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PUC\CPUC 2019 CoS\Settlement Agreement\"/>
    </mc:Choice>
  </mc:AlternateContent>
  <xr:revisionPtr revIDLastSave="0" documentId="13_ncr:1_{FFF9DDF6-39AD-480A-8F12-2D85DC99A757}" xr6:coauthVersionLast="43" xr6:coauthVersionMax="43" xr10:uidLastSave="{00000000-0000-0000-0000-000000000000}"/>
  <bookViews>
    <workbookView xWindow="-15" yWindow="0" windowWidth="28830" windowHeight="15585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8" i="4" l="1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88" i="4"/>
  <c r="I88" i="4"/>
  <c r="H88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6" i="4"/>
  <c r="I56" i="4"/>
  <c r="H56" i="4"/>
  <c r="J55" i="4"/>
  <c r="I55" i="4"/>
  <c r="H55" i="4"/>
  <c r="J53" i="4"/>
  <c r="I53" i="4"/>
  <c r="H53" i="4"/>
  <c r="J52" i="4"/>
  <c r="I52" i="4"/>
  <c r="H52" i="4"/>
  <c r="J51" i="4"/>
  <c r="I51" i="4"/>
  <c r="H51" i="4"/>
  <c r="J50" i="4"/>
  <c r="I50" i="4"/>
  <c r="H50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14" i="4"/>
  <c r="I14" i="4"/>
  <c r="H14" i="4"/>
  <c r="J13" i="4"/>
  <c r="I13" i="4"/>
  <c r="H13" i="4"/>
  <c r="J9" i="4"/>
  <c r="I9" i="4"/>
  <c r="H9" i="4"/>
  <c r="I20" i="4" l="1"/>
  <c r="K27" i="4" l="1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I115" i="4"/>
  <c r="I35" i="4" s="1"/>
  <c r="H115" i="4"/>
  <c r="K115" i="4"/>
  <c r="K29" i="4" s="1"/>
  <c r="L115" i="4"/>
  <c r="L29" i="4" s="1"/>
  <c r="J29" i="4" l="1"/>
  <c r="J35" i="4"/>
  <c r="H35" i="4"/>
  <c r="I29" i="4"/>
  <c r="G17" i="4"/>
  <c r="I17" i="4" s="1"/>
  <c r="J17" i="4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5" i="4" l="1"/>
  <c r="J15" i="4" s="1"/>
  <c r="I15" i="4"/>
  <c r="H16" i="4"/>
  <c r="I16" i="4"/>
  <c r="J16" i="4"/>
  <c r="J20" i="4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J37" i="4" l="1"/>
  <c r="J27" i="4" s="1"/>
  <c r="I37" i="4"/>
  <c r="I27" i="4" s="1"/>
  <c r="H37" i="4"/>
  <c r="H27" i="4" s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<sst xmlns="http://schemas.openxmlformats.org/spreadsheetml/2006/main" count="519" uniqueCount="275">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</sst>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9" fillId="0" borderId="0" xfId="3" applyFont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0" applyNumberFormat="1"/>
    <xf numFmtId="0" fontId="10" fillId="0" borderId="0" xfId="0" applyFont="1"/>
    <xf numFmtId="10" fontId="0" fillId="0" borderId="0" xfId="2" applyNumberFormat="1" applyFont="1"/>
    <xf numFmtId="10" fontId="0" fillId="0" borderId="0" xfId="0" applyNumberFormat="1"/>
    <xf numFmtId="2" fontId="0" fillId="0" borderId="0" xfId="0" applyNumberFormat="1"/>
    <xf numFmtId="0" fontId="8" fillId="0" borderId="2" xfId="0" applyFont="1" applyBorder="1"/>
    <xf numFmtId="3" fontId="0" fillId="0" borderId="0" xfId="0" applyNumberFormat="1"/>
    <xf numFmtId="170" fontId="0" fillId="0" borderId="0" xfId="2" applyNumberFormat="1" applyFont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/>
    <xf numFmtId="173" fontId="0" fillId="0" borderId="0" xfId="1" applyNumberFormat="1" applyFont="1"/>
    <xf numFmtId="173" fontId="0" fillId="0" borderId="0" xfId="0" applyNumberFormat="1"/>
    <xf numFmtId="174" fontId="0" fillId="0" borderId="0" xfId="2" applyNumberFormat="1" applyFont="1"/>
    <xf numFmtId="0" fontId="11" fillId="0" borderId="0" xfId="0" applyFont="1"/>
    <xf numFmtId="167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10" fontId="8" fillId="0" borderId="9" xfId="2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8" fillId="0" borderId="0" xfId="1" applyNumberFormat="1" applyFont="1"/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165" fontId="13" fillId="0" borderId="0" xfId="1" applyFont="1" applyAlignment="1">
      <alignment horizontal="left"/>
    </xf>
    <xf numFmtId="165" fontId="12" fillId="0" borderId="0" xfId="1" applyFont="1" applyAlignment="1">
      <alignment horizontal="left"/>
    </xf>
    <xf numFmtId="167" fontId="0" fillId="4" borderId="0" xfId="1" applyNumberFormat="1" applyFont="1" applyFill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0" xfId="2" applyNumberFormat="1" applyFont="1" applyAlignment="1">
      <alignment horizontal="right"/>
    </xf>
    <xf numFmtId="169" fontId="0" fillId="0" borderId="0" xfId="0" applyNumberFormat="1"/>
    <xf numFmtId="167" fontId="8" fillId="0" borderId="0" xfId="1" applyNumberFormat="1" applyFont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0" fontId="15" fillId="0" borderId="0" xfId="0" applyFont="1" applyAlignment="1">
      <alignment horizontal="center"/>
    </xf>
    <xf numFmtId="0" fontId="14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Border="1"/>
    <xf numFmtId="10" fontId="8" fillId="0" borderId="0" xfId="2" applyNumberFormat="1" applyFont="1" applyAlignment="1">
      <alignment horizontal="center"/>
    </xf>
    <xf numFmtId="37" fontId="1" fillId="0" borderId="0" xfId="1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0" applyNumberForma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8" fillId="0" borderId="14" xfId="0" applyFont="1" applyBorder="1" applyAlignment="1">
      <alignment horizontal="left"/>
    </xf>
    <xf numFmtId="167" fontId="8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70" fontId="0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" fontId="0" fillId="0" borderId="0" xfId="0" applyNumberFormat="1" applyAlignment="1">
      <alignment horizontal="center"/>
    </xf>
    <xf numFmtId="167" fontId="0" fillId="5" borderId="2" xfId="1" applyNumberFormat="1" applyFont="1" applyFill="1" applyBorder="1"/>
    <xf numFmtId="167" fontId="0" fillId="0" borderId="0" xfId="1" applyNumberFormat="1" applyFont="1" applyAlignment="1">
      <alignment wrapText="1"/>
    </xf>
    <xf numFmtId="167" fontId="11" fillId="4" borderId="0" xfId="1" applyNumberFormat="1" applyFont="1" applyFill="1"/>
    <xf numFmtId="174" fontId="8" fillId="0" borderId="0" xfId="2" applyNumberFormat="1" applyFont="1" applyAlignment="1">
      <alignment horizontal="center"/>
    </xf>
    <xf numFmtId="0" fontId="9" fillId="0" borderId="0" xfId="3" applyFont="1" applyAlignment="1">
      <alignment horizontal="center" vertical="center"/>
    </xf>
    <xf numFmtId="10" fontId="0" fillId="2" borderId="6" xfId="1" applyNumberFormat="1" applyFont="1" applyFill="1" applyBorder="1"/>
    <xf numFmtId="1" fontId="0" fillId="2" borderId="6" xfId="0" applyNumberFormat="1" applyFill="1" applyBorder="1"/>
    <xf numFmtId="1" fontId="8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UC%20ADR_2019%20CoS%20Data%20Vault%20201905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2 -&gt;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3 TB Projected Balances (Ben)"/>
      <sheetName val="2.1. Rate Base Trend "/>
      <sheetName val="2.2 RateBase VarAnalysis"/>
      <sheetName val="2.3 Summary of Capital Projects"/>
      <sheetName val="2.5 DSP Input Tables"/>
      <sheetName val="2.4 Table 5-A DSP"/>
      <sheetName val="FIXED ASSET CONTINUITY STMT -&gt;"/>
      <sheetName val="2.5 Service Life Comp"/>
      <sheetName val="2.6 Fixed Asset Cont Stmt"/>
      <sheetName val="2.7 Overhead"/>
      <sheetName val="Reconciliation Sheet"/>
      <sheetName val="2.6 Capex Vs RRR"/>
      <sheetName val="Balance of 1576"/>
      <sheetName val="2.9 Depreciation Expenses"/>
      <sheetName val="2.10 DeprExp Bridge NewGAAP"/>
      <sheetName val="2.11 DeprExp Test NewGAAP"/>
      <sheetName val="2.12 Proposed REG Invest."/>
      <sheetName val="Exhibit 3 -&gt;"/>
      <sheetName val="DEPRECIATION EXPENSES -&gt;"/>
      <sheetName val="OPERATING REVENUES -&gt;"/>
      <sheetName val="3.1 Other Oper Rev Detail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Rev Sum"/>
      <sheetName val="3.11 LoadForecast"/>
      <sheetName val="LOAD FORECAST -&gt;"/>
      <sheetName val="3.10 Load Forecast Inputs"/>
      <sheetName val="Exhibit 4 -&gt;"/>
      <sheetName val="OM&amp;A -&gt;"/>
      <sheetName val="4.1 OM&amp;A_Detailed_Analysis"/>
      <sheetName val="Table of Content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7 Salaries Analysi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(2)"/>
      <sheetName val="6.3 Rev Deficiency Sufficie Bak"/>
      <sheetName val="Rev DefSuf 2016"/>
      <sheetName val="ROE Calcs -&gt;"/>
      <sheetName val="6.4 ROE"/>
      <sheetName val="6.5 OEB Input Appendices"/>
      <sheetName val="6.3 Rev Deficiency Sufficie "/>
      <sheetName val="6.6 OEB ROE Summary"/>
      <sheetName val="6.8 Over_Under-earning Driv"/>
      <sheetName val="6.8 Scorecard"/>
      <sheetName val="Exhibit 8 -&gt;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Intervener Tool"/>
      <sheetName val="Appendix 2-R"/>
      <sheetName val="Settlement Conference Tables"/>
      <sheetName val="TablesEx1"/>
      <sheetName val="TablesEx2"/>
      <sheetName val="TablesEx3"/>
      <sheetName val="TableEx4"/>
      <sheetName val="TableEx5"/>
      <sheetName val="TableEx6"/>
      <sheetName val="TableEx7"/>
      <sheetName val="TableEx8"/>
      <sheetName val="TableEx9"/>
      <sheetName val="8.2 IFRS Transition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14">
          <cell r="E414">
            <v>24057</v>
          </cell>
        </row>
        <row r="480">
          <cell r="F480">
            <v>512764.83</v>
          </cell>
          <cell r="G480">
            <v>0</v>
          </cell>
        </row>
        <row r="551">
          <cell r="E551">
            <v>80667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4">
          <cell r="H14">
            <v>1054</v>
          </cell>
          <cell r="I14">
            <v>1043.4883679087588</v>
          </cell>
          <cell r="J14">
            <v>1047</v>
          </cell>
        </row>
        <row r="15">
          <cell r="H15">
            <v>152</v>
          </cell>
          <cell r="I15">
            <v>150.21997525073792</v>
          </cell>
          <cell r="J15">
            <v>149</v>
          </cell>
        </row>
        <row r="16">
          <cell r="H16">
            <v>15</v>
          </cell>
          <cell r="I16">
            <v>15.115429989783037</v>
          </cell>
          <cell r="J16">
            <v>12</v>
          </cell>
        </row>
        <row r="37">
          <cell r="H37">
            <v>24573208</v>
          </cell>
        </row>
        <row r="52">
          <cell r="I52">
            <v>25238196.708595157</v>
          </cell>
          <cell r="J52">
            <v>25027361.725309163</v>
          </cell>
        </row>
      </sheetData>
      <sheetData sheetId="39"/>
      <sheetData sheetId="40"/>
      <sheetData sheetId="41"/>
      <sheetData sheetId="42"/>
      <sheetData sheetId="43">
        <row r="17">
          <cell r="I17">
            <v>0</v>
          </cell>
          <cell r="J17">
            <v>0</v>
          </cell>
          <cell r="K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</row>
        <row r="22">
          <cell r="I22">
            <v>2030.44</v>
          </cell>
          <cell r="J22">
            <v>2281</v>
          </cell>
          <cell r="K22">
            <v>2918.3959579279631</v>
          </cell>
        </row>
        <row r="23">
          <cell r="I23">
            <v>50</v>
          </cell>
          <cell r="J23">
            <v>50</v>
          </cell>
          <cell r="K23">
            <v>1167.3583831711853</v>
          </cell>
        </row>
        <row r="24">
          <cell r="I24">
            <v>162956.96</v>
          </cell>
          <cell r="J24">
            <v>164676</v>
          </cell>
          <cell r="K24">
            <v>163823.53371133399</v>
          </cell>
        </row>
        <row r="25">
          <cell r="I25">
            <v>63380.92</v>
          </cell>
          <cell r="J25">
            <v>31364</v>
          </cell>
          <cell r="K25">
            <v>54963.123874309975</v>
          </cell>
        </row>
        <row r="27">
          <cell r="I27">
            <v>0</v>
          </cell>
          <cell r="J27">
            <v>0</v>
          </cell>
          <cell r="K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</row>
        <row r="31">
          <cell r="I31">
            <v>0</v>
          </cell>
          <cell r="J31">
            <v>0</v>
          </cell>
          <cell r="K31">
            <v>0</v>
          </cell>
        </row>
        <row r="33">
          <cell r="I33">
            <v>7009.77</v>
          </cell>
          <cell r="J33">
            <v>392</v>
          </cell>
          <cell r="K33">
            <v>6615.03083797005</v>
          </cell>
        </row>
        <row r="34">
          <cell r="I34">
            <v>0</v>
          </cell>
          <cell r="J34">
            <v>0</v>
          </cell>
          <cell r="K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</row>
        <row r="36">
          <cell r="I36">
            <v>0</v>
          </cell>
          <cell r="J36">
            <v>373</v>
          </cell>
          <cell r="K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</row>
        <row r="38">
          <cell r="I38">
            <v>2480.9699999999998</v>
          </cell>
          <cell r="J38">
            <v>2495</v>
          </cell>
          <cell r="K38">
            <v>2480.6365642387686</v>
          </cell>
        </row>
        <row r="39">
          <cell r="I39">
            <v>0</v>
          </cell>
          <cell r="J39">
            <v>0</v>
          </cell>
          <cell r="K39">
            <v>0</v>
          </cell>
        </row>
        <row r="43"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K44">
            <v>0</v>
          </cell>
        </row>
        <row r="45">
          <cell r="F45">
            <v>0</v>
          </cell>
          <cell r="K45">
            <v>0</v>
          </cell>
        </row>
        <row r="46">
          <cell r="F46">
            <v>0</v>
          </cell>
          <cell r="K46">
            <v>0</v>
          </cell>
        </row>
        <row r="47">
          <cell r="F47">
            <v>0</v>
          </cell>
          <cell r="K47">
            <v>1534.4625220140395</v>
          </cell>
        </row>
        <row r="48">
          <cell r="F48">
            <v>0</v>
          </cell>
          <cell r="K48">
            <v>0</v>
          </cell>
        </row>
        <row r="49">
          <cell r="F49">
            <v>0</v>
          </cell>
          <cell r="K49">
            <v>0</v>
          </cell>
        </row>
        <row r="50">
          <cell r="F50">
            <v>0</v>
          </cell>
          <cell r="K50">
            <v>0</v>
          </cell>
        </row>
        <row r="51">
          <cell r="F51">
            <v>0</v>
          </cell>
          <cell r="K51">
            <v>0</v>
          </cell>
        </row>
        <row r="52">
          <cell r="F52">
            <v>0</v>
          </cell>
          <cell r="K52">
            <v>0</v>
          </cell>
        </row>
        <row r="53">
          <cell r="F53">
            <v>0</v>
          </cell>
          <cell r="K53">
            <v>0</v>
          </cell>
        </row>
        <row r="54">
          <cell r="F54">
            <v>0</v>
          </cell>
          <cell r="K54">
            <v>0</v>
          </cell>
        </row>
        <row r="55">
          <cell r="F55">
            <v>0</v>
          </cell>
          <cell r="K55">
            <v>0</v>
          </cell>
        </row>
        <row r="68">
          <cell r="I68">
            <v>0</v>
          </cell>
          <cell r="J68">
            <v>0</v>
          </cell>
          <cell r="K68">
            <v>39114.318479319569</v>
          </cell>
        </row>
        <row r="69">
          <cell r="I69">
            <v>41027.29</v>
          </cell>
          <cell r="J69">
            <v>41226</v>
          </cell>
          <cell r="K69">
            <v>82992.120481047503</v>
          </cell>
        </row>
        <row r="70">
          <cell r="I70">
            <v>80401.11</v>
          </cell>
          <cell r="J70">
            <v>73273</v>
          </cell>
          <cell r="K70">
            <v>583.28369662143223</v>
          </cell>
        </row>
        <row r="71">
          <cell r="I71">
            <v>0</v>
          </cell>
          <cell r="J71">
            <v>0</v>
          </cell>
          <cell r="K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</row>
        <row r="73">
          <cell r="I73">
            <v>0</v>
          </cell>
          <cell r="J73">
            <v>0</v>
          </cell>
          <cell r="K73">
            <v>4765.3896782796746</v>
          </cell>
        </row>
        <row r="75">
          <cell r="I75">
            <v>0</v>
          </cell>
          <cell r="J75">
            <v>0</v>
          </cell>
          <cell r="K75">
            <v>0</v>
          </cell>
        </row>
        <row r="80">
          <cell r="I80">
            <v>415</v>
          </cell>
          <cell r="J80">
            <v>0</v>
          </cell>
          <cell r="K80">
            <v>0</v>
          </cell>
        </row>
        <row r="91">
          <cell r="I91">
            <v>13100</v>
          </cell>
          <cell r="J91">
            <v>13200</v>
          </cell>
          <cell r="K91">
            <v>15433.926888434582</v>
          </cell>
        </row>
        <row r="92">
          <cell r="I92">
            <v>109621.63</v>
          </cell>
          <cell r="J92">
            <v>143711</v>
          </cell>
          <cell r="K92">
            <v>142678.07967975081</v>
          </cell>
        </row>
        <row r="93">
          <cell r="I93">
            <v>14465.42</v>
          </cell>
          <cell r="J93">
            <v>18693</v>
          </cell>
          <cell r="K93">
            <v>17336.491826471858</v>
          </cell>
        </row>
        <row r="94">
          <cell r="I94">
            <v>19138.13</v>
          </cell>
          <cell r="J94">
            <v>27564</v>
          </cell>
          <cell r="K94">
            <v>20816.747068660221</v>
          </cell>
        </row>
        <row r="95">
          <cell r="I95">
            <v>0</v>
          </cell>
          <cell r="J95">
            <v>0</v>
          </cell>
          <cell r="K95">
            <v>0</v>
          </cell>
        </row>
        <row r="96">
          <cell r="I96">
            <v>65107.08</v>
          </cell>
          <cell r="J96">
            <v>46929</v>
          </cell>
          <cell r="K96">
            <v>28639.461493409381</v>
          </cell>
        </row>
        <row r="98">
          <cell r="I98">
            <v>8624.76</v>
          </cell>
          <cell r="J98">
            <v>11103.5</v>
          </cell>
          <cell r="K98">
            <v>9698.6034397693857</v>
          </cell>
        </row>
        <row r="99">
          <cell r="I99">
            <v>83741.91</v>
          </cell>
          <cell r="J99">
            <v>94734</v>
          </cell>
          <cell r="K99">
            <v>92393.964792616403</v>
          </cell>
        </row>
        <row r="100">
          <cell r="I100">
            <v>0</v>
          </cell>
          <cell r="J100">
            <v>0</v>
          </cell>
          <cell r="K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</row>
        <row r="103">
          <cell r="I103">
            <v>8392.02</v>
          </cell>
          <cell r="J103">
            <v>72345</v>
          </cell>
          <cell r="K103">
            <v>60492.418998836649</v>
          </cell>
        </row>
        <row r="105">
          <cell r="I105">
            <v>23457.91</v>
          </cell>
          <cell r="J105">
            <v>18383</v>
          </cell>
          <cell r="K105">
            <v>23484.339370364964</v>
          </cell>
        </row>
        <row r="106">
          <cell r="I106">
            <v>0</v>
          </cell>
          <cell r="J106">
            <v>0</v>
          </cell>
          <cell r="K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3"/>
  <sheetViews>
    <sheetView topLeftCell="B88" zoomScaleNormal="100" workbookViewId="0">
      <selection activeCell="N51" sqref="N51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0.140625" style="10" customWidth="1"/>
    <col min="15" max="15" width="24.28515625" customWidth="1"/>
  </cols>
  <sheetData>
    <row r="2" spans="2:15" ht="23.25" x14ac:dyDescent="0.35">
      <c r="C2" s="160" t="s">
        <v>191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2:15" ht="19.5" customHeight="1" x14ac:dyDescent="0.25">
      <c r="C3" s="161" t="str">
        <f>IF(F5="Click to Choose an LDC","",F5)</f>
        <v>Chapleau Public Utilities Corporation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5" ht="19.5" customHeight="1" thickBot="1" x14ac:dyDescent="0.3"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95"/>
    </row>
    <row r="5" spans="2:15" ht="25.5" customHeight="1" thickBot="1" x14ac:dyDescent="0.25">
      <c r="B5" s="90" t="s">
        <v>189</v>
      </c>
      <c r="E5" s="10"/>
      <c r="F5" s="91" t="s">
        <v>212</v>
      </c>
      <c r="G5" s="2" t="s">
        <v>175</v>
      </c>
      <c r="H5" s="2" t="s">
        <v>176</v>
      </c>
      <c r="I5" s="2" t="s">
        <v>174</v>
      </c>
      <c r="J5" s="162" t="s">
        <v>177</v>
      </c>
      <c r="K5" s="162"/>
      <c r="L5" s="162"/>
      <c r="M5" s="162"/>
      <c r="O5" s="5"/>
    </row>
    <row r="6" spans="2:15" ht="36" customHeight="1" x14ac:dyDescent="0.35">
      <c r="B6" s="5" t="s">
        <v>180</v>
      </c>
      <c r="C6" s="51"/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>
        <v>2021</v>
      </c>
      <c r="M6" s="2">
        <v>2022</v>
      </c>
      <c r="N6" s="96"/>
      <c r="O6" s="2"/>
    </row>
    <row r="8" spans="2:15" x14ac:dyDescent="0.2">
      <c r="C8" s="9" t="s">
        <v>85</v>
      </c>
      <c r="D8" s="9"/>
      <c r="E8" s="2"/>
      <c r="H8" s="162"/>
      <c r="I8" s="162"/>
      <c r="J8" s="162"/>
      <c r="K8" s="162"/>
      <c r="L8" s="162"/>
      <c r="M8" s="162"/>
    </row>
    <row r="9" spans="2:15" x14ac:dyDescent="0.2">
      <c r="B9" s="2">
        <v>1</v>
      </c>
      <c r="D9" s="10" t="s">
        <v>86</v>
      </c>
      <c r="G9" s="7">
        <f>'Benchmarking Calculations'!G92</f>
        <v>36284.300000000003</v>
      </c>
      <c r="H9" s="71">
        <f>'[1]2.6 Fixed Asset Cont Stmt'!$E$414</f>
        <v>24057</v>
      </c>
      <c r="I9" s="71">
        <f>'[1]2.6 Fixed Asset Cont Stmt'!$F$480+'[1]2.6 Fixed Asset Cont Stmt'!$G$480</f>
        <v>512764.83</v>
      </c>
      <c r="J9" s="71">
        <f>'[1]2.6 Fixed Asset Cont Stmt'!$E$551</f>
        <v>80667</v>
      </c>
      <c r="K9" s="71"/>
      <c r="L9" s="71"/>
      <c r="M9" s="71"/>
      <c r="N9" s="10" t="s">
        <v>172</v>
      </c>
      <c r="O9" s="19"/>
    </row>
    <row r="10" spans="2:15" x14ac:dyDescent="0.2">
      <c r="B10" s="2">
        <v>2</v>
      </c>
      <c r="D10" s="10" t="s">
        <v>87</v>
      </c>
      <c r="G10" s="7">
        <f>'Benchmarking Calculations'!G93</f>
        <v>0</v>
      </c>
      <c r="H10" s="71"/>
      <c r="I10" s="71"/>
      <c r="J10" s="71"/>
      <c r="K10" s="71"/>
      <c r="L10" s="71"/>
      <c r="M10" s="71"/>
      <c r="N10" s="10" t="s">
        <v>172</v>
      </c>
      <c r="O10" s="19"/>
    </row>
    <row r="11" spans="2:15" x14ac:dyDescent="0.2">
      <c r="E11" s="2"/>
      <c r="G11" s="7"/>
      <c r="O11" s="19"/>
    </row>
    <row r="12" spans="2:15" x14ac:dyDescent="0.2">
      <c r="C12" s="9" t="s">
        <v>88</v>
      </c>
      <c r="D12" s="9"/>
      <c r="E12" s="2"/>
      <c r="G12" s="7"/>
      <c r="H12" s="3"/>
      <c r="I12" s="3"/>
      <c r="J12" s="3"/>
      <c r="K12" s="3"/>
      <c r="L12" s="3"/>
      <c r="M12" s="3"/>
      <c r="O12" s="19"/>
    </row>
    <row r="13" spans="2:15" x14ac:dyDescent="0.2">
      <c r="B13" s="2">
        <v>3</v>
      </c>
      <c r="D13" t="s">
        <v>89</v>
      </c>
      <c r="G13" s="7">
        <f>'Benchmarking Calculations'!G96</f>
        <v>1247</v>
      </c>
      <c r="H13" s="71">
        <f>'[1]3.11 LoadForecast'!$H$14+'[1]3.11 LoadForecast'!$H$15+'[1]3.11 LoadForecast'!$H$16</f>
        <v>1221</v>
      </c>
      <c r="I13" s="71">
        <f>'[1]3.11 LoadForecast'!$I$14+'[1]3.11 LoadForecast'!$I$15+'[1]3.11 LoadForecast'!$I$16</f>
        <v>1208.8237731492798</v>
      </c>
      <c r="J13" s="71">
        <f>'[1]3.11 LoadForecast'!$J$14+'[1]3.11 LoadForecast'!$J$15+'[1]3.11 LoadForecast'!$J$16</f>
        <v>1208</v>
      </c>
      <c r="K13" s="71"/>
      <c r="L13" s="71"/>
      <c r="M13" s="71"/>
      <c r="N13" s="10" t="s">
        <v>172</v>
      </c>
      <c r="O13" s="19"/>
    </row>
    <row r="14" spans="2:15" x14ac:dyDescent="0.2">
      <c r="B14" s="2">
        <v>4</v>
      </c>
      <c r="D14" t="s">
        <v>90</v>
      </c>
      <c r="G14" s="7">
        <f>'Benchmarking Calculations'!G97</f>
        <v>24277695</v>
      </c>
      <c r="H14" s="71">
        <f>'[1]3.11 LoadForecast'!$H$37</f>
        <v>24573208</v>
      </c>
      <c r="I14" s="71">
        <f>'[1]3.11 LoadForecast'!$I$52</f>
        <v>25238196.708595157</v>
      </c>
      <c r="J14" s="71">
        <f>'[1]3.11 LoadForecast'!$J$52</f>
        <v>25027361.725309163</v>
      </c>
      <c r="K14" s="71"/>
      <c r="L14" s="71"/>
      <c r="M14" s="71"/>
      <c r="N14" s="10" t="s">
        <v>172</v>
      </c>
      <c r="O14" s="19"/>
    </row>
    <row r="15" spans="2:15" x14ac:dyDescent="0.2">
      <c r="B15" s="2">
        <v>5</v>
      </c>
      <c r="D15" t="s">
        <v>91</v>
      </c>
      <c r="G15" s="7">
        <f>'Benchmarking Calculations'!G98</f>
        <v>7029</v>
      </c>
      <c r="H15" s="71">
        <f>G15</f>
        <v>7029</v>
      </c>
      <c r="I15" s="71">
        <f>G15</f>
        <v>7029</v>
      </c>
      <c r="J15" s="71">
        <f>H15</f>
        <v>7029</v>
      </c>
      <c r="K15" s="71"/>
      <c r="L15" s="71"/>
      <c r="M15" s="71"/>
      <c r="N15" s="10" t="s">
        <v>172</v>
      </c>
      <c r="O15" s="19"/>
    </row>
    <row r="16" spans="2:15" x14ac:dyDescent="0.2">
      <c r="B16" s="2">
        <v>6</v>
      </c>
      <c r="D16" s="10" t="s">
        <v>192</v>
      </c>
      <c r="G16" s="7">
        <f>'Benchmarking Calculations'!G99</f>
        <v>27</v>
      </c>
      <c r="H16" s="71">
        <f>G16</f>
        <v>27</v>
      </c>
      <c r="I16" s="71">
        <f>G16</f>
        <v>27</v>
      </c>
      <c r="J16" s="71">
        <f>G16</f>
        <v>27</v>
      </c>
      <c r="K16" s="71"/>
      <c r="L16" s="71"/>
      <c r="M16" s="71"/>
      <c r="N16" s="10" t="s">
        <v>172</v>
      </c>
      <c r="O16" s="19"/>
    </row>
    <row r="17" spans="2:15" x14ac:dyDescent="0.2">
      <c r="B17" s="2">
        <v>7</v>
      </c>
      <c r="C17" s="2"/>
      <c r="D17" t="s">
        <v>121</v>
      </c>
      <c r="F17" s="10"/>
      <c r="G17" s="19">
        <f>'Benchmarking Calculations'!G145</f>
        <v>-5.243161094224924E-2</v>
      </c>
      <c r="H17" s="156">
        <v>0</v>
      </c>
      <c r="I17" s="156">
        <f>H17</f>
        <v>0</v>
      </c>
      <c r="J17" s="156">
        <f>I17</f>
        <v>0</v>
      </c>
      <c r="K17" s="71"/>
      <c r="L17" s="71"/>
      <c r="M17" s="71"/>
      <c r="N17" s="10" t="s">
        <v>172</v>
      </c>
      <c r="O17" s="19"/>
    </row>
    <row r="18" spans="2:15" x14ac:dyDescent="0.2">
      <c r="C18" s="2"/>
      <c r="F18" s="10"/>
      <c r="G18" s="7"/>
      <c r="H18" s="33"/>
      <c r="I18" s="33"/>
    </row>
    <row r="19" spans="2:15" x14ac:dyDescent="0.2">
      <c r="C19" s="9" t="s">
        <v>165</v>
      </c>
      <c r="F19" s="10"/>
      <c r="G19" s="7"/>
      <c r="H19" s="162"/>
      <c r="I19" s="162"/>
      <c r="J19" s="162"/>
      <c r="K19" s="162"/>
      <c r="L19" s="162"/>
      <c r="M19" s="162"/>
    </row>
    <row r="20" spans="2:15" x14ac:dyDescent="0.2">
      <c r="B20" s="2">
        <v>8</v>
      </c>
      <c r="C20" s="2"/>
      <c r="D20" t="s">
        <v>166</v>
      </c>
      <c r="F20" s="10"/>
      <c r="G20" s="19">
        <f>LN('Benchmarking Calculations'!G135/'Benchmarking Calculations'!F135)</f>
        <v>1.0968351633854057E-2</v>
      </c>
      <c r="H20" s="70">
        <v>0.02</v>
      </c>
      <c r="I20" s="70">
        <f>H20</f>
        <v>0.02</v>
      </c>
      <c r="J20" s="70">
        <f>H20</f>
        <v>0.02</v>
      </c>
      <c r="K20" s="70"/>
      <c r="L20" s="70"/>
      <c r="M20" s="70"/>
      <c r="N20" s="10" t="s">
        <v>188</v>
      </c>
    </row>
    <row r="21" spans="2:15" ht="14.25" customHeight="1" x14ac:dyDescent="0.2">
      <c r="B21" s="2">
        <v>9</v>
      </c>
      <c r="C21" s="2"/>
      <c r="D21" t="s">
        <v>167</v>
      </c>
      <c r="F21" s="10"/>
      <c r="G21" s="19">
        <f>LN('Benchmarking Calculations'!G134/'Benchmarking Calculations'!F134)</f>
        <v>1.2063911929243963E-2</v>
      </c>
      <c r="H21" s="70">
        <v>1.21E-2</v>
      </c>
      <c r="I21" s="70">
        <v>1.21E-2</v>
      </c>
      <c r="J21" s="70">
        <v>1.21E-2</v>
      </c>
      <c r="K21" s="70"/>
      <c r="L21" s="70"/>
      <c r="M21" s="70"/>
      <c r="N21" s="10" t="s">
        <v>188</v>
      </c>
    </row>
    <row r="22" spans="2:15" x14ac:dyDescent="0.2">
      <c r="B22" s="2">
        <v>10</v>
      </c>
      <c r="C22" s="2"/>
      <c r="D22" t="s">
        <v>173</v>
      </c>
      <c r="F22" s="10"/>
      <c r="G22" s="19">
        <f>'Benchmarking Calculations'!G110</f>
        <v>6.2843999999999997E-2</v>
      </c>
      <c r="H22" s="70">
        <f>G22</f>
        <v>6.2843999999999997E-2</v>
      </c>
      <c r="I22" s="70">
        <f>H22</f>
        <v>6.2843999999999997E-2</v>
      </c>
      <c r="J22" s="70">
        <v>6.0199999999999997E-2</v>
      </c>
      <c r="K22" s="70"/>
      <c r="L22" s="70"/>
      <c r="M22" s="70"/>
      <c r="N22" s="10" t="s">
        <v>172</v>
      </c>
    </row>
    <row r="23" spans="2:15" x14ac:dyDescent="0.2">
      <c r="C23" s="2"/>
      <c r="F23" s="10"/>
      <c r="G23" s="19"/>
      <c r="H23" s="35"/>
      <c r="I23" s="35"/>
      <c r="J23" s="35"/>
      <c r="K23" s="35"/>
      <c r="L23" s="35"/>
      <c r="M23" s="35"/>
    </row>
    <row r="24" spans="2:15" x14ac:dyDescent="0.2">
      <c r="C24" s="2"/>
      <c r="F24" s="10"/>
      <c r="G24" s="19"/>
      <c r="H24" s="35"/>
      <c r="I24" s="35"/>
      <c r="J24" s="35"/>
      <c r="K24" s="35"/>
      <c r="L24" s="35"/>
      <c r="M24" s="35"/>
    </row>
    <row r="25" spans="2:15" x14ac:dyDescent="0.2">
      <c r="C25" s="9" t="s">
        <v>193</v>
      </c>
      <c r="F25" s="10"/>
      <c r="G25" s="19"/>
      <c r="H25" s="35"/>
      <c r="I25" s="35"/>
      <c r="J25" s="35"/>
      <c r="K25" s="35"/>
      <c r="L25" s="35"/>
      <c r="M25" s="35"/>
    </row>
    <row r="26" spans="2:15" ht="13.5" thickBot="1" x14ac:dyDescent="0.25">
      <c r="C26" s="2"/>
      <c r="E26" s="2"/>
      <c r="F26" s="10"/>
      <c r="G26" s="7"/>
      <c r="H26" s="33"/>
      <c r="I26" s="33"/>
    </row>
    <row r="27" spans="2:15" ht="13.5" thickBot="1" x14ac:dyDescent="0.25">
      <c r="E27" s="89" t="s">
        <v>169</v>
      </c>
      <c r="F27" s="9" t="s">
        <v>198</v>
      </c>
      <c r="G27" s="7">
        <f>G35-G36+G37</f>
        <v>735273.37</v>
      </c>
      <c r="H27" s="7">
        <f t="shared" ref="H27:M27" si="0">H35-H36+H37</f>
        <v>705401.32000000007</v>
      </c>
      <c r="I27" s="7">
        <f t="shared" si="0"/>
        <v>762792.5</v>
      </c>
      <c r="J27" s="7">
        <f t="shared" si="0"/>
        <v>771931.68774454854</v>
      </c>
      <c r="K27" s="7">
        <f t="shared" si="0"/>
        <v>0</v>
      </c>
      <c r="L27" s="7">
        <f t="shared" si="0"/>
        <v>0</v>
      </c>
      <c r="M27" s="7">
        <f t="shared" si="0"/>
        <v>0</v>
      </c>
      <c r="N27" s="10" t="s">
        <v>29</v>
      </c>
    </row>
    <row r="28" spans="2:15" ht="13.5" thickBot="1" x14ac:dyDescent="0.25">
      <c r="B28" s="10" t="s">
        <v>190</v>
      </c>
      <c r="E28" s="2"/>
      <c r="F28" s="9"/>
      <c r="G28" s="7"/>
      <c r="H28" s="7"/>
      <c r="I28" s="7"/>
      <c r="J28" s="7"/>
      <c r="K28" s="7"/>
      <c r="L28" s="7"/>
      <c r="M28" s="7"/>
    </row>
    <row r="29" spans="2:15" ht="13.5" thickBot="1" x14ac:dyDescent="0.25">
      <c r="E29" s="89" t="s">
        <v>170</v>
      </c>
      <c r="F29" s="9" t="s">
        <v>202</v>
      </c>
      <c r="G29" s="7">
        <f t="shared" ref="G29:M29" si="1">G115-G121+G122</f>
        <v>735273.37</v>
      </c>
      <c r="H29" s="7">
        <f t="shared" si="1"/>
        <v>705401.32000000007</v>
      </c>
      <c r="I29" s="7">
        <f t="shared" si="1"/>
        <v>762792.5</v>
      </c>
      <c r="J29" s="7">
        <f t="shared" si="1"/>
        <v>771931.68774454854</v>
      </c>
      <c r="K29" s="7">
        <f t="shared" si="1"/>
        <v>0</v>
      </c>
      <c r="L29" s="7">
        <f t="shared" si="1"/>
        <v>0</v>
      </c>
      <c r="M29" s="7">
        <f t="shared" si="1"/>
        <v>0</v>
      </c>
      <c r="N29" s="10" t="s">
        <v>29</v>
      </c>
    </row>
    <row r="30" spans="2:15" x14ac:dyDescent="0.2">
      <c r="C30" s="44"/>
      <c r="F30" s="10"/>
      <c r="G30" s="7"/>
      <c r="H30" s="33"/>
      <c r="I30" s="33"/>
    </row>
    <row r="31" spans="2:15" x14ac:dyDescent="0.2">
      <c r="B31" s="2">
        <v>11</v>
      </c>
      <c r="E31" s="14" t="s">
        <v>171</v>
      </c>
      <c r="F31" s="10"/>
      <c r="G31" s="7">
        <f t="shared" ref="G31:M31" si="2">IF($E$27="Y",G27,IF($E$29="Y",G29,"Error: Please enter Y for one method"))</f>
        <v>735273.37</v>
      </c>
      <c r="H31" s="7">
        <f t="shared" si="2"/>
        <v>705401.32000000007</v>
      </c>
      <c r="I31" s="7">
        <f t="shared" si="2"/>
        <v>762792.5</v>
      </c>
      <c r="J31" s="7">
        <f t="shared" si="2"/>
        <v>771931.68774454854</v>
      </c>
      <c r="K31" s="7">
        <f t="shared" si="2"/>
        <v>0</v>
      </c>
      <c r="L31" s="7">
        <f t="shared" si="2"/>
        <v>0</v>
      </c>
      <c r="M31" s="7">
        <f t="shared" si="2"/>
        <v>0</v>
      </c>
      <c r="N31" s="10" t="s">
        <v>29</v>
      </c>
    </row>
    <row r="32" spans="2:15" ht="13.5" thickBot="1" x14ac:dyDescent="0.25">
      <c r="C32" s="9"/>
    </row>
    <row r="33" spans="3:14" x14ac:dyDescent="0.2">
      <c r="C33" s="97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98"/>
    </row>
    <row r="34" spans="3:14" x14ac:dyDescent="0.2">
      <c r="C34" s="99"/>
      <c r="D34" s="9" t="s">
        <v>179</v>
      </c>
      <c r="G34" s="7"/>
      <c r="H34" s="159" t="s">
        <v>183</v>
      </c>
      <c r="I34" s="159"/>
      <c r="J34" s="159"/>
      <c r="K34" s="159"/>
      <c r="L34" s="159"/>
      <c r="M34" s="159"/>
      <c r="N34" s="100"/>
    </row>
    <row r="35" spans="3:14" x14ac:dyDescent="0.2">
      <c r="C35" s="99"/>
      <c r="D35" s="111" t="s">
        <v>195</v>
      </c>
      <c r="E35" t="s">
        <v>203</v>
      </c>
      <c r="G35" s="17">
        <f>G115</f>
        <v>735273.37</v>
      </c>
      <c r="H35" s="71">
        <f>H115</f>
        <v>705401.32000000007</v>
      </c>
      <c r="I35" s="71">
        <f t="shared" ref="I35:J35" si="3">I115</f>
        <v>762792.5</v>
      </c>
      <c r="J35" s="71">
        <f t="shared" si="3"/>
        <v>771931.68774454854</v>
      </c>
      <c r="K35" s="71"/>
      <c r="L35" s="71"/>
      <c r="M35" s="71"/>
      <c r="N35" s="100" t="s">
        <v>172</v>
      </c>
    </row>
    <row r="36" spans="3:14" x14ac:dyDescent="0.2">
      <c r="C36" s="99"/>
      <c r="D36" s="111" t="s">
        <v>196</v>
      </c>
      <c r="E36" t="s">
        <v>194</v>
      </c>
      <c r="G36" s="7">
        <f>G121</f>
        <v>0</v>
      </c>
      <c r="H36" s="71"/>
      <c r="I36" s="71"/>
      <c r="J36" s="67"/>
      <c r="K36" s="67"/>
      <c r="L36" s="67"/>
      <c r="M36" s="67"/>
      <c r="N36" s="100" t="s">
        <v>172</v>
      </c>
    </row>
    <row r="37" spans="3:14" x14ac:dyDescent="0.2">
      <c r="C37" s="99"/>
      <c r="D37" s="111" t="s">
        <v>197</v>
      </c>
      <c r="E37" t="s">
        <v>83</v>
      </c>
      <c r="G37" s="7">
        <f>G122</f>
        <v>0</v>
      </c>
      <c r="H37" s="71">
        <f>G37</f>
        <v>0</v>
      </c>
      <c r="I37" s="71">
        <f>G37</f>
        <v>0</v>
      </c>
      <c r="J37" s="67">
        <f>G37</f>
        <v>0</v>
      </c>
      <c r="K37" s="67"/>
      <c r="L37" s="67"/>
      <c r="M37" s="67"/>
      <c r="N37" s="100" t="s">
        <v>172</v>
      </c>
    </row>
    <row r="38" spans="3:14" ht="13.5" thickBot="1" x14ac:dyDescent="0.25">
      <c r="C38" s="101"/>
      <c r="D38" s="47"/>
      <c r="E38" s="47"/>
      <c r="F38" s="47"/>
      <c r="G38" s="102"/>
      <c r="H38" s="108"/>
      <c r="I38" s="108"/>
      <c r="J38" s="108"/>
      <c r="K38" s="108"/>
      <c r="L38" s="108"/>
      <c r="M38" s="108"/>
      <c r="N38" s="103"/>
    </row>
    <row r="39" spans="3:14" ht="13.5" thickBot="1" x14ac:dyDescent="0.25">
      <c r="C39" s="9"/>
      <c r="G39" s="7"/>
      <c r="H39" s="17"/>
      <c r="I39" s="17"/>
      <c r="J39" s="17"/>
      <c r="K39" s="17"/>
      <c r="L39" s="17"/>
      <c r="M39" s="17"/>
    </row>
    <row r="40" spans="3:14" x14ac:dyDescent="0.2">
      <c r="C40" s="97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98"/>
    </row>
    <row r="41" spans="3:14" x14ac:dyDescent="0.2">
      <c r="C41" s="99"/>
      <c r="D41" s="9" t="s">
        <v>178</v>
      </c>
      <c r="N41" s="100"/>
    </row>
    <row r="42" spans="3:14" x14ac:dyDescent="0.2">
      <c r="C42" s="46"/>
      <c r="N42" s="100"/>
    </row>
    <row r="43" spans="3:14" x14ac:dyDescent="0.2">
      <c r="C43" s="104"/>
      <c r="D43" s="9" t="s">
        <v>164</v>
      </c>
      <c r="E43" s="9"/>
      <c r="F43" s="2"/>
      <c r="N43" s="100"/>
    </row>
    <row r="44" spans="3:14" x14ac:dyDescent="0.2">
      <c r="C44" s="104"/>
      <c r="E44" s="10">
        <v>5005</v>
      </c>
      <c r="F44" s="96" t="s">
        <v>8</v>
      </c>
      <c r="G44" s="33">
        <f>'Benchmarking Calculations'!G10</f>
        <v>0</v>
      </c>
      <c r="H44" s="87">
        <f>'[1]4.1 OM&amp;A_Detailed_Analysis'!I17</f>
        <v>0</v>
      </c>
      <c r="I44" s="87">
        <f>'[1]4.1 OM&amp;A_Detailed_Analysis'!J17</f>
        <v>0</v>
      </c>
      <c r="J44" s="157">
        <f>'[1]4.1 OM&amp;A_Detailed_Analysis'!K17</f>
        <v>0</v>
      </c>
      <c r="K44" s="88"/>
      <c r="L44" s="88"/>
      <c r="M44" s="88"/>
      <c r="N44" s="100" t="s">
        <v>172</v>
      </c>
    </row>
    <row r="45" spans="3:14" x14ac:dyDescent="0.2">
      <c r="C45" s="104"/>
      <c r="E45" s="10">
        <v>5010</v>
      </c>
      <c r="F45" s="96" t="s">
        <v>9</v>
      </c>
      <c r="G45" s="33">
        <f>'Benchmarking Calculations'!G11</f>
        <v>0</v>
      </c>
      <c r="H45" s="87">
        <f>'[1]4.1 OM&amp;A_Detailed_Analysis'!I18</f>
        <v>0</v>
      </c>
      <c r="I45" s="87">
        <f>'[1]4.1 OM&amp;A_Detailed_Analysis'!J18</f>
        <v>0</v>
      </c>
      <c r="J45" s="157">
        <f>'[1]4.1 OM&amp;A_Detailed_Analysis'!K18</f>
        <v>0</v>
      </c>
      <c r="K45" s="88"/>
      <c r="L45" s="88"/>
      <c r="M45" s="88"/>
      <c r="N45" s="100" t="s">
        <v>172</v>
      </c>
    </row>
    <row r="46" spans="3:14" x14ac:dyDescent="0.2">
      <c r="C46" s="104"/>
      <c r="E46" s="10">
        <v>5012</v>
      </c>
      <c r="F46" s="96" t="s">
        <v>10</v>
      </c>
      <c r="G46" s="33">
        <f>'Benchmarking Calculations'!G12</f>
        <v>0</v>
      </c>
      <c r="H46" s="87">
        <f>'[1]4.1 OM&amp;A_Detailed_Analysis'!I19</f>
        <v>0</v>
      </c>
      <c r="I46" s="87">
        <f>'[1]4.1 OM&amp;A_Detailed_Analysis'!J19</f>
        <v>0</v>
      </c>
      <c r="J46" s="157">
        <f>'[1]4.1 OM&amp;A_Detailed_Analysis'!K19</f>
        <v>0</v>
      </c>
      <c r="K46" s="88"/>
      <c r="L46" s="88"/>
      <c r="M46" s="88"/>
      <c r="N46" s="100" t="s">
        <v>172</v>
      </c>
    </row>
    <row r="47" spans="3:14" x14ac:dyDescent="0.2">
      <c r="C47" s="104"/>
      <c r="E47" s="10">
        <v>5014</v>
      </c>
      <c r="F47" s="96" t="s">
        <v>11</v>
      </c>
      <c r="G47" s="33">
        <f>'Benchmarking Calculations'!G13</f>
        <v>0</v>
      </c>
      <c r="H47" s="87">
        <f>'[1]4.1 OM&amp;A_Detailed_Analysis'!I20</f>
        <v>0</v>
      </c>
      <c r="I47" s="87">
        <f>'[1]4.1 OM&amp;A_Detailed_Analysis'!J20</f>
        <v>0</v>
      </c>
      <c r="J47" s="157">
        <f>'[1]4.1 OM&amp;A_Detailed_Analysis'!K20</f>
        <v>0</v>
      </c>
      <c r="K47" s="88"/>
      <c r="L47" s="88"/>
      <c r="M47" s="88"/>
      <c r="N47" s="100" t="s">
        <v>172</v>
      </c>
    </row>
    <row r="48" spans="3:14" ht="25.5" x14ac:dyDescent="0.2">
      <c r="C48" s="104"/>
      <c r="E48" s="10">
        <v>5015</v>
      </c>
      <c r="F48" s="96" t="s">
        <v>12</v>
      </c>
      <c r="G48" s="33">
        <f>'Benchmarking Calculations'!G14</f>
        <v>0</v>
      </c>
      <c r="H48" s="87">
        <f>'[1]4.1 OM&amp;A_Detailed_Analysis'!I21</f>
        <v>0</v>
      </c>
      <c r="I48" s="87">
        <f>'[1]4.1 OM&amp;A_Detailed_Analysis'!J21</f>
        <v>0</v>
      </c>
      <c r="J48" s="157">
        <f>'[1]4.1 OM&amp;A_Detailed_Analysis'!K21</f>
        <v>0</v>
      </c>
      <c r="K48" s="88"/>
      <c r="L48" s="88"/>
      <c r="M48" s="88"/>
      <c r="N48" s="100" t="s">
        <v>172</v>
      </c>
    </row>
    <row r="49" spans="3:14" x14ac:dyDescent="0.2">
      <c r="C49" s="104"/>
      <c r="E49" s="10">
        <v>5016</v>
      </c>
      <c r="F49" s="96" t="s">
        <v>13</v>
      </c>
      <c r="G49" s="33">
        <f>'Benchmarking Calculations'!G15</f>
        <v>2991.14</v>
      </c>
      <c r="H49" s="87">
        <f>'[1]4.1 OM&amp;A_Detailed_Analysis'!I22</f>
        <v>2030.44</v>
      </c>
      <c r="I49" s="87">
        <f>'[1]4.1 OM&amp;A_Detailed_Analysis'!J22</f>
        <v>2281</v>
      </c>
      <c r="J49" s="157">
        <f>'[1]4.1 OM&amp;A_Detailed_Analysis'!K22</f>
        <v>2918.3959579279631</v>
      </c>
      <c r="K49" s="88"/>
      <c r="L49" s="88"/>
      <c r="M49" s="88"/>
      <c r="N49" s="100" t="s">
        <v>172</v>
      </c>
    </row>
    <row r="50" spans="3:14" ht="25.5" x14ac:dyDescent="0.2">
      <c r="C50" s="104"/>
      <c r="E50" s="10">
        <v>5017</v>
      </c>
      <c r="F50" s="96" t="s">
        <v>14</v>
      </c>
      <c r="G50" s="33">
        <f>'Benchmarking Calculations'!G16</f>
        <v>0</v>
      </c>
      <c r="H50" s="87">
        <f>'[1]4.1 OM&amp;A_Detailed_Analysis'!I23</f>
        <v>50</v>
      </c>
      <c r="I50" s="87">
        <f>'[1]4.1 OM&amp;A_Detailed_Analysis'!J23</f>
        <v>50</v>
      </c>
      <c r="J50" s="157">
        <f>'[1]4.1 OM&amp;A_Detailed_Analysis'!K23</f>
        <v>1167.3583831711853</v>
      </c>
      <c r="K50" s="88"/>
      <c r="L50" s="88"/>
      <c r="M50" s="88"/>
      <c r="N50" s="100" t="s">
        <v>172</v>
      </c>
    </row>
    <row r="51" spans="3:14" ht="25.5" x14ac:dyDescent="0.2">
      <c r="C51" s="104"/>
      <c r="E51" s="10">
        <v>5020</v>
      </c>
      <c r="F51" s="96" t="s">
        <v>15</v>
      </c>
      <c r="G51" s="33">
        <f>'Benchmarking Calculations'!G17</f>
        <v>178142.46</v>
      </c>
      <c r="H51" s="87">
        <f>'[1]4.1 OM&amp;A_Detailed_Analysis'!I24</f>
        <v>162956.96</v>
      </c>
      <c r="I51" s="87">
        <f>'[1]4.1 OM&amp;A_Detailed_Analysis'!J24</f>
        <v>164676</v>
      </c>
      <c r="J51" s="157">
        <f>'[1]4.1 OM&amp;A_Detailed_Analysis'!K24</f>
        <v>163823.53371133399</v>
      </c>
      <c r="K51" s="88"/>
      <c r="L51" s="88"/>
      <c r="M51" s="88"/>
      <c r="N51" s="100" t="s">
        <v>172</v>
      </c>
    </row>
    <row r="52" spans="3:14" ht="25.5" x14ac:dyDescent="0.2">
      <c r="C52" s="104"/>
      <c r="E52" s="10">
        <v>5025</v>
      </c>
      <c r="F52" s="96" t="s">
        <v>16</v>
      </c>
      <c r="G52" s="33">
        <f>'Benchmarking Calculations'!G18</f>
        <v>53230.89</v>
      </c>
      <c r="H52" s="87">
        <f>'[1]4.1 OM&amp;A_Detailed_Analysis'!I25</f>
        <v>63380.92</v>
      </c>
      <c r="I52" s="87">
        <f>'[1]4.1 OM&amp;A_Detailed_Analysis'!J25</f>
        <v>31364</v>
      </c>
      <c r="J52" s="157">
        <f>'[1]4.1 OM&amp;A_Detailed_Analysis'!K25</f>
        <v>54963.123874309975</v>
      </c>
      <c r="K52" s="88"/>
      <c r="L52" s="88"/>
      <c r="M52" s="88"/>
      <c r="N52" s="100" t="s">
        <v>172</v>
      </c>
    </row>
    <row r="53" spans="3:14" x14ac:dyDescent="0.2">
      <c r="C53" s="104"/>
      <c r="E53" s="10">
        <v>5035</v>
      </c>
      <c r="F53" s="96" t="s">
        <v>17</v>
      </c>
      <c r="G53" s="33">
        <f>'Benchmarking Calculations'!G19</f>
        <v>0</v>
      </c>
      <c r="H53" s="87">
        <f>'[1]4.1 OM&amp;A_Detailed_Analysis'!I27</f>
        <v>0</v>
      </c>
      <c r="I53" s="87">
        <f>'[1]4.1 OM&amp;A_Detailed_Analysis'!J27</f>
        <v>0</v>
      </c>
      <c r="J53" s="157">
        <f>'[1]4.1 OM&amp;A_Detailed_Analysis'!K27</f>
        <v>0</v>
      </c>
      <c r="K53" s="88"/>
      <c r="L53" s="88"/>
      <c r="M53" s="88"/>
      <c r="N53" s="100" t="s">
        <v>172</v>
      </c>
    </row>
    <row r="54" spans="3:14" ht="25.5" x14ac:dyDescent="0.2">
      <c r="C54" s="104"/>
      <c r="E54" s="10">
        <v>5040</v>
      </c>
      <c r="F54" s="96" t="s">
        <v>18</v>
      </c>
      <c r="G54" s="33">
        <f>'Benchmarking Calculations'!G20</f>
        <v>0</v>
      </c>
      <c r="H54" s="87"/>
      <c r="I54" s="87"/>
      <c r="J54" s="157"/>
      <c r="K54" s="88"/>
      <c r="L54" s="88"/>
      <c r="M54" s="88"/>
      <c r="N54" s="100" t="s">
        <v>172</v>
      </c>
    </row>
    <row r="55" spans="3:14" ht="25.5" x14ac:dyDescent="0.2">
      <c r="C55" s="104"/>
      <c r="E55" s="10">
        <v>5045</v>
      </c>
      <c r="F55" s="96" t="s">
        <v>19</v>
      </c>
      <c r="G55" s="33">
        <f>'Benchmarking Calculations'!G21</f>
        <v>0</v>
      </c>
      <c r="H55" s="87">
        <f>'[1]4.1 OM&amp;A_Detailed_Analysis'!I28</f>
        <v>0</v>
      </c>
      <c r="I55" s="87">
        <f>'[1]4.1 OM&amp;A_Detailed_Analysis'!J28</f>
        <v>0</v>
      </c>
      <c r="J55" s="157">
        <f>'[1]4.1 OM&amp;A_Detailed_Analysis'!K28</f>
        <v>0</v>
      </c>
      <c r="K55" s="88"/>
      <c r="L55" s="88"/>
      <c r="M55" s="88"/>
      <c r="N55" s="100" t="s">
        <v>172</v>
      </c>
    </row>
    <row r="56" spans="3:14" x14ac:dyDescent="0.2">
      <c r="C56" s="104"/>
      <c r="E56" s="10">
        <v>5055</v>
      </c>
      <c r="F56" s="96" t="s">
        <v>20</v>
      </c>
      <c r="G56" s="33">
        <f>'Benchmarking Calculations'!G22</f>
        <v>0</v>
      </c>
      <c r="H56" s="87">
        <f>'[1]4.1 OM&amp;A_Detailed_Analysis'!I31</f>
        <v>0</v>
      </c>
      <c r="I56" s="87">
        <f>'[1]4.1 OM&amp;A_Detailed_Analysis'!J31</f>
        <v>0</v>
      </c>
      <c r="J56" s="157">
        <f>'[1]4.1 OM&amp;A_Detailed_Analysis'!K31</f>
        <v>0</v>
      </c>
      <c r="K56" s="88"/>
      <c r="L56" s="88"/>
      <c r="M56" s="88"/>
      <c r="N56" s="100" t="s">
        <v>172</v>
      </c>
    </row>
    <row r="57" spans="3:14" x14ac:dyDescent="0.2">
      <c r="C57" s="104"/>
      <c r="E57" s="10">
        <v>5065</v>
      </c>
      <c r="F57" s="96" t="s">
        <v>21</v>
      </c>
      <c r="G57" s="33">
        <f>'Benchmarking Calculations'!G23</f>
        <v>514.32000000000005</v>
      </c>
      <c r="H57" s="87">
        <f>'[1]4.1 OM&amp;A_Detailed_Analysis'!I33</f>
        <v>7009.77</v>
      </c>
      <c r="I57" s="87">
        <f>'[1]4.1 OM&amp;A_Detailed_Analysis'!J33</f>
        <v>392</v>
      </c>
      <c r="J57" s="157">
        <f>'[1]4.1 OM&amp;A_Detailed_Analysis'!K33</f>
        <v>6615.03083797005</v>
      </c>
      <c r="K57" s="88"/>
      <c r="L57" s="88"/>
      <c r="M57" s="88"/>
      <c r="N57" s="100" t="s">
        <v>172</v>
      </c>
    </row>
    <row r="58" spans="3:14" x14ac:dyDescent="0.2">
      <c r="C58" s="104"/>
      <c r="E58" s="10">
        <v>5070</v>
      </c>
      <c r="F58" s="96" t="s">
        <v>22</v>
      </c>
      <c r="G58" s="33">
        <f>'Benchmarking Calculations'!G24</f>
        <v>0</v>
      </c>
      <c r="H58" s="87">
        <f>'[1]4.1 OM&amp;A_Detailed_Analysis'!I34</f>
        <v>0</v>
      </c>
      <c r="I58" s="87">
        <f>'[1]4.1 OM&amp;A_Detailed_Analysis'!J34</f>
        <v>0</v>
      </c>
      <c r="J58" s="157">
        <f>'[1]4.1 OM&amp;A_Detailed_Analysis'!K34</f>
        <v>0</v>
      </c>
      <c r="K58" s="88"/>
      <c r="L58" s="88"/>
      <c r="M58" s="88"/>
      <c r="N58" s="100" t="s">
        <v>172</v>
      </c>
    </row>
    <row r="59" spans="3:14" ht="25.5" x14ac:dyDescent="0.2">
      <c r="C59" s="104"/>
      <c r="E59" s="10">
        <v>5075</v>
      </c>
      <c r="F59" s="96" t="s">
        <v>23</v>
      </c>
      <c r="G59" s="33">
        <f>'Benchmarking Calculations'!G25</f>
        <v>0</v>
      </c>
      <c r="H59" s="87">
        <f>'[1]4.1 OM&amp;A_Detailed_Analysis'!I35</f>
        <v>0</v>
      </c>
      <c r="I59" s="87">
        <f>'[1]4.1 OM&amp;A_Detailed_Analysis'!J35</f>
        <v>0</v>
      </c>
      <c r="J59" s="157">
        <f>'[1]4.1 OM&amp;A_Detailed_Analysis'!K35</f>
        <v>0</v>
      </c>
      <c r="K59" s="88"/>
      <c r="L59" s="88"/>
      <c r="M59" s="88"/>
      <c r="N59" s="100" t="s">
        <v>172</v>
      </c>
    </row>
    <row r="60" spans="3:14" x14ac:dyDescent="0.2">
      <c r="C60" s="104"/>
      <c r="E60" s="10">
        <v>5085</v>
      </c>
      <c r="F60" s="96" t="s">
        <v>24</v>
      </c>
      <c r="G60" s="33">
        <f>'Benchmarking Calculations'!G26</f>
        <v>0</v>
      </c>
      <c r="H60" s="87">
        <f>'[1]4.1 OM&amp;A_Detailed_Analysis'!I36</f>
        <v>0</v>
      </c>
      <c r="I60" s="87">
        <f>'[1]4.1 OM&amp;A_Detailed_Analysis'!J36</f>
        <v>373</v>
      </c>
      <c r="J60" s="157">
        <f>'[1]4.1 OM&amp;A_Detailed_Analysis'!K36</f>
        <v>0</v>
      </c>
      <c r="K60" s="88"/>
      <c r="L60" s="88"/>
      <c r="M60" s="88"/>
      <c r="N60" s="100" t="s">
        <v>172</v>
      </c>
    </row>
    <row r="61" spans="3:14" ht="25.5" x14ac:dyDescent="0.2">
      <c r="C61" s="104"/>
      <c r="E61" s="10">
        <v>5090</v>
      </c>
      <c r="F61" s="96" t="s">
        <v>25</v>
      </c>
      <c r="G61" s="33">
        <f>'Benchmarking Calculations'!G27</f>
        <v>0</v>
      </c>
      <c r="H61" s="87">
        <f>'[1]4.1 OM&amp;A_Detailed_Analysis'!I37</f>
        <v>0</v>
      </c>
      <c r="I61" s="87">
        <f>'[1]4.1 OM&amp;A_Detailed_Analysis'!J37</f>
        <v>0</v>
      </c>
      <c r="J61" s="157">
        <f>'[1]4.1 OM&amp;A_Detailed_Analysis'!K37</f>
        <v>0</v>
      </c>
      <c r="K61" s="88"/>
      <c r="L61" s="88"/>
      <c r="M61" s="88"/>
      <c r="N61" s="100" t="s">
        <v>172</v>
      </c>
    </row>
    <row r="62" spans="3:14" ht="25.5" x14ac:dyDescent="0.2">
      <c r="C62" s="104"/>
      <c r="E62" s="10">
        <v>5095</v>
      </c>
      <c r="F62" s="96" t="s">
        <v>26</v>
      </c>
      <c r="G62" s="33">
        <f>'Benchmarking Calculations'!G28</f>
        <v>1453.28</v>
      </c>
      <c r="H62" s="87">
        <f>'[1]4.1 OM&amp;A_Detailed_Analysis'!I38</f>
        <v>2480.9699999999998</v>
      </c>
      <c r="I62" s="87">
        <f>'[1]4.1 OM&amp;A_Detailed_Analysis'!J38</f>
        <v>2495</v>
      </c>
      <c r="J62" s="157">
        <f>'[1]4.1 OM&amp;A_Detailed_Analysis'!K38</f>
        <v>2480.6365642387686</v>
      </c>
      <c r="K62" s="88"/>
      <c r="L62" s="88"/>
      <c r="M62" s="88"/>
      <c r="N62" s="100" t="s">
        <v>172</v>
      </c>
    </row>
    <row r="63" spans="3:14" x14ac:dyDescent="0.2">
      <c r="C63" s="104"/>
      <c r="E63" s="60">
        <v>5096</v>
      </c>
      <c r="F63" s="110" t="s">
        <v>27</v>
      </c>
      <c r="G63" s="61">
        <f>'Benchmarking Calculations'!G29</f>
        <v>0</v>
      </c>
      <c r="H63" s="87">
        <f>'[1]4.1 OM&amp;A_Detailed_Analysis'!I39</f>
        <v>0</v>
      </c>
      <c r="I63" s="87">
        <f>'[1]4.1 OM&amp;A_Detailed_Analysis'!J39</f>
        <v>0</v>
      </c>
      <c r="J63" s="157">
        <f>'[1]4.1 OM&amp;A_Detailed_Analysis'!K39</f>
        <v>0</v>
      </c>
      <c r="K63" s="88"/>
      <c r="L63" s="88"/>
      <c r="M63" s="88"/>
      <c r="N63" s="100" t="s">
        <v>172</v>
      </c>
    </row>
    <row r="64" spans="3:14" x14ac:dyDescent="0.2">
      <c r="C64" s="104"/>
      <c r="E64" s="13"/>
      <c r="F64" s="14" t="s">
        <v>28</v>
      </c>
      <c r="G64" s="59">
        <f>'Benchmarking Calculations'!G30</f>
        <v>236332.09</v>
      </c>
      <c r="H64" s="48">
        <f>SUM(H44:H63)</f>
        <v>237909.06</v>
      </c>
      <c r="I64" s="48">
        <f t="shared" ref="I64:M64" si="4">SUM(I44:I63)</f>
        <v>201631</v>
      </c>
      <c r="J64" s="158">
        <f t="shared" si="4"/>
        <v>231968.07932895195</v>
      </c>
      <c r="K64" s="48">
        <f t="shared" si="4"/>
        <v>0</v>
      </c>
      <c r="L64" s="48">
        <f t="shared" si="4"/>
        <v>0</v>
      </c>
      <c r="M64" s="48">
        <f t="shared" si="4"/>
        <v>0</v>
      </c>
      <c r="N64" s="100" t="s">
        <v>29</v>
      </c>
    </row>
    <row r="65" spans="3:14" x14ac:dyDescent="0.2">
      <c r="C65" s="104"/>
      <c r="E65" s="10">
        <v>5105</v>
      </c>
      <c r="F65" s="96" t="s">
        <v>30</v>
      </c>
      <c r="G65" s="33">
        <f>'Benchmarking Calculations'!G31</f>
        <v>0</v>
      </c>
      <c r="H65" s="87">
        <f>'[1]4.1 OM&amp;A_Detailed_Analysis'!I43</f>
        <v>0</v>
      </c>
      <c r="I65" s="87">
        <f>'[1]4.1 OM&amp;A_Detailed_Analysis'!J43</f>
        <v>0</v>
      </c>
      <c r="J65" s="157">
        <f>'[1]4.1 OM&amp;A_Detailed_Analysis'!K43</f>
        <v>0</v>
      </c>
      <c r="K65" s="88"/>
      <c r="L65" s="88"/>
      <c r="M65" s="88"/>
      <c r="N65" s="100" t="s">
        <v>172</v>
      </c>
    </row>
    <row r="66" spans="3:14" x14ac:dyDescent="0.2">
      <c r="C66" s="104"/>
      <c r="E66" s="10">
        <v>5110</v>
      </c>
      <c r="F66" s="96" t="s">
        <v>31</v>
      </c>
      <c r="G66" s="33">
        <f>'Benchmarking Calculations'!G32</f>
        <v>0</v>
      </c>
      <c r="H66" s="87">
        <f>'[1]4.1 OM&amp;A_Detailed_Analysis'!$F44</f>
        <v>0</v>
      </c>
      <c r="I66" s="87">
        <f>'[1]4.1 OM&amp;A_Detailed_Analysis'!$F44</f>
        <v>0</v>
      </c>
      <c r="J66" s="157">
        <f>'[1]4.1 OM&amp;A_Detailed_Analysis'!K44</f>
        <v>0</v>
      </c>
      <c r="K66" s="88"/>
      <c r="L66" s="88"/>
      <c r="M66" s="88"/>
      <c r="N66" s="100" t="s">
        <v>172</v>
      </c>
    </row>
    <row r="67" spans="3:14" x14ac:dyDescent="0.2">
      <c r="C67" s="104"/>
      <c r="E67" s="10">
        <v>5112</v>
      </c>
      <c r="F67" s="96" t="s">
        <v>32</v>
      </c>
      <c r="G67" s="33">
        <f>'Benchmarking Calculations'!G33</f>
        <v>0</v>
      </c>
      <c r="H67" s="87">
        <f>'[1]4.1 OM&amp;A_Detailed_Analysis'!$F45</f>
        <v>0</v>
      </c>
      <c r="I67" s="87">
        <f>'[1]4.1 OM&amp;A_Detailed_Analysis'!$F45</f>
        <v>0</v>
      </c>
      <c r="J67" s="157">
        <f>'[1]4.1 OM&amp;A_Detailed_Analysis'!K45</f>
        <v>0</v>
      </c>
      <c r="K67" s="88"/>
      <c r="L67" s="88"/>
      <c r="M67" s="88"/>
      <c r="N67" s="100" t="s">
        <v>172</v>
      </c>
    </row>
    <row r="68" spans="3:14" x14ac:dyDescent="0.2">
      <c r="C68" s="104"/>
      <c r="E68" s="10">
        <v>5114</v>
      </c>
      <c r="F68" s="96" t="s">
        <v>33</v>
      </c>
      <c r="G68" s="33">
        <f>'Benchmarking Calculations'!G34</f>
        <v>0</v>
      </c>
      <c r="H68" s="87">
        <f>'[1]4.1 OM&amp;A_Detailed_Analysis'!$F46</f>
        <v>0</v>
      </c>
      <c r="I68" s="87">
        <f>'[1]4.1 OM&amp;A_Detailed_Analysis'!$F46</f>
        <v>0</v>
      </c>
      <c r="J68" s="157">
        <f>'[1]4.1 OM&amp;A_Detailed_Analysis'!K46</f>
        <v>0</v>
      </c>
      <c r="K68" s="88"/>
      <c r="L68" s="88"/>
      <c r="M68" s="88"/>
      <c r="N68" s="100" t="s">
        <v>172</v>
      </c>
    </row>
    <row r="69" spans="3:14" x14ac:dyDescent="0.2">
      <c r="C69" s="104"/>
      <c r="E69" s="10">
        <v>5120</v>
      </c>
      <c r="F69" s="96" t="s">
        <v>34</v>
      </c>
      <c r="G69" s="33">
        <f>'Benchmarking Calculations'!G35</f>
        <v>0</v>
      </c>
      <c r="H69" s="87">
        <f>'[1]4.1 OM&amp;A_Detailed_Analysis'!$F47</f>
        <v>0</v>
      </c>
      <c r="I69" s="87">
        <f>'[1]4.1 OM&amp;A_Detailed_Analysis'!$F47</f>
        <v>0</v>
      </c>
      <c r="J69" s="157">
        <f>'[1]4.1 OM&amp;A_Detailed_Analysis'!K47</f>
        <v>1534.4625220140395</v>
      </c>
      <c r="K69" s="88"/>
      <c r="L69" s="88"/>
      <c r="M69" s="88"/>
      <c r="N69" s="100" t="s">
        <v>172</v>
      </c>
    </row>
    <row r="70" spans="3:14" x14ac:dyDescent="0.2">
      <c r="C70" s="104"/>
      <c r="E70" s="10">
        <v>5125</v>
      </c>
      <c r="F70" s="96" t="s">
        <v>35</v>
      </c>
      <c r="G70" s="33">
        <f>'Benchmarking Calculations'!G36</f>
        <v>0</v>
      </c>
      <c r="H70" s="87">
        <f>'[1]4.1 OM&amp;A_Detailed_Analysis'!$F48</f>
        <v>0</v>
      </c>
      <c r="I70" s="87">
        <f>'[1]4.1 OM&amp;A_Detailed_Analysis'!$F48</f>
        <v>0</v>
      </c>
      <c r="J70" s="157">
        <f>'[1]4.1 OM&amp;A_Detailed_Analysis'!K48</f>
        <v>0</v>
      </c>
      <c r="K70" s="88"/>
      <c r="L70" s="88"/>
      <c r="M70" s="88"/>
      <c r="N70" s="100" t="s">
        <v>172</v>
      </c>
    </row>
    <row r="71" spans="3:14" x14ac:dyDescent="0.2">
      <c r="C71" s="104"/>
      <c r="E71" s="10">
        <v>5130</v>
      </c>
      <c r="F71" s="96" t="s">
        <v>36</v>
      </c>
      <c r="G71" s="33">
        <f>'Benchmarking Calculations'!G37</f>
        <v>0</v>
      </c>
      <c r="H71" s="87">
        <f>'[1]4.1 OM&amp;A_Detailed_Analysis'!$F49</f>
        <v>0</v>
      </c>
      <c r="I71" s="87">
        <f>'[1]4.1 OM&amp;A_Detailed_Analysis'!$F49</f>
        <v>0</v>
      </c>
      <c r="J71" s="157">
        <f>'[1]4.1 OM&amp;A_Detailed_Analysis'!K49</f>
        <v>0</v>
      </c>
      <c r="K71" s="88"/>
      <c r="L71" s="88"/>
      <c r="M71" s="88"/>
      <c r="N71" s="100" t="s">
        <v>172</v>
      </c>
    </row>
    <row r="72" spans="3:14" ht="25.5" x14ac:dyDescent="0.2">
      <c r="C72" s="104"/>
      <c r="E72" s="10">
        <v>5135</v>
      </c>
      <c r="F72" s="96" t="s">
        <v>37</v>
      </c>
      <c r="G72" s="33">
        <f>'Benchmarking Calculations'!G38</f>
        <v>0</v>
      </c>
      <c r="H72" s="87">
        <f>'[1]4.1 OM&amp;A_Detailed_Analysis'!$F50</f>
        <v>0</v>
      </c>
      <c r="I72" s="87">
        <f>'[1]4.1 OM&amp;A_Detailed_Analysis'!$F50</f>
        <v>0</v>
      </c>
      <c r="J72" s="157">
        <f>'[1]4.1 OM&amp;A_Detailed_Analysis'!K50</f>
        <v>0</v>
      </c>
      <c r="K72" s="88"/>
      <c r="L72" s="88"/>
      <c r="M72" s="88"/>
      <c r="N72" s="100" t="s">
        <v>172</v>
      </c>
    </row>
    <row r="73" spans="3:14" x14ac:dyDescent="0.2">
      <c r="C73" s="104"/>
      <c r="E73" s="10">
        <v>5145</v>
      </c>
      <c r="F73" s="96" t="s">
        <v>38</v>
      </c>
      <c r="G73" s="33">
        <f>'Benchmarking Calculations'!G39</f>
        <v>0</v>
      </c>
      <c r="H73" s="87">
        <f>'[1]4.1 OM&amp;A_Detailed_Analysis'!$F51</f>
        <v>0</v>
      </c>
      <c r="I73" s="87">
        <f>'[1]4.1 OM&amp;A_Detailed_Analysis'!$F51</f>
        <v>0</v>
      </c>
      <c r="J73" s="157">
        <f>'[1]4.1 OM&amp;A_Detailed_Analysis'!K51</f>
        <v>0</v>
      </c>
      <c r="K73" s="88"/>
      <c r="L73" s="88"/>
      <c r="M73" s="88"/>
      <c r="N73" s="100" t="s">
        <v>172</v>
      </c>
    </row>
    <row r="74" spans="3:14" ht="25.5" x14ac:dyDescent="0.2">
      <c r="C74" s="104"/>
      <c r="E74" s="10">
        <v>5150</v>
      </c>
      <c r="F74" s="96" t="s">
        <v>39</v>
      </c>
      <c r="G74" s="33">
        <f>'Benchmarking Calculations'!G40</f>
        <v>0</v>
      </c>
      <c r="H74" s="87">
        <f>'[1]4.1 OM&amp;A_Detailed_Analysis'!$F52</f>
        <v>0</v>
      </c>
      <c r="I74" s="87">
        <f>'[1]4.1 OM&amp;A_Detailed_Analysis'!$F52</f>
        <v>0</v>
      </c>
      <c r="J74" s="157">
        <f>'[1]4.1 OM&amp;A_Detailed_Analysis'!K52</f>
        <v>0</v>
      </c>
      <c r="K74" s="88"/>
      <c r="L74" s="88"/>
      <c r="M74" s="88"/>
      <c r="N74" s="100" t="s">
        <v>172</v>
      </c>
    </row>
    <row r="75" spans="3:14" x14ac:dyDescent="0.2">
      <c r="C75" s="104"/>
      <c r="E75" s="10">
        <v>5155</v>
      </c>
      <c r="F75" s="96" t="s">
        <v>40</v>
      </c>
      <c r="G75" s="33">
        <f>'Benchmarking Calculations'!G41</f>
        <v>0</v>
      </c>
      <c r="H75" s="87">
        <f>'[1]4.1 OM&amp;A_Detailed_Analysis'!$F53</f>
        <v>0</v>
      </c>
      <c r="I75" s="87">
        <f>'[1]4.1 OM&amp;A_Detailed_Analysis'!$F53</f>
        <v>0</v>
      </c>
      <c r="J75" s="157">
        <f>'[1]4.1 OM&amp;A_Detailed_Analysis'!K53</f>
        <v>0</v>
      </c>
      <c r="K75" s="88"/>
      <c r="L75" s="88"/>
      <c r="M75" s="88"/>
      <c r="N75" s="100" t="s">
        <v>172</v>
      </c>
    </row>
    <row r="76" spans="3:14" x14ac:dyDescent="0.2">
      <c r="C76" s="104"/>
      <c r="E76" s="10">
        <v>5160</v>
      </c>
      <c r="F76" s="96" t="s">
        <v>41</v>
      </c>
      <c r="G76" s="33">
        <f>'Benchmarking Calculations'!G42</f>
        <v>0</v>
      </c>
      <c r="H76" s="87">
        <f>'[1]4.1 OM&amp;A_Detailed_Analysis'!$F54</f>
        <v>0</v>
      </c>
      <c r="I76" s="87">
        <f>'[1]4.1 OM&amp;A_Detailed_Analysis'!$F54</f>
        <v>0</v>
      </c>
      <c r="J76" s="157">
        <f>'[1]4.1 OM&amp;A_Detailed_Analysis'!K54</f>
        <v>0</v>
      </c>
      <c r="K76" s="88"/>
      <c r="L76" s="88"/>
      <c r="M76" s="88"/>
      <c r="N76" s="100" t="s">
        <v>172</v>
      </c>
    </row>
    <row r="77" spans="3:14" x14ac:dyDescent="0.2">
      <c r="C77" s="104"/>
      <c r="E77" s="60">
        <v>5175</v>
      </c>
      <c r="F77" s="110" t="s">
        <v>42</v>
      </c>
      <c r="G77" s="61">
        <f>'Benchmarking Calculations'!G43</f>
        <v>0</v>
      </c>
      <c r="H77" s="87">
        <f>'[1]4.1 OM&amp;A_Detailed_Analysis'!$F55</f>
        <v>0</v>
      </c>
      <c r="I77" s="87">
        <f>'[1]4.1 OM&amp;A_Detailed_Analysis'!$F55</f>
        <v>0</v>
      </c>
      <c r="J77" s="157">
        <f>'[1]4.1 OM&amp;A_Detailed_Analysis'!K55</f>
        <v>0</v>
      </c>
      <c r="K77" s="88"/>
      <c r="L77" s="88"/>
      <c r="M77" s="88"/>
      <c r="N77" s="100" t="s">
        <v>172</v>
      </c>
    </row>
    <row r="78" spans="3:14" x14ac:dyDescent="0.2">
      <c r="C78" s="104"/>
      <c r="E78" s="13"/>
      <c r="F78" s="14" t="s">
        <v>43</v>
      </c>
      <c r="G78" s="59">
        <f>'Benchmarking Calculations'!G44</f>
        <v>0</v>
      </c>
      <c r="H78" s="48">
        <f>SUM(H65:H77)</f>
        <v>0</v>
      </c>
      <c r="I78" s="48">
        <f t="shared" ref="I78:M78" si="5">SUM(I65:I77)</f>
        <v>0</v>
      </c>
      <c r="J78" s="158">
        <f t="shared" si="5"/>
        <v>1534.4625220140395</v>
      </c>
      <c r="K78" s="48">
        <f t="shared" si="5"/>
        <v>0</v>
      </c>
      <c r="L78" s="48">
        <f t="shared" si="5"/>
        <v>0</v>
      </c>
      <c r="M78" s="48">
        <f t="shared" si="5"/>
        <v>0</v>
      </c>
      <c r="N78" s="100" t="s">
        <v>29</v>
      </c>
    </row>
    <row r="79" spans="3:14" x14ac:dyDescent="0.2">
      <c r="C79" s="104"/>
      <c r="E79" s="10">
        <v>5305</v>
      </c>
      <c r="F79" s="10" t="s">
        <v>44</v>
      </c>
      <c r="G79" s="33">
        <f>'Benchmarking Calculations'!G45</f>
        <v>0</v>
      </c>
      <c r="H79" s="87">
        <f>'[1]4.1 OM&amp;A_Detailed_Analysis'!I68</f>
        <v>0</v>
      </c>
      <c r="I79" s="87">
        <f>'[1]4.1 OM&amp;A_Detailed_Analysis'!J68</f>
        <v>0</v>
      </c>
      <c r="J79" s="157">
        <f>'[1]4.1 OM&amp;A_Detailed_Analysis'!K68</f>
        <v>39114.318479319569</v>
      </c>
      <c r="K79" s="88"/>
      <c r="L79" s="88"/>
      <c r="M79" s="88"/>
      <c r="N79" s="100" t="s">
        <v>172</v>
      </c>
    </row>
    <row r="80" spans="3:14" x14ac:dyDescent="0.2">
      <c r="C80" s="104"/>
      <c r="E80" s="10">
        <v>5310</v>
      </c>
      <c r="F80" s="10" t="s">
        <v>45</v>
      </c>
      <c r="G80" s="33">
        <f>'Benchmarking Calculations'!G46</f>
        <v>35466.49</v>
      </c>
      <c r="H80" s="87">
        <f>'[1]4.1 OM&amp;A_Detailed_Analysis'!I69</f>
        <v>41027.29</v>
      </c>
      <c r="I80" s="87">
        <f>'[1]4.1 OM&amp;A_Detailed_Analysis'!J69</f>
        <v>41226</v>
      </c>
      <c r="J80" s="157">
        <f>'[1]4.1 OM&amp;A_Detailed_Analysis'!K69</f>
        <v>82992.120481047503</v>
      </c>
      <c r="K80" s="88"/>
      <c r="L80" s="88"/>
      <c r="M80" s="88"/>
      <c r="N80" s="100" t="s">
        <v>172</v>
      </c>
    </row>
    <row r="81" spans="3:14" x14ac:dyDescent="0.2">
      <c r="C81" s="104"/>
      <c r="E81" s="10">
        <v>5315</v>
      </c>
      <c r="F81" s="10" t="s">
        <v>46</v>
      </c>
      <c r="G81" s="33">
        <f>'Benchmarking Calculations'!G47</f>
        <v>78927.149999999994</v>
      </c>
      <c r="H81" s="87">
        <f>'[1]4.1 OM&amp;A_Detailed_Analysis'!I70</f>
        <v>80401.11</v>
      </c>
      <c r="I81" s="87">
        <f>'[1]4.1 OM&amp;A_Detailed_Analysis'!J70</f>
        <v>73273</v>
      </c>
      <c r="J81" s="157">
        <f>'[1]4.1 OM&amp;A_Detailed_Analysis'!K70</f>
        <v>583.28369662143223</v>
      </c>
      <c r="K81" s="88"/>
      <c r="L81" s="88"/>
      <c r="M81" s="88"/>
      <c r="N81" s="100" t="s">
        <v>172</v>
      </c>
    </row>
    <row r="82" spans="3:14" x14ac:dyDescent="0.2">
      <c r="C82" s="104"/>
      <c r="E82" s="10">
        <v>5320</v>
      </c>
      <c r="F82" s="10" t="s">
        <v>47</v>
      </c>
      <c r="G82" s="33">
        <f>'Benchmarking Calculations'!G48</f>
        <v>0</v>
      </c>
      <c r="H82" s="87">
        <f>'[1]4.1 OM&amp;A_Detailed_Analysis'!I71</f>
        <v>0</v>
      </c>
      <c r="I82" s="87">
        <f>'[1]4.1 OM&amp;A_Detailed_Analysis'!J71</f>
        <v>0</v>
      </c>
      <c r="J82" s="157">
        <f>'[1]4.1 OM&amp;A_Detailed_Analysis'!K71</f>
        <v>0</v>
      </c>
      <c r="K82" s="88"/>
      <c r="L82" s="88"/>
      <c r="M82" s="88"/>
      <c r="N82" s="100" t="s">
        <v>172</v>
      </c>
    </row>
    <row r="83" spans="3:14" x14ac:dyDescent="0.2">
      <c r="C83" s="104"/>
      <c r="E83" s="10">
        <v>5325</v>
      </c>
      <c r="F83" s="10" t="s">
        <v>48</v>
      </c>
      <c r="G83" s="33">
        <f>'Benchmarking Calculations'!G49</f>
        <v>0</v>
      </c>
      <c r="H83" s="87">
        <f>'[1]4.1 OM&amp;A_Detailed_Analysis'!I72</f>
        <v>0</v>
      </c>
      <c r="I83" s="87">
        <f>'[1]4.1 OM&amp;A_Detailed_Analysis'!J72</f>
        <v>0</v>
      </c>
      <c r="J83" s="157">
        <f>'[1]4.1 OM&amp;A_Detailed_Analysis'!K72</f>
        <v>0</v>
      </c>
      <c r="K83" s="88"/>
      <c r="L83" s="88"/>
      <c r="M83" s="88"/>
      <c r="N83" s="100" t="s">
        <v>172</v>
      </c>
    </row>
    <row r="84" spans="3:14" x14ac:dyDescent="0.2">
      <c r="C84" s="104"/>
      <c r="E84" s="10">
        <v>5330</v>
      </c>
      <c r="F84" s="10" t="s">
        <v>49</v>
      </c>
      <c r="G84" s="33">
        <f>'Benchmarking Calculations'!G50</f>
        <v>0</v>
      </c>
      <c r="H84" s="87">
        <f>'[1]4.1 OM&amp;A_Detailed_Analysis'!I73</f>
        <v>0</v>
      </c>
      <c r="I84" s="87">
        <f>'[1]4.1 OM&amp;A_Detailed_Analysis'!J73</f>
        <v>0</v>
      </c>
      <c r="J84" s="157">
        <f>'[1]4.1 OM&amp;A_Detailed_Analysis'!K73</f>
        <v>4765.3896782796746</v>
      </c>
      <c r="K84" s="88"/>
      <c r="L84" s="88"/>
      <c r="M84" s="88"/>
      <c r="N84" s="100" t="s">
        <v>172</v>
      </c>
    </row>
    <row r="85" spans="3:14" x14ac:dyDescent="0.2">
      <c r="C85" s="104"/>
      <c r="E85" s="60">
        <v>5340</v>
      </c>
      <c r="F85" s="60" t="s">
        <v>50</v>
      </c>
      <c r="G85" s="61">
        <f>'Benchmarking Calculations'!G51</f>
        <v>0</v>
      </c>
      <c r="H85" s="87">
        <f>'[1]4.1 OM&amp;A_Detailed_Analysis'!I75</f>
        <v>0</v>
      </c>
      <c r="I85" s="87">
        <f>'[1]4.1 OM&amp;A_Detailed_Analysis'!J75</f>
        <v>0</v>
      </c>
      <c r="J85" s="157">
        <f>'[1]4.1 OM&amp;A_Detailed_Analysis'!K75</f>
        <v>0</v>
      </c>
      <c r="K85" s="88"/>
      <c r="L85" s="88"/>
      <c r="M85" s="88"/>
      <c r="N85" s="100" t="s">
        <v>172</v>
      </c>
    </row>
    <row r="86" spans="3:14" x14ac:dyDescent="0.2">
      <c r="C86" s="104"/>
      <c r="E86" s="13"/>
      <c r="F86" s="14" t="s">
        <v>51</v>
      </c>
      <c r="G86" s="59">
        <f>'Benchmarking Calculations'!G52</f>
        <v>114393.63999999998</v>
      </c>
      <c r="H86" s="48">
        <f>SUM(H79:H85)</f>
        <v>121428.4</v>
      </c>
      <c r="I86" s="48">
        <f t="shared" ref="I86:M86" si="6">SUM(I79:I85)</f>
        <v>114499</v>
      </c>
      <c r="J86" s="158">
        <f t="shared" si="6"/>
        <v>127455.11233526819</v>
      </c>
      <c r="K86" s="48">
        <f t="shared" si="6"/>
        <v>0</v>
      </c>
      <c r="L86" s="48">
        <f t="shared" si="6"/>
        <v>0</v>
      </c>
      <c r="M86" s="48">
        <f t="shared" si="6"/>
        <v>0</v>
      </c>
      <c r="N86" s="100" t="s">
        <v>29</v>
      </c>
    </row>
    <row r="87" spans="3:14" x14ac:dyDescent="0.2">
      <c r="C87" s="104"/>
      <c r="E87" s="10">
        <v>5405</v>
      </c>
      <c r="F87" s="10" t="s">
        <v>52</v>
      </c>
      <c r="G87" s="33">
        <f>'Benchmarking Calculations'!G53</f>
        <v>0</v>
      </c>
      <c r="H87" s="87"/>
      <c r="I87" s="87"/>
      <c r="J87" s="157"/>
      <c r="K87" s="88"/>
      <c r="L87" s="88"/>
      <c r="M87" s="88"/>
      <c r="N87" s="100" t="s">
        <v>172</v>
      </c>
    </row>
    <row r="88" spans="3:14" x14ac:dyDescent="0.2">
      <c r="C88" s="104"/>
      <c r="E88" s="10">
        <v>5410</v>
      </c>
      <c r="F88" s="10" t="s">
        <v>53</v>
      </c>
      <c r="G88" s="33">
        <f>'Benchmarking Calculations'!G54</f>
        <v>415</v>
      </c>
      <c r="H88" s="87">
        <f>'[1]4.1 OM&amp;A_Detailed_Analysis'!I80</f>
        <v>415</v>
      </c>
      <c r="I88" s="87">
        <f>'[1]4.1 OM&amp;A_Detailed_Analysis'!J80</f>
        <v>0</v>
      </c>
      <c r="J88" s="157">
        <f>'[1]4.1 OM&amp;A_Detailed_Analysis'!K80</f>
        <v>0</v>
      </c>
      <c r="K88" s="88"/>
      <c r="L88" s="88"/>
      <c r="M88" s="88"/>
      <c r="N88" s="100" t="s">
        <v>172</v>
      </c>
    </row>
    <row r="89" spans="3:14" x14ac:dyDescent="0.2">
      <c r="C89" s="104"/>
      <c r="E89" s="10">
        <v>5420</v>
      </c>
      <c r="F89" s="10" t="s">
        <v>54</v>
      </c>
      <c r="G89" s="33">
        <f>'Benchmarking Calculations'!G55</f>
        <v>0</v>
      </c>
      <c r="H89" s="87"/>
      <c r="I89" s="87"/>
      <c r="J89" s="157"/>
      <c r="K89" s="88"/>
      <c r="L89" s="88"/>
      <c r="M89" s="88"/>
      <c r="N89" s="100" t="s">
        <v>172</v>
      </c>
    </row>
    <row r="90" spans="3:14" x14ac:dyDescent="0.2">
      <c r="C90" s="104"/>
      <c r="E90" s="60">
        <v>5425</v>
      </c>
      <c r="F90" s="60" t="s">
        <v>55</v>
      </c>
      <c r="G90" s="61">
        <f>'Benchmarking Calculations'!G56</f>
        <v>0</v>
      </c>
      <c r="H90" s="87"/>
      <c r="I90" s="87"/>
      <c r="J90" s="157"/>
      <c r="K90" s="88"/>
      <c r="L90" s="88"/>
      <c r="M90" s="88"/>
      <c r="N90" s="100" t="s">
        <v>172</v>
      </c>
    </row>
    <row r="91" spans="3:14" x14ac:dyDescent="0.2">
      <c r="C91" s="104"/>
      <c r="E91" s="13"/>
      <c r="F91" s="14" t="s">
        <v>56</v>
      </c>
      <c r="G91" s="59">
        <f>'Benchmarking Calculations'!G57</f>
        <v>415</v>
      </c>
      <c r="H91" s="48">
        <f>SUM(H87:H90)</f>
        <v>415</v>
      </c>
      <c r="I91" s="48">
        <f t="shared" ref="I91:M91" si="7">SUM(I87:I90)</f>
        <v>0</v>
      </c>
      <c r="J91" s="158">
        <f t="shared" si="7"/>
        <v>0</v>
      </c>
      <c r="K91" s="48">
        <f t="shared" si="7"/>
        <v>0</v>
      </c>
      <c r="L91" s="48">
        <f t="shared" si="7"/>
        <v>0</v>
      </c>
      <c r="M91" s="48">
        <f t="shared" si="7"/>
        <v>0</v>
      </c>
      <c r="N91" s="100" t="s">
        <v>29</v>
      </c>
    </row>
    <row r="92" spans="3:14" x14ac:dyDescent="0.2">
      <c r="C92" s="104"/>
      <c r="E92" s="10">
        <v>5605</v>
      </c>
      <c r="F92" s="10" t="s">
        <v>57</v>
      </c>
      <c r="G92" s="33">
        <f>'Benchmarking Calculations'!G58</f>
        <v>13200</v>
      </c>
      <c r="H92" s="87">
        <f>'[1]4.1 OM&amp;A_Detailed_Analysis'!I91</f>
        <v>13100</v>
      </c>
      <c r="I92" s="87">
        <f>'[1]4.1 OM&amp;A_Detailed_Analysis'!J91</f>
        <v>13200</v>
      </c>
      <c r="J92" s="157">
        <f>'[1]4.1 OM&amp;A_Detailed_Analysis'!K91</f>
        <v>15433.926888434582</v>
      </c>
      <c r="K92" s="88"/>
      <c r="L92" s="88"/>
      <c r="M92" s="88"/>
      <c r="N92" s="100" t="s">
        <v>172</v>
      </c>
    </row>
    <row r="93" spans="3:14" x14ac:dyDescent="0.2">
      <c r="C93" s="104"/>
      <c r="E93" s="10">
        <v>5610</v>
      </c>
      <c r="F93" s="10" t="s">
        <v>58</v>
      </c>
      <c r="G93" s="33">
        <f>'Benchmarking Calculations'!G59</f>
        <v>87775.03</v>
      </c>
      <c r="H93" s="87">
        <f>'[1]4.1 OM&amp;A_Detailed_Analysis'!I92</f>
        <v>109621.63</v>
      </c>
      <c r="I93" s="87">
        <f>'[1]4.1 OM&amp;A_Detailed_Analysis'!J92</f>
        <v>143711</v>
      </c>
      <c r="J93" s="157">
        <f>'[1]4.1 OM&amp;A_Detailed_Analysis'!K92</f>
        <v>142678.07967975081</v>
      </c>
      <c r="K93" s="88"/>
      <c r="L93" s="88"/>
      <c r="M93" s="88"/>
      <c r="N93" s="100" t="s">
        <v>172</v>
      </c>
    </row>
    <row r="94" spans="3:14" x14ac:dyDescent="0.2">
      <c r="C94" s="104"/>
      <c r="E94" s="10">
        <v>5615</v>
      </c>
      <c r="F94" s="10" t="s">
        <v>59</v>
      </c>
      <c r="G94" s="33">
        <f>'Benchmarking Calculations'!G60</f>
        <v>17664.240000000002</v>
      </c>
      <c r="H94" s="87">
        <f>'[1]4.1 OM&amp;A_Detailed_Analysis'!I93</f>
        <v>14465.42</v>
      </c>
      <c r="I94" s="87">
        <f>'[1]4.1 OM&amp;A_Detailed_Analysis'!J93</f>
        <v>18693</v>
      </c>
      <c r="J94" s="157">
        <f>'[1]4.1 OM&amp;A_Detailed_Analysis'!K93</f>
        <v>17336.491826471858</v>
      </c>
      <c r="K94" s="88"/>
      <c r="L94" s="88"/>
      <c r="M94" s="88"/>
      <c r="N94" s="100" t="s">
        <v>172</v>
      </c>
    </row>
    <row r="95" spans="3:14" x14ac:dyDescent="0.2">
      <c r="C95" s="104"/>
      <c r="E95" s="10">
        <v>5620</v>
      </c>
      <c r="F95" s="10" t="s">
        <v>60</v>
      </c>
      <c r="G95" s="33">
        <f>'Benchmarking Calculations'!G61</f>
        <v>26671.68</v>
      </c>
      <c r="H95" s="87">
        <f>'[1]4.1 OM&amp;A_Detailed_Analysis'!I94</f>
        <v>19138.13</v>
      </c>
      <c r="I95" s="87">
        <f>'[1]4.1 OM&amp;A_Detailed_Analysis'!J94</f>
        <v>27564</v>
      </c>
      <c r="J95" s="157">
        <f>'[1]4.1 OM&amp;A_Detailed_Analysis'!K94</f>
        <v>20816.747068660221</v>
      </c>
      <c r="K95" s="88"/>
      <c r="L95" s="88"/>
      <c r="M95" s="88"/>
      <c r="N95" s="100" t="s">
        <v>172</v>
      </c>
    </row>
    <row r="96" spans="3:14" x14ac:dyDescent="0.2">
      <c r="C96" s="104"/>
      <c r="E96" s="10">
        <v>5625</v>
      </c>
      <c r="F96" s="10" t="s">
        <v>61</v>
      </c>
      <c r="G96" s="33">
        <f>'Benchmarking Calculations'!G62</f>
        <v>0</v>
      </c>
      <c r="H96" s="87">
        <f>'[1]4.1 OM&amp;A_Detailed_Analysis'!I95</f>
        <v>0</v>
      </c>
      <c r="I96" s="87">
        <f>'[1]4.1 OM&amp;A_Detailed_Analysis'!J95</f>
        <v>0</v>
      </c>
      <c r="J96" s="157">
        <f>'[1]4.1 OM&amp;A_Detailed_Analysis'!K95</f>
        <v>0</v>
      </c>
      <c r="K96" s="88"/>
      <c r="L96" s="88"/>
      <c r="M96" s="88"/>
      <c r="N96" s="100" t="s">
        <v>172</v>
      </c>
    </row>
    <row r="97" spans="3:14" x14ac:dyDescent="0.2">
      <c r="C97" s="104"/>
      <c r="E97" s="10">
        <v>5630</v>
      </c>
      <c r="F97" s="10" t="s">
        <v>62</v>
      </c>
      <c r="G97" s="33">
        <f>'Benchmarking Calculations'!G63</f>
        <v>76785.06</v>
      </c>
      <c r="H97" s="87">
        <f>'[1]4.1 OM&amp;A_Detailed_Analysis'!I96</f>
        <v>65107.08</v>
      </c>
      <c r="I97" s="87">
        <f>'[1]4.1 OM&amp;A_Detailed_Analysis'!J96</f>
        <v>46929</v>
      </c>
      <c r="J97" s="157">
        <f>'[1]4.1 OM&amp;A_Detailed_Analysis'!K96</f>
        <v>28639.461493409381</v>
      </c>
      <c r="K97" s="88"/>
      <c r="L97" s="88"/>
      <c r="M97" s="88"/>
      <c r="N97" s="100" t="s">
        <v>172</v>
      </c>
    </row>
    <row r="98" spans="3:14" x14ac:dyDescent="0.2">
      <c r="C98" s="104"/>
      <c r="E98" s="10">
        <v>5640</v>
      </c>
      <c r="F98" s="10" t="s">
        <v>63</v>
      </c>
      <c r="G98" s="33">
        <f>'Benchmarking Calculations'!G64</f>
        <v>7533.53</v>
      </c>
      <c r="H98" s="87">
        <f>'[1]4.1 OM&amp;A_Detailed_Analysis'!I98</f>
        <v>8624.76</v>
      </c>
      <c r="I98" s="87">
        <f>'[1]4.1 OM&amp;A_Detailed_Analysis'!J98</f>
        <v>11103.5</v>
      </c>
      <c r="J98" s="157">
        <f>'[1]4.1 OM&amp;A_Detailed_Analysis'!K98</f>
        <v>9698.6034397693857</v>
      </c>
      <c r="K98" s="88"/>
      <c r="L98" s="88"/>
      <c r="M98" s="88"/>
      <c r="N98" s="100" t="s">
        <v>172</v>
      </c>
    </row>
    <row r="99" spans="3:14" x14ac:dyDescent="0.2">
      <c r="C99" s="104"/>
      <c r="E99" s="10">
        <v>5645</v>
      </c>
      <c r="F99" s="10" t="s">
        <v>64</v>
      </c>
      <c r="G99" s="33">
        <f>'Benchmarking Calculations'!G65</f>
        <v>73205.460000000006</v>
      </c>
      <c r="H99" s="87">
        <f>'[1]4.1 OM&amp;A_Detailed_Analysis'!I99</f>
        <v>83741.91</v>
      </c>
      <c r="I99" s="87">
        <f>'[1]4.1 OM&amp;A_Detailed_Analysis'!J99</f>
        <v>94734</v>
      </c>
      <c r="J99" s="157">
        <f>'[1]4.1 OM&amp;A_Detailed_Analysis'!K99</f>
        <v>92393.964792616403</v>
      </c>
      <c r="K99" s="88"/>
      <c r="L99" s="88"/>
      <c r="M99" s="88"/>
      <c r="N99" s="100" t="s">
        <v>172</v>
      </c>
    </row>
    <row r="100" spans="3:14" x14ac:dyDescent="0.2">
      <c r="C100" s="104"/>
      <c r="E100" s="10">
        <v>5646</v>
      </c>
      <c r="F100" s="10" t="s">
        <v>65</v>
      </c>
      <c r="G100" s="33">
        <f>'Benchmarking Calculations'!G66</f>
        <v>0</v>
      </c>
      <c r="H100" s="87">
        <f>'[1]4.1 OM&amp;A_Detailed_Analysis'!I100</f>
        <v>0</v>
      </c>
      <c r="I100" s="87">
        <f>'[1]4.1 OM&amp;A_Detailed_Analysis'!J100</f>
        <v>0</v>
      </c>
      <c r="J100" s="157">
        <f>'[1]4.1 OM&amp;A_Detailed_Analysis'!K100</f>
        <v>0</v>
      </c>
      <c r="K100" s="88"/>
      <c r="L100" s="88"/>
      <c r="M100" s="88"/>
      <c r="N100" s="100" t="s">
        <v>172</v>
      </c>
    </row>
    <row r="101" spans="3:14" x14ac:dyDescent="0.2">
      <c r="C101" s="104"/>
      <c r="E101" s="10">
        <v>5647</v>
      </c>
      <c r="F101" s="10" t="s">
        <v>66</v>
      </c>
      <c r="G101" s="33">
        <f>'Benchmarking Calculations'!G67</f>
        <v>0</v>
      </c>
      <c r="H101" s="87">
        <f>'[1]4.1 OM&amp;A_Detailed_Analysis'!I101</f>
        <v>0</v>
      </c>
      <c r="I101" s="87">
        <f>'[1]4.1 OM&amp;A_Detailed_Analysis'!J101</f>
        <v>0</v>
      </c>
      <c r="J101" s="157">
        <f>'[1]4.1 OM&amp;A_Detailed_Analysis'!K101</f>
        <v>0</v>
      </c>
      <c r="K101" s="88"/>
      <c r="L101" s="88"/>
      <c r="M101" s="88"/>
      <c r="N101" s="100" t="s">
        <v>172</v>
      </c>
    </row>
    <row r="102" spans="3:14" x14ac:dyDescent="0.2">
      <c r="C102" s="104"/>
      <c r="E102" s="10">
        <v>5650</v>
      </c>
      <c r="F102" s="10" t="s">
        <v>67</v>
      </c>
      <c r="G102" s="33">
        <f>'Benchmarking Calculations'!G68</f>
        <v>0</v>
      </c>
      <c r="H102" s="87">
        <f>'[1]4.1 OM&amp;A_Detailed_Analysis'!I102</f>
        <v>0</v>
      </c>
      <c r="I102" s="87">
        <f>'[1]4.1 OM&amp;A_Detailed_Analysis'!J102</f>
        <v>0</v>
      </c>
      <c r="J102" s="157">
        <f>'[1]4.1 OM&amp;A_Detailed_Analysis'!K102</f>
        <v>0</v>
      </c>
      <c r="K102" s="88"/>
      <c r="L102" s="88"/>
      <c r="M102" s="88"/>
      <c r="N102" s="100" t="s">
        <v>172</v>
      </c>
    </row>
    <row r="103" spans="3:14" x14ac:dyDescent="0.2">
      <c r="C103" s="104"/>
      <c r="E103" s="10">
        <v>5655</v>
      </c>
      <c r="F103" s="10" t="s">
        <v>68</v>
      </c>
      <c r="G103" s="33">
        <f>'Benchmarking Calculations'!G69</f>
        <v>8933.7900000000009</v>
      </c>
      <c r="H103" s="87">
        <f>'[1]4.1 OM&amp;A_Detailed_Analysis'!I103</f>
        <v>8392.02</v>
      </c>
      <c r="I103" s="87">
        <f>'[1]4.1 OM&amp;A_Detailed_Analysis'!J103</f>
        <v>72345</v>
      </c>
      <c r="J103" s="157">
        <f>'[1]4.1 OM&amp;A_Detailed_Analysis'!K103</f>
        <v>60492.418998836649</v>
      </c>
      <c r="K103" s="88"/>
      <c r="L103" s="88"/>
      <c r="M103" s="88"/>
      <c r="N103" s="100" t="s">
        <v>172</v>
      </c>
    </row>
    <row r="104" spans="3:14" x14ac:dyDescent="0.2">
      <c r="C104" s="104"/>
      <c r="E104" s="10">
        <v>5665</v>
      </c>
      <c r="F104" s="10" t="s">
        <v>69</v>
      </c>
      <c r="G104" s="33">
        <f>'Benchmarking Calculations'!G70</f>
        <v>67942.44</v>
      </c>
      <c r="H104" s="87">
        <f>'[1]4.1 OM&amp;A_Detailed_Analysis'!I105</f>
        <v>23457.91</v>
      </c>
      <c r="I104" s="87">
        <f>'[1]4.1 OM&amp;A_Detailed_Analysis'!J105</f>
        <v>18383</v>
      </c>
      <c r="J104" s="157">
        <f>'[1]4.1 OM&amp;A_Detailed_Analysis'!K105</f>
        <v>23484.339370364964</v>
      </c>
      <c r="K104" s="88"/>
      <c r="L104" s="88"/>
      <c r="M104" s="88"/>
      <c r="N104" s="100" t="s">
        <v>172</v>
      </c>
    </row>
    <row r="105" spans="3:14" x14ac:dyDescent="0.2">
      <c r="C105" s="104"/>
      <c r="E105" s="10">
        <v>5670</v>
      </c>
      <c r="F105" s="10" t="s">
        <v>70</v>
      </c>
      <c r="G105" s="33">
        <f>'Benchmarking Calculations'!G71</f>
        <v>0</v>
      </c>
      <c r="H105" s="87">
        <f>'[1]4.1 OM&amp;A_Detailed_Analysis'!I106</f>
        <v>0</v>
      </c>
      <c r="I105" s="87">
        <f>'[1]4.1 OM&amp;A_Detailed_Analysis'!J106</f>
        <v>0</v>
      </c>
      <c r="J105" s="157">
        <f>'[1]4.1 OM&amp;A_Detailed_Analysis'!K106</f>
        <v>0</v>
      </c>
      <c r="K105" s="88"/>
      <c r="L105" s="88"/>
      <c r="M105" s="88"/>
      <c r="N105" s="100" t="s">
        <v>172</v>
      </c>
    </row>
    <row r="106" spans="3:14" x14ac:dyDescent="0.2">
      <c r="C106" s="104"/>
      <c r="E106" s="10">
        <v>5672</v>
      </c>
      <c r="F106" s="10" t="s">
        <v>71</v>
      </c>
      <c r="G106" s="33">
        <f>'Benchmarking Calculations'!G72</f>
        <v>0</v>
      </c>
      <c r="H106" s="87">
        <f>'[1]4.1 OM&amp;A_Detailed_Analysis'!I107</f>
        <v>0</v>
      </c>
      <c r="I106" s="87">
        <f>'[1]4.1 OM&amp;A_Detailed_Analysis'!J107</f>
        <v>0</v>
      </c>
      <c r="J106" s="157">
        <f>'[1]4.1 OM&amp;A_Detailed_Analysis'!K107</f>
        <v>0</v>
      </c>
      <c r="K106" s="88"/>
      <c r="L106" s="88"/>
      <c r="M106" s="88"/>
      <c r="N106" s="100" t="s">
        <v>172</v>
      </c>
    </row>
    <row r="107" spans="3:14" x14ac:dyDescent="0.2">
      <c r="C107" s="104"/>
      <c r="E107" s="10">
        <v>5675</v>
      </c>
      <c r="F107" s="10" t="s">
        <v>72</v>
      </c>
      <c r="G107" s="33">
        <f>'Benchmarking Calculations'!G73</f>
        <v>0</v>
      </c>
      <c r="H107" s="87">
        <f>'[1]4.1 OM&amp;A_Detailed_Analysis'!I108</f>
        <v>0</v>
      </c>
      <c r="I107" s="87">
        <f>'[1]4.1 OM&amp;A_Detailed_Analysis'!J108</f>
        <v>0</v>
      </c>
      <c r="J107" s="157">
        <f>'[1]4.1 OM&amp;A_Detailed_Analysis'!K108</f>
        <v>0</v>
      </c>
      <c r="K107" s="88"/>
      <c r="L107" s="88"/>
      <c r="M107" s="88"/>
      <c r="N107" s="100" t="s">
        <v>172</v>
      </c>
    </row>
    <row r="108" spans="3:14" x14ac:dyDescent="0.2">
      <c r="C108" s="104"/>
      <c r="E108" s="60">
        <v>5680</v>
      </c>
      <c r="F108" s="60" t="s">
        <v>73</v>
      </c>
      <c r="G108" s="61">
        <f>'Benchmarking Calculations'!G74</f>
        <v>0</v>
      </c>
      <c r="H108" s="87">
        <f>'[1]4.1 OM&amp;A_Detailed_Analysis'!I109</f>
        <v>0</v>
      </c>
      <c r="I108" s="87">
        <f>'[1]4.1 OM&amp;A_Detailed_Analysis'!J109</f>
        <v>0</v>
      </c>
      <c r="J108" s="157">
        <f>'[1]4.1 OM&amp;A_Detailed_Analysis'!K109</f>
        <v>0</v>
      </c>
      <c r="K108" s="88"/>
      <c r="L108" s="88"/>
      <c r="M108" s="88"/>
      <c r="N108" s="100" t="s">
        <v>172</v>
      </c>
    </row>
    <row r="109" spans="3:14" x14ac:dyDescent="0.2">
      <c r="C109" s="104"/>
      <c r="E109" s="11"/>
      <c r="F109" s="14" t="s">
        <v>74</v>
      </c>
      <c r="G109" s="59">
        <f>'Benchmarking Calculations'!G75</f>
        <v>379711.23</v>
      </c>
      <c r="H109" s="48">
        <f>SUM(H92:H108)</f>
        <v>345648.86000000004</v>
      </c>
      <c r="I109" s="48">
        <f t="shared" ref="I109:M109" si="8">SUM(I92:I108)</f>
        <v>446662.5</v>
      </c>
      <c r="J109" s="48">
        <f t="shared" si="8"/>
        <v>410974.03355831426</v>
      </c>
      <c r="K109" s="48">
        <f t="shared" si="8"/>
        <v>0</v>
      </c>
      <c r="L109" s="48">
        <f t="shared" si="8"/>
        <v>0</v>
      </c>
      <c r="M109" s="48">
        <f t="shared" si="8"/>
        <v>0</v>
      </c>
      <c r="N109" s="100" t="s">
        <v>29</v>
      </c>
    </row>
    <row r="110" spans="3:14" x14ac:dyDescent="0.2">
      <c r="C110" s="104"/>
      <c r="E110" s="10">
        <v>5635</v>
      </c>
      <c r="F110" s="10" t="s">
        <v>75</v>
      </c>
      <c r="G110" s="33">
        <f>'Benchmarking Calculations'!G76</f>
        <v>4421.41</v>
      </c>
      <c r="H110" s="87"/>
      <c r="I110" s="87"/>
      <c r="J110" s="88"/>
      <c r="K110" s="88"/>
      <c r="L110" s="88"/>
      <c r="M110" s="88"/>
      <c r="N110" s="100" t="s">
        <v>172</v>
      </c>
    </row>
    <row r="111" spans="3:14" x14ac:dyDescent="0.2">
      <c r="C111" s="104"/>
      <c r="E111" s="60">
        <v>6210</v>
      </c>
      <c r="F111" s="60" t="s">
        <v>76</v>
      </c>
      <c r="G111" s="61">
        <f>'Benchmarking Calculations'!G77</f>
        <v>0</v>
      </c>
      <c r="H111" s="87"/>
      <c r="I111" s="87"/>
      <c r="J111" s="88"/>
      <c r="K111" s="88"/>
      <c r="L111" s="88"/>
      <c r="M111" s="88"/>
      <c r="N111" s="100" t="s">
        <v>172</v>
      </c>
    </row>
    <row r="112" spans="3:14" x14ac:dyDescent="0.2">
      <c r="C112" s="104"/>
      <c r="F112" s="14" t="s">
        <v>77</v>
      </c>
      <c r="G112" s="59">
        <f>'Benchmarking Calculations'!G78</f>
        <v>4421.41</v>
      </c>
      <c r="H112" s="48">
        <f>H110+H111</f>
        <v>0</v>
      </c>
      <c r="I112" s="48">
        <f t="shared" ref="I112:M112" si="9">I110+I111</f>
        <v>0</v>
      </c>
      <c r="J112" s="48">
        <f t="shared" si="9"/>
        <v>0</v>
      </c>
      <c r="K112" s="48">
        <f t="shared" si="9"/>
        <v>0</v>
      </c>
      <c r="L112" s="48">
        <f t="shared" si="9"/>
        <v>0</v>
      </c>
      <c r="M112" s="48">
        <f t="shared" si="9"/>
        <v>0</v>
      </c>
      <c r="N112" s="100" t="s">
        <v>29</v>
      </c>
    </row>
    <row r="113" spans="3:14" x14ac:dyDescent="0.2">
      <c r="C113" s="104"/>
      <c r="E113" s="60">
        <v>5515</v>
      </c>
      <c r="F113" s="60" t="s">
        <v>78</v>
      </c>
      <c r="G113" s="61">
        <f>'Benchmarking Calculations'!G79</f>
        <v>0</v>
      </c>
      <c r="H113" s="87"/>
      <c r="I113" s="87"/>
      <c r="J113" s="88"/>
      <c r="K113" s="88"/>
      <c r="L113" s="88"/>
      <c r="M113" s="88"/>
      <c r="N113" s="100" t="s">
        <v>172</v>
      </c>
    </row>
    <row r="114" spans="3:14" x14ac:dyDescent="0.2">
      <c r="C114" s="104"/>
      <c r="E114" s="13"/>
      <c r="F114" s="14" t="s">
        <v>79</v>
      </c>
      <c r="G114" s="59">
        <f>'Benchmarking Calculations'!G80</f>
        <v>0</v>
      </c>
      <c r="H114" s="48">
        <f>H113</f>
        <v>0</v>
      </c>
      <c r="I114" s="48">
        <f t="shared" ref="I114:M114" si="10">I113</f>
        <v>0</v>
      </c>
      <c r="J114" s="48">
        <f t="shared" si="10"/>
        <v>0</v>
      </c>
      <c r="K114" s="48">
        <f t="shared" si="10"/>
        <v>0</v>
      </c>
      <c r="L114" s="48">
        <f t="shared" si="10"/>
        <v>0</v>
      </c>
      <c r="M114" s="48">
        <f t="shared" si="10"/>
        <v>0</v>
      </c>
      <c r="N114" s="100" t="s">
        <v>29</v>
      </c>
    </row>
    <row r="115" spans="3:14" x14ac:dyDescent="0.2">
      <c r="C115" s="104"/>
      <c r="E115" s="112" t="s">
        <v>199</v>
      </c>
      <c r="F115" s="14" t="s">
        <v>80</v>
      </c>
      <c r="G115" s="33">
        <f>'Benchmarking Calculations'!G81</f>
        <v>735273.37</v>
      </c>
      <c r="H115" s="48">
        <f>H114+H112+H109+H91+H86+H78+H64</f>
        <v>705401.32000000007</v>
      </c>
      <c r="I115" s="48">
        <f t="shared" ref="I115:M115" si="11">I114+I112+I109+I91+I86+I78+I64</f>
        <v>762792.5</v>
      </c>
      <c r="J115" s="48">
        <f t="shared" si="11"/>
        <v>771931.68774454854</v>
      </c>
      <c r="K115" s="48">
        <f t="shared" si="11"/>
        <v>0</v>
      </c>
      <c r="L115" s="48">
        <f t="shared" si="11"/>
        <v>0</v>
      </c>
      <c r="M115" s="48">
        <f t="shared" si="11"/>
        <v>0</v>
      </c>
      <c r="N115" s="100" t="s">
        <v>29</v>
      </c>
    </row>
    <row r="116" spans="3:14" x14ac:dyDescent="0.2">
      <c r="C116" s="104"/>
      <c r="F116" s="14"/>
      <c r="G116" s="33"/>
      <c r="H116" s="33"/>
      <c r="I116" s="16"/>
      <c r="N116" s="100"/>
    </row>
    <row r="117" spans="3:14" x14ac:dyDescent="0.2">
      <c r="C117" s="104"/>
      <c r="D117" s="9" t="s">
        <v>81</v>
      </c>
      <c r="F117" s="2"/>
      <c r="G117" s="33"/>
      <c r="H117" s="33"/>
      <c r="N117" s="100"/>
    </row>
    <row r="118" spans="3:14" x14ac:dyDescent="0.2">
      <c r="C118" s="104"/>
      <c r="F118" s="10">
        <v>5014</v>
      </c>
      <c r="G118" s="33">
        <f>G47</f>
        <v>0</v>
      </c>
      <c r="H118" s="33">
        <f t="shared" ref="H118:L118" si="12">H47</f>
        <v>0</v>
      </c>
      <c r="I118" s="33">
        <f t="shared" si="12"/>
        <v>0</v>
      </c>
      <c r="J118" s="33">
        <f t="shared" si="12"/>
        <v>0</v>
      </c>
      <c r="K118" s="33">
        <f t="shared" si="12"/>
        <v>0</v>
      </c>
      <c r="L118" s="33">
        <f t="shared" si="12"/>
        <v>0</v>
      </c>
      <c r="M118" s="33">
        <f t="shared" ref="M118" si="13">M47</f>
        <v>0</v>
      </c>
      <c r="N118" s="100" t="s">
        <v>29</v>
      </c>
    </row>
    <row r="119" spans="3:14" x14ac:dyDescent="0.2">
      <c r="C119" s="104"/>
      <c r="F119" s="10">
        <v>5015</v>
      </c>
      <c r="G119" s="33">
        <f>G48</f>
        <v>0</v>
      </c>
      <c r="H119" s="33">
        <f t="shared" ref="H119:L119" si="14">H48</f>
        <v>0</v>
      </c>
      <c r="I119" s="33">
        <f t="shared" si="14"/>
        <v>0</v>
      </c>
      <c r="J119" s="33">
        <f t="shared" si="14"/>
        <v>0</v>
      </c>
      <c r="K119" s="33">
        <f t="shared" si="14"/>
        <v>0</v>
      </c>
      <c r="L119" s="33">
        <f t="shared" si="14"/>
        <v>0</v>
      </c>
      <c r="M119" s="33">
        <f t="shared" ref="M119" si="15">M48</f>
        <v>0</v>
      </c>
      <c r="N119" s="100" t="s">
        <v>29</v>
      </c>
    </row>
    <row r="120" spans="3:14" x14ac:dyDescent="0.2">
      <c r="C120" s="104"/>
      <c r="F120" s="10">
        <v>5112</v>
      </c>
      <c r="G120" s="33">
        <f>G67</f>
        <v>0</v>
      </c>
      <c r="H120" s="33">
        <f t="shared" ref="H120:L120" si="16">H67</f>
        <v>0</v>
      </c>
      <c r="I120" s="33">
        <f t="shared" si="16"/>
        <v>0</v>
      </c>
      <c r="J120" s="33">
        <f t="shared" si="16"/>
        <v>0</v>
      </c>
      <c r="K120" s="33">
        <f t="shared" si="16"/>
        <v>0</v>
      </c>
      <c r="L120" s="33">
        <f t="shared" si="16"/>
        <v>0</v>
      </c>
      <c r="M120" s="33">
        <f t="shared" ref="M120" si="17">M67</f>
        <v>0</v>
      </c>
      <c r="N120" s="100" t="s">
        <v>29</v>
      </c>
    </row>
    <row r="121" spans="3:14" x14ac:dyDescent="0.2">
      <c r="C121" s="104"/>
      <c r="E121" s="112" t="s">
        <v>200</v>
      </c>
      <c r="F121" s="14" t="s">
        <v>82</v>
      </c>
      <c r="G121" s="59">
        <f>'Benchmarking Calculations'!G87</f>
        <v>0</v>
      </c>
      <c r="H121" s="59">
        <f>H47+H48+H67</f>
        <v>0</v>
      </c>
      <c r="I121" s="59">
        <f t="shared" ref="I121:L121" si="18">I47+I48+I67</f>
        <v>0</v>
      </c>
      <c r="J121" s="59">
        <f t="shared" si="18"/>
        <v>0</v>
      </c>
      <c r="K121" s="59">
        <f t="shared" si="18"/>
        <v>0</v>
      </c>
      <c r="L121" s="59">
        <f t="shared" si="18"/>
        <v>0</v>
      </c>
      <c r="M121" s="59">
        <f t="shared" ref="M121" si="19">M47+M48+M67</f>
        <v>0</v>
      </c>
      <c r="N121" s="113" t="s">
        <v>29</v>
      </c>
    </row>
    <row r="122" spans="3:14" x14ac:dyDescent="0.2">
      <c r="C122" s="104"/>
      <c r="E122" s="112" t="s">
        <v>201</v>
      </c>
      <c r="F122" s="14" t="s">
        <v>83</v>
      </c>
      <c r="G122" s="59">
        <f>'Benchmarking Calculations'!G88</f>
        <v>0</v>
      </c>
      <c r="H122" s="114"/>
      <c r="I122" s="114"/>
      <c r="J122" s="114"/>
      <c r="K122" s="114"/>
      <c r="L122" s="114"/>
      <c r="M122" s="114"/>
      <c r="N122" s="113" t="s">
        <v>172</v>
      </c>
    </row>
    <row r="123" spans="3:14" ht="13.5" thickBot="1" x14ac:dyDescent="0.25">
      <c r="C123" s="105"/>
      <c r="D123" s="47"/>
      <c r="E123" s="47"/>
      <c r="F123" s="106"/>
      <c r="G123" s="102"/>
      <c r="H123" s="107"/>
      <c r="I123" s="107"/>
      <c r="J123" s="47"/>
      <c r="K123" s="47"/>
      <c r="L123" s="47"/>
      <c r="M123" s="47"/>
      <c r="N123" s="103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274"/>
  <sheetViews>
    <sheetView zoomScaleNormal="100" workbookViewId="0">
      <pane ySplit="5" topLeftCell="A6" activePane="bottomLeft" state="frozen"/>
      <selection activeCell="G33" sqref="G33"/>
      <selection pane="bottomLeft" activeCell="E10" sqref="E1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11" width="16" customWidth="1"/>
    <col min="12" max="12" width="13.85546875" customWidth="1"/>
    <col min="13" max="13" width="16.7109375" customWidth="1"/>
    <col min="14" max="14" width="9.85546875" style="2" customWidth="1"/>
    <col min="15" max="15" width="9.140625" style="62" customWidth="1"/>
    <col min="16" max="16" width="16.140625" style="62" customWidth="1"/>
    <col min="17" max="17" width="17.85546875" style="54" customWidth="1"/>
    <col min="18" max="18" width="14.42578125" style="62" customWidth="1"/>
    <col min="19" max="19" width="18.140625" style="62" customWidth="1"/>
    <col min="20" max="38" width="14.28515625" style="62" customWidth="1"/>
    <col min="39" max="45" width="13.42578125" style="62" customWidth="1"/>
    <col min="46" max="46" width="15.85546875" style="62" customWidth="1"/>
    <col min="47" max="84" width="13.42578125" style="62" customWidth="1"/>
    <col min="85" max="90" width="9.140625" customWidth="1"/>
  </cols>
  <sheetData>
    <row r="1" spans="1:87" ht="24" thickBot="1" x14ac:dyDescent="0.4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O1" s="72"/>
      <c r="Q1" s="151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</row>
    <row r="2" spans="1:87" ht="21" thickTop="1" thickBot="1" x14ac:dyDescent="0.4">
      <c r="A2" s="1"/>
      <c r="B2" s="1"/>
      <c r="R2" s="119"/>
      <c r="S2" s="119"/>
    </row>
    <row r="3" spans="1:87" ht="48.75" customHeight="1" thickBot="1" x14ac:dyDescent="0.25">
      <c r="B3" s="164" t="s">
        <v>1</v>
      </c>
      <c r="C3" s="164"/>
      <c r="D3" s="55"/>
      <c r="E3" s="56" t="str">
        <f>'Model Inputs'!F5</f>
        <v>Chapleau Public Utilities Corporation</v>
      </c>
      <c r="F3" s="3"/>
      <c r="G3" s="3"/>
      <c r="O3">
        <v>1</v>
      </c>
      <c r="P3" t="s">
        <v>274</v>
      </c>
      <c r="Q3" s="152" t="s">
        <v>204</v>
      </c>
      <c r="R3" s="121" t="s">
        <v>205</v>
      </c>
      <c r="S3" s="121" t="s">
        <v>206</v>
      </c>
      <c r="T3" s="121" t="s">
        <v>207</v>
      </c>
      <c r="U3" s="121" t="s">
        <v>208</v>
      </c>
      <c r="V3" s="121" t="s">
        <v>209</v>
      </c>
      <c r="W3" s="121" t="s">
        <v>210</v>
      </c>
      <c r="X3" s="121" t="s">
        <v>211</v>
      </c>
      <c r="Y3" s="121" t="s">
        <v>212</v>
      </c>
      <c r="Z3" s="121" t="s">
        <v>213</v>
      </c>
      <c r="AA3" s="121" t="s">
        <v>214</v>
      </c>
      <c r="AB3" s="121" t="s">
        <v>215</v>
      </c>
      <c r="AC3" s="121" t="s">
        <v>216</v>
      </c>
      <c r="AD3" s="121" t="s">
        <v>217</v>
      </c>
      <c r="AE3" s="121" t="s">
        <v>218</v>
      </c>
      <c r="AF3" s="121" t="s">
        <v>219</v>
      </c>
      <c r="AG3" s="121" t="s">
        <v>220</v>
      </c>
      <c r="AH3" s="121" t="s">
        <v>221</v>
      </c>
      <c r="AI3" s="121" t="s">
        <v>222</v>
      </c>
      <c r="AJ3" s="121" t="s">
        <v>223</v>
      </c>
      <c r="AK3" s="121" t="s">
        <v>224</v>
      </c>
      <c r="AL3" s="121" t="s">
        <v>225</v>
      </c>
      <c r="AM3" s="121" t="s">
        <v>226</v>
      </c>
      <c r="AN3" s="121" t="s">
        <v>227</v>
      </c>
      <c r="AO3" s="121" t="s">
        <v>228</v>
      </c>
      <c r="AP3" s="121" t="s">
        <v>229</v>
      </c>
      <c r="AQ3" s="121" t="s">
        <v>230</v>
      </c>
      <c r="AR3" s="121" t="s">
        <v>231</v>
      </c>
      <c r="AS3" s="121" t="s">
        <v>232</v>
      </c>
      <c r="AT3" s="121" t="s">
        <v>233</v>
      </c>
      <c r="AU3" s="121" t="s">
        <v>234</v>
      </c>
      <c r="AV3" s="121" t="s">
        <v>271</v>
      </c>
      <c r="AW3" s="121" t="s">
        <v>235</v>
      </c>
      <c r="AX3" s="121" t="s">
        <v>236</v>
      </c>
      <c r="AY3" s="121" t="s">
        <v>237</v>
      </c>
      <c r="AZ3" s="121" t="s">
        <v>238</v>
      </c>
      <c r="BA3" s="121" t="s">
        <v>239</v>
      </c>
      <c r="BB3" s="121" t="s">
        <v>240</v>
      </c>
      <c r="BC3" s="121" t="s">
        <v>241</v>
      </c>
      <c r="BD3" s="121" t="s">
        <v>242</v>
      </c>
      <c r="BE3" s="121" t="s">
        <v>243</v>
      </c>
      <c r="BF3" s="121" t="s">
        <v>244</v>
      </c>
      <c r="BG3" s="121" t="s">
        <v>245</v>
      </c>
      <c r="BH3" s="121" t="s">
        <v>246</v>
      </c>
      <c r="BI3" s="121" t="s">
        <v>247</v>
      </c>
      <c r="BJ3" s="121" t="s">
        <v>248</v>
      </c>
      <c r="BK3" s="121" t="s">
        <v>249</v>
      </c>
      <c r="BL3" s="121" t="s">
        <v>250</v>
      </c>
      <c r="BM3" s="121" t="s">
        <v>251</v>
      </c>
      <c r="BN3" s="121" t="s">
        <v>252</v>
      </c>
      <c r="BO3" s="121" t="s">
        <v>253</v>
      </c>
      <c r="BP3" s="121" t="s">
        <v>254</v>
      </c>
      <c r="BQ3" s="121" t="s">
        <v>255</v>
      </c>
      <c r="BR3" s="121" t="s">
        <v>256</v>
      </c>
      <c r="BS3" s="121" t="s">
        <v>257</v>
      </c>
      <c r="BT3" s="121" t="s">
        <v>258</v>
      </c>
      <c r="BU3" s="121" t="s">
        <v>259</v>
      </c>
      <c r="BV3" s="121" t="s">
        <v>260</v>
      </c>
      <c r="BW3" s="121" t="s">
        <v>261</v>
      </c>
      <c r="BX3" s="121" t="s">
        <v>262</v>
      </c>
      <c r="BY3" s="121" t="s">
        <v>263</v>
      </c>
      <c r="BZ3" s="121" t="s">
        <v>264</v>
      </c>
      <c r="CA3" s="121" t="s">
        <v>265</v>
      </c>
      <c r="CB3" s="121" t="s">
        <v>266</v>
      </c>
      <c r="CC3" s="121" t="s">
        <v>267</v>
      </c>
      <c r="CD3" s="121" t="s">
        <v>268</v>
      </c>
      <c r="CE3" s="121" t="s">
        <v>269</v>
      </c>
      <c r="CF3" s="121" t="s">
        <v>270</v>
      </c>
    </row>
    <row r="4" spans="1:87" ht="19.5" x14ac:dyDescent="0.3">
      <c r="E4" s="4"/>
      <c r="F4" s="165"/>
      <c r="G4" s="166"/>
      <c r="H4" s="167" t="s">
        <v>2</v>
      </c>
      <c r="I4" s="165"/>
      <c r="J4" s="165"/>
      <c r="K4" s="165"/>
      <c r="L4" s="165"/>
      <c r="M4" s="165"/>
      <c r="O4" s="62">
        <v>2</v>
      </c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</row>
    <row r="5" spans="1:87" ht="38.25" x14ac:dyDescent="0.2">
      <c r="B5" s="5" t="s">
        <v>3</v>
      </c>
      <c r="D5" t="s">
        <v>4</v>
      </c>
      <c r="E5" s="2" t="s">
        <v>5</v>
      </c>
      <c r="F5" s="6">
        <v>2015</v>
      </c>
      <c r="G5" s="6">
        <v>2016</v>
      </c>
      <c r="H5" s="49">
        <v>2017</v>
      </c>
      <c r="I5" s="6">
        <v>2018</v>
      </c>
      <c r="J5" s="6">
        <v>2019</v>
      </c>
      <c r="K5" s="6">
        <v>2020</v>
      </c>
      <c r="L5" s="6">
        <v>2021</v>
      </c>
      <c r="M5" s="6">
        <v>2022</v>
      </c>
      <c r="N5" s="134" t="s">
        <v>272</v>
      </c>
      <c r="O5" s="62">
        <v>3</v>
      </c>
      <c r="Q5" s="54">
        <v>2016</v>
      </c>
      <c r="R5" s="62">
        <v>2016</v>
      </c>
      <c r="S5" s="62">
        <v>2016</v>
      </c>
      <c r="T5" s="62">
        <v>2016</v>
      </c>
      <c r="U5" s="62">
        <v>2016</v>
      </c>
      <c r="V5" s="62">
        <v>2016</v>
      </c>
      <c r="W5" s="62">
        <v>2016</v>
      </c>
      <c r="X5" s="62">
        <v>2016</v>
      </c>
      <c r="Y5" s="62">
        <v>2016</v>
      </c>
      <c r="Z5" s="62">
        <v>2016</v>
      </c>
      <c r="AA5" s="62">
        <v>2016</v>
      </c>
      <c r="AB5" s="62">
        <v>2016</v>
      </c>
      <c r="AC5" s="62">
        <v>2016</v>
      </c>
      <c r="AD5" s="62">
        <v>2016</v>
      </c>
      <c r="AE5" s="62">
        <v>2016</v>
      </c>
      <c r="AF5" s="62">
        <v>2016</v>
      </c>
      <c r="AG5" s="62">
        <v>2016</v>
      </c>
      <c r="AH5" s="62">
        <v>2016</v>
      </c>
      <c r="AI5" s="62">
        <v>2016</v>
      </c>
      <c r="AJ5" s="62">
        <v>2016</v>
      </c>
      <c r="AK5" s="62">
        <v>2016</v>
      </c>
      <c r="AL5" s="62">
        <v>2016</v>
      </c>
      <c r="AM5" s="62">
        <v>2016</v>
      </c>
      <c r="AN5" s="62">
        <v>2016</v>
      </c>
      <c r="AO5" s="62">
        <v>2016</v>
      </c>
      <c r="AP5" s="62">
        <v>2016</v>
      </c>
      <c r="AQ5" s="62">
        <v>2016</v>
      </c>
      <c r="AR5" s="62">
        <v>2016</v>
      </c>
      <c r="AS5" s="62">
        <v>2016</v>
      </c>
      <c r="AT5" s="62">
        <v>2016</v>
      </c>
      <c r="AU5" s="62">
        <v>2016</v>
      </c>
      <c r="AV5" s="62">
        <v>2016</v>
      </c>
      <c r="AW5" s="62">
        <v>2016</v>
      </c>
      <c r="AX5" s="62">
        <v>2016</v>
      </c>
      <c r="AY5" s="62">
        <v>2016</v>
      </c>
      <c r="AZ5" s="62">
        <v>2016</v>
      </c>
      <c r="BA5" s="62">
        <v>2016</v>
      </c>
      <c r="BB5" s="62">
        <v>2016</v>
      </c>
      <c r="BC5" s="62">
        <v>2016</v>
      </c>
      <c r="BD5" s="62">
        <v>2016</v>
      </c>
      <c r="BE5" s="62">
        <v>2016</v>
      </c>
      <c r="BF5" s="62">
        <v>2016</v>
      </c>
      <c r="BG5" s="62">
        <v>2016</v>
      </c>
      <c r="BH5" s="62">
        <v>2016</v>
      </c>
      <c r="BI5" s="62">
        <v>2016</v>
      </c>
      <c r="BJ5" s="62">
        <v>2016</v>
      </c>
      <c r="BK5" s="62">
        <v>2016</v>
      </c>
      <c r="BL5" s="62">
        <v>2016</v>
      </c>
      <c r="BM5" s="62">
        <v>2016</v>
      </c>
      <c r="BN5" s="62">
        <v>2016</v>
      </c>
      <c r="BO5" s="62">
        <v>2016</v>
      </c>
      <c r="BP5" s="62">
        <v>2016</v>
      </c>
      <c r="BQ5" s="62">
        <v>2016</v>
      </c>
      <c r="BR5" s="62">
        <v>2016</v>
      </c>
      <c r="BS5" s="62">
        <v>2016</v>
      </c>
      <c r="BT5" s="62">
        <v>2016</v>
      </c>
      <c r="BU5" s="62">
        <v>2016</v>
      </c>
      <c r="BV5" s="62">
        <v>2016</v>
      </c>
      <c r="BW5" s="62">
        <v>2016</v>
      </c>
      <c r="BX5" s="62">
        <v>2016</v>
      </c>
      <c r="BY5" s="62">
        <v>2016</v>
      </c>
      <c r="BZ5" s="62">
        <v>2016</v>
      </c>
      <c r="CA5" s="62">
        <v>2016</v>
      </c>
      <c r="CB5" s="62">
        <v>2016</v>
      </c>
      <c r="CC5" s="62">
        <v>2016</v>
      </c>
      <c r="CD5" s="62">
        <v>2016</v>
      </c>
      <c r="CE5" s="62">
        <v>2016</v>
      </c>
      <c r="CF5" s="62">
        <v>2016</v>
      </c>
      <c r="CH5" s="17"/>
    </row>
    <row r="6" spans="1:87" x14ac:dyDescent="0.2">
      <c r="B6" s="5"/>
      <c r="F6" s="6"/>
      <c r="G6" s="6"/>
      <c r="H6" s="6"/>
      <c r="I6" s="6"/>
      <c r="J6" s="6"/>
      <c r="K6" s="6"/>
      <c r="O6" s="62">
        <v>4</v>
      </c>
      <c r="P6" s="6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</row>
    <row r="7" spans="1:87" ht="13.5" thickBot="1" x14ac:dyDescent="0.25">
      <c r="A7" s="163" t="s">
        <v>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92"/>
      <c r="N7" s="33"/>
      <c r="O7" s="62">
        <v>5</v>
      </c>
      <c r="P7" s="62">
        <v>0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7"/>
      <c r="CH7" s="7"/>
      <c r="CI7" s="7"/>
    </row>
    <row r="8" spans="1:87" ht="25.5" customHeight="1" thickTop="1" x14ac:dyDescent="0.2">
      <c r="A8" s="8"/>
      <c r="O8" s="62">
        <v>6</v>
      </c>
      <c r="P8" s="6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</row>
    <row r="9" spans="1:87" x14ac:dyDescent="0.2">
      <c r="A9" s="8"/>
      <c r="B9" s="2">
        <v>1</v>
      </c>
      <c r="C9" s="9" t="s">
        <v>7</v>
      </c>
      <c r="D9" s="9"/>
      <c r="O9" s="62">
        <v>7</v>
      </c>
      <c r="P9" s="6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</row>
    <row r="10" spans="1:87" outlineLevel="1" x14ac:dyDescent="0.2">
      <c r="A10" s="8"/>
      <c r="B10" s="2">
        <v>2</v>
      </c>
      <c r="C10" s="10">
        <v>5005</v>
      </c>
      <c r="D10" s="155">
        <v>2</v>
      </c>
      <c r="E10" s="10" t="s">
        <v>8</v>
      </c>
      <c r="F10" s="33"/>
      <c r="G10" s="33">
        <f t="shared" ref="G10:G41" si="0">HLOOKUP($E$3,$P$3:$CF$269,O10,TRUE)</f>
        <v>0</v>
      </c>
      <c r="H10" s="12"/>
      <c r="I10" s="12"/>
      <c r="J10" s="12"/>
      <c r="K10" s="12"/>
      <c r="L10" s="12"/>
      <c r="M10" s="12"/>
      <c r="N10" s="12"/>
      <c r="O10" s="62">
        <v>8</v>
      </c>
      <c r="P10" s="62">
        <v>0</v>
      </c>
      <c r="Q10" s="116">
        <v>114093.57</v>
      </c>
      <c r="R10" s="116">
        <v>0</v>
      </c>
      <c r="S10" s="116">
        <v>527557.71</v>
      </c>
      <c r="T10" s="116">
        <v>539255.61</v>
      </c>
      <c r="U10" s="116">
        <v>0</v>
      </c>
      <c r="V10" s="116">
        <v>367153.78</v>
      </c>
      <c r="W10" s="116">
        <v>69548.539999999994</v>
      </c>
      <c r="X10" s="116">
        <v>71727.41</v>
      </c>
      <c r="Y10" s="116">
        <v>0</v>
      </c>
      <c r="Z10" s="116">
        <v>205247.01</v>
      </c>
      <c r="AA10" s="116">
        <v>0</v>
      </c>
      <c r="AB10" s="116">
        <v>18442.36</v>
      </c>
      <c r="AC10" s="116">
        <v>1883054.57</v>
      </c>
      <c r="AD10" s="116">
        <v>502735.84</v>
      </c>
      <c r="AE10" s="116">
        <v>572843.52000000002</v>
      </c>
      <c r="AF10" s="116">
        <v>0</v>
      </c>
      <c r="AG10" s="116">
        <v>51581.25</v>
      </c>
      <c r="AH10" s="116">
        <v>74046.03327</v>
      </c>
      <c r="AI10" s="116">
        <v>199214.17</v>
      </c>
      <c r="AJ10" s="116">
        <v>147824.32000000001</v>
      </c>
      <c r="AK10" s="116">
        <v>966814.32</v>
      </c>
      <c r="AL10" s="116">
        <v>177026.42</v>
      </c>
      <c r="AM10" s="63">
        <v>2136607.98</v>
      </c>
      <c r="AN10" s="63">
        <v>283735.67999999999</v>
      </c>
      <c r="AO10" s="63">
        <v>461.49</v>
      </c>
      <c r="AP10" s="63">
        <v>4543454.63</v>
      </c>
      <c r="AQ10" s="63">
        <v>0</v>
      </c>
      <c r="AR10" s="63">
        <v>0</v>
      </c>
      <c r="AS10" s="63">
        <v>867709.59</v>
      </c>
      <c r="AT10" s="63">
        <v>3143836.09</v>
      </c>
      <c r="AU10" s="63">
        <v>0</v>
      </c>
      <c r="AV10" s="63">
        <v>202730.48</v>
      </c>
      <c r="AW10" s="63">
        <v>0</v>
      </c>
      <c r="AX10" s="63">
        <v>324018</v>
      </c>
      <c r="AY10" s="63">
        <v>1086533.58</v>
      </c>
      <c r="AZ10" s="63">
        <v>34600.83</v>
      </c>
      <c r="BA10" s="63">
        <v>0</v>
      </c>
      <c r="BB10" s="63">
        <v>1890311.92</v>
      </c>
      <c r="BC10" s="63">
        <v>342002.91</v>
      </c>
      <c r="BD10" s="63">
        <v>0</v>
      </c>
      <c r="BE10" s="63">
        <v>450725.65</v>
      </c>
      <c r="BF10" s="63">
        <v>1044089.86</v>
      </c>
      <c r="BG10" s="63">
        <v>121862.28</v>
      </c>
      <c r="BH10" s="63">
        <v>0</v>
      </c>
      <c r="BI10" s="63">
        <v>101769.4</v>
      </c>
      <c r="BJ10" s="63">
        <v>2522694.14</v>
      </c>
      <c r="BK10" s="63">
        <v>0</v>
      </c>
      <c r="BL10" s="63">
        <v>531986</v>
      </c>
      <c r="BM10" s="63">
        <v>646304.17000000004</v>
      </c>
      <c r="BN10" s="63">
        <v>93912.27</v>
      </c>
      <c r="BO10" s="63">
        <v>1029528.75</v>
      </c>
      <c r="BP10" s="63">
        <v>7340236.5800000001</v>
      </c>
      <c r="BQ10" s="63">
        <v>622027.98</v>
      </c>
      <c r="BR10" s="63">
        <v>0</v>
      </c>
      <c r="BS10" s="63">
        <v>80799.48</v>
      </c>
      <c r="BT10" s="63">
        <v>0</v>
      </c>
      <c r="BU10" s="63">
        <v>359443.05</v>
      </c>
      <c r="BV10" s="63">
        <v>378276.85</v>
      </c>
      <c r="BW10" s="63">
        <v>35042.550000000003</v>
      </c>
      <c r="BX10" s="63">
        <v>23026740.399999999</v>
      </c>
      <c r="BY10" s="63">
        <v>1036298</v>
      </c>
      <c r="BZ10" s="63">
        <v>0</v>
      </c>
      <c r="CA10" s="63">
        <v>625355</v>
      </c>
      <c r="CB10" s="63">
        <v>259905.82</v>
      </c>
      <c r="CC10" s="63">
        <v>124969.25</v>
      </c>
      <c r="CD10" s="63">
        <v>32102</v>
      </c>
      <c r="CE10" s="63">
        <v>0</v>
      </c>
      <c r="CF10" s="63">
        <v>277549.98</v>
      </c>
      <c r="CG10" s="12"/>
      <c r="CH10" s="12"/>
      <c r="CI10" s="12"/>
    </row>
    <row r="11" spans="1:87" outlineLevel="1" x14ac:dyDescent="0.2">
      <c r="A11" s="8"/>
      <c r="B11" s="2">
        <v>3</v>
      </c>
      <c r="C11" s="10">
        <v>5010</v>
      </c>
      <c r="D11" s="155">
        <v>3</v>
      </c>
      <c r="E11" s="10" t="s">
        <v>9</v>
      </c>
      <c r="F11" s="33"/>
      <c r="G11" s="33">
        <f t="shared" si="0"/>
        <v>0</v>
      </c>
      <c r="H11" s="12"/>
      <c r="I11" s="12"/>
      <c r="J11" s="12"/>
      <c r="K11" s="12"/>
      <c r="L11" s="12"/>
      <c r="M11" s="12"/>
      <c r="N11" s="12"/>
      <c r="O11" s="62">
        <v>9</v>
      </c>
      <c r="P11" s="62">
        <v>0</v>
      </c>
      <c r="Q11" s="116">
        <v>40668.49</v>
      </c>
      <c r="R11" s="116">
        <v>0</v>
      </c>
      <c r="S11" s="116">
        <v>386768.12</v>
      </c>
      <c r="T11" s="116">
        <v>108246.11</v>
      </c>
      <c r="U11" s="116">
        <v>1573618.96</v>
      </c>
      <c r="V11" s="116">
        <v>585602.68000000005</v>
      </c>
      <c r="W11" s="116">
        <v>282269.33</v>
      </c>
      <c r="X11" s="116">
        <v>15500.36</v>
      </c>
      <c r="Y11" s="116">
        <v>0</v>
      </c>
      <c r="Z11" s="116">
        <v>84385.46</v>
      </c>
      <c r="AA11" s="116">
        <v>0</v>
      </c>
      <c r="AB11" s="116">
        <v>582.84</v>
      </c>
      <c r="AC11" s="116">
        <v>2311567.31</v>
      </c>
      <c r="AD11" s="116">
        <v>42117.14</v>
      </c>
      <c r="AE11" s="116">
        <v>143141.29999999999</v>
      </c>
      <c r="AF11" s="116">
        <v>0</v>
      </c>
      <c r="AG11" s="116">
        <v>0</v>
      </c>
      <c r="AH11" s="116">
        <v>11704.879349999999</v>
      </c>
      <c r="AI11" s="116">
        <v>54776.63</v>
      </c>
      <c r="AJ11" s="116">
        <v>0</v>
      </c>
      <c r="AK11" s="116">
        <v>662620.19999999995</v>
      </c>
      <c r="AL11" s="116">
        <v>76503.12</v>
      </c>
      <c r="AM11" s="63">
        <v>283932.17</v>
      </c>
      <c r="AN11" s="63">
        <v>0</v>
      </c>
      <c r="AO11" s="63">
        <v>0</v>
      </c>
      <c r="AP11" s="63">
        <v>1904366.46</v>
      </c>
      <c r="AQ11" s="63">
        <v>9427.52</v>
      </c>
      <c r="AR11" s="63">
        <v>0</v>
      </c>
      <c r="AS11" s="63">
        <v>3198924.87</v>
      </c>
      <c r="AT11" s="63">
        <v>6446652.25</v>
      </c>
      <c r="AU11" s="63">
        <v>3485653.92</v>
      </c>
      <c r="AV11" s="63">
        <v>15632.36</v>
      </c>
      <c r="AW11" s="63">
        <v>0</v>
      </c>
      <c r="AX11" s="63">
        <v>435060</v>
      </c>
      <c r="AY11" s="63">
        <v>833498.41</v>
      </c>
      <c r="AZ11" s="63">
        <v>0</v>
      </c>
      <c r="BA11" s="63">
        <v>9178.9599999999991</v>
      </c>
      <c r="BB11" s="63">
        <v>1531766.01</v>
      </c>
      <c r="BC11" s="63">
        <v>3731.39</v>
      </c>
      <c r="BD11" s="63">
        <v>124646</v>
      </c>
      <c r="BE11" s="63">
        <v>0</v>
      </c>
      <c r="BF11" s="63">
        <v>11339.75</v>
      </c>
      <c r="BG11" s="63">
        <v>40598.54</v>
      </c>
      <c r="BH11" s="63">
        <v>179370.57</v>
      </c>
      <c r="BI11" s="63">
        <v>0</v>
      </c>
      <c r="BJ11" s="63">
        <v>1101480.6299999999</v>
      </c>
      <c r="BK11" s="63">
        <v>0</v>
      </c>
      <c r="BL11" s="63">
        <v>247812</v>
      </c>
      <c r="BM11" s="63">
        <v>0</v>
      </c>
      <c r="BN11" s="63">
        <v>6910.39</v>
      </c>
      <c r="BO11" s="63">
        <v>326839.90999999997</v>
      </c>
      <c r="BP11" s="63">
        <v>3685214.06</v>
      </c>
      <c r="BQ11" s="63">
        <v>232037.56</v>
      </c>
      <c r="BR11" s="63">
        <v>0</v>
      </c>
      <c r="BS11" s="63">
        <v>0</v>
      </c>
      <c r="BT11" s="63">
        <v>0</v>
      </c>
      <c r="BU11" s="63">
        <v>2784.49</v>
      </c>
      <c r="BV11" s="63">
        <v>942934.14</v>
      </c>
      <c r="BW11" s="63">
        <v>1879.04</v>
      </c>
      <c r="BX11" s="63">
        <v>5351161.42</v>
      </c>
      <c r="BY11" s="63">
        <v>1029210</v>
      </c>
      <c r="BZ11" s="63">
        <v>11805.05</v>
      </c>
      <c r="CA11" s="63">
        <v>954831</v>
      </c>
      <c r="CB11" s="63">
        <v>203957.89</v>
      </c>
      <c r="CC11" s="63">
        <v>0</v>
      </c>
      <c r="CD11" s="63">
        <v>0</v>
      </c>
      <c r="CE11" s="63">
        <v>0</v>
      </c>
      <c r="CF11" s="63">
        <v>377893.7</v>
      </c>
      <c r="CG11" s="12"/>
      <c r="CH11" s="12"/>
      <c r="CI11" s="12"/>
    </row>
    <row r="12" spans="1:87" outlineLevel="1" x14ac:dyDescent="0.2">
      <c r="A12" s="8"/>
      <c r="B12" s="2">
        <v>4</v>
      </c>
      <c r="C12" s="10">
        <v>5012</v>
      </c>
      <c r="D12" s="155">
        <v>4</v>
      </c>
      <c r="E12" s="10" t="s">
        <v>10</v>
      </c>
      <c r="F12" s="33"/>
      <c r="G12" s="33">
        <f t="shared" si="0"/>
        <v>0</v>
      </c>
      <c r="H12" s="12"/>
      <c r="I12" s="12"/>
      <c r="J12" s="12"/>
      <c r="K12" s="12"/>
      <c r="L12" s="12"/>
      <c r="M12" s="12"/>
      <c r="N12" s="12"/>
      <c r="O12" s="62">
        <v>10</v>
      </c>
      <c r="P12" s="62">
        <v>0</v>
      </c>
      <c r="Q12" s="116">
        <v>85555.56</v>
      </c>
      <c r="R12" s="116">
        <v>0</v>
      </c>
      <c r="S12" s="116">
        <v>7671.3</v>
      </c>
      <c r="T12" s="116">
        <v>35988.97</v>
      </c>
      <c r="U12" s="116">
        <v>129969.26</v>
      </c>
      <c r="V12" s="116">
        <v>0</v>
      </c>
      <c r="W12" s="116">
        <v>150584.29999999999</v>
      </c>
      <c r="X12" s="116">
        <v>75720.899999999994</v>
      </c>
      <c r="Y12" s="116">
        <v>0</v>
      </c>
      <c r="Z12" s="116">
        <v>36801.980000000003</v>
      </c>
      <c r="AA12" s="116">
        <v>1306.48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1478</v>
      </c>
      <c r="AH12" s="116">
        <v>0</v>
      </c>
      <c r="AI12" s="116">
        <v>18169.73</v>
      </c>
      <c r="AJ12" s="116">
        <v>66895.460000000006</v>
      </c>
      <c r="AK12" s="116">
        <v>299571.86</v>
      </c>
      <c r="AL12" s="116">
        <v>23719.32</v>
      </c>
      <c r="AM12" s="63">
        <v>24755.08</v>
      </c>
      <c r="AN12" s="63">
        <v>69700.850000000006</v>
      </c>
      <c r="AO12" s="63">
        <v>0</v>
      </c>
      <c r="AP12" s="63">
        <v>454076.93</v>
      </c>
      <c r="AQ12" s="63">
        <v>0</v>
      </c>
      <c r="AR12" s="63">
        <v>0</v>
      </c>
      <c r="AS12" s="63">
        <v>301475.21000000002</v>
      </c>
      <c r="AT12" s="63">
        <v>2115791.15</v>
      </c>
      <c r="AU12" s="63">
        <v>572664.21</v>
      </c>
      <c r="AV12" s="63">
        <v>56785.65</v>
      </c>
      <c r="AW12" s="63">
        <v>288</v>
      </c>
      <c r="AX12" s="63">
        <v>107840</v>
      </c>
      <c r="AY12" s="63">
        <v>0</v>
      </c>
      <c r="AZ12" s="63">
        <v>0</v>
      </c>
      <c r="BA12" s="63">
        <v>0</v>
      </c>
      <c r="BB12" s="63">
        <v>407756.15</v>
      </c>
      <c r="BC12" s="63">
        <v>85286.33</v>
      </c>
      <c r="BD12" s="63">
        <v>0</v>
      </c>
      <c r="BE12" s="63">
        <v>0</v>
      </c>
      <c r="BF12" s="63">
        <v>132484.47</v>
      </c>
      <c r="BG12" s="63">
        <v>0</v>
      </c>
      <c r="BH12" s="63">
        <v>16305.35</v>
      </c>
      <c r="BI12" s="63">
        <v>1468.22</v>
      </c>
      <c r="BJ12" s="63">
        <v>263786.8</v>
      </c>
      <c r="BK12" s="63">
        <v>0</v>
      </c>
      <c r="BL12" s="63">
        <v>0</v>
      </c>
      <c r="BM12" s="63">
        <v>33338.32</v>
      </c>
      <c r="BN12" s="63">
        <v>163817.10999999999</v>
      </c>
      <c r="BO12" s="63">
        <v>14603.57</v>
      </c>
      <c r="BP12" s="63">
        <v>139386.09</v>
      </c>
      <c r="BQ12" s="63">
        <v>645367.09</v>
      </c>
      <c r="BR12" s="63">
        <v>1047.05</v>
      </c>
      <c r="BS12" s="63">
        <v>11240.08</v>
      </c>
      <c r="BT12" s="63">
        <v>0</v>
      </c>
      <c r="BU12" s="63">
        <v>0</v>
      </c>
      <c r="BV12" s="63">
        <v>358338.05</v>
      </c>
      <c r="BW12" s="63">
        <v>0</v>
      </c>
      <c r="BX12" s="63">
        <v>0</v>
      </c>
      <c r="BY12" s="63">
        <v>315168</v>
      </c>
      <c r="BZ12" s="63">
        <v>0</v>
      </c>
      <c r="CA12" s="63">
        <v>241231</v>
      </c>
      <c r="CB12" s="63">
        <v>14801.53</v>
      </c>
      <c r="CC12" s="63">
        <v>20003.97</v>
      </c>
      <c r="CD12" s="63">
        <v>0</v>
      </c>
      <c r="CE12" s="63">
        <v>0</v>
      </c>
      <c r="CF12" s="63">
        <v>140232.44</v>
      </c>
      <c r="CG12" s="12"/>
      <c r="CH12" s="12"/>
      <c r="CI12" s="12"/>
    </row>
    <row r="13" spans="1:87" outlineLevel="1" x14ac:dyDescent="0.2">
      <c r="A13" s="8"/>
      <c r="B13" s="2">
        <v>5</v>
      </c>
      <c r="C13" s="10">
        <v>5014</v>
      </c>
      <c r="D13" s="155">
        <v>5</v>
      </c>
      <c r="E13" s="10" t="s">
        <v>11</v>
      </c>
      <c r="F13" s="33"/>
      <c r="G13" s="33">
        <f t="shared" si="0"/>
        <v>0</v>
      </c>
      <c r="H13" s="12"/>
      <c r="I13" s="12"/>
      <c r="J13" s="12"/>
      <c r="K13" s="12"/>
      <c r="L13" s="12"/>
      <c r="M13" s="12"/>
      <c r="N13" s="12"/>
      <c r="O13" s="62">
        <v>11</v>
      </c>
      <c r="P13" s="62">
        <v>0</v>
      </c>
      <c r="Q13" s="116">
        <v>0</v>
      </c>
      <c r="R13" s="116">
        <v>0</v>
      </c>
      <c r="S13" s="116">
        <v>0</v>
      </c>
      <c r="T13" s="116">
        <v>21884.6</v>
      </c>
      <c r="U13" s="116">
        <v>0</v>
      </c>
      <c r="V13" s="116">
        <v>17501.78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603.22</v>
      </c>
      <c r="AJ13" s="116">
        <v>6703.74</v>
      </c>
      <c r="AK13" s="116">
        <v>0</v>
      </c>
      <c r="AL13" s="116">
        <v>994.71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14448.62</v>
      </c>
      <c r="AS13" s="63">
        <v>25057.84</v>
      </c>
      <c r="AT13" s="63">
        <v>523422.19</v>
      </c>
      <c r="AU13" s="63">
        <v>239883.43</v>
      </c>
      <c r="AV13" s="63">
        <v>0</v>
      </c>
      <c r="AW13" s="63">
        <v>10666</v>
      </c>
      <c r="AX13" s="63">
        <v>0</v>
      </c>
      <c r="AY13" s="63">
        <v>357718.18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22482.65</v>
      </c>
      <c r="BG13" s="63">
        <v>2452.61</v>
      </c>
      <c r="BH13" s="63">
        <v>0</v>
      </c>
      <c r="BI13" s="63">
        <v>0</v>
      </c>
      <c r="BJ13" s="63">
        <v>228835.62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338806.03</v>
      </c>
      <c r="BQ13" s="63">
        <v>56147.01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122875</v>
      </c>
      <c r="BZ13" s="63">
        <v>0</v>
      </c>
      <c r="CA13" s="63">
        <v>265702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12"/>
      <c r="CH13" s="12"/>
      <c r="CI13" s="12"/>
    </row>
    <row r="14" spans="1:87" outlineLevel="1" x14ac:dyDescent="0.2">
      <c r="A14" s="8"/>
      <c r="B14" s="2">
        <v>6</v>
      </c>
      <c r="C14" s="10">
        <v>5015</v>
      </c>
      <c r="D14" s="155">
        <v>6</v>
      </c>
      <c r="E14" s="10" t="s">
        <v>12</v>
      </c>
      <c r="F14" s="33"/>
      <c r="G14" s="33">
        <f t="shared" si="0"/>
        <v>0</v>
      </c>
      <c r="H14" s="12"/>
      <c r="I14" s="12"/>
      <c r="J14" s="12"/>
      <c r="K14" s="12"/>
      <c r="L14" s="12"/>
      <c r="M14" s="12"/>
      <c r="N14" s="12"/>
      <c r="O14" s="62">
        <v>12</v>
      </c>
      <c r="P14" s="62">
        <v>0</v>
      </c>
      <c r="Q14" s="116">
        <v>0</v>
      </c>
      <c r="R14" s="116">
        <v>0</v>
      </c>
      <c r="S14" s="116">
        <v>0</v>
      </c>
      <c r="T14" s="116">
        <v>96479.29</v>
      </c>
      <c r="U14" s="116">
        <v>0</v>
      </c>
      <c r="V14" s="116">
        <v>208915.59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90762.16</v>
      </c>
      <c r="AJ14" s="116">
        <v>8164.78</v>
      </c>
      <c r="AK14" s="116">
        <v>0</v>
      </c>
      <c r="AL14" s="116">
        <v>76031.149999999994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7567.43</v>
      </c>
      <c r="AS14" s="63">
        <v>0</v>
      </c>
      <c r="AT14" s="63">
        <v>163394.37</v>
      </c>
      <c r="AU14" s="63">
        <v>39579.85</v>
      </c>
      <c r="AV14" s="63">
        <v>0</v>
      </c>
      <c r="AW14" s="63">
        <v>0</v>
      </c>
      <c r="AX14" s="63">
        <v>0</v>
      </c>
      <c r="AY14" s="63">
        <v>590853.18000000005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188473.88</v>
      </c>
      <c r="BG14" s="63">
        <v>0</v>
      </c>
      <c r="BH14" s="63">
        <v>0</v>
      </c>
      <c r="BI14" s="63">
        <v>0</v>
      </c>
      <c r="BJ14" s="63">
        <v>39785.01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362.41</v>
      </c>
      <c r="BQ14" s="63">
        <v>12279.49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131978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12"/>
      <c r="CH14" s="12"/>
      <c r="CI14" s="12"/>
    </row>
    <row r="15" spans="1:87" ht="19.5" outlineLevel="1" x14ac:dyDescent="0.35">
      <c r="A15" s="8"/>
      <c r="B15" s="2">
        <v>7</v>
      </c>
      <c r="C15" s="10">
        <v>5016</v>
      </c>
      <c r="D15" s="155">
        <v>7</v>
      </c>
      <c r="E15" s="10" t="s">
        <v>13</v>
      </c>
      <c r="F15" s="33"/>
      <c r="G15" s="33">
        <f t="shared" si="0"/>
        <v>2991.14</v>
      </c>
      <c r="H15" s="12"/>
      <c r="I15" s="52"/>
      <c r="J15" s="12"/>
      <c r="K15" s="12"/>
      <c r="L15" s="12"/>
      <c r="M15" s="12"/>
      <c r="N15" s="12"/>
      <c r="O15" s="62">
        <v>13</v>
      </c>
      <c r="P15" s="62">
        <v>0</v>
      </c>
      <c r="Q15" s="116">
        <v>42193.03</v>
      </c>
      <c r="R15" s="116">
        <v>32872.97</v>
      </c>
      <c r="S15" s="116">
        <v>0</v>
      </c>
      <c r="T15" s="116">
        <v>4300.0600000000004</v>
      </c>
      <c r="U15" s="116">
        <v>587817.22</v>
      </c>
      <c r="V15" s="116">
        <v>0</v>
      </c>
      <c r="W15" s="116">
        <v>91863.96</v>
      </c>
      <c r="X15" s="116">
        <v>1305.17</v>
      </c>
      <c r="Y15" s="116">
        <v>2991.14</v>
      </c>
      <c r="Z15" s="116">
        <v>0</v>
      </c>
      <c r="AA15" s="116">
        <v>0</v>
      </c>
      <c r="AB15" s="116">
        <v>7845.16</v>
      </c>
      <c r="AC15" s="116">
        <v>899647.09</v>
      </c>
      <c r="AD15" s="116">
        <v>52061.47</v>
      </c>
      <c r="AE15" s="116">
        <v>0</v>
      </c>
      <c r="AF15" s="116">
        <v>0</v>
      </c>
      <c r="AG15" s="116">
        <v>1655.42</v>
      </c>
      <c r="AH15" s="116">
        <v>0</v>
      </c>
      <c r="AI15" s="116">
        <v>82.6</v>
      </c>
      <c r="AJ15" s="116">
        <v>0</v>
      </c>
      <c r="AK15" s="116">
        <v>314732.05</v>
      </c>
      <c r="AL15" s="116">
        <v>0</v>
      </c>
      <c r="AM15" s="63">
        <v>0</v>
      </c>
      <c r="AN15" s="63">
        <v>182129.47</v>
      </c>
      <c r="AO15" s="63">
        <v>0</v>
      </c>
      <c r="AP15" s="63">
        <v>345775.63</v>
      </c>
      <c r="AQ15" s="63">
        <v>0</v>
      </c>
      <c r="AR15" s="63">
        <v>5536.28</v>
      </c>
      <c r="AS15" s="63">
        <v>57235.38</v>
      </c>
      <c r="AT15" s="63">
        <v>4759414.3</v>
      </c>
      <c r="AU15" s="63">
        <v>417206.08</v>
      </c>
      <c r="AV15" s="63">
        <v>8017.76</v>
      </c>
      <c r="AW15" s="63">
        <v>0</v>
      </c>
      <c r="AX15" s="63">
        <v>54450</v>
      </c>
      <c r="AY15" s="63">
        <v>6831.17</v>
      </c>
      <c r="AZ15" s="63">
        <v>72559.39</v>
      </c>
      <c r="BA15" s="63">
        <v>0</v>
      </c>
      <c r="BB15" s="63">
        <v>158372.51999999999</v>
      </c>
      <c r="BC15" s="63">
        <v>0</v>
      </c>
      <c r="BD15" s="63">
        <v>8267</v>
      </c>
      <c r="BE15" s="63">
        <v>18842.23</v>
      </c>
      <c r="BF15" s="63">
        <v>0</v>
      </c>
      <c r="BG15" s="63">
        <v>0</v>
      </c>
      <c r="BH15" s="63">
        <v>863.45</v>
      </c>
      <c r="BI15" s="63">
        <v>0</v>
      </c>
      <c r="BJ15" s="63">
        <v>42986.22</v>
      </c>
      <c r="BK15" s="63">
        <v>3223</v>
      </c>
      <c r="BL15" s="63">
        <v>18194</v>
      </c>
      <c r="BM15" s="63">
        <v>0</v>
      </c>
      <c r="BN15" s="63">
        <v>0</v>
      </c>
      <c r="BO15" s="63">
        <v>161588.84</v>
      </c>
      <c r="BP15" s="63">
        <v>1723164.77</v>
      </c>
      <c r="BQ15" s="63">
        <v>14089.48</v>
      </c>
      <c r="BR15" s="63">
        <v>7582.39</v>
      </c>
      <c r="BS15" s="63">
        <v>982.56</v>
      </c>
      <c r="BT15" s="63">
        <v>0</v>
      </c>
      <c r="BU15" s="63">
        <v>0</v>
      </c>
      <c r="BV15" s="63">
        <v>0</v>
      </c>
      <c r="BW15" s="63">
        <v>0</v>
      </c>
      <c r="BX15" s="63">
        <v>4003573.39</v>
      </c>
      <c r="BY15" s="63">
        <v>179337</v>
      </c>
      <c r="BZ15" s="63">
        <v>13673.68</v>
      </c>
      <c r="CA15" s="63">
        <v>227618</v>
      </c>
      <c r="CB15" s="63">
        <v>21220.46</v>
      </c>
      <c r="CC15" s="63">
        <v>3805.19</v>
      </c>
      <c r="CD15" s="63">
        <v>126</v>
      </c>
      <c r="CE15" s="63">
        <v>2241</v>
      </c>
      <c r="CF15" s="63">
        <v>0</v>
      </c>
      <c r="CG15" s="12"/>
      <c r="CH15" s="12"/>
      <c r="CI15" s="12"/>
    </row>
    <row r="16" spans="1:87" outlineLevel="1" x14ac:dyDescent="0.2">
      <c r="A16" s="8"/>
      <c r="B16" s="2">
        <v>8</v>
      </c>
      <c r="C16" s="10">
        <v>5017</v>
      </c>
      <c r="D16" s="155">
        <v>8</v>
      </c>
      <c r="E16" s="10" t="s">
        <v>14</v>
      </c>
      <c r="F16" s="33"/>
      <c r="G16" s="33">
        <f t="shared" si="0"/>
        <v>0</v>
      </c>
      <c r="H16" s="12"/>
      <c r="I16" s="12"/>
      <c r="J16" s="12"/>
      <c r="K16" s="12"/>
      <c r="L16" s="12"/>
      <c r="M16" s="12"/>
      <c r="N16" s="12"/>
      <c r="O16" s="62">
        <v>14</v>
      </c>
      <c r="P16" s="62">
        <v>0</v>
      </c>
      <c r="Q16" s="116">
        <v>16554.830000000002</v>
      </c>
      <c r="R16" s="116">
        <v>0</v>
      </c>
      <c r="S16" s="116">
        <v>0</v>
      </c>
      <c r="T16" s="116">
        <v>0</v>
      </c>
      <c r="U16" s="116">
        <v>452258.44</v>
      </c>
      <c r="V16" s="116">
        <v>1200</v>
      </c>
      <c r="W16" s="116">
        <v>10468.4</v>
      </c>
      <c r="X16" s="116">
        <v>12483.68</v>
      </c>
      <c r="Y16" s="116">
        <v>0</v>
      </c>
      <c r="Z16" s="116">
        <v>0</v>
      </c>
      <c r="AA16" s="116">
        <v>0</v>
      </c>
      <c r="AB16" s="116">
        <v>0</v>
      </c>
      <c r="AC16" s="116">
        <v>280642.2</v>
      </c>
      <c r="AD16" s="116">
        <v>55374.41</v>
      </c>
      <c r="AE16" s="116">
        <v>0</v>
      </c>
      <c r="AF16" s="116">
        <v>0</v>
      </c>
      <c r="AG16" s="116">
        <v>11396.71</v>
      </c>
      <c r="AH16" s="116">
        <v>0</v>
      </c>
      <c r="AI16" s="116">
        <v>0</v>
      </c>
      <c r="AJ16" s="116">
        <v>568.74</v>
      </c>
      <c r="AK16" s="116">
        <v>149153.94</v>
      </c>
      <c r="AL16" s="116">
        <v>2648.42</v>
      </c>
      <c r="AM16" s="63">
        <v>61295.18</v>
      </c>
      <c r="AN16" s="63">
        <v>52734.720000000001</v>
      </c>
      <c r="AO16" s="63">
        <v>0</v>
      </c>
      <c r="AP16" s="63">
        <v>132584.53</v>
      </c>
      <c r="AQ16" s="63">
        <v>0</v>
      </c>
      <c r="AR16" s="63">
        <v>1270.22</v>
      </c>
      <c r="AS16" s="63">
        <v>9588</v>
      </c>
      <c r="AT16" s="63">
        <v>1545148.7</v>
      </c>
      <c r="AU16" s="63">
        <v>78962.36</v>
      </c>
      <c r="AV16" s="63">
        <v>1859.74</v>
      </c>
      <c r="AW16" s="63">
        <v>0</v>
      </c>
      <c r="AX16" s="63">
        <v>44777</v>
      </c>
      <c r="AY16" s="63">
        <v>14038.61</v>
      </c>
      <c r="AZ16" s="63">
        <v>4450</v>
      </c>
      <c r="BA16" s="63">
        <v>0</v>
      </c>
      <c r="BB16" s="63">
        <v>177018.14</v>
      </c>
      <c r="BC16" s="63">
        <v>23384.080000000002</v>
      </c>
      <c r="BD16" s="63">
        <v>33830</v>
      </c>
      <c r="BE16" s="63">
        <v>2218.56</v>
      </c>
      <c r="BF16" s="63">
        <v>0</v>
      </c>
      <c r="BG16" s="63">
        <v>0</v>
      </c>
      <c r="BH16" s="63">
        <v>117.81</v>
      </c>
      <c r="BI16" s="63">
        <v>9999.9599999999991</v>
      </c>
      <c r="BJ16" s="63">
        <v>1424.61</v>
      </c>
      <c r="BK16" s="63">
        <v>44438.33</v>
      </c>
      <c r="BL16" s="63">
        <v>193255</v>
      </c>
      <c r="BM16" s="63">
        <v>0</v>
      </c>
      <c r="BN16" s="63">
        <v>120</v>
      </c>
      <c r="BO16" s="63">
        <v>126482.29</v>
      </c>
      <c r="BP16" s="63">
        <v>21845.29</v>
      </c>
      <c r="BQ16" s="63">
        <v>5731.94</v>
      </c>
      <c r="BR16" s="63">
        <v>43318.61</v>
      </c>
      <c r="BS16" s="63">
        <v>0</v>
      </c>
      <c r="BT16" s="63">
        <v>0</v>
      </c>
      <c r="BU16" s="63">
        <v>14744.09</v>
      </c>
      <c r="BV16" s="63">
        <v>197022.42</v>
      </c>
      <c r="BW16" s="63">
        <v>23788.6</v>
      </c>
      <c r="BX16" s="63">
        <v>2645106.25</v>
      </c>
      <c r="BY16" s="63">
        <v>0</v>
      </c>
      <c r="BZ16" s="63">
        <v>2442.19</v>
      </c>
      <c r="CA16" s="63">
        <v>74600</v>
      </c>
      <c r="CB16" s="63">
        <v>129526.53</v>
      </c>
      <c r="CC16" s="63">
        <v>9994.52</v>
      </c>
      <c r="CD16" s="63">
        <v>3048</v>
      </c>
      <c r="CE16" s="63">
        <v>0</v>
      </c>
      <c r="CF16" s="63">
        <v>26636.799999999999</v>
      </c>
      <c r="CG16" s="12"/>
      <c r="CH16" s="12"/>
      <c r="CI16" s="12"/>
    </row>
    <row r="17" spans="1:87" outlineLevel="1" x14ac:dyDescent="0.2">
      <c r="A17" s="8"/>
      <c r="B17" s="2">
        <v>9</v>
      </c>
      <c r="C17" s="10">
        <v>5020</v>
      </c>
      <c r="D17" s="155">
        <v>9</v>
      </c>
      <c r="E17" s="10" t="s">
        <v>15</v>
      </c>
      <c r="F17" s="33"/>
      <c r="G17" s="33">
        <f t="shared" si="0"/>
        <v>178142.46</v>
      </c>
      <c r="H17" s="12"/>
      <c r="I17" s="12"/>
      <c r="J17" s="12"/>
      <c r="K17" s="12"/>
      <c r="L17" s="12"/>
      <c r="M17" s="12"/>
      <c r="N17" s="12"/>
      <c r="O17" s="62">
        <v>15</v>
      </c>
      <c r="P17" s="62">
        <v>0</v>
      </c>
      <c r="Q17" s="116">
        <v>77475.44</v>
      </c>
      <c r="R17" s="116">
        <v>261509.27</v>
      </c>
      <c r="S17" s="116">
        <v>0</v>
      </c>
      <c r="T17" s="116">
        <v>6820.05</v>
      </c>
      <c r="U17" s="116">
        <v>432443.64</v>
      </c>
      <c r="V17" s="116">
        <v>182546.67</v>
      </c>
      <c r="W17" s="116">
        <v>104340.98</v>
      </c>
      <c r="X17" s="116">
        <v>2346.7800000000002</v>
      </c>
      <c r="Y17" s="116">
        <v>178142.46</v>
      </c>
      <c r="Z17" s="116">
        <v>31186.69</v>
      </c>
      <c r="AA17" s="116">
        <v>0</v>
      </c>
      <c r="AB17" s="116">
        <v>26610.58</v>
      </c>
      <c r="AC17" s="116">
        <v>2700134.77</v>
      </c>
      <c r="AD17" s="116">
        <v>45941.41</v>
      </c>
      <c r="AE17" s="116">
        <v>0</v>
      </c>
      <c r="AF17" s="116">
        <v>0</v>
      </c>
      <c r="AG17" s="116">
        <v>37475.199999999997</v>
      </c>
      <c r="AH17" s="116">
        <v>93011.045329999994</v>
      </c>
      <c r="AI17" s="116">
        <v>11928.54</v>
      </c>
      <c r="AJ17" s="116">
        <v>15098.64</v>
      </c>
      <c r="AK17" s="116">
        <v>137060.95000000001</v>
      </c>
      <c r="AL17" s="116">
        <v>25417.59</v>
      </c>
      <c r="AM17" s="63">
        <v>27247.45</v>
      </c>
      <c r="AN17" s="63">
        <v>370536.95</v>
      </c>
      <c r="AO17" s="63">
        <v>3295.45</v>
      </c>
      <c r="AP17" s="63">
        <v>257580.82</v>
      </c>
      <c r="AQ17" s="63">
        <v>680</v>
      </c>
      <c r="AR17" s="63">
        <v>16979.29</v>
      </c>
      <c r="AS17" s="63">
        <v>0</v>
      </c>
      <c r="AT17" s="63">
        <v>14969791.609999999</v>
      </c>
      <c r="AU17" s="63">
        <v>198280.54</v>
      </c>
      <c r="AV17" s="63">
        <v>131122.74</v>
      </c>
      <c r="AW17" s="63">
        <v>21871</v>
      </c>
      <c r="AX17" s="63">
        <v>69544</v>
      </c>
      <c r="AY17" s="63">
        <v>-16329.22</v>
      </c>
      <c r="AZ17" s="63">
        <v>190906.69</v>
      </c>
      <c r="BA17" s="63">
        <v>0</v>
      </c>
      <c r="BB17" s="63">
        <v>94100.78</v>
      </c>
      <c r="BC17" s="63">
        <v>0</v>
      </c>
      <c r="BD17" s="63">
        <v>0</v>
      </c>
      <c r="BE17" s="63">
        <v>47723.93</v>
      </c>
      <c r="BF17" s="63">
        <v>355961.06</v>
      </c>
      <c r="BG17" s="63">
        <v>73395.399999999994</v>
      </c>
      <c r="BH17" s="63">
        <v>6259.71</v>
      </c>
      <c r="BI17" s="63">
        <v>51968.480000000003</v>
      </c>
      <c r="BJ17" s="63">
        <v>499015.89</v>
      </c>
      <c r="BK17" s="63">
        <v>753.54</v>
      </c>
      <c r="BL17" s="63">
        <v>0</v>
      </c>
      <c r="BM17" s="63">
        <v>725248.22</v>
      </c>
      <c r="BN17" s="63">
        <v>0</v>
      </c>
      <c r="BO17" s="63">
        <v>190954.4</v>
      </c>
      <c r="BP17" s="63">
        <v>889119.04</v>
      </c>
      <c r="BQ17" s="63">
        <v>590961.28</v>
      </c>
      <c r="BR17" s="63">
        <v>20239.57</v>
      </c>
      <c r="BS17" s="63">
        <v>3032.95</v>
      </c>
      <c r="BT17" s="63">
        <v>447764.81</v>
      </c>
      <c r="BU17" s="63">
        <v>37366.75</v>
      </c>
      <c r="BV17" s="63">
        <v>214574.36</v>
      </c>
      <c r="BW17" s="63">
        <v>0</v>
      </c>
      <c r="BX17" s="63">
        <v>624866.49</v>
      </c>
      <c r="BY17" s="63">
        <v>846570</v>
      </c>
      <c r="BZ17" s="63">
        <v>0</v>
      </c>
      <c r="CA17" s="63">
        <v>863603</v>
      </c>
      <c r="CB17" s="63">
        <v>160192.95999999999</v>
      </c>
      <c r="CC17" s="63">
        <v>12460.92</v>
      </c>
      <c r="CD17" s="63">
        <v>45144</v>
      </c>
      <c r="CE17" s="63">
        <v>0</v>
      </c>
      <c r="CF17" s="63">
        <v>0</v>
      </c>
      <c r="CG17" s="12"/>
      <c r="CH17" s="12"/>
      <c r="CI17" s="12"/>
    </row>
    <row r="18" spans="1:87" outlineLevel="1" x14ac:dyDescent="0.2">
      <c r="A18" s="8"/>
      <c r="B18" s="2">
        <v>10</v>
      </c>
      <c r="C18" s="10">
        <v>5025</v>
      </c>
      <c r="D18" s="155">
        <v>10</v>
      </c>
      <c r="E18" s="10" t="s">
        <v>16</v>
      </c>
      <c r="F18" s="33"/>
      <c r="G18" s="33">
        <f t="shared" si="0"/>
        <v>53230.89</v>
      </c>
      <c r="H18" s="12"/>
      <c r="I18" s="12"/>
      <c r="J18" s="12"/>
      <c r="K18" s="12"/>
      <c r="L18" s="12"/>
      <c r="M18" s="12"/>
      <c r="N18" s="12"/>
      <c r="O18" s="62">
        <v>16</v>
      </c>
      <c r="P18" s="62">
        <v>0</v>
      </c>
      <c r="Q18" s="116">
        <v>70523.179999999993</v>
      </c>
      <c r="R18" s="116">
        <v>49598.17</v>
      </c>
      <c r="S18" s="116">
        <v>417318.08</v>
      </c>
      <c r="T18" s="116">
        <v>11883.83</v>
      </c>
      <c r="U18" s="116">
        <v>549805</v>
      </c>
      <c r="V18" s="116">
        <v>214661.63</v>
      </c>
      <c r="W18" s="116">
        <v>9925.91</v>
      </c>
      <c r="X18" s="116">
        <v>5198.53</v>
      </c>
      <c r="Y18" s="116">
        <v>53230.89</v>
      </c>
      <c r="Z18" s="116">
        <v>72594.13</v>
      </c>
      <c r="AA18" s="116">
        <v>0</v>
      </c>
      <c r="AB18" s="116">
        <v>0</v>
      </c>
      <c r="AC18" s="116">
        <v>252225.23</v>
      </c>
      <c r="AD18" s="116">
        <v>18206.87</v>
      </c>
      <c r="AE18" s="116">
        <v>781340.96</v>
      </c>
      <c r="AF18" s="116">
        <v>0</v>
      </c>
      <c r="AG18" s="116">
        <v>59263.57</v>
      </c>
      <c r="AH18" s="116">
        <v>38431.01311</v>
      </c>
      <c r="AI18" s="116">
        <v>43541.97</v>
      </c>
      <c r="AJ18" s="116">
        <v>0</v>
      </c>
      <c r="AK18" s="116">
        <v>452578.7</v>
      </c>
      <c r="AL18" s="116">
        <v>3924.2</v>
      </c>
      <c r="AM18" s="63">
        <v>55340.95</v>
      </c>
      <c r="AN18" s="63">
        <v>90884.81</v>
      </c>
      <c r="AO18" s="63">
        <v>47020.2</v>
      </c>
      <c r="AP18" s="63">
        <v>629568.81000000006</v>
      </c>
      <c r="AQ18" s="63">
        <v>14018.8</v>
      </c>
      <c r="AR18" s="63">
        <v>969.65</v>
      </c>
      <c r="AS18" s="63">
        <v>82090.210000000006</v>
      </c>
      <c r="AT18" s="63">
        <v>734116.5</v>
      </c>
      <c r="AU18" s="63">
        <v>56263.8</v>
      </c>
      <c r="AV18" s="63">
        <v>2871.4</v>
      </c>
      <c r="AW18" s="63">
        <v>3760</v>
      </c>
      <c r="AX18" s="63">
        <v>119330</v>
      </c>
      <c r="AY18" s="63">
        <v>110851.01</v>
      </c>
      <c r="AZ18" s="63">
        <v>98076.35</v>
      </c>
      <c r="BA18" s="63">
        <v>11060.61</v>
      </c>
      <c r="BB18" s="63">
        <v>253027.85</v>
      </c>
      <c r="BC18" s="63">
        <v>0</v>
      </c>
      <c r="BD18" s="63">
        <v>0</v>
      </c>
      <c r="BE18" s="63">
        <v>28772.61</v>
      </c>
      <c r="BF18" s="63">
        <v>2207.5300000000002</v>
      </c>
      <c r="BG18" s="63">
        <v>46103.39</v>
      </c>
      <c r="BH18" s="63">
        <v>1188.82</v>
      </c>
      <c r="BI18" s="63">
        <v>1359.52</v>
      </c>
      <c r="BJ18" s="63">
        <v>67213.39</v>
      </c>
      <c r="BK18" s="63">
        <v>11823.31</v>
      </c>
      <c r="BL18" s="63">
        <v>0</v>
      </c>
      <c r="BM18" s="63">
        <v>-435076.99</v>
      </c>
      <c r="BN18" s="63">
        <v>1587.73</v>
      </c>
      <c r="BO18" s="63">
        <v>249007.13</v>
      </c>
      <c r="BP18" s="63">
        <v>1140794.52</v>
      </c>
      <c r="BQ18" s="63">
        <v>204265.94</v>
      </c>
      <c r="BR18" s="63">
        <v>33663.480000000003</v>
      </c>
      <c r="BS18" s="63">
        <v>0</v>
      </c>
      <c r="BT18" s="63">
        <v>81679.87</v>
      </c>
      <c r="BU18" s="63">
        <v>5931.82</v>
      </c>
      <c r="BV18" s="63">
        <v>584777.21</v>
      </c>
      <c r="BW18" s="63">
        <v>14458.13</v>
      </c>
      <c r="BX18" s="63">
        <v>3737900.62</v>
      </c>
      <c r="BY18" s="63">
        <v>0</v>
      </c>
      <c r="BZ18" s="63">
        <v>0</v>
      </c>
      <c r="CA18" s="63">
        <v>347576</v>
      </c>
      <c r="CB18" s="63">
        <v>57255.28</v>
      </c>
      <c r="CC18" s="63">
        <v>14939.38</v>
      </c>
      <c r="CD18" s="63">
        <v>5874</v>
      </c>
      <c r="CE18" s="63">
        <v>0</v>
      </c>
      <c r="CF18" s="63">
        <v>63061.26</v>
      </c>
      <c r="CG18" s="12"/>
      <c r="CH18" s="12"/>
      <c r="CI18" s="12"/>
    </row>
    <row r="19" spans="1:87" outlineLevel="1" x14ac:dyDescent="0.2">
      <c r="A19" s="8"/>
      <c r="B19" s="2">
        <v>11</v>
      </c>
      <c r="C19" s="10">
        <v>5035</v>
      </c>
      <c r="D19" s="155">
        <v>11</v>
      </c>
      <c r="E19" s="10" t="s">
        <v>17</v>
      </c>
      <c r="F19" s="33"/>
      <c r="G19" s="33">
        <f t="shared" si="0"/>
        <v>0</v>
      </c>
      <c r="H19" s="12"/>
      <c r="I19" s="12"/>
      <c r="J19" s="12"/>
      <c r="K19" s="12"/>
      <c r="L19" s="12"/>
      <c r="M19" s="12"/>
      <c r="N19" s="12"/>
      <c r="O19" s="62">
        <v>17</v>
      </c>
      <c r="P19" s="62">
        <v>0</v>
      </c>
      <c r="Q19" s="116">
        <v>2970.97</v>
      </c>
      <c r="R19" s="116">
        <v>0</v>
      </c>
      <c r="S19" s="116">
        <v>145.22999999999999</v>
      </c>
      <c r="T19" s="116">
        <v>18564.39</v>
      </c>
      <c r="U19" s="116">
        <v>15142.47</v>
      </c>
      <c r="V19" s="116">
        <v>27866.03</v>
      </c>
      <c r="W19" s="116">
        <v>35590.44</v>
      </c>
      <c r="X19" s="116">
        <v>0</v>
      </c>
      <c r="Y19" s="116">
        <v>0</v>
      </c>
      <c r="Z19" s="116">
        <v>614.22</v>
      </c>
      <c r="AA19" s="116">
        <v>3185.14</v>
      </c>
      <c r="AB19" s="116">
        <v>2395.34</v>
      </c>
      <c r="AC19" s="116">
        <v>0</v>
      </c>
      <c r="AD19" s="116">
        <v>253.4</v>
      </c>
      <c r="AE19" s="116">
        <v>34444.22</v>
      </c>
      <c r="AF19" s="116">
        <v>0</v>
      </c>
      <c r="AG19" s="116">
        <v>9433.19</v>
      </c>
      <c r="AH19" s="116">
        <v>1859.30195</v>
      </c>
      <c r="AI19" s="116">
        <v>5639.91</v>
      </c>
      <c r="AJ19" s="116">
        <v>0</v>
      </c>
      <c r="AK19" s="116">
        <v>119894.74</v>
      </c>
      <c r="AL19" s="116">
        <v>6412.22</v>
      </c>
      <c r="AM19" s="63">
        <v>0</v>
      </c>
      <c r="AN19" s="63">
        <v>60478.1</v>
      </c>
      <c r="AO19" s="63">
        <v>0</v>
      </c>
      <c r="AP19" s="63">
        <v>0</v>
      </c>
      <c r="AQ19" s="63">
        <v>4214.5</v>
      </c>
      <c r="AR19" s="63">
        <v>6998.8</v>
      </c>
      <c r="AS19" s="63">
        <v>97076.94</v>
      </c>
      <c r="AT19" s="63">
        <v>0</v>
      </c>
      <c r="AU19" s="63">
        <v>6699.46</v>
      </c>
      <c r="AV19" s="63">
        <v>165.68</v>
      </c>
      <c r="AW19" s="63">
        <v>1917</v>
      </c>
      <c r="AX19" s="63">
        <v>2972</v>
      </c>
      <c r="AY19" s="63">
        <v>0</v>
      </c>
      <c r="AZ19" s="63">
        <v>0</v>
      </c>
      <c r="BA19" s="63">
        <v>0</v>
      </c>
      <c r="BB19" s="63">
        <v>3676.17</v>
      </c>
      <c r="BC19" s="63">
        <v>0</v>
      </c>
      <c r="BD19" s="63">
        <v>0</v>
      </c>
      <c r="BE19" s="63">
        <v>1040.6500000000001</v>
      </c>
      <c r="BF19" s="63">
        <v>0</v>
      </c>
      <c r="BG19" s="63">
        <v>0</v>
      </c>
      <c r="BH19" s="63">
        <v>0</v>
      </c>
      <c r="BI19" s="63">
        <v>10550</v>
      </c>
      <c r="BJ19" s="63">
        <v>14201.55</v>
      </c>
      <c r="BK19" s="63">
        <v>0</v>
      </c>
      <c r="BL19" s="63">
        <v>0</v>
      </c>
      <c r="BM19" s="63">
        <v>0</v>
      </c>
      <c r="BN19" s="63">
        <v>0</v>
      </c>
      <c r="BO19" s="63">
        <v>2071.63</v>
      </c>
      <c r="BP19" s="63">
        <v>45398.96</v>
      </c>
      <c r="BQ19" s="63">
        <v>7.07</v>
      </c>
      <c r="BR19" s="63">
        <v>14008.13</v>
      </c>
      <c r="BS19" s="63">
        <v>4880.47</v>
      </c>
      <c r="BT19" s="63">
        <v>0</v>
      </c>
      <c r="BU19" s="63">
        <v>0</v>
      </c>
      <c r="BV19" s="63">
        <v>300842.06</v>
      </c>
      <c r="BW19" s="63">
        <v>11251.93</v>
      </c>
      <c r="BX19" s="63">
        <v>0</v>
      </c>
      <c r="BY19" s="63">
        <v>8166</v>
      </c>
      <c r="BZ19" s="63">
        <v>0</v>
      </c>
      <c r="CA19" s="63">
        <v>5025</v>
      </c>
      <c r="CB19" s="63">
        <v>0</v>
      </c>
      <c r="CC19" s="63">
        <v>2189.61</v>
      </c>
      <c r="CD19" s="63">
        <v>0</v>
      </c>
      <c r="CE19" s="63">
        <v>0</v>
      </c>
      <c r="CF19" s="63">
        <v>5390.67</v>
      </c>
      <c r="CG19" s="12"/>
      <c r="CH19" s="12"/>
      <c r="CI19" s="12"/>
    </row>
    <row r="20" spans="1:87" outlineLevel="1" x14ac:dyDescent="0.2">
      <c r="A20" s="8"/>
      <c r="B20" s="2">
        <v>12</v>
      </c>
      <c r="C20" s="10">
        <v>5040</v>
      </c>
      <c r="D20" s="155">
        <v>12</v>
      </c>
      <c r="E20" s="10" t="s">
        <v>18</v>
      </c>
      <c r="F20" s="33"/>
      <c r="G20" s="33">
        <f t="shared" si="0"/>
        <v>0</v>
      </c>
      <c r="H20" s="12"/>
      <c r="I20" s="12"/>
      <c r="J20" s="12"/>
      <c r="K20" s="12"/>
      <c r="L20" s="12"/>
      <c r="M20" s="12"/>
      <c r="N20" s="12"/>
      <c r="O20" s="62">
        <v>18</v>
      </c>
      <c r="P20" s="62">
        <v>0</v>
      </c>
      <c r="Q20" s="116">
        <v>2552.62</v>
      </c>
      <c r="R20" s="116">
        <v>0</v>
      </c>
      <c r="S20" s="116">
        <v>1420172.75</v>
      </c>
      <c r="T20" s="116">
        <v>83357.100000000006</v>
      </c>
      <c r="U20" s="116">
        <v>87718.81</v>
      </c>
      <c r="V20" s="116">
        <v>50231.35</v>
      </c>
      <c r="W20" s="116">
        <v>134152.44</v>
      </c>
      <c r="X20" s="116">
        <v>0</v>
      </c>
      <c r="Y20" s="116">
        <v>0</v>
      </c>
      <c r="Z20" s="116">
        <v>3596.3</v>
      </c>
      <c r="AA20" s="116">
        <v>0</v>
      </c>
      <c r="AB20" s="116">
        <v>182862.15</v>
      </c>
      <c r="AC20" s="116">
        <v>0</v>
      </c>
      <c r="AD20" s="116">
        <v>197917.61</v>
      </c>
      <c r="AE20" s="116">
        <v>0</v>
      </c>
      <c r="AF20" s="116">
        <v>0</v>
      </c>
      <c r="AG20" s="116">
        <v>33181.4</v>
      </c>
      <c r="AH20" s="116">
        <v>43027.008580000002</v>
      </c>
      <c r="AI20" s="116">
        <v>3731.97</v>
      </c>
      <c r="AJ20" s="116">
        <v>0</v>
      </c>
      <c r="AK20" s="116">
        <v>9027.3799999999992</v>
      </c>
      <c r="AL20" s="116">
        <v>7416.94</v>
      </c>
      <c r="AM20" s="63">
        <v>242049.77</v>
      </c>
      <c r="AN20" s="63">
        <v>137742.26</v>
      </c>
      <c r="AO20" s="63">
        <v>186.98</v>
      </c>
      <c r="AP20" s="63">
        <v>270240.24</v>
      </c>
      <c r="AQ20" s="63">
        <v>0</v>
      </c>
      <c r="AR20" s="63">
        <v>2760.95</v>
      </c>
      <c r="AS20" s="63">
        <v>117973.2</v>
      </c>
      <c r="AT20" s="63">
        <v>0</v>
      </c>
      <c r="AU20" s="63">
        <v>486474.37</v>
      </c>
      <c r="AV20" s="63">
        <v>13716.15</v>
      </c>
      <c r="AW20" s="63">
        <v>30097</v>
      </c>
      <c r="AX20" s="63">
        <v>52750</v>
      </c>
      <c r="AY20" s="63">
        <v>430703.82</v>
      </c>
      <c r="AZ20" s="63">
        <v>31446.98</v>
      </c>
      <c r="BA20" s="63">
        <v>0</v>
      </c>
      <c r="BB20" s="63">
        <v>30215.34</v>
      </c>
      <c r="BC20" s="63">
        <v>0</v>
      </c>
      <c r="BD20" s="63">
        <v>0</v>
      </c>
      <c r="BE20" s="63">
        <v>195113.71</v>
      </c>
      <c r="BF20" s="63">
        <v>169455.68</v>
      </c>
      <c r="BG20" s="63">
        <v>10569.32</v>
      </c>
      <c r="BH20" s="63">
        <v>314353.59000000003</v>
      </c>
      <c r="BI20" s="63">
        <v>0</v>
      </c>
      <c r="BJ20" s="63">
        <v>18637.990000000002</v>
      </c>
      <c r="BK20" s="63">
        <v>0</v>
      </c>
      <c r="BL20" s="63">
        <v>0</v>
      </c>
      <c r="BM20" s="63">
        <v>27684.5</v>
      </c>
      <c r="BN20" s="63">
        <v>0</v>
      </c>
      <c r="BO20" s="63">
        <v>72020.649999999994</v>
      </c>
      <c r="BP20" s="63">
        <v>555629.22</v>
      </c>
      <c r="BQ20" s="63">
        <v>156680.69</v>
      </c>
      <c r="BR20" s="63">
        <v>385.39</v>
      </c>
      <c r="BS20" s="63">
        <v>0</v>
      </c>
      <c r="BT20" s="63">
        <v>0</v>
      </c>
      <c r="BU20" s="63">
        <v>69364.84</v>
      </c>
      <c r="BV20" s="63">
        <v>10497.77</v>
      </c>
      <c r="BW20" s="63">
        <v>0</v>
      </c>
      <c r="BX20" s="63">
        <v>663662.24</v>
      </c>
      <c r="BY20" s="63">
        <v>1107535</v>
      </c>
      <c r="BZ20" s="63">
        <v>0</v>
      </c>
      <c r="CA20" s="63">
        <v>46141</v>
      </c>
      <c r="CB20" s="63">
        <v>201521.87</v>
      </c>
      <c r="CC20" s="63">
        <v>194.71</v>
      </c>
      <c r="CD20" s="63">
        <v>0</v>
      </c>
      <c r="CE20" s="63">
        <v>165648</v>
      </c>
      <c r="CF20" s="63">
        <v>0</v>
      </c>
      <c r="CG20" s="12"/>
      <c r="CH20" s="12"/>
      <c r="CI20" s="12"/>
    </row>
    <row r="21" spans="1:87" ht="15.75" outlineLevel="1" x14ac:dyDescent="0.25">
      <c r="A21" s="8"/>
      <c r="B21" s="2">
        <v>13</v>
      </c>
      <c r="C21" s="10">
        <v>5045</v>
      </c>
      <c r="D21" s="155">
        <v>13</v>
      </c>
      <c r="E21" s="10" t="s">
        <v>19</v>
      </c>
      <c r="F21" s="33"/>
      <c r="G21" s="33">
        <f t="shared" si="0"/>
        <v>0</v>
      </c>
      <c r="H21" s="12"/>
      <c r="I21" s="53"/>
      <c r="J21" s="12"/>
      <c r="K21" s="12"/>
      <c r="L21" s="12"/>
      <c r="M21" s="12"/>
      <c r="N21" s="12"/>
      <c r="O21" s="62">
        <v>19</v>
      </c>
      <c r="P21" s="62">
        <v>0</v>
      </c>
      <c r="Q21" s="116">
        <v>0</v>
      </c>
      <c r="R21" s="116">
        <v>0</v>
      </c>
      <c r="S21" s="116">
        <v>132242</v>
      </c>
      <c r="T21" s="116">
        <v>14148.61</v>
      </c>
      <c r="U21" s="116">
        <v>588253.39</v>
      </c>
      <c r="V21" s="116">
        <v>97261.28</v>
      </c>
      <c r="W21" s="116">
        <v>15593.15</v>
      </c>
      <c r="X21" s="116">
        <v>0</v>
      </c>
      <c r="Y21" s="116">
        <v>0</v>
      </c>
      <c r="Z21" s="116">
        <v>1381.95</v>
      </c>
      <c r="AA21" s="116">
        <v>0</v>
      </c>
      <c r="AB21" s="116">
        <v>275.60000000000002</v>
      </c>
      <c r="AC21" s="116">
        <v>0</v>
      </c>
      <c r="AD21" s="116">
        <v>72003.86</v>
      </c>
      <c r="AE21" s="116">
        <v>490863.72</v>
      </c>
      <c r="AF21" s="116">
        <v>0</v>
      </c>
      <c r="AG21" s="116">
        <v>19995.509999999998</v>
      </c>
      <c r="AH21" s="116">
        <v>44330.553679999997</v>
      </c>
      <c r="AI21" s="116">
        <v>222.96</v>
      </c>
      <c r="AJ21" s="116">
        <v>33300.71</v>
      </c>
      <c r="AK21" s="116">
        <v>10863.16</v>
      </c>
      <c r="AL21" s="116">
        <v>53612.93</v>
      </c>
      <c r="AM21" s="63">
        <v>6481.88</v>
      </c>
      <c r="AN21" s="63">
        <v>7141.41</v>
      </c>
      <c r="AO21" s="63">
        <v>50</v>
      </c>
      <c r="AP21" s="63">
        <v>1234651.7</v>
      </c>
      <c r="AQ21" s="63">
        <v>0</v>
      </c>
      <c r="AR21" s="63">
        <v>0</v>
      </c>
      <c r="AS21" s="63">
        <v>0</v>
      </c>
      <c r="AT21" s="63">
        <v>0</v>
      </c>
      <c r="AU21" s="63">
        <v>2504476.0499999998</v>
      </c>
      <c r="AV21" s="63">
        <v>97857.48</v>
      </c>
      <c r="AW21" s="63">
        <v>0</v>
      </c>
      <c r="AX21" s="63">
        <v>74560</v>
      </c>
      <c r="AY21" s="63">
        <v>318849.63</v>
      </c>
      <c r="AZ21" s="63">
        <v>24593.08</v>
      </c>
      <c r="BA21" s="63">
        <v>0</v>
      </c>
      <c r="BB21" s="63">
        <v>50129.58</v>
      </c>
      <c r="BC21" s="63">
        <v>0</v>
      </c>
      <c r="BD21" s="63">
        <v>358200</v>
      </c>
      <c r="BE21" s="63">
        <v>34383.019999999997</v>
      </c>
      <c r="BF21" s="63">
        <v>373440.45</v>
      </c>
      <c r="BG21" s="63">
        <v>7584.74</v>
      </c>
      <c r="BH21" s="63">
        <v>36930.04</v>
      </c>
      <c r="BI21" s="63">
        <v>0</v>
      </c>
      <c r="BJ21" s="63">
        <v>13985.17</v>
      </c>
      <c r="BK21" s="63">
        <v>876.89</v>
      </c>
      <c r="BL21" s="63">
        <v>0</v>
      </c>
      <c r="BM21" s="63">
        <v>22627.16</v>
      </c>
      <c r="BN21" s="63">
        <v>0</v>
      </c>
      <c r="BO21" s="63">
        <v>25465.34</v>
      </c>
      <c r="BP21" s="63">
        <v>267231.77</v>
      </c>
      <c r="BQ21" s="63">
        <v>22823.74</v>
      </c>
      <c r="BR21" s="63">
        <v>70</v>
      </c>
      <c r="BS21" s="63">
        <v>0</v>
      </c>
      <c r="BT21" s="63">
        <v>0</v>
      </c>
      <c r="BU21" s="63">
        <v>26997.79</v>
      </c>
      <c r="BV21" s="63">
        <v>8244.27</v>
      </c>
      <c r="BW21" s="63">
        <v>11676.43</v>
      </c>
      <c r="BX21" s="63">
        <v>2460512.2400000002</v>
      </c>
      <c r="BY21" s="63">
        <v>0</v>
      </c>
      <c r="BZ21" s="63">
        <v>0</v>
      </c>
      <c r="CA21" s="63">
        <v>21157</v>
      </c>
      <c r="CB21" s="63">
        <v>1110.04</v>
      </c>
      <c r="CC21" s="63">
        <v>6123.01</v>
      </c>
      <c r="CD21" s="63">
        <v>0</v>
      </c>
      <c r="CE21" s="63">
        <v>0</v>
      </c>
      <c r="CF21" s="63">
        <v>801189.88</v>
      </c>
      <c r="CG21" s="12"/>
      <c r="CH21" s="12"/>
      <c r="CI21" s="12"/>
    </row>
    <row r="22" spans="1:87" outlineLevel="1" x14ac:dyDescent="0.2">
      <c r="A22" s="8"/>
      <c r="B22" s="2">
        <v>14</v>
      </c>
      <c r="C22" s="10">
        <v>5055</v>
      </c>
      <c r="D22" s="155">
        <v>14</v>
      </c>
      <c r="E22" s="10" t="s">
        <v>20</v>
      </c>
      <c r="F22" s="33"/>
      <c r="G22" s="33">
        <f t="shared" si="0"/>
        <v>0</v>
      </c>
      <c r="H22" s="12"/>
      <c r="I22" s="12"/>
      <c r="J22" s="12"/>
      <c r="K22" s="12"/>
      <c r="L22" s="12"/>
      <c r="M22" s="12"/>
      <c r="N22" s="12"/>
      <c r="O22" s="62">
        <v>20</v>
      </c>
      <c r="P22" s="62">
        <v>0</v>
      </c>
      <c r="Q22" s="116">
        <v>0</v>
      </c>
      <c r="R22" s="116">
        <v>0</v>
      </c>
      <c r="S22" s="116">
        <v>0</v>
      </c>
      <c r="T22" s="116">
        <v>-426.23</v>
      </c>
      <c r="U22" s="116">
        <v>178186.12</v>
      </c>
      <c r="V22" s="116">
        <v>74106.45</v>
      </c>
      <c r="W22" s="116">
        <v>1850.15</v>
      </c>
      <c r="X22" s="116">
        <v>4555.24</v>
      </c>
      <c r="Y22" s="116">
        <v>0</v>
      </c>
      <c r="Z22" s="116">
        <v>0</v>
      </c>
      <c r="AA22" s="116">
        <v>0</v>
      </c>
      <c r="AB22" s="116">
        <v>12226.57</v>
      </c>
      <c r="AC22" s="116">
        <v>0</v>
      </c>
      <c r="AD22" s="116">
        <v>297.41000000000003</v>
      </c>
      <c r="AE22" s="116">
        <v>75319.539999999994</v>
      </c>
      <c r="AF22" s="116">
        <v>0</v>
      </c>
      <c r="AG22" s="116">
        <v>2902.38</v>
      </c>
      <c r="AH22" s="116">
        <v>39665.818550000004</v>
      </c>
      <c r="AI22" s="116">
        <v>6515.72</v>
      </c>
      <c r="AJ22" s="116">
        <v>0</v>
      </c>
      <c r="AK22" s="116">
        <v>135473.04999999999</v>
      </c>
      <c r="AL22" s="116">
        <v>1006.83</v>
      </c>
      <c r="AM22" s="63">
        <v>0</v>
      </c>
      <c r="AN22" s="63">
        <v>0</v>
      </c>
      <c r="AO22" s="63">
        <v>115.11</v>
      </c>
      <c r="AP22" s="63">
        <v>0</v>
      </c>
      <c r="AQ22" s="63">
        <v>0</v>
      </c>
      <c r="AR22" s="63">
        <v>1079.81</v>
      </c>
      <c r="AS22" s="63">
        <v>72292.28</v>
      </c>
      <c r="AT22" s="63">
        <v>0</v>
      </c>
      <c r="AU22" s="63">
        <v>7617.18</v>
      </c>
      <c r="AV22" s="63">
        <v>0</v>
      </c>
      <c r="AW22" s="63">
        <v>6431</v>
      </c>
      <c r="AX22" s="63">
        <v>10415</v>
      </c>
      <c r="AY22" s="63">
        <v>0</v>
      </c>
      <c r="AZ22" s="63">
        <v>0</v>
      </c>
      <c r="BA22" s="63">
        <v>0</v>
      </c>
      <c r="BB22" s="63">
        <v>404335.34</v>
      </c>
      <c r="BC22" s="63">
        <v>0</v>
      </c>
      <c r="BD22" s="63">
        <v>0</v>
      </c>
      <c r="BE22" s="63">
        <v>839.41</v>
      </c>
      <c r="BF22" s="63">
        <v>0</v>
      </c>
      <c r="BG22" s="63">
        <v>0</v>
      </c>
      <c r="BH22" s="63">
        <v>0</v>
      </c>
      <c r="BI22" s="63">
        <v>765.29</v>
      </c>
      <c r="BJ22" s="63">
        <v>43181.36</v>
      </c>
      <c r="BK22" s="63">
        <v>569.85</v>
      </c>
      <c r="BL22" s="63">
        <v>0</v>
      </c>
      <c r="BM22" s="63">
        <v>0</v>
      </c>
      <c r="BN22" s="63">
        <v>0</v>
      </c>
      <c r="BO22" s="63">
        <v>1694.15</v>
      </c>
      <c r="BP22" s="63">
        <v>209546.65</v>
      </c>
      <c r="BQ22" s="63">
        <v>15657.41</v>
      </c>
      <c r="BR22" s="63">
        <v>0</v>
      </c>
      <c r="BS22" s="63">
        <v>0</v>
      </c>
      <c r="BT22" s="63">
        <v>0</v>
      </c>
      <c r="BU22" s="63">
        <v>6517.86</v>
      </c>
      <c r="BV22" s="63">
        <v>297778.21999999997</v>
      </c>
      <c r="BW22" s="63">
        <v>3470.78</v>
      </c>
      <c r="BX22" s="63">
        <v>4683.28</v>
      </c>
      <c r="BY22" s="63">
        <v>137159</v>
      </c>
      <c r="BZ22" s="63">
        <v>0</v>
      </c>
      <c r="CA22" s="63">
        <v>14692</v>
      </c>
      <c r="CB22" s="63">
        <v>762.9</v>
      </c>
      <c r="CC22" s="63">
        <v>547.55999999999995</v>
      </c>
      <c r="CD22" s="63">
        <v>0</v>
      </c>
      <c r="CE22" s="63">
        <v>0</v>
      </c>
      <c r="CF22" s="63">
        <v>28870.2</v>
      </c>
      <c r="CG22" s="12"/>
      <c r="CH22" s="12"/>
      <c r="CI22" s="12"/>
    </row>
    <row r="23" spans="1:87" outlineLevel="1" x14ac:dyDescent="0.2">
      <c r="A23" s="8"/>
      <c r="B23" s="2">
        <v>15</v>
      </c>
      <c r="C23" s="10">
        <v>5065</v>
      </c>
      <c r="D23" s="155">
        <v>15</v>
      </c>
      <c r="E23" s="10" t="s">
        <v>21</v>
      </c>
      <c r="F23" s="33"/>
      <c r="G23" s="33">
        <f t="shared" si="0"/>
        <v>514.32000000000005</v>
      </c>
      <c r="H23" s="12"/>
      <c r="I23" s="12"/>
      <c r="J23" s="12"/>
      <c r="K23" s="12"/>
      <c r="L23" s="12"/>
      <c r="M23" s="12"/>
      <c r="N23" s="12"/>
      <c r="O23" s="62">
        <v>21</v>
      </c>
      <c r="P23" s="62">
        <v>0</v>
      </c>
      <c r="Q23" s="116">
        <v>353615.85</v>
      </c>
      <c r="R23" s="116">
        <v>13584.38</v>
      </c>
      <c r="S23" s="116">
        <v>480061.75</v>
      </c>
      <c r="T23" s="116">
        <v>326330.23</v>
      </c>
      <c r="U23" s="116">
        <v>169689.42</v>
      </c>
      <c r="V23" s="116">
        <v>1040768.36</v>
      </c>
      <c r="W23" s="116">
        <v>355389.43</v>
      </c>
      <c r="X23" s="116">
        <v>59018.69</v>
      </c>
      <c r="Y23" s="116">
        <v>514.32000000000005</v>
      </c>
      <c r="Z23" s="116">
        <v>753.95</v>
      </c>
      <c r="AA23" s="116">
        <v>907.5</v>
      </c>
      <c r="AB23" s="116">
        <v>15234.71</v>
      </c>
      <c r="AC23" s="116">
        <v>0</v>
      </c>
      <c r="AD23" s="116">
        <v>235670.75</v>
      </c>
      <c r="AE23" s="116">
        <v>331573.09000000003</v>
      </c>
      <c r="AF23" s="116">
        <v>0</v>
      </c>
      <c r="AG23" s="116">
        <v>4796.26</v>
      </c>
      <c r="AH23" s="116">
        <v>167380.23730000001</v>
      </c>
      <c r="AI23" s="116">
        <v>264761.08</v>
      </c>
      <c r="AJ23" s="116">
        <v>12451.86</v>
      </c>
      <c r="AK23" s="116">
        <v>684735.64</v>
      </c>
      <c r="AL23" s="116">
        <v>211431.29</v>
      </c>
      <c r="AM23" s="63">
        <v>237167.89</v>
      </c>
      <c r="AN23" s="63">
        <v>205152.71</v>
      </c>
      <c r="AO23" s="63">
        <v>2017.26</v>
      </c>
      <c r="AP23" s="63">
        <v>4727512.95</v>
      </c>
      <c r="AQ23" s="63">
        <v>0</v>
      </c>
      <c r="AR23" s="63">
        <v>9407.74</v>
      </c>
      <c r="AS23" s="63">
        <v>878954.83</v>
      </c>
      <c r="AT23" s="63">
        <v>12704546.289999999</v>
      </c>
      <c r="AU23" s="63">
        <v>803028.55</v>
      </c>
      <c r="AV23" s="63">
        <v>239834.51</v>
      </c>
      <c r="AW23" s="63">
        <v>249</v>
      </c>
      <c r="AX23" s="63">
        <v>330802</v>
      </c>
      <c r="AY23" s="63">
        <v>726211.55</v>
      </c>
      <c r="AZ23" s="63">
        <v>0</v>
      </c>
      <c r="BA23" s="63">
        <v>86000.16</v>
      </c>
      <c r="BB23" s="63">
        <v>1110557.8999999999</v>
      </c>
      <c r="BC23" s="63">
        <v>101275.18</v>
      </c>
      <c r="BD23" s="63">
        <v>387469</v>
      </c>
      <c r="BE23" s="63">
        <v>64620.73</v>
      </c>
      <c r="BF23" s="63">
        <v>374868.22</v>
      </c>
      <c r="BG23" s="63">
        <v>17653.3</v>
      </c>
      <c r="BH23" s="63">
        <v>303092.42</v>
      </c>
      <c r="BI23" s="63">
        <v>13334.28</v>
      </c>
      <c r="BJ23" s="63">
        <v>510091.12</v>
      </c>
      <c r="BK23" s="63">
        <v>71370</v>
      </c>
      <c r="BL23" s="63">
        <v>0</v>
      </c>
      <c r="BM23" s="63">
        <v>135101.35999999999</v>
      </c>
      <c r="BN23" s="63">
        <v>179238.7</v>
      </c>
      <c r="BO23" s="63">
        <v>50346.25</v>
      </c>
      <c r="BP23" s="63">
        <v>3479466.15</v>
      </c>
      <c r="BQ23" s="63">
        <v>354831.34</v>
      </c>
      <c r="BR23" s="63">
        <v>14163.52</v>
      </c>
      <c r="BS23" s="63">
        <v>2322.5100000000002</v>
      </c>
      <c r="BT23" s="63">
        <v>0</v>
      </c>
      <c r="BU23" s="63">
        <v>1778.44</v>
      </c>
      <c r="BV23" s="63">
        <v>153774.21</v>
      </c>
      <c r="BW23" s="63">
        <v>33809.230000000003</v>
      </c>
      <c r="BX23" s="63">
        <v>531225.99</v>
      </c>
      <c r="BY23" s="63">
        <v>319463</v>
      </c>
      <c r="BZ23" s="63">
        <v>0</v>
      </c>
      <c r="CA23" s="63">
        <v>373376</v>
      </c>
      <c r="CB23" s="63">
        <v>299880.84999999998</v>
      </c>
      <c r="CC23" s="63">
        <v>79824.649999999994</v>
      </c>
      <c r="CD23" s="63">
        <v>26154</v>
      </c>
      <c r="CE23" s="63">
        <v>213995</v>
      </c>
      <c r="CF23" s="63">
        <v>408391.45</v>
      </c>
      <c r="CG23" s="12"/>
      <c r="CH23" s="12"/>
      <c r="CI23" s="12"/>
    </row>
    <row r="24" spans="1:87" outlineLevel="1" x14ac:dyDescent="0.2">
      <c r="A24" s="8"/>
      <c r="B24" s="2">
        <v>16</v>
      </c>
      <c r="C24" s="10">
        <v>5070</v>
      </c>
      <c r="D24" s="155">
        <v>16</v>
      </c>
      <c r="E24" s="10" t="s">
        <v>22</v>
      </c>
      <c r="F24" s="33"/>
      <c r="G24" s="33">
        <f t="shared" si="0"/>
        <v>0</v>
      </c>
      <c r="H24" s="12"/>
      <c r="I24" s="12"/>
      <c r="J24" s="12"/>
      <c r="K24" s="12"/>
      <c r="L24" s="12"/>
      <c r="M24" s="12"/>
      <c r="N24" s="12"/>
      <c r="O24" s="62">
        <v>22</v>
      </c>
      <c r="P24" s="62">
        <v>0</v>
      </c>
      <c r="Q24" s="116">
        <v>84095.91</v>
      </c>
      <c r="R24" s="116">
        <v>0</v>
      </c>
      <c r="S24" s="116">
        <v>0</v>
      </c>
      <c r="T24" s="116">
        <v>513.71</v>
      </c>
      <c r="U24" s="116">
        <v>286228.39</v>
      </c>
      <c r="V24" s="116">
        <v>2532.0700000000002</v>
      </c>
      <c r="W24" s="116">
        <v>3617.23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1305968.1299999999</v>
      </c>
      <c r="AD24" s="116">
        <v>45184.32</v>
      </c>
      <c r="AE24" s="116">
        <v>0</v>
      </c>
      <c r="AF24" s="116">
        <v>0</v>
      </c>
      <c r="AG24" s="116">
        <v>33515.919999999998</v>
      </c>
      <c r="AH24" s="116">
        <v>382214.61670000001</v>
      </c>
      <c r="AI24" s="116">
        <v>182948.88</v>
      </c>
      <c r="AJ24" s="116">
        <v>0</v>
      </c>
      <c r="AK24" s="116">
        <v>617858.05000000005</v>
      </c>
      <c r="AL24" s="116">
        <v>34924.050000000003</v>
      </c>
      <c r="AM24" s="63">
        <v>0</v>
      </c>
      <c r="AN24" s="63">
        <v>0</v>
      </c>
      <c r="AO24" s="63">
        <v>21230.57</v>
      </c>
      <c r="AP24" s="63">
        <v>1039313.12</v>
      </c>
      <c r="AQ24" s="63">
        <v>0</v>
      </c>
      <c r="AR24" s="63">
        <v>0</v>
      </c>
      <c r="AS24" s="63">
        <v>1203220.45</v>
      </c>
      <c r="AT24" s="63">
        <v>20889693.190000001</v>
      </c>
      <c r="AU24" s="63">
        <v>0</v>
      </c>
      <c r="AV24" s="63">
        <v>44838.2</v>
      </c>
      <c r="AW24" s="63">
        <v>6917</v>
      </c>
      <c r="AX24" s="63">
        <v>177227</v>
      </c>
      <c r="AY24" s="63">
        <v>2720.58</v>
      </c>
      <c r="AZ24" s="63">
        <v>88982.33</v>
      </c>
      <c r="BA24" s="63">
        <v>0</v>
      </c>
      <c r="BB24" s="63">
        <v>0</v>
      </c>
      <c r="BC24" s="63">
        <v>92426.33</v>
      </c>
      <c r="BD24" s="63">
        <v>283441</v>
      </c>
      <c r="BE24" s="63">
        <v>264538.15999999997</v>
      </c>
      <c r="BF24" s="63">
        <v>119696.1</v>
      </c>
      <c r="BG24" s="63">
        <v>26848.63</v>
      </c>
      <c r="BH24" s="63">
        <v>230.61</v>
      </c>
      <c r="BI24" s="63">
        <v>148126.39999999999</v>
      </c>
      <c r="BJ24" s="63">
        <v>1155571.28</v>
      </c>
      <c r="BK24" s="63">
        <v>11704.93</v>
      </c>
      <c r="BL24" s="63">
        <v>0</v>
      </c>
      <c r="BM24" s="63">
        <v>0</v>
      </c>
      <c r="BN24" s="63">
        <v>89677.28</v>
      </c>
      <c r="BO24" s="63">
        <v>0</v>
      </c>
      <c r="BP24" s="63">
        <v>678870.34</v>
      </c>
      <c r="BQ24" s="63">
        <v>139492.26</v>
      </c>
      <c r="BR24" s="63">
        <v>20661</v>
      </c>
      <c r="BS24" s="63">
        <v>21182.87</v>
      </c>
      <c r="BT24" s="63">
        <v>0</v>
      </c>
      <c r="BU24" s="63">
        <v>4968.34</v>
      </c>
      <c r="BV24" s="63">
        <v>4575.1899999999996</v>
      </c>
      <c r="BW24" s="63">
        <v>0</v>
      </c>
      <c r="BX24" s="63">
        <v>2194354.64</v>
      </c>
      <c r="BY24" s="63">
        <v>111253</v>
      </c>
      <c r="BZ24" s="63">
        <v>69019.41</v>
      </c>
      <c r="CA24" s="63">
        <v>0</v>
      </c>
      <c r="CB24" s="63">
        <v>0</v>
      </c>
      <c r="CC24" s="63">
        <v>48570.61</v>
      </c>
      <c r="CD24" s="63">
        <v>0</v>
      </c>
      <c r="CE24" s="63">
        <v>0</v>
      </c>
      <c r="CF24" s="63">
        <v>0</v>
      </c>
      <c r="CG24" s="12"/>
      <c r="CH24" s="12"/>
      <c r="CI24" s="12"/>
    </row>
    <row r="25" spans="1:87" outlineLevel="1" x14ac:dyDescent="0.2">
      <c r="A25" s="8"/>
      <c r="B25" s="2">
        <v>17</v>
      </c>
      <c r="C25" s="10">
        <v>5075</v>
      </c>
      <c r="D25" s="155">
        <v>17</v>
      </c>
      <c r="E25" s="10" t="s">
        <v>23</v>
      </c>
      <c r="F25" s="33"/>
      <c r="G25" s="33">
        <f t="shared" si="0"/>
        <v>0</v>
      </c>
      <c r="H25" s="12"/>
      <c r="I25" s="12"/>
      <c r="J25" s="12"/>
      <c r="K25" s="12"/>
      <c r="L25" s="12"/>
      <c r="M25" s="12"/>
      <c r="N25" s="12"/>
      <c r="O25" s="62">
        <v>23</v>
      </c>
      <c r="P25" s="62">
        <v>0</v>
      </c>
      <c r="Q25" s="116">
        <v>21132.53</v>
      </c>
      <c r="R25" s="116">
        <v>0</v>
      </c>
      <c r="S25" s="116">
        <v>0</v>
      </c>
      <c r="T25" s="116">
        <v>379.13</v>
      </c>
      <c r="U25" s="116">
        <v>101653.72</v>
      </c>
      <c r="V25" s="116">
        <v>3948.91</v>
      </c>
      <c r="W25" s="116">
        <v>0</v>
      </c>
      <c r="X25" s="116">
        <v>0</v>
      </c>
      <c r="Y25" s="116">
        <v>0</v>
      </c>
      <c r="Z25" s="116">
        <v>0</v>
      </c>
      <c r="AA25" s="116">
        <v>19441.63</v>
      </c>
      <c r="AB25" s="116">
        <v>0</v>
      </c>
      <c r="AC25" s="116">
        <v>20963</v>
      </c>
      <c r="AD25" s="116">
        <v>13911.63</v>
      </c>
      <c r="AE25" s="116">
        <v>1132.25</v>
      </c>
      <c r="AF25" s="116">
        <v>0</v>
      </c>
      <c r="AG25" s="116">
        <v>1543.39</v>
      </c>
      <c r="AH25" s="116">
        <v>0</v>
      </c>
      <c r="AI25" s="116">
        <v>7057.68</v>
      </c>
      <c r="AJ25" s="116">
        <v>590</v>
      </c>
      <c r="AK25" s="116">
        <v>0</v>
      </c>
      <c r="AL25" s="116">
        <v>9606.42</v>
      </c>
      <c r="AM25" s="63">
        <v>0</v>
      </c>
      <c r="AN25" s="63">
        <v>0</v>
      </c>
      <c r="AO25" s="63">
        <v>319.92</v>
      </c>
      <c r="AP25" s="63">
        <v>76983.89</v>
      </c>
      <c r="AQ25" s="63">
        <v>0</v>
      </c>
      <c r="AR25" s="63">
        <v>0</v>
      </c>
      <c r="AS25" s="63">
        <v>0</v>
      </c>
      <c r="AT25" s="63">
        <v>3244113.12</v>
      </c>
      <c r="AU25" s="63">
        <v>0</v>
      </c>
      <c r="AV25" s="63">
        <v>96647.35</v>
      </c>
      <c r="AW25" s="63">
        <v>14715</v>
      </c>
      <c r="AX25" s="63">
        <v>-11860</v>
      </c>
      <c r="AY25" s="63">
        <v>6250.03</v>
      </c>
      <c r="AZ25" s="63">
        <v>0</v>
      </c>
      <c r="BA25" s="63">
        <v>0</v>
      </c>
      <c r="BB25" s="63">
        <v>0</v>
      </c>
      <c r="BC25" s="63">
        <v>631.97</v>
      </c>
      <c r="BD25" s="63">
        <v>-11780</v>
      </c>
      <c r="BE25" s="63">
        <v>0</v>
      </c>
      <c r="BF25" s="63">
        <v>0</v>
      </c>
      <c r="BG25" s="63">
        <v>120919</v>
      </c>
      <c r="BH25" s="63">
        <v>42.84</v>
      </c>
      <c r="BI25" s="63">
        <v>63260.52</v>
      </c>
      <c r="BJ25" s="63">
        <v>181487.84</v>
      </c>
      <c r="BK25" s="63">
        <v>118007.45</v>
      </c>
      <c r="BL25" s="63">
        <v>0</v>
      </c>
      <c r="BM25" s="63">
        <v>0</v>
      </c>
      <c r="BN25" s="63">
        <v>1291.1400000000001</v>
      </c>
      <c r="BO25" s="63">
        <v>0</v>
      </c>
      <c r="BP25" s="63">
        <v>2069009.81</v>
      </c>
      <c r="BQ25" s="63">
        <v>56305.91</v>
      </c>
      <c r="BR25" s="63">
        <v>3262.53</v>
      </c>
      <c r="BS25" s="63">
        <v>0</v>
      </c>
      <c r="BT25" s="63">
        <v>0</v>
      </c>
      <c r="BU25" s="63">
        <v>779.62</v>
      </c>
      <c r="BV25" s="63">
        <v>23588.31</v>
      </c>
      <c r="BW25" s="63">
        <v>75494.259999999995</v>
      </c>
      <c r="BX25" s="63">
        <v>1542691.02</v>
      </c>
      <c r="BY25" s="63">
        <v>390</v>
      </c>
      <c r="BZ25" s="63">
        <v>438.97</v>
      </c>
      <c r="CA25" s="63">
        <v>0</v>
      </c>
      <c r="CB25" s="63">
        <v>0</v>
      </c>
      <c r="CC25" s="63">
        <v>14151.19</v>
      </c>
      <c r="CD25" s="63">
        <v>0</v>
      </c>
      <c r="CE25" s="63">
        <v>0</v>
      </c>
      <c r="CF25" s="63">
        <v>329196.75</v>
      </c>
      <c r="CG25" s="12"/>
      <c r="CH25" s="12"/>
      <c r="CI25" s="12"/>
    </row>
    <row r="26" spans="1:87" outlineLevel="1" x14ac:dyDescent="0.2">
      <c r="A26" s="8"/>
      <c r="B26" s="2">
        <v>18</v>
      </c>
      <c r="C26" s="10">
        <v>5085</v>
      </c>
      <c r="D26" s="155">
        <v>18</v>
      </c>
      <c r="E26" s="10" t="s">
        <v>24</v>
      </c>
      <c r="F26" s="33"/>
      <c r="G26" s="33">
        <f t="shared" si="0"/>
        <v>0</v>
      </c>
      <c r="H26" s="12"/>
      <c r="I26" s="12"/>
      <c r="J26" s="12"/>
      <c r="K26" s="12"/>
      <c r="L26" s="12"/>
      <c r="M26" s="12"/>
      <c r="N26" s="12"/>
      <c r="O26" s="62">
        <v>24</v>
      </c>
      <c r="P26" s="62">
        <v>0</v>
      </c>
      <c r="Q26" s="116">
        <v>280419.07</v>
      </c>
      <c r="R26" s="116">
        <v>33306.61</v>
      </c>
      <c r="S26" s="116">
        <v>446362.71</v>
      </c>
      <c r="T26" s="116">
        <v>418109.48</v>
      </c>
      <c r="U26" s="116">
        <v>0</v>
      </c>
      <c r="V26" s="116">
        <v>0</v>
      </c>
      <c r="W26" s="116">
        <v>391147.95</v>
      </c>
      <c r="X26" s="116">
        <v>58407.31</v>
      </c>
      <c r="Y26" s="116">
        <v>0</v>
      </c>
      <c r="Z26" s="116">
        <v>145033.88</v>
      </c>
      <c r="AA26" s="116">
        <v>9368.08</v>
      </c>
      <c r="AB26" s="116">
        <v>0</v>
      </c>
      <c r="AC26" s="116">
        <v>2908606.37</v>
      </c>
      <c r="AD26" s="116">
        <v>0</v>
      </c>
      <c r="AE26" s="116">
        <v>14767.45</v>
      </c>
      <c r="AF26" s="116">
        <v>90763.77</v>
      </c>
      <c r="AG26" s="116">
        <v>11093.29</v>
      </c>
      <c r="AH26" s="116">
        <v>48172.112159999997</v>
      </c>
      <c r="AI26" s="116">
        <v>6372.53</v>
      </c>
      <c r="AJ26" s="116">
        <v>218294.86</v>
      </c>
      <c r="AK26" s="116">
        <v>1282455.3700000001</v>
      </c>
      <c r="AL26" s="116">
        <v>44823.06</v>
      </c>
      <c r="AM26" s="63">
        <v>1759579.75</v>
      </c>
      <c r="AN26" s="63">
        <v>0</v>
      </c>
      <c r="AO26" s="63">
        <v>42214.05</v>
      </c>
      <c r="AP26" s="63">
        <v>13109876.16</v>
      </c>
      <c r="AQ26" s="63">
        <v>0</v>
      </c>
      <c r="AR26" s="63">
        <v>0</v>
      </c>
      <c r="AS26" s="63">
        <v>281406.78999999998</v>
      </c>
      <c r="AT26" s="63">
        <v>19811230.879999999</v>
      </c>
      <c r="AU26" s="63">
        <v>8594942.0299999993</v>
      </c>
      <c r="AV26" s="63">
        <v>428988.6</v>
      </c>
      <c r="AW26" s="63">
        <v>33886</v>
      </c>
      <c r="AX26" s="63">
        <v>192566</v>
      </c>
      <c r="AY26" s="63">
        <v>0</v>
      </c>
      <c r="AZ26" s="63">
        <v>1696.16</v>
      </c>
      <c r="BA26" s="63">
        <v>188607.33</v>
      </c>
      <c r="BB26" s="63">
        <v>2560771.36</v>
      </c>
      <c r="BC26" s="63">
        <v>198093.07</v>
      </c>
      <c r="BD26" s="63">
        <v>1252392</v>
      </c>
      <c r="BE26" s="63">
        <v>369192.1</v>
      </c>
      <c r="BF26" s="63">
        <v>1616825.17</v>
      </c>
      <c r="BG26" s="63">
        <v>166422.46</v>
      </c>
      <c r="BH26" s="63">
        <v>-117826.68</v>
      </c>
      <c r="BI26" s="63">
        <v>203999.95</v>
      </c>
      <c r="BJ26" s="63">
        <v>347867.16</v>
      </c>
      <c r="BK26" s="63">
        <v>134650.60999999999</v>
      </c>
      <c r="BL26" s="63">
        <v>0</v>
      </c>
      <c r="BM26" s="63">
        <v>491448.53</v>
      </c>
      <c r="BN26" s="63">
        <v>94174.55</v>
      </c>
      <c r="BO26" s="63">
        <v>260815.27</v>
      </c>
      <c r="BP26" s="63">
        <v>81247.97</v>
      </c>
      <c r="BQ26" s="63">
        <v>470319.6</v>
      </c>
      <c r="BR26" s="63">
        <v>82447.75</v>
      </c>
      <c r="BS26" s="63">
        <v>89063.84</v>
      </c>
      <c r="BT26" s="63">
        <v>44708.62</v>
      </c>
      <c r="BU26" s="63">
        <v>265374.15000000002</v>
      </c>
      <c r="BV26" s="63">
        <v>0</v>
      </c>
      <c r="BW26" s="63">
        <v>282228.40999999997</v>
      </c>
      <c r="BX26" s="63">
        <v>10117834.869999999</v>
      </c>
      <c r="BY26" s="63">
        <v>534157</v>
      </c>
      <c r="BZ26" s="63">
        <v>0</v>
      </c>
      <c r="CA26" s="63">
        <v>1793249</v>
      </c>
      <c r="CB26" s="63">
        <v>86361.01</v>
      </c>
      <c r="CC26" s="63">
        <v>103145.91</v>
      </c>
      <c r="CD26" s="63">
        <v>17450</v>
      </c>
      <c r="CE26" s="63">
        <v>8500</v>
      </c>
      <c r="CF26" s="63">
        <v>957739.17</v>
      </c>
      <c r="CG26" s="12"/>
      <c r="CH26" s="12"/>
      <c r="CI26" s="12"/>
    </row>
    <row r="27" spans="1:87" outlineLevel="1" x14ac:dyDescent="0.2">
      <c r="A27" s="8"/>
      <c r="B27" s="2">
        <v>19</v>
      </c>
      <c r="C27" s="10">
        <v>5090</v>
      </c>
      <c r="D27" s="155">
        <v>19</v>
      </c>
      <c r="E27" s="10" t="s">
        <v>25</v>
      </c>
      <c r="F27" s="33"/>
      <c r="G27" s="33">
        <f t="shared" si="0"/>
        <v>0</v>
      </c>
      <c r="H27" s="12"/>
      <c r="I27" s="12"/>
      <c r="J27" s="12"/>
      <c r="K27" s="12"/>
      <c r="L27" s="12"/>
      <c r="M27" s="12"/>
      <c r="N27" s="12"/>
      <c r="O27" s="62">
        <v>25</v>
      </c>
      <c r="P27" s="6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863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11550.18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61.55</v>
      </c>
      <c r="BR27" s="63">
        <v>0</v>
      </c>
      <c r="BS27" s="63">
        <v>0</v>
      </c>
      <c r="BT27" s="63">
        <v>0</v>
      </c>
      <c r="BU27" s="63">
        <v>2998.92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v>0</v>
      </c>
      <c r="CE27" s="63">
        <v>0</v>
      </c>
      <c r="CF27" s="63">
        <v>0</v>
      </c>
      <c r="CG27" s="12"/>
      <c r="CH27" s="12"/>
      <c r="CI27" s="12"/>
    </row>
    <row r="28" spans="1:87" outlineLevel="1" x14ac:dyDescent="0.2">
      <c r="A28" s="8"/>
      <c r="B28" s="2">
        <v>20</v>
      </c>
      <c r="C28" s="10">
        <v>5095</v>
      </c>
      <c r="D28" s="155">
        <v>20</v>
      </c>
      <c r="E28" s="10" t="s">
        <v>26</v>
      </c>
      <c r="F28" s="33"/>
      <c r="G28" s="33">
        <f t="shared" si="0"/>
        <v>1453.28</v>
      </c>
      <c r="H28" s="12"/>
      <c r="I28" s="12"/>
      <c r="J28" s="12"/>
      <c r="K28" s="12"/>
      <c r="L28" s="12"/>
      <c r="M28" s="12"/>
      <c r="N28" s="12"/>
      <c r="O28" s="62">
        <v>26</v>
      </c>
      <c r="P28" s="62">
        <v>0</v>
      </c>
      <c r="Q28" s="116">
        <v>25176.87</v>
      </c>
      <c r="R28" s="116">
        <v>175.16</v>
      </c>
      <c r="S28" s="116">
        <v>15386.4</v>
      </c>
      <c r="T28" s="116">
        <v>6755</v>
      </c>
      <c r="U28" s="116">
        <v>0</v>
      </c>
      <c r="V28" s="116">
        <v>60128.46</v>
      </c>
      <c r="W28" s="116">
        <v>35891</v>
      </c>
      <c r="X28" s="116">
        <v>6304.25</v>
      </c>
      <c r="Y28" s="116">
        <v>1453.28</v>
      </c>
      <c r="Z28" s="116">
        <v>0</v>
      </c>
      <c r="AA28" s="116">
        <v>0</v>
      </c>
      <c r="AB28" s="116">
        <v>17813.36</v>
      </c>
      <c r="AC28" s="116">
        <v>0</v>
      </c>
      <c r="AD28" s="116">
        <v>0</v>
      </c>
      <c r="AE28" s="116">
        <v>0</v>
      </c>
      <c r="AF28" s="116">
        <v>0</v>
      </c>
      <c r="AG28" s="116">
        <v>14556</v>
      </c>
      <c r="AH28" s="116">
        <v>0</v>
      </c>
      <c r="AI28" s="116">
        <v>7988.51</v>
      </c>
      <c r="AJ28" s="116">
        <v>0</v>
      </c>
      <c r="AK28" s="116">
        <v>75781.5</v>
      </c>
      <c r="AL28" s="116">
        <v>30976.01</v>
      </c>
      <c r="AM28" s="63">
        <v>9476.4699999999993</v>
      </c>
      <c r="AN28" s="63">
        <v>0</v>
      </c>
      <c r="AO28" s="63">
        <v>9299.56</v>
      </c>
      <c r="AP28" s="63">
        <v>0</v>
      </c>
      <c r="AQ28" s="63">
        <v>0</v>
      </c>
      <c r="AR28" s="63">
        <v>1453.28</v>
      </c>
      <c r="AS28" s="63">
        <v>36702.04</v>
      </c>
      <c r="AT28" s="63">
        <v>0</v>
      </c>
      <c r="AU28" s="63">
        <v>0</v>
      </c>
      <c r="AV28" s="63">
        <v>10295.280000000001</v>
      </c>
      <c r="AW28" s="63">
        <v>0</v>
      </c>
      <c r="AX28" s="63">
        <v>89997</v>
      </c>
      <c r="AY28" s="63">
        <v>19498</v>
      </c>
      <c r="AZ28" s="63">
        <v>0</v>
      </c>
      <c r="BA28" s="63">
        <v>45312.44</v>
      </c>
      <c r="BB28" s="63">
        <v>76739.64</v>
      </c>
      <c r="BC28" s="63">
        <v>0</v>
      </c>
      <c r="BD28" s="63">
        <v>0</v>
      </c>
      <c r="BE28" s="63">
        <v>19569.86</v>
      </c>
      <c r="BF28" s="63">
        <v>0</v>
      </c>
      <c r="BG28" s="63">
        <v>19885.099999999999</v>
      </c>
      <c r="BH28" s="63">
        <v>33942.269999999997</v>
      </c>
      <c r="BI28" s="63">
        <v>13106.28</v>
      </c>
      <c r="BJ28" s="63">
        <v>15615.84</v>
      </c>
      <c r="BK28" s="63">
        <v>0</v>
      </c>
      <c r="BL28" s="63">
        <v>0</v>
      </c>
      <c r="BM28" s="63">
        <v>0</v>
      </c>
      <c r="BN28" s="63">
        <v>0</v>
      </c>
      <c r="BO28" s="63">
        <v>0</v>
      </c>
      <c r="BP28" s="63">
        <v>97486.54</v>
      </c>
      <c r="BQ28" s="63">
        <v>8339.6299999999992</v>
      </c>
      <c r="BR28" s="63">
        <v>9843.9500000000007</v>
      </c>
      <c r="BS28" s="63">
        <v>34276.14</v>
      </c>
      <c r="BT28" s="63">
        <v>0</v>
      </c>
      <c r="BU28" s="63">
        <v>19126.66</v>
      </c>
      <c r="BV28" s="63">
        <v>0</v>
      </c>
      <c r="BW28" s="63">
        <v>5166.34</v>
      </c>
      <c r="BX28" s="63">
        <v>0</v>
      </c>
      <c r="BY28" s="63">
        <v>130876</v>
      </c>
      <c r="BZ28" s="63">
        <v>0</v>
      </c>
      <c r="CA28" s="63">
        <v>0</v>
      </c>
      <c r="CB28" s="63">
        <v>25120.22</v>
      </c>
      <c r="CC28" s="63">
        <v>0</v>
      </c>
      <c r="CD28" s="63">
        <v>0</v>
      </c>
      <c r="CE28" s="63">
        <v>0</v>
      </c>
      <c r="CF28" s="63">
        <v>9352.2199999999993</v>
      </c>
      <c r="CG28" s="12"/>
      <c r="CH28" s="12"/>
      <c r="CI28" s="12"/>
    </row>
    <row r="29" spans="1:87" outlineLevel="1" x14ac:dyDescent="0.2">
      <c r="A29" s="8"/>
      <c r="B29" s="2">
        <v>21</v>
      </c>
      <c r="C29" s="10">
        <v>5096</v>
      </c>
      <c r="D29" s="155">
        <v>21</v>
      </c>
      <c r="E29" s="10" t="s">
        <v>27</v>
      </c>
      <c r="F29" s="33"/>
      <c r="G29" s="33">
        <f t="shared" si="0"/>
        <v>0</v>
      </c>
      <c r="H29" s="12"/>
      <c r="I29" s="12"/>
      <c r="J29" s="12"/>
      <c r="K29" s="12"/>
      <c r="L29" s="12"/>
      <c r="M29" s="12"/>
      <c r="N29" s="12"/>
      <c r="O29" s="62">
        <v>27</v>
      </c>
      <c r="P29" s="62">
        <v>0</v>
      </c>
      <c r="Q29" s="116">
        <v>3413.64</v>
      </c>
      <c r="R29" s="116">
        <v>50</v>
      </c>
      <c r="S29" s="116">
        <v>0</v>
      </c>
      <c r="T29" s="116">
        <v>1120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172800</v>
      </c>
      <c r="AA29" s="116">
        <v>0</v>
      </c>
      <c r="AB29" s="116">
        <v>0</v>
      </c>
      <c r="AC29" s="116">
        <v>-186504.67</v>
      </c>
      <c r="AD29" s="116">
        <v>0</v>
      </c>
      <c r="AE29" s="116">
        <v>0</v>
      </c>
      <c r="AF29" s="116">
        <v>810</v>
      </c>
      <c r="AG29" s="116">
        <v>0</v>
      </c>
      <c r="AH29" s="116">
        <v>106446.6618</v>
      </c>
      <c r="AI29" s="116">
        <v>0</v>
      </c>
      <c r="AJ29" s="116">
        <v>0</v>
      </c>
      <c r="AK29" s="116">
        <v>0</v>
      </c>
      <c r="AL29" s="116">
        <v>0</v>
      </c>
      <c r="AM29" s="63">
        <v>0</v>
      </c>
      <c r="AN29" s="63">
        <v>0</v>
      </c>
      <c r="AO29" s="63">
        <v>3250</v>
      </c>
      <c r="AP29" s="63">
        <v>231374.97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3">
        <v>8880.01</v>
      </c>
      <c r="BL29" s="63">
        <v>0</v>
      </c>
      <c r="BM29" s="63">
        <v>0</v>
      </c>
      <c r="BN29" s="63">
        <v>0</v>
      </c>
      <c r="BO29" s="63">
        <v>0</v>
      </c>
      <c r="BP29" s="63">
        <v>123200.49</v>
      </c>
      <c r="BQ29" s="63">
        <v>104334.61</v>
      </c>
      <c r="BR29" s="63">
        <v>34175.519999999997</v>
      </c>
      <c r="BS29" s="63">
        <v>0</v>
      </c>
      <c r="BT29" s="63">
        <v>0</v>
      </c>
      <c r="BU29" s="63">
        <v>0</v>
      </c>
      <c r="BV29" s="63">
        <v>0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3">
        <v>0</v>
      </c>
      <c r="CC29" s="63">
        <v>0</v>
      </c>
      <c r="CD29" s="63">
        <v>0</v>
      </c>
      <c r="CE29" s="63">
        <v>0</v>
      </c>
      <c r="CF29" s="63">
        <v>0</v>
      </c>
      <c r="CG29" s="12"/>
      <c r="CH29" s="12"/>
      <c r="CI29" s="12"/>
    </row>
    <row r="30" spans="1:87" x14ac:dyDescent="0.2">
      <c r="A30" s="8"/>
      <c r="B30" s="2">
        <v>22</v>
      </c>
      <c r="C30" s="13"/>
      <c r="D30" s="155"/>
      <c r="E30" s="14" t="s">
        <v>28</v>
      </c>
      <c r="F30" s="48"/>
      <c r="G30" s="33">
        <f t="shared" si="0"/>
        <v>236332.09</v>
      </c>
      <c r="H30" s="12"/>
      <c r="I30" s="15"/>
      <c r="J30" s="15"/>
      <c r="K30" s="15"/>
      <c r="L30" s="15"/>
      <c r="M30" s="15"/>
      <c r="N30" s="12"/>
      <c r="O30" s="62">
        <v>28</v>
      </c>
      <c r="P30" s="62">
        <v>0</v>
      </c>
      <c r="Q30" s="116">
        <v>1220441.56</v>
      </c>
      <c r="R30" s="116">
        <v>391096.55999999994</v>
      </c>
      <c r="S30" s="116">
        <v>3833686.05</v>
      </c>
      <c r="T30" s="116">
        <v>1693709.94</v>
      </c>
      <c r="U30" s="116">
        <v>5152784.84</v>
      </c>
      <c r="V30" s="116">
        <v>2934425.04</v>
      </c>
      <c r="W30" s="116">
        <v>1693096.21</v>
      </c>
      <c r="X30" s="116">
        <v>312568.31999999995</v>
      </c>
      <c r="Y30" s="116">
        <v>236332.09</v>
      </c>
      <c r="Z30" s="116">
        <v>754395.57000000007</v>
      </c>
      <c r="AA30" s="116">
        <v>34208.83</v>
      </c>
      <c r="AB30" s="116">
        <v>284288.67</v>
      </c>
      <c r="AC30" s="116">
        <v>12376304.000000002</v>
      </c>
      <c r="AD30" s="116">
        <v>1281676.1199999999</v>
      </c>
      <c r="AE30" s="116">
        <v>2445426.0499999998</v>
      </c>
      <c r="AF30" s="116">
        <v>91573.77</v>
      </c>
      <c r="AG30" s="116">
        <v>293867.49</v>
      </c>
      <c r="AH30" s="116">
        <v>1050289.2817800001</v>
      </c>
      <c r="AI30" s="116">
        <v>904318.26</v>
      </c>
      <c r="AJ30" s="116">
        <v>509893.11</v>
      </c>
      <c r="AK30" s="116">
        <v>5918620.9100000001</v>
      </c>
      <c r="AL30" s="116">
        <v>786474.68000000017</v>
      </c>
      <c r="AM30" s="64">
        <v>4843934.57</v>
      </c>
      <c r="AN30" s="64">
        <v>1460236.96</v>
      </c>
      <c r="AO30" s="64">
        <v>129460.59</v>
      </c>
      <c r="AP30" s="64">
        <v>28957360.839999996</v>
      </c>
      <c r="AQ30" s="64">
        <v>28340.82</v>
      </c>
      <c r="AR30" s="64">
        <v>68472.070000000007</v>
      </c>
      <c r="AS30" s="64">
        <v>7229707.6300000008</v>
      </c>
      <c r="AT30" s="64">
        <v>91051150.640000001</v>
      </c>
      <c r="AU30" s="64">
        <v>17491731.829999998</v>
      </c>
      <c r="AV30" s="64">
        <v>1351363.3800000001</v>
      </c>
      <c r="AW30" s="64">
        <v>130797</v>
      </c>
      <c r="AX30" s="64">
        <v>2074448</v>
      </c>
      <c r="AY30" s="64">
        <v>4499778.71</v>
      </c>
      <c r="AZ30" s="64">
        <v>547311.81000000006</v>
      </c>
      <c r="BA30" s="64">
        <v>340159.5</v>
      </c>
      <c r="BB30" s="64">
        <v>8748778.6999999993</v>
      </c>
      <c r="BC30" s="64">
        <v>846831.26</v>
      </c>
      <c r="BD30" s="64">
        <v>2436465</v>
      </c>
      <c r="BE30" s="64">
        <v>1497580.6199999999</v>
      </c>
      <c r="BF30" s="64">
        <v>4411324.82</v>
      </c>
      <c r="BG30" s="64">
        <v>654294.7699999999</v>
      </c>
      <c r="BH30" s="64">
        <v>774870.8</v>
      </c>
      <c r="BI30" s="64">
        <v>619708.30000000005</v>
      </c>
      <c r="BJ30" s="64">
        <v>7067861.6200000001</v>
      </c>
      <c r="BK30" s="64">
        <v>406297.92</v>
      </c>
      <c r="BL30" s="64">
        <v>991247</v>
      </c>
      <c r="BM30" s="64">
        <v>1646675.27</v>
      </c>
      <c r="BN30" s="64">
        <v>630729.17000000004</v>
      </c>
      <c r="BO30" s="64">
        <v>2511418.1799999997</v>
      </c>
      <c r="BP30" s="64">
        <v>22886016.689999994</v>
      </c>
      <c r="BQ30" s="64">
        <v>3711761.58</v>
      </c>
      <c r="BR30" s="64">
        <v>284868.89</v>
      </c>
      <c r="BS30" s="64">
        <v>247780.89999999997</v>
      </c>
      <c r="BT30" s="64">
        <v>574153.29999999993</v>
      </c>
      <c r="BU30" s="64">
        <v>818176.82000000007</v>
      </c>
      <c r="BV30" s="64">
        <v>3475223.0599999996</v>
      </c>
      <c r="BW30" s="64">
        <v>498265.7</v>
      </c>
      <c r="BX30" s="64">
        <v>56904312.850000009</v>
      </c>
      <c r="BY30" s="64">
        <v>5878457</v>
      </c>
      <c r="BZ30" s="64">
        <v>97379.3</v>
      </c>
      <c r="CA30" s="64">
        <v>5986134</v>
      </c>
      <c r="CB30" s="64">
        <v>1461617.3599999999</v>
      </c>
      <c r="CC30" s="64">
        <v>440920.48</v>
      </c>
      <c r="CD30" s="64">
        <v>129898</v>
      </c>
      <c r="CE30" s="64">
        <v>390384</v>
      </c>
      <c r="CF30" s="64">
        <v>3425504.52</v>
      </c>
      <c r="CG30" s="15"/>
      <c r="CH30" s="15"/>
      <c r="CI30" s="15"/>
    </row>
    <row r="31" spans="1:87" outlineLevel="1" x14ac:dyDescent="0.2">
      <c r="A31" s="8"/>
      <c r="B31" s="2">
        <v>23</v>
      </c>
      <c r="C31" s="10">
        <v>5105</v>
      </c>
      <c r="D31" s="155">
        <v>22</v>
      </c>
      <c r="E31" s="10" t="s">
        <v>30</v>
      </c>
      <c r="F31" s="33"/>
      <c r="G31" s="33">
        <f t="shared" si="0"/>
        <v>0</v>
      </c>
      <c r="H31" s="12"/>
      <c r="I31" s="12"/>
      <c r="J31" s="12"/>
      <c r="K31" s="12"/>
      <c r="L31" s="12"/>
      <c r="M31" s="12"/>
      <c r="N31" s="12"/>
      <c r="O31" s="62">
        <v>29</v>
      </c>
      <c r="P31" s="62">
        <v>0</v>
      </c>
      <c r="Q31" s="116">
        <v>52621.98</v>
      </c>
      <c r="R31" s="116">
        <v>0</v>
      </c>
      <c r="S31" s="116">
        <v>0</v>
      </c>
      <c r="T31" s="116">
        <v>129741.69</v>
      </c>
      <c r="U31" s="116">
        <v>0</v>
      </c>
      <c r="V31" s="116">
        <v>0</v>
      </c>
      <c r="W31" s="116">
        <v>23271.84</v>
      </c>
      <c r="X31" s="116">
        <v>26845.09</v>
      </c>
      <c r="Y31" s="116">
        <v>0</v>
      </c>
      <c r="Z31" s="116">
        <v>164017.62</v>
      </c>
      <c r="AA31" s="116">
        <v>0</v>
      </c>
      <c r="AB31" s="116">
        <v>0</v>
      </c>
      <c r="AC31" s="116">
        <v>0</v>
      </c>
      <c r="AD31" s="116">
        <v>511463.88</v>
      </c>
      <c r="AE31" s="116">
        <v>0</v>
      </c>
      <c r="AF31" s="116">
        <v>0</v>
      </c>
      <c r="AG31" s="116">
        <v>83753.289999999994</v>
      </c>
      <c r="AH31" s="116">
        <v>42109.131150000001</v>
      </c>
      <c r="AI31" s="116">
        <v>0</v>
      </c>
      <c r="AJ31" s="116">
        <v>0</v>
      </c>
      <c r="AK31" s="116">
        <v>0</v>
      </c>
      <c r="AL31" s="116">
        <v>211918.29</v>
      </c>
      <c r="AM31" s="63">
        <v>0</v>
      </c>
      <c r="AN31" s="63">
        <v>0</v>
      </c>
      <c r="AO31" s="63">
        <v>16315.52</v>
      </c>
      <c r="AP31" s="63">
        <v>258366.26</v>
      </c>
      <c r="AQ31" s="63">
        <v>0</v>
      </c>
      <c r="AR31" s="63">
        <v>6684</v>
      </c>
      <c r="AS31" s="63">
        <v>200087.17</v>
      </c>
      <c r="AT31" s="63">
        <v>12463618.09</v>
      </c>
      <c r="AU31" s="63">
        <v>0</v>
      </c>
      <c r="AV31" s="63">
        <v>244.42</v>
      </c>
      <c r="AW31" s="63">
        <v>173783</v>
      </c>
      <c r="AX31" s="63">
        <v>63767</v>
      </c>
      <c r="AY31" s="63">
        <v>0</v>
      </c>
      <c r="AZ31" s="63">
        <v>0</v>
      </c>
      <c r="BA31" s="63">
        <v>307668.86</v>
      </c>
      <c r="BB31" s="63">
        <v>1799061.01</v>
      </c>
      <c r="BC31" s="63">
        <v>0</v>
      </c>
      <c r="BD31" s="63">
        <v>0</v>
      </c>
      <c r="BE31" s="63">
        <v>125619.32</v>
      </c>
      <c r="BF31" s="63">
        <v>428313.57</v>
      </c>
      <c r="BG31" s="63">
        <v>30247.24</v>
      </c>
      <c r="BH31" s="63">
        <v>0</v>
      </c>
      <c r="BI31" s="63">
        <v>13115.35</v>
      </c>
      <c r="BJ31" s="63">
        <v>234732.01</v>
      </c>
      <c r="BK31" s="63">
        <v>145575.20000000001</v>
      </c>
      <c r="BL31" s="63">
        <v>0</v>
      </c>
      <c r="BM31" s="63">
        <v>115055.39</v>
      </c>
      <c r="BN31" s="63">
        <v>1511.23</v>
      </c>
      <c r="BO31" s="63">
        <v>0</v>
      </c>
      <c r="BP31" s="63">
        <v>1986.61</v>
      </c>
      <c r="BQ31" s="63">
        <v>0</v>
      </c>
      <c r="BR31" s="63">
        <v>0</v>
      </c>
      <c r="BS31" s="63">
        <v>0</v>
      </c>
      <c r="BT31" s="63">
        <v>0</v>
      </c>
      <c r="BU31" s="63">
        <v>60167.55</v>
      </c>
      <c r="BV31" s="63">
        <v>1163436.1100000001</v>
      </c>
      <c r="BW31" s="63">
        <v>7838.25</v>
      </c>
      <c r="BX31" s="63">
        <v>14896791.109999999</v>
      </c>
      <c r="BY31" s="63">
        <v>604992</v>
      </c>
      <c r="BZ31" s="63">
        <v>2089.3200000000002</v>
      </c>
      <c r="CA31" s="63">
        <v>498434</v>
      </c>
      <c r="CB31" s="63">
        <v>93111.17</v>
      </c>
      <c r="CC31" s="63">
        <v>75988.58</v>
      </c>
      <c r="CD31" s="63">
        <v>0</v>
      </c>
      <c r="CE31" s="63">
        <v>0</v>
      </c>
      <c r="CF31" s="63">
        <v>116810.71</v>
      </c>
      <c r="CG31" s="12"/>
      <c r="CH31" s="12"/>
      <c r="CI31" s="12"/>
    </row>
    <row r="32" spans="1:87" outlineLevel="1" x14ac:dyDescent="0.2">
      <c r="A32" s="8"/>
      <c r="B32" s="2">
        <v>24</v>
      </c>
      <c r="C32" s="10">
        <v>5110</v>
      </c>
      <c r="D32" s="155">
        <v>23</v>
      </c>
      <c r="E32" s="10" t="s">
        <v>31</v>
      </c>
      <c r="F32" s="33"/>
      <c r="G32" s="33">
        <f t="shared" si="0"/>
        <v>0</v>
      </c>
      <c r="H32" s="12"/>
      <c r="I32" s="12"/>
      <c r="J32" s="12"/>
      <c r="K32" s="12"/>
      <c r="L32" s="12"/>
      <c r="M32" s="12"/>
      <c r="N32" s="12"/>
      <c r="O32" s="62">
        <v>30</v>
      </c>
      <c r="P32" s="62">
        <v>0</v>
      </c>
      <c r="Q32" s="116">
        <v>1362.5</v>
      </c>
      <c r="R32" s="116">
        <v>0</v>
      </c>
      <c r="S32" s="116">
        <v>0</v>
      </c>
      <c r="T32" s="116">
        <v>10168.469999999999</v>
      </c>
      <c r="U32" s="116">
        <v>256144.04</v>
      </c>
      <c r="V32" s="116">
        <v>0</v>
      </c>
      <c r="W32" s="116">
        <v>46510.84</v>
      </c>
      <c r="X32" s="116">
        <v>0</v>
      </c>
      <c r="Y32" s="116">
        <v>0</v>
      </c>
      <c r="Z32" s="116">
        <v>3589.55</v>
      </c>
      <c r="AA32" s="116">
        <v>8420.64</v>
      </c>
      <c r="AB32" s="116">
        <v>0</v>
      </c>
      <c r="AC32" s="116">
        <v>0</v>
      </c>
      <c r="AD32" s="116">
        <v>0</v>
      </c>
      <c r="AE32" s="116">
        <v>0</v>
      </c>
      <c r="AF32" s="116">
        <v>22883.599999999999</v>
      </c>
      <c r="AG32" s="116">
        <v>6489.51</v>
      </c>
      <c r="AH32" s="116">
        <v>0</v>
      </c>
      <c r="AI32" s="116">
        <v>8741.2999999999993</v>
      </c>
      <c r="AJ32" s="116">
        <v>64690.720000000001</v>
      </c>
      <c r="AK32" s="116">
        <v>23528.84</v>
      </c>
      <c r="AL32" s="116">
        <v>0</v>
      </c>
      <c r="AM32" s="63">
        <v>0</v>
      </c>
      <c r="AN32" s="63">
        <v>0</v>
      </c>
      <c r="AO32" s="63">
        <v>0</v>
      </c>
      <c r="AP32" s="63">
        <v>350256.63</v>
      </c>
      <c r="AQ32" s="63">
        <v>0</v>
      </c>
      <c r="AR32" s="63">
        <v>0</v>
      </c>
      <c r="AS32" s="63">
        <v>10639.16</v>
      </c>
      <c r="AT32" s="63">
        <v>640722.29</v>
      </c>
      <c r="AU32" s="63">
        <v>0</v>
      </c>
      <c r="AV32" s="63">
        <v>0</v>
      </c>
      <c r="AW32" s="63">
        <v>0</v>
      </c>
      <c r="AX32" s="63">
        <v>40917</v>
      </c>
      <c r="AY32" s="63">
        <v>186446.07999999999</v>
      </c>
      <c r="AZ32" s="63">
        <v>0</v>
      </c>
      <c r="BA32" s="63">
        <v>0</v>
      </c>
      <c r="BB32" s="63">
        <v>30666.720000000001</v>
      </c>
      <c r="BC32" s="63">
        <v>11484.86</v>
      </c>
      <c r="BD32" s="63">
        <v>0</v>
      </c>
      <c r="BE32" s="63">
        <v>0</v>
      </c>
      <c r="BF32" s="63">
        <v>0</v>
      </c>
      <c r="BG32" s="63">
        <v>0</v>
      </c>
      <c r="BH32" s="63">
        <v>53218.22</v>
      </c>
      <c r="BI32" s="63">
        <v>1674.71</v>
      </c>
      <c r="BJ32" s="63">
        <v>21907.24</v>
      </c>
      <c r="BK32" s="63">
        <v>0</v>
      </c>
      <c r="BL32" s="63">
        <v>0</v>
      </c>
      <c r="BM32" s="63">
        <v>4435</v>
      </c>
      <c r="BN32" s="63">
        <v>28643.040000000001</v>
      </c>
      <c r="BO32" s="63">
        <v>33366.03</v>
      </c>
      <c r="BP32" s="63">
        <v>103419.24</v>
      </c>
      <c r="BQ32" s="63">
        <v>281749.92</v>
      </c>
      <c r="BR32" s="63">
        <v>0</v>
      </c>
      <c r="BS32" s="63">
        <v>0</v>
      </c>
      <c r="BT32" s="63">
        <v>0</v>
      </c>
      <c r="BU32" s="63">
        <v>489.42</v>
      </c>
      <c r="BV32" s="63">
        <v>16015.07</v>
      </c>
      <c r="BW32" s="63">
        <v>0</v>
      </c>
      <c r="BX32" s="63">
        <v>14810485.07</v>
      </c>
      <c r="BY32" s="63">
        <v>1916</v>
      </c>
      <c r="BZ32" s="63">
        <v>0</v>
      </c>
      <c r="CA32" s="63">
        <v>30408</v>
      </c>
      <c r="CB32" s="63">
        <v>82701.22</v>
      </c>
      <c r="CC32" s="63">
        <v>0</v>
      </c>
      <c r="CD32" s="63">
        <v>8671</v>
      </c>
      <c r="CE32" s="63">
        <v>10194</v>
      </c>
      <c r="CF32" s="63">
        <v>0</v>
      </c>
      <c r="CG32" s="12"/>
      <c r="CH32" s="12"/>
      <c r="CI32" s="12"/>
    </row>
    <row r="33" spans="2:87" outlineLevel="1" x14ac:dyDescent="0.2">
      <c r="B33" s="2">
        <v>25</v>
      </c>
      <c r="C33" s="10">
        <v>5112</v>
      </c>
      <c r="D33" s="155">
        <v>24</v>
      </c>
      <c r="E33" s="10" t="s">
        <v>32</v>
      </c>
      <c r="F33" s="33"/>
      <c r="G33" s="33">
        <f t="shared" si="0"/>
        <v>0</v>
      </c>
      <c r="H33" s="12"/>
      <c r="I33" s="12"/>
      <c r="J33" s="12"/>
      <c r="K33" s="12"/>
      <c r="L33" s="12"/>
      <c r="M33" s="12"/>
      <c r="N33" s="12"/>
      <c r="O33" s="62">
        <v>31</v>
      </c>
      <c r="P33" s="6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17968.73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153603.14000000001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84883.94</v>
      </c>
      <c r="AM33" s="63">
        <v>0</v>
      </c>
      <c r="AN33" s="63">
        <v>0</v>
      </c>
      <c r="AO33" s="63">
        <v>0</v>
      </c>
      <c r="AP33" s="63">
        <v>0</v>
      </c>
      <c r="AQ33" s="63">
        <v>0</v>
      </c>
      <c r="AR33" s="63">
        <v>0</v>
      </c>
      <c r="AS33" s="63">
        <v>146090.97</v>
      </c>
      <c r="AT33" s="63">
        <v>1716460.52</v>
      </c>
      <c r="AU33" s="63">
        <v>1028408.02</v>
      </c>
      <c r="AV33" s="63">
        <v>0</v>
      </c>
      <c r="AW33" s="63">
        <v>0</v>
      </c>
      <c r="AX33" s="63">
        <v>0</v>
      </c>
      <c r="AY33" s="63">
        <v>729530.11</v>
      </c>
      <c r="AZ33" s="63">
        <v>0</v>
      </c>
      <c r="BA33" s="63">
        <v>0</v>
      </c>
      <c r="BB33" s="63">
        <v>0</v>
      </c>
      <c r="BC33" s="63">
        <v>0</v>
      </c>
      <c r="BD33" s="63">
        <v>0</v>
      </c>
      <c r="BE33" s="63">
        <v>0</v>
      </c>
      <c r="BF33" s="63">
        <v>10498.75</v>
      </c>
      <c r="BG33" s="63">
        <v>62531.79</v>
      </c>
      <c r="BH33" s="63">
        <v>0</v>
      </c>
      <c r="BI33" s="63">
        <v>4460.3999999999996</v>
      </c>
      <c r="BJ33" s="63">
        <v>73586.490000000005</v>
      </c>
      <c r="BK33" s="63">
        <v>0</v>
      </c>
      <c r="BL33" s="63">
        <v>0</v>
      </c>
      <c r="BM33" s="63">
        <v>0</v>
      </c>
      <c r="BN33" s="63">
        <v>0</v>
      </c>
      <c r="BO33" s="63">
        <v>0</v>
      </c>
      <c r="BP33" s="63">
        <v>339852.46</v>
      </c>
      <c r="BQ33" s="63">
        <v>27628.09</v>
      </c>
      <c r="BR33" s="63">
        <v>0</v>
      </c>
      <c r="BS33" s="63">
        <v>0</v>
      </c>
      <c r="BT33" s="63">
        <v>0</v>
      </c>
      <c r="BU33" s="63">
        <v>0</v>
      </c>
      <c r="BV33" s="63">
        <v>0</v>
      </c>
      <c r="BW33" s="63">
        <v>0</v>
      </c>
      <c r="BX33" s="63">
        <v>0</v>
      </c>
      <c r="BY33" s="63">
        <v>0</v>
      </c>
      <c r="BZ33" s="63">
        <v>0</v>
      </c>
      <c r="CA33" s="63">
        <v>64162</v>
      </c>
      <c r="CB33" s="63">
        <v>0</v>
      </c>
      <c r="CC33" s="63">
        <v>0</v>
      </c>
      <c r="CD33" s="63">
        <v>0</v>
      </c>
      <c r="CE33" s="63">
        <v>0</v>
      </c>
      <c r="CF33" s="63">
        <v>0</v>
      </c>
      <c r="CG33" s="12"/>
      <c r="CH33" s="12"/>
      <c r="CI33" s="12"/>
    </row>
    <row r="34" spans="2:87" outlineLevel="1" x14ac:dyDescent="0.2">
      <c r="B34" s="2">
        <v>26</v>
      </c>
      <c r="C34" s="10">
        <v>5114</v>
      </c>
      <c r="D34" s="155">
        <v>25</v>
      </c>
      <c r="E34" s="10" t="s">
        <v>33</v>
      </c>
      <c r="F34" s="33"/>
      <c r="G34" s="33">
        <f t="shared" si="0"/>
        <v>0</v>
      </c>
      <c r="H34" s="12"/>
      <c r="I34" s="12"/>
      <c r="J34" s="12"/>
      <c r="K34" s="12"/>
      <c r="L34" s="12"/>
      <c r="M34" s="12"/>
      <c r="N34" s="12"/>
      <c r="O34" s="62">
        <v>32</v>
      </c>
      <c r="P34" s="62">
        <v>0</v>
      </c>
      <c r="Q34" s="116">
        <v>24115.42</v>
      </c>
      <c r="R34" s="116">
        <v>9305.48</v>
      </c>
      <c r="S34" s="116">
        <v>63047.92</v>
      </c>
      <c r="T34" s="116">
        <v>2929.76</v>
      </c>
      <c r="U34" s="116">
        <v>16869.64</v>
      </c>
      <c r="V34" s="116">
        <v>165.37</v>
      </c>
      <c r="W34" s="116">
        <v>77657.649999999994</v>
      </c>
      <c r="X34" s="116">
        <v>5735.53</v>
      </c>
      <c r="Y34" s="116">
        <v>0</v>
      </c>
      <c r="Z34" s="116">
        <v>29841.02</v>
      </c>
      <c r="AA34" s="116">
        <v>6133.54</v>
      </c>
      <c r="AB34" s="116">
        <v>0</v>
      </c>
      <c r="AC34" s="116">
        <v>0</v>
      </c>
      <c r="AD34" s="116">
        <v>88990.3</v>
      </c>
      <c r="AE34" s="116">
        <v>320031.46000000002</v>
      </c>
      <c r="AF34" s="116">
        <v>10735.22</v>
      </c>
      <c r="AG34" s="116">
        <v>17755.95</v>
      </c>
      <c r="AH34" s="116">
        <v>0</v>
      </c>
      <c r="AI34" s="116">
        <v>702.86</v>
      </c>
      <c r="AJ34" s="116">
        <v>24152.43</v>
      </c>
      <c r="AK34" s="116">
        <v>118301.28</v>
      </c>
      <c r="AL34" s="116">
        <v>3029.27</v>
      </c>
      <c r="AM34" s="63">
        <v>6513.08</v>
      </c>
      <c r="AN34" s="63">
        <v>7209.76</v>
      </c>
      <c r="AO34" s="63">
        <v>0</v>
      </c>
      <c r="AP34" s="63">
        <v>209554.98</v>
      </c>
      <c r="AQ34" s="63">
        <v>0</v>
      </c>
      <c r="AR34" s="63">
        <v>0</v>
      </c>
      <c r="AS34" s="63">
        <v>239547.78</v>
      </c>
      <c r="AT34" s="63">
        <v>16163336.57</v>
      </c>
      <c r="AU34" s="63">
        <v>361167.71</v>
      </c>
      <c r="AV34" s="63">
        <v>45914.69</v>
      </c>
      <c r="AW34" s="63">
        <v>1250</v>
      </c>
      <c r="AX34" s="63">
        <v>259370</v>
      </c>
      <c r="AY34" s="63">
        <v>56730.91</v>
      </c>
      <c r="AZ34" s="63">
        <v>0</v>
      </c>
      <c r="BA34" s="63">
        <v>51931.63</v>
      </c>
      <c r="BB34" s="63">
        <v>399719.47</v>
      </c>
      <c r="BC34" s="63">
        <v>2302.69</v>
      </c>
      <c r="BD34" s="63">
        <v>0</v>
      </c>
      <c r="BE34" s="63">
        <v>142943.49</v>
      </c>
      <c r="BF34" s="63">
        <v>19894.2</v>
      </c>
      <c r="BG34" s="63">
        <v>0</v>
      </c>
      <c r="BH34" s="63">
        <v>130187.28</v>
      </c>
      <c r="BI34" s="63">
        <v>6700.56</v>
      </c>
      <c r="BJ34" s="63">
        <v>7465.93</v>
      </c>
      <c r="BK34" s="63">
        <v>10441.17</v>
      </c>
      <c r="BL34" s="63">
        <v>0</v>
      </c>
      <c r="BM34" s="63">
        <v>207543.02</v>
      </c>
      <c r="BN34" s="63">
        <v>120690.51</v>
      </c>
      <c r="BO34" s="63">
        <v>0</v>
      </c>
      <c r="BP34" s="63">
        <v>335234.11</v>
      </c>
      <c r="BQ34" s="63">
        <v>36394.68</v>
      </c>
      <c r="BR34" s="63">
        <v>10658.8</v>
      </c>
      <c r="BS34" s="63">
        <v>37433.81</v>
      </c>
      <c r="BT34" s="63">
        <v>0</v>
      </c>
      <c r="BU34" s="63">
        <v>7115.28</v>
      </c>
      <c r="BV34" s="63">
        <v>185350.65</v>
      </c>
      <c r="BW34" s="63">
        <v>5195.6099999999997</v>
      </c>
      <c r="BX34" s="63">
        <v>3877543.87</v>
      </c>
      <c r="BY34" s="63">
        <v>286655</v>
      </c>
      <c r="BZ34" s="63">
        <v>0</v>
      </c>
      <c r="CA34" s="63">
        <v>14563</v>
      </c>
      <c r="CB34" s="63">
        <v>38164.550000000003</v>
      </c>
      <c r="CC34" s="63">
        <v>16071.72</v>
      </c>
      <c r="CD34" s="63">
        <v>15523</v>
      </c>
      <c r="CE34" s="63">
        <v>211313</v>
      </c>
      <c r="CF34" s="63">
        <v>370797.36</v>
      </c>
      <c r="CG34" s="12"/>
      <c r="CH34" s="12"/>
      <c r="CI34" s="12"/>
    </row>
    <row r="35" spans="2:87" outlineLevel="1" x14ac:dyDescent="0.2">
      <c r="B35" s="2">
        <v>27</v>
      </c>
      <c r="C35" s="10">
        <v>5120</v>
      </c>
      <c r="D35" s="155">
        <v>26</v>
      </c>
      <c r="E35" s="10" t="s">
        <v>34</v>
      </c>
      <c r="F35" s="33"/>
      <c r="G35" s="33">
        <f t="shared" si="0"/>
        <v>0</v>
      </c>
      <c r="H35" s="12"/>
      <c r="I35" s="12"/>
      <c r="J35" s="12"/>
      <c r="K35" s="12"/>
      <c r="L35" s="12"/>
      <c r="M35" s="12"/>
      <c r="N35" s="12"/>
      <c r="O35" s="62">
        <v>33</v>
      </c>
      <c r="P35" s="62">
        <v>0</v>
      </c>
      <c r="Q35" s="116">
        <v>150750.29</v>
      </c>
      <c r="R35" s="116">
        <v>0</v>
      </c>
      <c r="S35" s="116">
        <v>8752.08</v>
      </c>
      <c r="T35" s="116">
        <v>86687.03</v>
      </c>
      <c r="U35" s="116">
        <v>115354.73</v>
      </c>
      <c r="V35" s="116">
        <v>73355.44</v>
      </c>
      <c r="W35" s="116">
        <v>160800.48000000001</v>
      </c>
      <c r="X35" s="116">
        <v>26822.22</v>
      </c>
      <c r="Y35" s="116">
        <v>0</v>
      </c>
      <c r="Z35" s="116">
        <v>135211.12</v>
      </c>
      <c r="AA35" s="116">
        <v>6652.08</v>
      </c>
      <c r="AB35" s="116">
        <v>24259.599999999999</v>
      </c>
      <c r="AC35" s="116">
        <v>0</v>
      </c>
      <c r="AD35" s="116">
        <v>53518.34</v>
      </c>
      <c r="AE35" s="116">
        <v>0</v>
      </c>
      <c r="AF35" s="116">
        <v>16572.689999999999</v>
      </c>
      <c r="AG35" s="116">
        <v>10053.780000000001</v>
      </c>
      <c r="AH35" s="116">
        <v>141755.82620000001</v>
      </c>
      <c r="AI35" s="116">
        <v>11218.16</v>
      </c>
      <c r="AJ35" s="116">
        <v>75123.929999999993</v>
      </c>
      <c r="AK35" s="116">
        <v>322912.96999999997</v>
      </c>
      <c r="AL35" s="116">
        <v>42253.67</v>
      </c>
      <c r="AM35" s="63">
        <v>85186.74</v>
      </c>
      <c r="AN35" s="63">
        <v>4746.45</v>
      </c>
      <c r="AO35" s="63">
        <v>75420.66</v>
      </c>
      <c r="AP35" s="63">
        <v>1472.86</v>
      </c>
      <c r="AQ35" s="63">
        <v>5000</v>
      </c>
      <c r="AR35" s="63">
        <v>14590.44</v>
      </c>
      <c r="AS35" s="63">
        <v>223298.37</v>
      </c>
      <c r="AT35" s="63">
        <v>19569170.600000001</v>
      </c>
      <c r="AU35" s="63">
        <v>422027.23</v>
      </c>
      <c r="AV35" s="63">
        <v>6055.7</v>
      </c>
      <c r="AW35" s="63">
        <v>8143</v>
      </c>
      <c r="AX35" s="63">
        <v>160665</v>
      </c>
      <c r="AY35" s="63">
        <v>313213.90999999997</v>
      </c>
      <c r="AZ35" s="63">
        <v>0</v>
      </c>
      <c r="BA35" s="63">
        <v>0</v>
      </c>
      <c r="BB35" s="63">
        <v>457043.89</v>
      </c>
      <c r="BC35" s="63">
        <v>19386.39</v>
      </c>
      <c r="BD35" s="63">
        <v>473534</v>
      </c>
      <c r="BE35" s="63">
        <v>57669.01</v>
      </c>
      <c r="BF35" s="63">
        <v>88701.96</v>
      </c>
      <c r="BG35" s="63">
        <v>78702.7</v>
      </c>
      <c r="BH35" s="63">
        <v>51094.49</v>
      </c>
      <c r="BI35" s="63">
        <v>23344.84</v>
      </c>
      <c r="BJ35" s="63">
        <v>115073.93</v>
      </c>
      <c r="BK35" s="63">
        <v>18299.02</v>
      </c>
      <c r="BL35" s="63">
        <v>653961</v>
      </c>
      <c r="BM35" s="63">
        <v>654374.48</v>
      </c>
      <c r="BN35" s="63">
        <v>33928.61</v>
      </c>
      <c r="BO35" s="63">
        <v>0</v>
      </c>
      <c r="BP35" s="63">
        <v>762331.16</v>
      </c>
      <c r="BQ35" s="63">
        <v>35739.379999999997</v>
      </c>
      <c r="BR35" s="63">
        <v>16361.01</v>
      </c>
      <c r="BS35" s="63">
        <v>17378.349999999999</v>
      </c>
      <c r="BT35" s="63">
        <v>45479.94</v>
      </c>
      <c r="BU35" s="63">
        <v>6022.27</v>
      </c>
      <c r="BV35" s="63">
        <v>251223.09</v>
      </c>
      <c r="BW35" s="63">
        <v>30800.73</v>
      </c>
      <c r="BX35" s="63">
        <v>1765.56</v>
      </c>
      <c r="BY35" s="63">
        <v>122668</v>
      </c>
      <c r="BZ35" s="63">
        <v>33464.42</v>
      </c>
      <c r="CA35" s="63">
        <v>148508</v>
      </c>
      <c r="CB35" s="63">
        <v>177436.31</v>
      </c>
      <c r="CC35" s="63">
        <v>15469.9</v>
      </c>
      <c r="CD35" s="63">
        <v>20125</v>
      </c>
      <c r="CE35" s="63">
        <v>226980</v>
      </c>
      <c r="CF35" s="63">
        <v>83329.570000000007</v>
      </c>
      <c r="CG35" s="12"/>
      <c r="CH35" s="12"/>
      <c r="CI35" s="12"/>
    </row>
    <row r="36" spans="2:87" outlineLevel="1" x14ac:dyDescent="0.2">
      <c r="B36" s="2">
        <v>28</v>
      </c>
      <c r="C36" s="10">
        <v>5125</v>
      </c>
      <c r="D36" s="155">
        <v>27</v>
      </c>
      <c r="E36" s="10" t="s">
        <v>35</v>
      </c>
      <c r="F36" s="33"/>
      <c r="G36" s="33">
        <f t="shared" si="0"/>
        <v>0</v>
      </c>
      <c r="H36" s="12"/>
      <c r="I36" s="12"/>
      <c r="J36" s="12"/>
      <c r="K36" s="12"/>
      <c r="L36" s="12"/>
      <c r="M36" s="12"/>
      <c r="N36" s="12"/>
      <c r="O36" s="62">
        <v>34</v>
      </c>
      <c r="P36" s="62">
        <v>0</v>
      </c>
      <c r="Q36" s="116">
        <v>803434.09</v>
      </c>
      <c r="R36" s="116">
        <v>375.24</v>
      </c>
      <c r="S36" s="116">
        <v>67852.63</v>
      </c>
      <c r="T36" s="116">
        <v>138574.99</v>
      </c>
      <c r="U36" s="116">
        <v>1424883.88</v>
      </c>
      <c r="V36" s="116">
        <v>801180.08</v>
      </c>
      <c r="W36" s="116">
        <v>305892.46999999997</v>
      </c>
      <c r="X36" s="116">
        <v>41708.68</v>
      </c>
      <c r="Y36" s="116">
        <v>0</v>
      </c>
      <c r="Z36" s="116">
        <v>425737.36</v>
      </c>
      <c r="AA36" s="116">
        <v>5419.25</v>
      </c>
      <c r="AB36" s="116">
        <v>153532.12</v>
      </c>
      <c r="AC36" s="116">
        <v>4182582.11</v>
      </c>
      <c r="AD36" s="116">
        <v>380869.88</v>
      </c>
      <c r="AE36" s="116">
        <v>0</v>
      </c>
      <c r="AF36" s="116">
        <v>0</v>
      </c>
      <c r="AG36" s="116">
        <v>91015.19</v>
      </c>
      <c r="AH36" s="116">
        <v>142107.09030000001</v>
      </c>
      <c r="AI36" s="116">
        <v>97042.29</v>
      </c>
      <c r="AJ36" s="116">
        <v>58120.58</v>
      </c>
      <c r="AK36" s="116">
        <v>338685.17</v>
      </c>
      <c r="AL36" s="116">
        <v>60141.71</v>
      </c>
      <c r="AM36" s="63">
        <v>205966.35</v>
      </c>
      <c r="AN36" s="63">
        <v>1195.83</v>
      </c>
      <c r="AO36" s="63">
        <v>80471.16</v>
      </c>
      <c r="AP36" s="63">
        <v>1146914.71</v>
      </c>
      <c r="AQ36" s="63">
        <v>447.75</v>
      </c>
      <c r="AR36" s="63">
        <v>44311.51</v>
      </c>
      <c r="AS36" s="63">
        <v>1075857.05</v>
      </c>
      <c r="AT36" s="63">
        <v>51402732.579999998</v>
      </c>
      <c r="AU36" s="63">
        <v>582663.79</v>
      </c>
      <c r="AV36" s="63">
        <v>33073.050000000003</v>
      </c>
      <c r="AW36" s="63">
        <v>268230</v>
      </c>
      <c r="AX36" s="63">
        <v>378433</v>
      </c>
      <c r="AY36" s="63">
        <v>1093801.81</v>
      </c>
      <c r="AZ36" s="63">
        <v>0</v>
      </c>
      <c r="BA36" s="63">
        <v>0</v>
      </c>
      <c r="BB36" s="63">
        <v>1390227.37</v>
      </c>
      <c r="BC36" s="63">
        <v>33814.03</v>
      </c>
      <c r="BD36" s="63">
        <v>323536</v>
      </c>
      <c r="BE36" s="63">
        <v>447600.08</v>
      </c>
      <c r="BF36" s="63">
        <v>613170.18000000005</v>
      </c>
      <c r="BG36" s="63">
        <v>25737.67</v>
      </c>
      <c r="BH36" s="63">
        <v>261870.02</v>
      </c>
      <c r="BI36" s="63">
        <v>166493</v>
      </c>
      <c r="BJ36" s="63">
        <v>56444.28</v>
      </c>
      <c r="BK36" s="63">
        <v>77158.77</v>
      </c>
      <c r="BL36" s="63">
        <v>30419</v>
      </c>
      <c r="BM36" s="63">
        <v>0</v>
      </c>
      <c r="BN36" s="63">
        <v>186640.97</v>
      </c>
      <c r="BO36" s="63">
        <v>77636.649999999994</v>
      </c>
      <c r="BP36" s="63">
        <v>1561264.03</v>
      </c>
      <c r="BQ36" s="63">
        <v>581434.54</v>
      </c>
      <c r="BR36" s="63">
        <v>6610.53</v>
      </c>
      <c r="BS36" s="63">
        <v>223488.42</v>
      </c>
      <c r="BT36" s="63">
        <v>0</v>
      </c>
      <c r="BU36" s="63">
        <v>24195.07</v>
      </c>
      <c r="BV36" s="63">
        <v>1433497.01</v>
      </c>
      <c r="BW36" s="63">
        <v>10661.16</v>
      </c>
      <c r="BX36" s="63">
        <v>16024039.99</v>
      </c>
      <c r="BY36" s="63">
        <v>225571</v>
      </c>
      <c r="BZ36" s="63">
        <v>165240.04</v>
      </c>
      <c r="CA36" s="63">
        <v>106372</v>
      </c>
      <c r="CB36" s="63">
        <v>412687.33</v>
      </c>
      <c r="CC36" s="63">
        <v>7675.02</v>
      </c>
      <c r="CD36" s="63">
        <v>7428</v>
      </c>
      <c r="CE36" s="63">
        <v>371297</v>
      </c>
      <c r="CF36" s="63">
        <v>294837.86</v>
      </c>
      <c r="CG36" s="12"/>
      <c r="CH36" s="12"/>
      <c r="CI36" s="12"/>
    </row>
    <row r="37" spans="2:87" outlineLevel="1" x14ac:dyDescent="0.2">
      <c r="B37" s="2">
        <v>29</v>
      </c>
      <c r="C37" s="10">
        <v>5130</v>
      </c>
      <c r="D37" s="155">
        <v>28</v>
      </c>
      <c r="E37" s="10" t="s">
        <v>36</v>
      </c>
      <c r="F37" s="33"/>
      <c r="G37" s="33">
        <f t="shared" si="0"/>
        <v>0</v>
      </c>
      <c r="H37" s="12"/>
      <c r="I37" s="12"/>
      <c r="J37" s="12"/>
      <c r="K37" s="12"/>
      <c r="L37" s="12"/>
      <c r="M37" s="12"/>
      <c r="N37" s="12"/>
      <c r="O37" s="62">
        <v>35</v>
      </c>
      <c r="P37" s="62">
        <v>0</v>
      </c>
      <c r="Q37" s="116">
        <v>254819.96</v>
      </c>
      <c r="R37" s="116">
        <v>0</v>
      </c>
      <c r="S37" s="116">
        <v>0</v>
      </c>
      <c r="T37" s="116">
        <v>327923.11</v>
      </c>
      <c r="U37" s="116">
        <v>341707.17</v>
      </c>
      <c r="V37" s="116">
        <v>371102.38</v>
      </c>
      <c r="W37" s="116">
        <v>262509.95</v>
      </c>
      <c r="X37" s="116">
        <v>52958.98</v>
      </c>
      <c r="Y37" s="116">
        <v>0</v>
      </c>
      <c r="Z37" s="116">
        <v>155657.97</v>
      </c>
      <c r="AA37" s="116">
        <v>0</v>
      </c>
      <c r="AB37" s="116">
        <v>49444.77</v>
      </c>
      <c r="AC37" s="116">
        <v>0</v>
      </c>
      <c r="AD37" s="116">
        <v>195420.84</v>
      </c>
      <c r="AE37" s="116">
        <v>361665.78</v>
      </c>
      <c r="AF37" s="116">
        <v>33201.839999999997</v>
      </c>
      <c r="AG37" s="116">
        <v>42973.35</v>
      </c>
      <c r="AH37" s="116">
        <v>174752.13089999999</v>
      </c>
      <c r="AI37" s="116">
        <v>685194.61</v>
      </c>
      <c r="AJ37" s="116">
        <v>148.83000000000001</v>
      </c>
      <c r="AK37" s="116">
        <v>201097.86</v>
      </c>
      <c r="AL37" s="116">
        <v>26829.85</v>
      </c>
      <c r="AM37" s="63">
        <v>237761.55</v>
      </c>
      <c r="AN37" s="63">
        <v>0</v>
      </c>
      <c r="AO37" s="63">
        <v>14652.06</v>
      </c>
      <c r="AP37" s="63">
        <v>265846.15000000002</v>
      </c>
      <c r="AQ37" s="63">
        <v>0</v>
      </c>
      <c r="AR37" s="63">
        <v>35275.629999999997</v>
      </c>
      <c r="AS37" s="63">
        <v>299262.36</v>
      </c>
      <c r="AT37" s="63">
        <v>0</v>
      </c>
      <c r="AU37" s="63">
        <v>491140.68</v>
      </c>
      <c r="AV37" s="63">
        <v>77054.17</v>
      </c>
      <c r="AW37" s="63">
        <v>0</v>
      </c>
      <c r="AX37" s="63">
        <v>136238</v>
      </c>
      <c r="AY37" s="63">
        <v>1671285.87</v>
      </c>
      <c r="AZ37" s="63">
        <v>56120.98</v>
      </c>
      <c r="BA37" s="63">
        <v>504148.75</v>
      </c>
      <c r="BB37" s="63">
        <v>287343.51</v>
      </c>
      <c r="BC37" s="63">
        <v>32874.76</v>
      </c>
      <c r="BD37" s="63">
        <v>0</v>
      </c>
      <c r="BE37" s="63">
        <v>0</v>
      </c>
      <c r="BF37" s="63">
        <v>157461.75</v>
      </c>
      <c r="BG37" s="63">
        <v>38650.42</v>
      </c>
      <c r="BH37" s="63">
        <v>258288.19</v>
      </c>
      <c r="BI37" s="63">
        <v>125094.09</v>
      </c>
      <c r="BJ37" s="63">
        <v>158625.66</v>
      </c>
      <c r="BK37" s="63">
        <v>47411.8</v>
      </c>
      <c r="BL37" s="63">
        <v>0</v>
      </c>
      <c r="BM37" s="63">
        <v>0</v>
      </c>
      <c r="BN37" s="63">
        <v>40092.980000000003</v>
      </c>
      <c r="BO37" s="63">
        <v>180434.28</v>
      </c>
      <c r="BP37" s="63">
        <v>300811.96000000002</v>
      </c>
      <c r="BQ37" s="63">
        <v>42873.38</v>
      </c>
      <c r="BR37" s="63">
        <v>18104.93</v>
      </c>
      <c r="BS37" s="63">
        <v>41586.980000000003</v>
      </c>
      <c r="BT37" s="63">
        <v>0</v>
      </c>
      <c r="BU37" s="63">
        <v>23970.89</v>
      </c>
      <c r="BV37" s="63">
        <v>561322.16</v>
      </c>
      <c r="BW37" s="63">
        <v>16331.18</v>
      </c>
      <c r="BX37" s="63">
        <v>2068.02</v>
      </c>
      <c r="BY37" s="63">
        <v>23421</v>
      </c>
      <c r="BZ37" s="63">
        <v>47788.14</v>
      </c>
      <c r="CA37" s="63">
        <v>68665</v>
      </c>
      <c r="CB37" s="63">
        <v>294323.01</v>
      </c>
      <c r="CC37" s="63">
        <v>18031.560000000001</v>
      </c>
      <c r="CD37" s="63">
        <v>10220</v>
      </c>
      <c r="CE37" s="63">
        <v>124614</v>
      </c>
      <c r="CF37" s="63">
        <v>38481.9</v>
      </c>
      <c r="CG37" s="12"/>
      <c r="CH37" s="12"/>
      <c r="CI37" s="12"/>
    </row>
    <row r="38" spans="2:87" outlineLevel="1" x14ac:dyDescent="0.2">
      <c r="B38" s="2">
        <v>30</v>
      </c>
      <c r="C38" s="10">
        <v>5135</v>
      </c>
      <c r="D38" s="155">
        <v>29</v>
      </c>
      <c r="E38" s="10" t="s">
        <v>37</v>
      </c>
      <c r="F38" s="33"/>
      <c r="G38" s="33">
        <f t="shared" si="0"/>
        <v>0</v>
      </c>
      <c r="H38" s="12"/>
      <c r="I38" s="12"/>
      <c r="J38" s="12"/>
      <c r="K38" s="12"/>
      <c r="L38" s="12"/>
      <c r="M38" s="12"/>
      <c r="N38" s="12"/>
      <c r="O38" s="62">
        <v>36</v>
      </c>
      <c r="P38" s="62">
        <v>0</v>
      </c>
      <c r="Q38" s="116">
        <v>3346740.7</v>
      </c>
      <c r="R38" s="116">
        <v>50240</v>
      </c>
      <c r="S38" s="116">
        <v>0</v>
      </c>
      <c r="T38" s="116">
        <v>463192.49</v>
      </c>
      <c r="U38" s="116">
        <v>741468.39</v>
      </c>
      <c r="V38" s="116">
        <v>509893.59</v>
      </c>
      <c r="W38" s="116">
        <v>447394.32</v>
      </c>
      <c r="X38" s="116">
        <v>66114.570000000007</v>
      </c>
      <c r="Y38" s="116">
        <v>0</v>
      </c>
      <c r="Z38" s="116">
        <v>97947.69</v>
      </c>
      <c r="AA38" s="116">
        <v>7672.5</v>
      </c>
      <c r="AB38" s="116">
        <v>74828.460000000006</v>
      </c>
      <c r="AC38" s="116">
        <v>1006903.62</v>
      </c>
      <c r="AD38" s="116">
        <v>112288.05</v>
      </c>
      <c r="AE38" s="116">
        <v>889122.93</v>
      </c>
      <c r="AF38" s="116">
        <v>71793.78</v>
      </c>
      <c r="AG38" s="116">
        <v>76406.820000000007</v>
      </c>
      <c r="AH38" s="116">
        <v>593112.93909999996</v>
      </c>
      <c r="AI38" s="116">
        <v>146265.51</v>
      </c>
      <c r="AJ38" s="116">
        <v>30752.27</v>
      </c>
      <c r="AK38" s="116">
        <v>618115.72</v>
      </c>
      <c r="AL38" s="116">
        <v>128628.59</v>
      </c>
      <c r="AM38" s="63">
        <v>208391.86</v>
      </c>
      <c r="AN38" s="63">
        <v>412354.81</v>
      </c>
      <c r="AO38" s="63">
        <v>12709.51</v>
      </c>
      <c r="AP38" s="63">
        <v>1405568.85</v>
      </c>
      <c r="AQ38" s="63">
        <v>8328</v>
      </c>
      <c r="AR38" s="63">
        <v>50484.49</v>
      </c>
      <c r="AS38" s="63">
        <v>311067.61</v>
      </c>
      <c r="AT38" s="63">
        <v>140794180.75999999</v>
      </c>
      <c r="AU38" s="63">
        <v>4232515.7699999996</v>
      </c>
      <c r="AV38" s="63">
        <v>383563.22</v>
      </c>
      <c r="AW38" s="63">
        <v>118737</v>
      </c>
      <c r="AX38" s="63">
        <v>245894</v>
      </c>
      <c r="AY38" s="63">
        <v>0</v>
      </c>
      <c r="AZ38" s="63">
        <v>85714.28</v>
      </c>
      <c r="BA38" s="63">
        <v>135701.39000000001</v>
      </c>
      <c r="BB38" s="63">
        <v>908822.55</v>
      </c>
      <c r="BC38" s="63">
        <v>74136.160000000003</v>
      </c>
      <c r="BD38" s="63">
        <v>245358</v>
      </c>
      <c r="BE38" s="63">
        <v>126934.75</v>
      </c>
      <c r="BF38" s="63">
        <v>348649.19</v>
      </c>
      <c r="BG38" s="63">
        <v>66939.31</v>
      </c>
      <c r="BH38" s="63">
        <v>541345.06000000006</v>
      </c>
      <c r="BI38" s="63">
        <v>109690.81</v>
      </c>
      <c r="BJ38" s="63">
        <v>523810.88</v>
      </c>
      <c r="BK38" s="63">
        <v>108473.32</v>
      </c>
      <c r="BL38" s="63">
        <v>0</v>
      </c>
      <c r="BM38" s="63">
        <v>0</v>
      </c>
      <c r="BN38" s="63">
        <v>95593.68</v>
      </c>
      <c r="BO38" s="63">
        <v>44296.22</v>
      </c>
      <c r="BP38" s="63">
        <v>1455905.66</v>
      </c>
      <c r="BQ38" s="63">
        <v>711935.71</v>
      </c>
      <c r="BR38" s="63">
        <v>99706.45</v>
      </c>
      <c r="BS38" s="63">
        <v>62207.85</v>
      </c>
      <c r="BT38" s="63">
        <v>75683.06</v>
      </c>
      <c r="BU38" s="63">
        <v>96072.44</v>
      </c>
      <c r="BV38" s="63">
        <v>838249.16</v>
      </c>
      <c r="BW38" s="63">
        <v>61584.66</v>
      </c>
      <c r="BX38" s="63">
        <v>3850159.6</v>
      </c>
      <c r="BY38" s="63">
        <v>1349761</v>
      </c>
      <c r="BZ38" s="63">
        <v>171998.48</v>
      </c>
      <c r="CA38" s="63">
        <v>326139</v>
      </c>
      <c r="CB38" s="63">
        <v>214023.41</v>
      </c>
      <c r="CC38" s="63">
        <v>50850.82</v>
      </c>
      <c r="CD38" s="63">
        <v>97141</v>
      </c>
      <c r="CE38" s="63">
        <v>215177</v>
      </c>
      <c r="CF38" s="63">
        <v>112255.59</v>
      </c>
      <c r="CG38" s="12"/>
      <c r="CH38" s="12"/>
      <c r="CI38" s="12"/>
    </row>
    <row r="39" spans="2:87" outlineLevel="1" x14ac:dyDescent="0.2">
      <c r="B39" s="2">
        <v>31</v>
      </c>
      <c r="C39" s="10">
        <v>5145</v>
      </c>
      <c r="D39" s="155">
        <v>30</v>
      </c>
      <c r="E39" s="10" t="s">
        <v>38</v>
      </c>
      <c r="F39" s="33"/>
      <c r="G39" s="33">
        <f t="shared" si="0"/>
        <v>0</v>
      </c>
      <c r="H39" s="12"/>
      <c r="I39" s="12"/>
      <c r="J39" s="12"/>
      <c r="K39" s="12"/>
      <c r="L39" s="12"/>
      <c r="M39" s="12"/>
      <c r="N39" s="12"/>
      <c r="O39" s="62">
        <v>37</v>
      </c>
      <c r="P39" s="62">
        <v>0</v>
      </c>
      <c r="Q39" s="116">
        <v>0</v>
      </c>
      <c r="R39" s="116">
        <v>0</v>
      </c>
      <c r="S39" s="116">
        <v>491.64</v>
      </c>
      <c r="T39" s="116">
        <v>7366.86</v>
      </c>
      <c r="U39" s="116">
        <v>13348.05</v>
      </c>
      <c r="V39" s="116">
        <v>40997.800000000003</v>
      </c>
      <c r="W39" s="116">
        <v>7806.84</v>
      </c>
      <c r="X39" s="116">
        <v>3227.96</v>
      </c>
      <c r="Y39" s="116">
        <v>0</v>
      </c>
      <c r="Z39" s="116">
        <v>534.22</v>
      </c>
      <c r="AA39" s="116">
        <v>0</v>
      </c>
      <c r="AB39" s="116">
        <v>0</v>
      </c>
      <c r="AC39" s="116">
        <v>0</v>
      </c>
      <c r="AD39" s="116">
        <v>3444.53</v>
      </c>
      <c r="AE39" s="116">
        <v>0</v>
      </c>
      <c r="AF39" s="116">
        <v>0</v>
      </c>
      <c r="AG39" s="116">
        <v>172.67</v>
      </c>
      <c r="AH39" s="116">
        <v>0</v>
      </c>
      <c r="AI39" s="116">
        <v>11088.33</v>
      </c>
      <c r="AJ39" s="116">
        <v>0</v>
      </c>
      <c r="AK39" s="116">
        <v>109314.9</v>
      </c>
      <c r="AL39" s="116">
        <v>6437.55</v>
      </c>
      <c r="AM39" s="63">
        <v>79699.13</v>
      </c>
      <c r="AN39" s="63">
        <v>0</v>
      </c>
      <c r="AO39" s="63">
        <v>-51.21</v>
      </c>
      <c r="AP39" s="63">
        <v>193667.83</v>
      </c>
      <c r="AQ39" s="63">
        <v>0</v>
      </c>
      <c r="AR39" s="63">
        <v>129.56</v>
      </c>
      <c r="AS39" s="63">
        <v>0</v>
      </c>
      <c r="AT39" s="63">
        <v>184159.71</v>
      </c>
      <c r="AU39" s="63">
        <v>55851.67</v>
      </c>
      <c r="AV39" s="63">
        <v>0</v>
      </c>
      <c r="AW39" s="63">
        <v>50</v>
      </c>
      <c r="AX39" s="63">
        <v>48702</v>
      </c>
      <c r="AY39" s="63">
        <v>90102.52</v>
      </c>
      <c r="AZ39" s="63">
        <v>0</v>
      </c>
      <c r="BA39" s="63">
        <v>0</v>
      </c>
      <c r="BB39" s="63">
        <v>366479.47</v>
      </c>
      <c r="BC39" s="63">
        <v>143.22</v>
      </c>
      <c r="BD39" s="63">
        <v>0</v>
      </c>
      <c r="BE39" s="63">
        <v>7025.73</v>
      </c>
      <c r="BF39" s="63">
        <v>75262.62</v>
      </c>
      <c r="BG39" s="63">
        <v>0</v>
      </c>
      <c r="BH39" s="63">
        <v>0</v>
      </c>
      <c r="BI39" s="63">
        <v>14355.03</v>
      </c>
      <c r="BJ39" s="63">
        <v>184936</v>
      </c>
      <c r="BK39" s="63">
        <v>0</v>
      </c>
      <c r="BL39" s="63">
        <v>172847</v>
      </c>
      <c r="BM39" s="63">
        <v>254886.84</v>
      </c>
      <c r="BN39" s="63">
        <v>0</v>
      </c>
      <c r="BO39" s="63">
        <v>0</v>
      </c>
      <c r="BP39" s="63">
        <v>41041.980000000003</v>
      </c>
      <c r="BQ39" s="63">
        <v>83892.88</v>
      </c>
      <c r="BR39" s="63">
        <v>0</v>
      </c>
      <c r="BS39" s="63">
        <v>2847.37</v>
      </c>
      <c r="BT39" s="63">
        <v>0</v>
      </c>
      <c r="BU39" s="63">
        <v>152.80000000000001</v>
      </c>
      <c r="BV39" s="63">
        <v>18012.099999999999</v>
      </c>
      <c r="BW39" s="63">
        <v>0</v>
      </c>
      <c r="BX39" s="63">
        <v>6440.04</v>
      </c>
      <c r="BY39" s="63">
        <v>44728</v>
      </c>
      <c r="BZ39" s="63">
        <v>0</v>
      </c>
      <c r="CA39" s="63">
        <v>0</v>
      </c>
      <c r="CB39" s="63">
        <v>696.53</v>
      </c>
      <c r="CC39" s="63">
        <v>62.8</v>
      </c>
      <c r="CD39" s="63">
        <v>0</v>
      </c>
      <c r="CE39" s="63">
        <v>5089</v>
      </c>
      <c r="CF39" s="63">
        <v>0</v>
      </c>
      <c r="CG39" s="12"/>
      <c r="CH39" s="12"/>
      <c r="CI39" s="12"/>
    </row>
    <row r="40" spans="2:87" outlineLevel="1" x14ac:dyDescent="0.2">
      <c r="B40" s="2">
        <v>32</v>
      </c>
      <c r="C40" s="10">
        <v>5150</v>
      </c>
      <c r="D40" s="155">
        <v>31</v>
      </c>
      <c r="E40" s="10" t="s">
        <v>39</v>
      </c>
      <c r="F40" s="33"/>
      <c r="G40" s="33">
        <f t="shared" si="0"/>
        <v>0</v>
      </c>
      <c r="H40" s="12"/>
      <c r="I40" s="12"/>
      <c r="J40" s="12"/>
      <c r="K40" s="12"/>
      <c r="L40" s="12"/>
      <c r="M40" s="12"/>
      <c r="N40" s="12"/>
      <c r="O40" s="62">
        <v>38</v>
      </c>
      <c r="P40" s="62">
        <v>0</v>
      </c>
      <c r="Q40" s="116">
        <v>0</v>
      </c>
      <c r="R40" s="116">
        <v>0</v>
      </c>
      <c r="S40" s="116">
        <v>12445.51</v>
      </c>
      <c r="T40" s="116">
        <v>352686.9</v>
      </c>
      <c r="U40" s="116">
        <v>609964.12</v>
      </c>
      <c r="V40" s="116">
        <v>560996.25</v>
      </c>
      <c r="W40" s="116">
        <v>37001.440000000002</v>
      </c>
      <c r="X40" s="116">
        <v>2503.14</v>
      </c>
      <c r="Y40" s="116">
        <v>0</v>
      </c>
      <c r="Z40" s="116">
        <v>83053.440000000002</v>
      </c>
      <c r="AA40" s="116">
        <v>9924.75</v>
      </c>
      <c r="AB40" s="116">
        <v>62020.67</v>
      </c>
      <c r="AC40" s="116">
        <v>5286652.2</v>
      </c>
      <c r="AD40" s="116">
        <v>13694.61</v>
      </c>
      <c r="AE40" s="116">
        <v>0</v>
      </c>
      <c r="AF40" s="116">
        <v>7066.34</v>
      </c>
      <c r="AG40" s="116">
        <v>15737.05</v>
      </c>
      <c r="AH40" s="116">
        <v>94057.298840000003</v>
      </c>
      <c r="AI40" s="116">
        <v>99791.8</v>
      </c>
      <c r="AJ40" s="116">
        <v>12601.6</v>
      </c>
      <c r="AK40" s="116">
        <v>102164.62</v>
      </c>
      <c r="AL40" s="116">
        <v>18219.57</v>
      </c>
      <c r="AM40" s="63">
        <v>174839.48</v>
      </c>
      <c r="AN40" s="63">
        <v>16956.5</v>
      </c>
      <c r="AO40" s="63">
        <v>7382.34</v>
      </c>
      <c r="AP40" s="63">
        <v>686638.97</v>
      </c>
      <c r="AQ40" s="63">
        <v>0</v>
      </c>
      <c r="AR40" s="63">
        <v>6695.22</v>
      </c>
      <c r="AS40" s="63">
        <v>1432083.85</v>
      </c>
      <c r="AT40" s="63">
        <v>1287346.6399999999</v>
      </c>
      <c r="AU40" s="63">
        <v>1208313.25</v>
      </c>
      <c r="AV40" s="63">
        <v>27373.5</v>
      </c>
      <c r="AW40" s="63">
        <v>461</v>
      </c>
      <c r="AX40" s="63">
        <v>138534</v>
      </c>
      <c r="AY40" s="63">
        <v>369649.93</v>
      </c>
      <c r="AZ40" s="63">
        <v>0</v>
      </c>
      <c r="BA40" s="63">
        <v>19353.93</v>
      </c>
      <c r="BB40" s="63">
        <v>1278042.93</v>
      </c>
      <c r="BC40" s="63">
        <v>8501.52</v>
      </c>
      <c r="BD40" s="63">
        <v>118052</v>
      </c>
      <c r="BE40" s="63">
        <v>312646.64</v>
      </c>
      <c r="BF40" s="63">
        <v>186908.42</v>
      </c>
      <c r="BG40" s="63">
        <v>17206.689999999999</v>
      </c>
      <c r="BH40" s="63">
        <v>42825.11</v>
      </c>
      <c r="BI40" s="63">
        <v>10126.43</v>
      </c>
      <c r="BJ40" s="63">
        <v>522785.87</v>
      </c>
      <c r="BK40" s="63">
        <v>-366.47</v>
      </c>
      <c r="BL40" s="63">
        <v>0</v>
      </c>
      <c r="BM40" s="63">
        <v>0</v>
      </c>
      <c r="BN40" s="63">
        <v>19179.91</v>
      </c>
      <c r="BO40" s="63">
        <v>17100.34</v>
      </c>
      <c r="BP40" s="63">
        <v>3121420.81</v>
      </c>
      <c r="BQ40" s="63">
        <v>203513.8</v>
      </c>
      <c r="BR40" s="63">
        <v>819.11</v>
      </c>
      <c r="BS40" s="63">
        <v>9476.51</v>
      </c>
      <c r="BT40" s="63">
        <v>2212.39</v>
      </c>
      <c r="BU40" s="63">
        <v>4957.08</v>
      </c>
      <c r="BV40" s="63">
        <v>70489.440000000002</v>
      </c>
      <c r="BW40" s="63">
        <v>10131.59</v>
      </c>
      <c r="BX40" s="63">
        <v>6024818.9199999999</v>
      </c>
      <c r="BY40" s="63">
        <v>324101</v>
      </c>
      <c r="BZ40" s="63">
        <v>173461.71</v>
      </c>
      <c r="CA40" s="63">
        <v>1501</v>
      </c>
      <c r="CB40" s="63">
        <v>156047.72</v>
      </c>
      <c r="CC40" s="63">
        <v>0</v>
      </c>
      <c r="CD40" s="63">
        <v>75700</v>
      </c>
      <c r="CE40" s="63">
        <v>71548</v>
      </c>
      <c r="CF40" s="63">
        <v>249094.3</v>
      </c>
      <c r="CG40" s="12"/>
      <c r="CH40" s="12"/>
      <c r="CI40" s="12"/>
    </row>
    <row r="41" spans="2:87" outlineLevel="1" x14ac:dyDescent="0.2">
      <c r="B41" s="2">
        <v>33</v>
      </c>
      <c r="C41" s="10">
        <v>5155</v>
      </c>
      <c r="D41" s="155">
        <v>32</v>
      </c>
      <c r="E41" s="10" t="s">
        <v>40</v>
      </c>
      <c r="F41" s="33"/>
      <c r="G41" s="33">
        <f t="shared" si="0"/>
        <v>0</v>
      </c>
      <c r="H41" s="12"/>
      <c r="I41" s="12"/>
      <c r="J41" s="12"/>
      <c r="K41" s="12"/>
      <c r="L41" s="12"/>
      <c r="M41" s="12"/>
      <c r="N41" s="12"/>
      <c r="O41" s="62">
        <v>39</v>
      </c>
      <c r="P41" s="62">
        <v>0</v>
      </c>
      <c r="Q41" s="116">
        <v>410.97</v>
      </c>
      <c r="R41" s="116">
        <v>0</v>
      </c>
      <c r="S41" s="116">
        <v>488</v>
      </c>
      <c r="T41" s="116">
        <v>246424.06</v>
      </c>
      <c r="U41" s="116">
        <v>496480.54</v>
      </c>
      <c r="V41" s="116">
        <v>109421.08</v>
      </c>
      <c r="W41" s="116">
        <v>72415.960000000006</v>
      </c>
      <c r="X41" s="116">
        <v>114268.19</v>
      </c>
      <c r="Y41" s="116">
        <v>0</v>
      </c>
      <c r="Z41" s="116">
        <v>279864.71999999997</v>
      </c>
      <c r="AA41" s="116">
        <v>2000</v>
      </c>
      <c r="AB41" s="116">
        <v>104205.75999999999</v>
      </c>
      <c r="AC41" s="116">
        <v>0</v>
      </c>
      <c r="AD41" s="116">
        <v>126550.18</v>
      </c>
      <c r="AE41" s="116">
        <v>272476.07</v>
      </c>
      <c r="AF41" s="116">
        <v>64649.08</v>
      </c>
      <c r="AG41" s="116">
        <v>0</v>
      </c>
      <c r="AH41" s="116">
        <v>187508.2133</v>
      </c>
      <c r="AI41" s="116">
        <v>54669.760000000002</v>
      </c>
      <c r="AJ41" s="116">
        <v>0</v>
      </c>
      <c r="AK41" s="116">
        <v>123355.45</v>
      </c>
      <c r="AL41" s="116">
        <v>31799.91</v>
      </c>
      <c r="AM41" s="63">
        <v>247305.5</v>
      </c>
      <c r="AN41" s="63">
        <v>0</v>
      </c>
      <c r="AO41" s="63">
        <v>9236.43</v>
      </c>
      <c r="AP41" s="63">
        <v>0</v>
      </c>
      <c r="AQ41" s="63">
        <v>0</v>
      </c>
      <c r="AR41" s="63">
        <v>6408.06</v>
      </c>
      <c r="AS41" s="63">
        <v>1040236.01</v>
      </c>
      <c r="AT41" s="63">
        <v>0</v>
      </c>
      <c r="AU41" s="63">
        <v>176230.02</v>
      </c>
      <c r="AV41" s="63">
        <v>119305.96</v>
      </c>
      <c r="AW41" s="63">
        <v>0</v>
      </c>
      <c r="AX41" s="63">
        <v>32634</v>
      </c>
      <c r="AY41" s="63">
        <v>230232.15</v>
      </c>
      <c r="AZ41" s="63">
        <v>31872.6</v>
      </c>
      <c r="BA41" s="63">
        <v>117197.4</v>
      </c>
      <c r="BB41" s="63">
        <v>841160.8</v>
      </c>
      <c r="BC41" s="63">
        <v>12937.55</v>
      </c>
      <c r="BD41" s="63">
        <v>0</v>
      </c>
      <c r="BE41" s="63">
        <v>0</v>
      </c>
      <c r="BF41" s="63">
        <v>158894.24</v>
      </c>
      <c r="BG41" s="63">
        <v>59585.67</v>
      </c>
      <c r="BH41" s="63">
        <v>156390.32</v>
      </c>
      <c r="BI41" s="63">
        <v>2982.22</v>
      </c>
      <c r="BJ41" s="63">
        <v>27014.45</v>
      </c>
      <c r="BK41" s="63">
        <v>66651.570000000007</v>
      </c>
      <c r="BL41" s="63">
        <v>0</v>
      </c>
      <c r="BM41" s="63">
        <v>134291.17000000001</v>
      </c>
      <c r="BN41" s="63">
        <v>15134.61</v>
      </c>
      <c r="BO41" s="63">
        <v>188004.39</v>
      </c>
      <c r="BP41" s="63">
        <v>327180.96999999997</v>
      </c>
      <c r="BQ41" s="63">
        <v>73080.320000000007</v>
      </c>
      <c r="BR41" s="63">
        <v>6860.14</v>
      </c>
      <c r="BS41" s="63">
        <v>11209.15</v>
      </c>
      <c r="BT41" s="63">
        <v>0</v>
      </c>
      <c r="BU41" s="63">
        <v>9442.73</v>
      </c>
      <c r="BV41" s="63">
        <v>256856.9</v>
      </c>
      <c r="BW41" s="63">
        <v>22570.17</v>
      </c>
      <c r="BX41" s="63">
        <v>187259.6</v>
      </c>
      <c r="BY41" s="63">
        <v>162911</v>
      </c>
      <c r="BZ41" s="63">
        <v>66722.03</v>
      </c>
      <c r="CA41" s="63">
        <v>215681</v>
      </c>
      <c r="CB41" s="63">
        <v>141735.31</v>
      </c>
      <c r="CC41" s="63">
        <v>2948.84</v>
      </c>
      <c r="CD41" s="63">
        <v>8797</v>
      </c>
      <c r="CE41" s="63">
        <v>208973</v>
      </c>
      <c r="CF41" s="63">
        <v>435325.35</v>
      </c>
      <c r="CG41" s="12"/>
      <c r="CH41" s="12"/>
      <c r="CI41" s="12"/>
    </row>
    <row r="42" spans="2:87" outlineLevel="1" x14ac:dyDescent="0.2">
      <c r="B42" s="2">
        <v>34</v>
      </c>
      <c r="C42" s="10">
        <v>5160</v>
      </c>
      <c r="D42" s="155">
        <v>33</v>
      </c>
      <c r="E42" s="10" t="s">
        <v>41</v>
      </c>
      <c r="F42" s="33"/>
      <c r="G42" s="33">
        <f t="shared" ref="G42:G73" si="1">HLOOKUP($E$3,$P$3:$CF$269,O42,TRUE)</f>
        <v>0</v>
      </c>
      <c r="H42" s="12"/>
      <c r="I42" s="12"/>
      <c r="J42" s="12"/>
      <c r="K42" s="12"/>
      <c r="L42" s="12"/>
      <c r="M42" s="12"/>
      <c r="N42" s="12"/>
      <c r="O42" s="62">
        <v>40</v>
      </c>
      <c r="P42" s="62">
        <v>0</v>
      </c>
      <c r="Q42" s="116">
        <v>7965.86</v>
      </c>
      <c r="R42" s="116">
        <v>3557.21</v>
      </c>
      <c r="S42" s="116">
        <v>2618.1999999999998</v>
      </c>
      <c r="T42" s="116">
        <v>41424.160000000003</v>
      </c>
      <c r="U42" s="116">
        <v>39759.199999999997</v>
      </c>
      <c r="V42" s="116">
        <v>186092.61</v>
      </c>
      <c r="W42" s="116">
        <v>46438.26</v>
      </c>
      <c r="X42" s="116">
        <v>14202.1</v>
      </c>
      <c r="Y42" s="116">
        <v>0</v>
      </c>
      <c r="Z42" s="116">
        <v>71049.36</v>
      </c>
      <c r="AA42" s="116">
        <v>0</v>
      </c>
      <c r="AB42" s="116">
        <v>13360.91</v>
      </c>
      <c r="AC42" s="116">
        <v>0</v>
      </c>
      <c r="AD42" s="116">
        <v>39703.35</v>
      </c>
      <c r="AE42" s="116">
        <v>32085.83</v>
      </c>
      <c r="AF42" s="116">
        <v>12367.97</v>
      </c>
      <c r="AG42" s="116">
        <v>5468.67</v>
      </c>
      <c r="AH42" s="116">
        <v>64304.138529999997</v>
      </c>
      <c r="AI42" s="116">
        <v>18146.55</v>
      </c>
      <c r="AJ42" s="116">
        <v>0</v>
      </c>
      <c r="AK42" s="116">
        <v>166675.35</v>
      </c>
      <c r="AL42" s="116">
        <v>46905.440000000002</v>
      </c>
      <c r="AM42" s="63">
        <v>203639.82</v>
      </c>
      <c r="AN42" s="63">
        <v>0</v>
      </c>
      <c r="AO42" s="63">
        <v>59270.55</v>
      </c>
      <c r="AP42" s="63">
        <v>25534.37</v>
      </c>
      <c r="AQ42" s="63">
        <v>0</v>
      </c>
      <c r="AR42" s="63">
        <v>2551.9699999999998</v>
      </c>
      <c r="AS42" s="63">
        <v>17609.009999999998</v>
      </c>
      <c r="AT42" s="63">
        <v>2921056.13</v>
      </c>
      <c r="AU42" s="63">
        <v>542193.03</v>
      </c>
      <c r="AV42" s="63">
        <v>15441.35</v>
      </c>
      <c r="AW42" s="63">
        <v>0</v>
      </c>
      <c r="AX42" s="63">
        <v>33836</v>
      </c>
      <c r="AY42" s="63">
        <v>257360.84</v>
      </c>
      <c r="AZ42" s="63">
        <v>42143.59</v>
      </c>
      <c r="BA42" s="63">
        <v>147675.26999999999</v>
      </c>
      <c r="BB42" s="63">
        <v>329692.58</v>
      </c>
      <c r="BC42" s="63">
        <v>2115.4699999999998</v>
      </c>
      <c r="BD42" s="63">
        <v>150213</v>
      </c>
      <c r="BE42" s="63">
        <v>97598.15</v>
      </c>
      <c r="BF42" s="63">
        <v>113635.25</v>
      </c>
      <c r="BG42" s="63">
        <v>44823.62</v>
      </c>
      <c r="BH42" s="63">
        <v>223329.19</v>
      </c>
      <c r="BI42" s="63">
        <v>17652.98</v>
      </c>
      <c r="BJ42" s="63">
        <v>255125.91</v>
      </c>
      <c r="BK42" s="63">
        <v>27356.41</v>
      </c>
      <c r="BL42" s="63">
        <v>27871</v>
      </c>
      <c r="BM42" s="63">
        <v>0</v>
      </c>
      <c r="BN42" s="63">
        <v>71665.09</v>
      </c>
      <c r="BO42" s="63">
        <v>23461.64</v>
      </c>
      <c r="BP42" s="63">
        <v>196763.43</v>
      </c>
      <c r="BQ42" s="63">
        <v>71121.48</v>
      </c>
      <c r="BR42" s="63">
        <v>8845.82</v>
      </c>
      <c r="BS42" s="63">
        <v>13601.64</v>
      </c>
      <c r="BT42" s="63">
        <v>4553.12</v>
      </c>
      <c r="BU42" s="63">
        <v>32333.439999999999</v>
      </c>
      <c r="BV42" s="63">
        <v>42160.43</v>
      </c>
      <c r="BW42" s="63">
        <v>11775.49</v>
      </c>
      <c r="BX42" s="63">
        <v>2046.16</v>
      </c>
      <c r="BY42" s="63">
        <v>111137</v>
      </c>
      <c r="BZ42" s="63">
        <v>24859.360000000001</v>
      </c>
      <c r="CA42" s="63">
        <v>86220</v>
      </c>
      <c r="CB42" s="63">
        <v>101545.11</v>
      </c>
      <c r="CC42" s="63">
        <v>570.96</v>
      </c>
      <c r="CD42" s="63">
        <v>37695</v>
      </c>
      <c r="CE42" s="63">
        <v>149461</v>
      </c>
      <c r="CF42" s="63">
        <v>198597.58</v>
      </c>
      <c r="CG42" s="12"/>
      <c r="CH42" s="12"/>
      <c r="CI42" s="12"/>
    </row>
    <row r="43" spans="2:87" outlineLevel="1" x14ac:dyDescent="0.2">
      <c r="B43" s="2">
        <v>35</v>
      </c>
      <c r="C43" s="10">
        <v>5175</v>
      </c>
      <c r="D43" s="155">
        <v>34</v>
      </c>
      <c r="E43" s="10" t="s">
        <v>42</v>
      </c>
      <c r="F43" s="33"/>
      <c r="G43" s="33">
        <f t="shared" si="1"/>
        <v>0</v>
      </c>
      <c r="H43" s="12"/>
      <c r="I43" s="12"/>
      <c r="J43" s="12"/>
      <c r="K43" s="12"/>
      <c r="L43" s="12"/>
      <c r="M43" s="12"/>
      <c r="N43" s="12"/>
      <c r="O43" s="62">
        <v>41</v>
      </c>
      <c r="P43" s="62">
        <v>0</v>
      </c>
      <c r="Q43" s="116">
        <v>422693.07</v>
      </c>
      <c r="R43" s="116">
        <v>29937.78</v>
      </c>
      <c r="S43" s="116">
        <v>7558.72</v>
      </c>
      <c r="T43" s="116">
        <v>0</v>
      </c>
      <c r="U43" s="116">
        <v>142667.75</v>
      </c>
      <c r="V43" s="116">
        <v>0</v>
      </c>
      <c r="W43" s="116">
        <v>415023.58</v>
      </c>
      <c r="X43" s="116">
        <v>0</v>
      </c>
      <c r="Y43" s="116">
        <v>0</v>
      </c>
      <c r="Z43" s="116">
        <v>281231.5</v>
      </c>
      <c r="AA43" s="116">
        <v>0</v>
      </c>
      <c r="AB43" s="116">
        <v>163335.1</v>
      </c>
      <c r="AC43" s="116">
        <v>1580972.98</v>
      </c>
      <c r="AD43" s="116">
        <v>221904.38</v>
      </c>
      <c r="AE43" s="116">
        <v>0</v>
      </c>
      <c r="AF43" s="116">
        <v>47531.29</v>
      </c>
      <c r="AG43" s="116">
        <v>3192.58</v>
      </c>
      <c r="AH43" s="116">
        <v>0</v>
      </c>
      <c r="AI43" s="116">
        <v>95891.04</v>
      </c>
      <c r="AJ43" s="116">
        <v>41600.620000000003</v>
      </c>
      <c r="AK43" s="116">
        <v>38010.800000000003</v>
      </c>
      <c r="AL43" s="116">
        <v>0</v>
      </c>
      <c r="AM43" s="63">
        <v>5717.24</v>
      </c>
      <c r="AN43" s="63">
        <v>2195.1999999999998</v>
      </c>
      <c r="AO43" s="63">
        <v>6599.45</v>
      </c>
      <c r="AP43" s="63">
        <v>53920.38</v>
      </c>
      <c r="AQ43" s="63">
        <v>337.5</v>
      </c>
      <c r="AR43" s="63">
        <v>1267.77</v>
      </c>
      <c r="AS43" s="63">
        <v>0</v>
      </c>
      <c r="AT43" s="63">
        <v>0</v>
      </c>
      <c r="AU43" s="63">
        <v>1462928.53</v>
      </c>
      <c r="AV43" s="63">
        <v>23215.95</v>
      </c>
      <c r="AW43" s="63">
        <v>0</v>
      </c>
      <c r="AX43" s="63">
        <v>1556</v>
      </c>
      <c r="AY43" s="63">
        <v>0</v>
      </c>
      <c r="AZ43" s="63">
        <v>58071.77</v>
      </c>
      <c r="BA43" s="63">
        <v>8673.43</v>
      </c>
      <c r="BB43" s="63">
        <v>238116.84</v>
      </c>
      <c r="BC43" s="63">
        <v>9331.83</v>
      </c>
      <c r="BD43" s="63">
        <v>50187</v>
      </c>
      <c r="BE43" s="63">
        <v>177073.31</v>
      </c>
      <c r="BF43" s="63">
        <v>1725.18</v>
      </c>
      <c r="BG43" s="63">
        <v>51848.19</v>
      </c>
      <c r="BH43" s="63">
        <v>5749.41</v>
      </c>
      <c r="BI43" s="63">
        <v>564.75</v>
      </c>
      <c r="BJ43" s="63">
        <v>0</v>
      </c>
      <c r="BK43" s="63">
        <v>0</v>
      </c>
      <c r="BL43" s="63">
        <v>109132</v>
      </c>
      <c r="BM43" s="63">
        <v>67.91</v>
      </c>
      <c r="BN43" s="63">
        <v>0</v>
      </c>
      <c r="BO43" s="63">
        <v>0</v>
      </c>
      <c r="BP43" s="63">
        <v>589.08000000000004</v>
      </c>
      <c r="BQ43" s="63">
        <v>57154.31</v>
      </c>
      <c r="BR43" s="63">
        <v>639.34</v>
      </c>
      <c r="BS43" s="63">
        <v>10530.37</v>
      </c>
      <c r="BT43" s="63">
        <v>60582.93</v>
      </c>
      <c r="BU43" s="63">
        <v>45128.68</v>
      </c>
      <c r="BV43" s="63">
        <v>59782.400000000001</v>
      </c>
      <c r="BW43" s="63">
        <v>2071.5500000000002</v>
      </c>
      <c r="BX43" s="63">
        <v>0</v>
      </c>
      <c r="BY43" s="63">
        <v>465032</v>
      </c>
      <c r="BZ43" s="63">
        <v>47348.59</v>
      </c>
      <c r="CA43" s="63">
        <v>0</v>
      </c>
      <c r="CB43" s="63">
        <v>102592.13</v>
      </c>
      <c r="CC43" s="63">
        <v>30451.88</v>
      </c>
      <c r="CD43" s="63">
        <v>15660</v>
      </c>
      <c r="CE43" s="63">
        <v>122998</v>
      </c>
      <c r="CF43" s="63">
        <v>23569.63</v>
      </c>
      <c r="CG43" s="12"/>
      <c r="CH43" s="12"/>
      <c r="CI43" s="12"/>
    </row>
    <row r="44" spans="2:87" x14ac:dyDescent="0.2">
      <c r="B44" s="2">
        <v>36</v>
      </c>
      <c r="C44" s="13"/>
      <c r="D44" s="155"/>
      <c r="E44" s="14" t="s">
        <v>43</v>
      </c>
      <c r="F44" s="48"/>
      <c r="G44" s="33">
        <f t="shared" si="1"/>
        <v>0</v>
      </c>
      <c r="H44" s="12"/>
      <c r="I44" s="15"/>
      <c r="J44" s="15"/>
      <c r="K44" s="15"/>
      <c r="L44" s="15"/>
      <c r="M44" s="15"/>
      <c r="N44" s="12"/>
      <c r="O44" s="62">
        <v>42</v>
      </c>
      <c r="P44" s="62">
        <v>0</v>
      </c>
      <c r="Q44" s="116">
        <v>5064914.8400000008</v>
      </c>
      <c r="R44" s="116">
        <v>93415.709999999992</v>
      </c>
      <c r="S44" s="116">
        <v>163254.70000000004</v>
      </c>
      <c r="T44" s="116">
        <v>1807119.5200000003</v>
      </c>
      <c r="U44" s="116">
        <v>4198647.51</v>
      </c>
      <c r="V44" s="116">
        <v>2671173.33</v>
      </c>
      <c r="W44" s="116">
        <v>1902723.6300000001</v>
      </c>
      <c r="X44" s="116">
        <v>354386.45999999996</v>
      </c>
      <c r="Y44" s="116">
        <v>0</v>
      </c>
      <c r="Z44" s="116">
        <v>1727735.5699999998</v>
      </c>
      <c r="AA44" s="116">
        <v>46222.76</v>
      </c>
      <c r="AB44" s="116">
        <v>644987.39</v>
      </c>
      <c r="AC44" s="116">
        <v>12057110.91</v>
      </c>
      <c r="AD44" s="116">
        <v>1747848.3400000003</v>
      </c>
      <c r="AE44" s="116">
        <v>2028985.2100000002</v>
      </c>
      <c r="AF44" s="116">
        <v>286801.81</v>
      </c>
      <c r="AG44" s="116">
        <v>353018.86</v>
      </c>
      <c r="AH44" s="116">
        <v>1439706.7683199998</v>
      </c>
      <c r="AI44" s="116">
        <v>1228752.21</v>
      </c>
      <c r="AJ44" s="116">
        <v>307190.97999999992</v>
      </c>
      <c r="AK44" s="116">
        <v>2162162.9599999995</v>
      </c>
      <c r="AL44" s="116">
        <v>661047.79</v>
      </c>
      <c r="AM44" s="64">
        <v>1455020.75</v>
      </c>
      <c r="AN44" s="64">
        <v>444658.55</v>
      </c>
      <c r="AO44" s="64">
        <v>282006.47000000003</v>
      </c>
      <c r="AP44" s="64">
        <v>4597741.99</v>
      </c>
      <c r="AQ44" s="64">
        <v>14113.25</v>
      </c>
      <c r="AR44" s="64">
        <v>168398.65</v>
      </c>
      <c r="AS44" s="64">
        <v>4995779.34</v>
      </c>
      <c r="AT44" s="64">
        <v>247142783.88999999</v>
      </c>
      <c r="AU44" s="64">
        <v>10563439.699999997</v>
      </c>
      <c r="AV44" s="64">
        <v>731242.00999999989</v>
      </c>
      <c r="AW44" s="64">
        <v>570654</v>
      </c>
      <c r="AX44" s="64">
        <v>1540546</v>
      </c>
      <c r="AY44" s="64">
        <v>4998354.1300000008</v>
      </c>
      <c r="AZ44" s="64">
        <v>273923.22000000003</v>
      </c>
      <c r="BA44" s="64">
        <v>1292350.6599999999</v>
      </c>
      <c r="BB44" s="64">
        <v>8326377.1399999997</v>
      </c>
      <c r="BC44" s="64">
        <v>207028.47999999998</v>
      </c>
      <c r="BD44" s="64">
        <v>1360880</v>
      </c>
      <c r="BE44" s="64">
        <v>1495110.48</v>
      </c>
      <c r="BF44" s="64">
        <v>2203115.31</v>
      </c>
      <c r="BG44" s="64">
        <v>476273.29999999993</v>
      </c>
      <c r="BH44" s="64">
        <v>1724297.29</v>
      </c>
      <c r="BI44" s="64">
        <v>496255.16999999993</v>
      </c>
      <c r="BJ44" s="64">
        <v>2181508.65</v>
      </c>
      <c r="BK44" s="64">
        <v>501000.79000000004</v>
      </c>
      <c r="BL44" s="64">
        <v>994230</v>
      </c>
      <c r="BM44" s="64">
        <v>1370653.8099999998</v>
      </c>
      <c r="BN44" s="64">
        <v>613080.62999999989</v>
      </c>
      <c r="BO44" s="64">
        <v>564299.54999999993</v>
      </c>
      <c r="BP44" s="64">
        <v>8547801.5000000019</v>
      </c>
      <c r="BQ44" s="64">
        <v>2206518.4900000002</v>
      </c>
      <c r="BR44" s="64">
        <v>168606.13</v>
      </c>
      <c r="BS44" s="64">
        <v>429760.45</v>
      </c>
      <c r="BT44" s="64">
        <v>188511.44</v>
      </c>
      <c r="BU44" s="64">
        <v>310047.64999999997</v>
      </c>
      <c r="BV44" s="64">
        <v>4896394.5200000005</v>
      </c>
      <c r="BW44" s="64">
        <v>178960.38999999996</v>
      </c>
      <c r="BX44" s="64">
        <v>59683417.940000005</v>
      </c>
      <c r="BY44" s="64">
        <v>3722893</v>
      </c>
      <c r="BZ44" s="64">
        <v>732972.09</v>
      </c>
      <c r="CA44" s="64">
        <v>1560653</v>
      </c>
      <c r="CB44" s="64">
        <v>1815063.8000000003</v>
      </c>
      <c r="CC44" s="64">
        <v>218122.08</v>
      </c>
      <c r="CD44" s="64">
        <v>296960</v>
      </c>
      <c r="CE44" s="64">
        <v>1717644</v>
      </c>
      <c r="CF44" s="64">
        <v>1923099.85</v>
      </c>
      <c r="CG44" s="15"/>
      <c r="CH44" s="15"/>
      <c r="CI44" s="15"/>
    </row>
    <row r="45" spans="2:87" outlineLevel="1" x14ac:dyDescent="0.2">
      <c r="B45" s="2">
        <v>37</v>
      </c>
      <c r="C45" s="10">
        <v>5305</v>
      </c>
      <c r="D45" s="155">
        <v>35</v>
      </c>
      <c r="E45" s="10" t="s">
        <v>44</v>
      </c>
      <c r="F45" s="33"/>
      <c r="G45" s="33">
        <f t="shared" si="1"/>
        <v>0</v>
      </c>
      <c r="H45" s="12"/>
      <c r="I45" s="12"/>
      <c r="J45" s="12"/>
      <c r="K45" s="12"/>
      <c r="L45" s="12"/>
      <c r="M45" s="12"/>
      <c r="N45" s="12"/>
      <c r="O45" s="62">
        <v>43</v>
      </c>
      <c r="P45" s="62">
        <v>0</v>
      </c>
      <c r="Q45" s="116">
        <v>85719</v>
      </c>
      <c r="R45" s="116">
        <v>3060.11</v>
      </c>
      <c r="S45" s="116">
        <v>145922.96</v>
      </c>
      <c r="T45" s="116">
        <v>168107.75</v>
      </c>
      <c r="U45" s="116">
        <v>0</v>
      </c>
      <c r="V45" s="116">
        <v>915849.25</v>
      </c>
      <c r="W45" s="116">
        <v>142188.94</v>
      </c>
      <c r="X45" s="116">
        <v>57885.78</v>
      </c>
      <c r="Y45" s="116">
        <v>0</v>
      </c>
      <c r="Z45" s="116">
        <v>92517.28</v>
      </c>
      <c r="AA45" s="116">
        <v>0</v>
      </c>
      <c r="AB45" s="116">
        <v>105532.27</v>
      </c>
      <c r="AC45" s="116">
        <v>3190114.12</v>
      </c>
      <c r="AD45" s="116">
        <v>487264.74</v>
      </c>
      <c r="AE45" s="116">
        <v>0</v>
      </c>
      <c r="AF45" s="116">
        <v>0</v>
      </c>
      <c r="AG45" s="116">
        <v>0</v>
      </c>
      <c r="AH45" s="116">
        <v>187518.75</v>
      </c>
      <c r="AI45" s="116">
        <v>27534.62</v>
      </c>
      <c r="AJ45" s="116">
        <v>0</v>
      </c>
      <c r="AK45" s="116">
        <v>0</v>
      </c>
      <c r="AL45" s="116">
        <v>39984.47</v>
      </c>
      <c r="AM45" s="63">
        <v>680634.5</v>
      </c>
      <c r="AN45" s="63">
        <v>197065.18</v>
      </c>
      <c r="AO45" s="63">
        <v>0</v>
      </c>
      <c r="AP45" s="63">
        <v>0</v>
      </c>
      <c r="AQ45" s="63">
        <v>0</v>
      </c>
      <c r="AR45" s="63">
        <v>0</v>
      </c>
      <c r="AS45" s="63">
        <v>620004.23</v>
      </c>
      <c r="AT45" s="63">
        <v>0</v>
      </c>
      <c r="AU45" s="63">
        <v>0</v>
      </c>
      <c r="AV45" s="63">
        <v>101883.56</v>
      </c>
      <c r="AW45" s="63">
        <v>0</v>
      </c>
      <c r="AX45" s="63">
        <v>0</v>
      </c>
      <c r="AY45" s="63">
        <v>579453.15</v>
      </c>
      <c r="AZ45" s="63">
        <v>0</v>
      </c>
      <c r="BA45" s="63">
        <v>127162.19</v>
      </c>
      <c r="BB45" s="63">
        <v>175207.08</v>
      </c>
      <c r="BC45" s="63">
        <v>0</v>
      </c>
      <c r="BD45" s="63">
        <v>0</v>
      </c>
      <c r="BE45" s="63">
        <v>151573.96</v>
      </c>
      <c r="BF45" s="63">
        <v>961818.48</v>
      </c>
      <c r="BG45" s="63">
        <v>20248.12</v>
      </c>
      <c r="BH45" s="63">
        <v>0</v>
      </c>
      <c r="BI45" s="63">
        <v>82878.61</v>
      </c>
      <c r="BJ45" s="63">
        <v>483308.4</v>
      </c>
      <c r="BK45" s="63">
        <v>29343.9</v>
      </c>
      <c r="BL45" s="63">
        <v>0</v>
      </c>
      <c r="BM45" s="63">
        <v>137027.75</v>
      </c>
      <c r="BN45" s="63">
        <v>0</v>
      </c>
      <c r="BO45" s="63">
        <v>334621.03999999998</v>
      </c>
      <c r="BP45" s="63">
        <v>1106483.56</v>
      </c>
      <c r="BQ45" s="63">
        <v>32206.12</v>
      </c>
      <c r="BR45" s="63">
        <v>0</v>
      </c>
      <c r="BS45" s="63">
        <v>0</v>
      </c>
      <c r="BT45" s="63">
        <v>0</v>
      </c>
      <c r="BU45" s="63">
        <v>107010.22</v>
      </c>
      <c r="BV45" s="63">
        <v>0</v>
      </c>
      <c r="BW45" s="63">
        <v>0</v>
      </c>
      <c r="BX45" s="63">
        <v>203986.96</v>
      </c>
      <c r="BY45" s="63">
        <v>0</v>
      </c>
      <c r="BZ45" s="63">
        <v>0</v>
      </c>
      <c r="CA45" s="63">
        <v>63784</v>
      </c>
      <c r="CB45" s="63">
        <v>0</v>
      </c>
      <c r="CC45" s="63">
        <v>37387.410000000003</v>
      </c>
      <c r="CD45" s="63">
        <v>0</v>
      </c>
      <c r="CE45" s="63">
        <v>0</v>
      </c>
      <c r="CF45" s="63">
        <v>122755.67</v>
      </c>
      <c r="CG45" s="12"/>
      <c r="CH45" s="12"/>
      <c r="CI45" s="12"/>
    </row>
    <row r="46" spans="2:87" outlineLevel="1" x14ac:dyDescent="0.2">
      <c r="B46" s="2">
        <v>38</v>
      </c>
      <c r="C46" s="10">
        <v>5310</v>
      </c>
      <c r="D46" s="155">
        <v>36</v>
      </c>
      <c r="E46" s="10" t="s">
        <v>45</v>
      </c>
      <c r="F46" s="33"/>
      <c r="G46" s="33">
        <f t="shared" si="1"/>
        <v>35466.49</v>
      </c>
      <c r="H46" s="12"/>
      <c r="I46" s="12"/>
      <c r="J46" s="12"/>
      <c r="K46" s="12"/>
      <c r="L46" s="12"/>
      <c r="M46" s="12"/>
      <c r="N46" s="12"/>
      <c r="O46" s="62">
        <v>44</v>
      </c>
      <c r="P46" s="62">
        <v>0</v>
      </c>
      <c r="Q46" s="116">
        <v>117110.78</v>
      </c>
      <c r="R46" s="116">
        <v>29682.95</v>
      </c>
      <c r="S46" s="116">
        <v>284123.19</v>
      </c>
      <c r="T46" s="116">
        <v>580983.80000000005</v>
      </c>
      <c r="U46" s="116">
        <v>322243.59999999998</v>
      </c>
      <c r="V46" s="116">
        <v>374157.31</v>
      </c>
      <c r="W46" s="116">
        <v>79325.91</v>
      </c>
      <c r="X46" s="116">
        <v>106918.86</v>
      </c>
      <c r="Y46" s="116">
        <v>35466.49</v>
      </c>
      <c r="Z46" s="116">
        <v>201708.19</v>
      </c>
      <c r="AA46" s="116">
        <v>168889.18</v>
      </c>
      <c r="AB46" s="116">
        <v>59514.6</v>
      </c>
      <c r="AC46" s="116">
        <v>2194533.88</v>
      </c>
      <c r="AD46" s="116">
        <v>254379.51</v>
      </c>
      <c r="AE46" s="116">
        <v>330298.03999999998</v>
      </c>
      <c r="AF46" s="116">
        <v>0</v>
      </c>
      <c r="AG46" s="116">
        <v>64727</v>
      </c>
      <c r="AH46" s="116">
        <v>234570.62</v>
      </c>
      <c r="AI46" s="116">
        <v>234863.39</v>
      </c>
      <c r="AJ46" s="116">
        <v>8176.76</v>
      </c>
      <c r="AK46" s="116">
        <v>19419.900000000001</v>
      </c>
      <c r="AL46" s="116">
        <v>62006.52</v>
      </c>
      <c r="AM46" s="63">
        <v>190823.8</v>
      </c>
      <c r="AN46" s="63">
        <v>35406.120000000003</v>
      </c>
      <c r="AO46" s="63">
        <v>18352.650000000001</v>
      </c>
      <c r="AP46" s="63">
        <v>0</v>
      </c>
      <c r="AQ46" s="63">
        <v>112.5</v>
      </c>
      <c r="AR46" s="63">
        <v>30816.54</v>
      </c>
      <c r="AS46" s="63">
        <v>779024.41</v>
      </c>
      <c r="AT46" s="63">
        <v>14414322.02</v>
      </c>
      <c r="AU46" s="63">
        <v>367203.24</v>
      </c>
      <c r="AV46" s="63">
        <v>12016.9</v>
      </c>
      <c r="AW46" s="63">
        <v>25908</v>
      </c>
      <c r="AX46" s="63">
        <v>202092</v>
      </c>
      <c r="AY46" s="63">
        <v>788674.74</v>
      </c>
      <c r="AZ46" s="63">
        <v>208515.95</v>
      </c>
      <c r="BA46" s="63">
        <v>59172.94</v>
      </c>
      <c r="BB46" s="63">
        <v>1738735.09</v>
      </c>
      <c r="BC46" s="63">
        <v>127714.52</v>
      </c>
      <c r="BD46" s="63">
        <v>210720</v>
      </c>
      <c r="BE46" s="63">
        <v>342032.1</v>
      </c>
      <c r="BF46" s="63">
        <v>491608.78</v>
      </c>
      <c r="BG46" s="63">
        <v>93617.67</v>
      </c>
      <c r="BH46" s="63">
        <v>301782.02</v>
      </c>
      <c r="BI46" s="63">
        <v>189798.86</v>
      </c>
      <c r="BJ46" s="63">
        <v>666470.1</v>
      </c>
      <c r="BK46" s="63">
        <v>157760.4</v>
      </c>
      <c r="BL46" s="63">
        <v>165123</v>
      </c>
      <c r="BM46" s="63">
        <v>549248.39</v>
      </c>
      <c r="BN46" s="63">
        <v>37383.919999999998</v>
      </c>
      <c r="BO46" s="63">
        <v>286006</v>
      </c>
      <c r="BP46" s="63">
        <v>2336151.17</v>
      </c>
      <c r="BQ46" s="63">
        <v>350588.88</v>
      </c>
      <c r="BR46" s="63">
        <v>27053.14</v>
      </c>
      <c r="BS46" s="63">
        <v>67100.350000000006</v>
      </c>
      <c r="BT46" s="63">
        <v>2554.9</v>
      </c>
      <c r="BU46" s="63">
        <v>152164.99</v>
      </c>
      <c r="BV46" s="63">
        <v>227960.71</v>
      </c>
      <c r="BW46" s="63">
        <v>55677.120000000003</v>
      </c>
      <c r="BX46" s="63">
        <v>4223671.6500000004</v>
      </c>
      <c r="BY46" s="63">
        <v>270838</v>
      </c>
      <c r="BZ46" s="63">
        <v>137126.64000000001</v>
      </c>
      <c r="CA46" s="63">
        <v>476775</v>
      </c>
      <c r="CB46" s="63">
        <v>36356.239999999998</v>
      </c>
      <c r="CC46" s="63">
        <v>56987.38</v>
      </c>
      <c r="CD46" s="63">
        <v>74079</v>
      </c>
      <c r="CE46" s="63">
        <v>218277</v>
      </c>
      <c r="CF46" s="63">
        <v>318451.37</v>
      </c>
      <c r="CG46" s="12"/>
      <c r="CH46" s="12"/>
      <c r="CI46" s="12"/>
    </row>
    <row r="47" spans="2:87" outlineLevel="1" x14ac:dyDescent="0.2">
      <c r="B47" s="2">
        <v>39</v>
      </c>
      <c r="C47" s="10">
        <v>5315</v>
      </c>
      <c r="D47" s="155">
        <v>37</v>
      </c>
      <c r="E47" s="10" t="s">
        <v>46</v>
      </c>
      <c r="F47" s="33"/>
      <c r="G47" s="33">
        <f t="shared" si="1"/>
        <v>78927.149999999994</v>
      </c>
      <c r="H47" s="12"/>
      <c r="I47" s="12"/>
      <c r="J47" s="12"/>
      <c r="K47" s="12"/>
      <c r="L47" s="12"/>
      <c r="M47" s="12"/>
      <c r="N47" s="12"/>
      <c r="O47" s="62">
        <v>45</v>
      </c>
      <c r="P47" s="62">
        <v>0</v>
      </c>
      <c r="Q47" s="116">
        <v>145876.24</v>
      </c>
      <c r="R47" s="116">
        <v>124760.03</v>
      </c>
      <c r="S47" s="116">
        <v>950207.09</v>
      </c>
      <c r="T47" s="116">
        <v>949917.38</v>
      </c>
      <c r="U47" s="116">
        <v>814420.05</v>
      </c>
      <c r="V47" s="116">
        <v>1401714.96</v>
      </c>
      <c r="W47" s="116">
        <v>451200.76</v>
      </c>
      <c r="X47" s="116">
        <v>210220.11</v>
      </c>
      <c r="Y47" s="116">
        <v>78927.149999999994</v>
      </c>
      <c r="Z47" s="116">
        <v>425281.14</v>
      </c>
      <c r="AA47" s="116">
        <v>0</v>
      </c>
      <c r="AB47" s="116">
        <v>270365.13</v>
      </c>
      <c r="AC47" s="116">
        <v>763936.69</v>
      </c>
      <c r="AD47" s="116">
        <v>2615870.86</v>
      </c>
      <c r="AE47" s="116">
        <v>378243.28</v>
      </c>
      <c r="AF47" s="116">
        <v>799615.21</v>
      </c>
      <c r="AG47" s="116">
        <v>170325.42</v>
      </c>
      <c r="AH47" s="116">
        <v>623072.77</v>
      </c>
      <c r="AI47" s="116">
        <v>623205.30000000005</v>
      </c>
      <c r="AJ47" s="116">
        <v>159312.92000000001</v>
      </c>
      <c r="AK47" s="116">
        <v>1637728.85</v>
      </c>
      <c r="AL47" s="116">
        <v>443136.88</v>
      </c>
      <c r="AM47" s="63">
        <v>1386546.15</v>
      </c>
      <c r="AN47" s="63">
        <v>400330.66</v>
      </c>
      <c r="AO47" s="63">
        <v>191589.12</v>
      </c>
      <c r="AP47" s="63">
        <v>0</v>
      </c>
      <c r="AQ47" s="63">
        <v>147813.81</v>
      </c>
      <c r="AR47" s="63">
        <v>257683.45</v>
      </c>
      <c r="AS47" s="63">
        <v>3189997.63</v>
      </c>
      <c r="AT47" s="63">
        <v>43399490.700000003</v>
      </c>
      <c r="AU47" s="63">
        <v>9112533.9600000009</v>
      </c>
      <c r="AV47" s="63">
        <v>358604.03</v>
      </c>
      <c r="AW47" s="63">
        <v>441320</v>
      </c>
      <c r="AX47" s="63">
        <v>318574</v>
      </c>
      <c r="AY47" s="63">
        <v>2092352.47</v>
      </c>
      <c r="AZ47" s="63">
        <v>175338.31</v>
      </c>
      <c r="BA47" s="63">
        <v>510528.46</v>
      </c>
      <c r="BB47" s="63">
        <v>1814661.86</v>
      </c>
      <c r="BC47" s="63">
        <v>226371.26</v>
      </c>
      <c r="BD47" s="63">
        <v>1479427</v>
      </c>
      <c r="BE47" s="63">
        <v>760668.2</v>
      </c>
      <c r="BF47" s="63">
        <v>2830913.62</v>
      </c>
      <c r="BG47" s="63">
        <v>309152.52</v>
      </c>
      <c r="BH47" s="63">
        <v>488071.87</v>
      </c>
      <c r="BI47" s="63">
        <v>203582.14</v>
      </c>
      <c r="BJ47" s="63">
        <v>1288727.54</v>
      </c>
      <c r="BK47" s="63">
        <v>328676.09000000003</v>
      </c>
      <c r="BL47" s="63">
        <v>843120</v>
      </c>
      <c r="BM47" s="63">
        <v>965173.47</v>
      </c>
      <c r="BN47" s="63">
        <v>407931.89</v>
      </c>
      <c r="BO47" s="63">
        <v>737378</v>
      </c>
      <c r="BP47" s="63">
        <v>7333369.2599999998</v>
      </c>
      <c r="BQ47" s="63">
        <v>468565.5</v>
      </c>
      <c r="BR47" s="63">
        <v>271007.37</v>
      </c>
      <c r="BS47" s="63">
        <v>342666.82</v>
      </c>
      <c r="BT47" s="63">
        <v>231194.41</v>
      </c>
      <c r="BU47" s="63">
        <v>373799.89</v>
      </c>
      <c r="BV47" s="63">
        <v>1139835.73</v>
      </c>
      <c r="BW47" s="63">
        <v>420960.12</v>
      </c>
      <c r="BX47" s="63">
        <v>8772065.9299999997</v>
      </c>
      <c r="BY47" s="63">
        <v>3288112</v>
      </c>
      <c r="BZ47" s="63">
        <v>517709.6</v>
      </c>
      <c r="CA47" s="63">
        <v>1612430</v>
      </c>
      <c r="CB47" s="63">
        <v>819157.6</v>
      </c>
      <c r="CC47" s="63">
        <v>114726.35</v>
      </c>
      <c r="CD47" s="63">
        <v>383599</v>
      </c>
      <c r="CE47" s="63">
        <v>413332</v>
      </c>
      <c r="CF47" s="63">
        <v>1118469.3500000001</v>
      </c>
      <c r="CG47" s="12"/>
      <c r="CH47" s="12"/>
      <c r="CI47" s="12"/>
    </row>
    <row r="48" spans="2:87" outlineLevel="1" x14ac:dyDescent="0.2">
      <c r="B48" s="2">
        <v>40</v>
      </c>
      <c r="C48" s="10">
        <v>5320</v>
      </c>
      <c r="D48" s="155">
        <v>38</v>
      </c>
      <c r="E48" s="10" t="s">
        <v>47</v>
      </c>
      <c r="F48" s="33"/>
      <c r="G48" s="33">
        <f t="shared" si="1"/>
        <v>0</v>
      </c>
      <c r="H48" s="12"/>
      <c r="I48" s="12"/>
      <c r="J48" s="12"/>
      <c r="K48" s="12"/>
      <c r="L48" s="12"/>
      <c r="M48" s="12"/>
      <c r="N48" s="12"/>
      <c r="O48" s="62">
        <v>46</v>
      </c>
      <c r="P48" s="62">
        <v>0</v>
      </c>
      <c r="Q48" s="116">
        <v>233095.83</v>
      </c>
      <c r="R48" s="116">
        <v>151.22999999999999</v>
      </c>
      <c r="S48" s="116">
        <v>276939.96999999997</v>
      </c>
      <c r="T48" s="116">
        <v>423132</v>
      </c>
      <c r="U48" s="116">
        <v>185436.07</v>
      </c>
      <c r="V48" s="116">
        <v>305336.12</v>
      </c>
      <c r="W48" s="116">
        <v>363495.73</v>
      </c>
      <c r="X48" s="116">
        <v>84530.3</v>
      </c>
      <c r="Y48" s="116">
        <v>0</v>
      </c>
      <c r="Z48" s="116">
        <v>114295.91</v>
      </c>
      <c r="AA48" s="116">
        <v>0</v>
      </c>
      <c r="AB48" s="116">
        <v>98126.59</v>
      </c>
      <c r="AC48" s="116">
        <v>991800.91</v>
      </c>
      <c r="AD48" s="116">
        <v>-1128087.71</v>
      </c>
      <c r="AE48" s="116">
        <v>49166.51</v>
      </c>
      <c r="AF48" s="116">
        <v>155827.64000000001</v>
      </c>
      <c r="AG48" s="116">
        <v>112099.9</v>
      </c>
      <c r="AH48" s="116">
        <v>122141.97</v>
      </c>
      <c r="AI48" s="116">
        <v>182156.22</v>
      </c>
      <c r="AJ48" s="116">
        <v>102510.12</v>
      </c>
      <c r="AK48" s="116">
        <v>199013.83</v>
      </c>
      <c r="AL48" s="116">
        <v>24340.05</v>
      </c>
      <c r="AM48" s="63">
        <v>308154.58</v>
      </c>
      <c r="AN48" s="63">
        <v>483241.29</v>
      </c>
      <c r="AO48" s="63">
        <v>42890.14</v>
      </c>
      <c r="AP48" s="63">
        <v>172697.57</v>
      </c>
      <c r="AQ48" s="63">
        <v>0</v>
      </c>
      <c r="AR48" s="63">
        <v>105460.11</v>
      </c>
      <c r="AS48" s="63">
        <v>1225782.6100000001</v>
      </c>
      <c r="AT48" s="63">
        <v>13790625.800000001</v>
      </c>
      <c r="AU48" s="63">
        <v>1699558.58</v>
      </c>
      <c r="AV48" s="63">
        <v>356417.01</v>
      </c>
      <c r="AW48" s="63">
        <v>0</v>
      </c>
      <c r="AX48" s="63">
        <v>115025</v>
      </c>
      <c r="AY48" s="63">
        <v>879256.74</v>
      </c>
      <c r="AZ48" s="63">
        <v>24010.38</v>
      </c>
      <c r="BA48" s="63">
        <v>148320.13</v>
      </c>
      <c r="BB48" s="63">
        <v>1268056.74</v>
      </c>
      <c r="BC48" s="63">
        <v>75692.98</v>
      </c>
      <c r="BD48" s="63">
        <v>325078</v>
      </c>
      <c r="BE48" s="63">
        <v>488266.23999999999</v>
      </c>
      <c r="BF48" s="63">
        <v>558153.99</v>
      </c>
      <c r="BG48" s="63">
        <v>54652.33</v>
      </c>
      <c r="BH48" s="63">
        <v>323854.93</v>
      </c>
      <c r="BI48" s="63">
        <v>144468.93</v>
      </c>
      <c r="BJ48" s="63">
        <v>142734.62</v>
      </c>
      <c r="BK48" s="63">
        <v>171225.97</v>
      </c>
      <c r="BL48" s="63">
        <v>43148</v>
      </c>
      <c r="BM48" s="63">
        <v>267690.95</v>
      </c>
      <c r="BN48" s="63">
        <v>181131.38</v>
      </c>
      <c r="BO48" s="63">
        <v>693782</v>
      </c>
      <c r="BP48" s="63">
        <v>3754671.79</v>
      </c>
      <c r="BQ48" s="63">
        <v>341960.51</v>
      </c>
      <c r="BR48" s="63">
        <v>82580.58</v>
      </c>
      <c r="BS48" s="63">
        <v>57884.11</v>
      </c>
      <c r="BT48" s="63">
        <v>92276.04</v>
      </c>
      <c r="BU48" s="63">
        <v>417478.62</v>
      </c>
      <c r="BV48" s="63">
        <v>488768.42</v>
      </c>
      <c r="BW48" s="63">
        <v>4586.75</v>
      </c>
      <c r="BX48" s="63">
        <v>16538113.939999999</v>
      </c>
      <c r="BY48" s="63">
        <v>1194458</v>
      </c>
      <c r="BZ48" s="63">
        <v>333887.59999999998</v>
      </c>
      <c r="CA48" s="63">
        <v>712981</v>
      </c>
      <c r="CB48" s="63">
        <v>394094.83</v>
      </c>
      <c r="CC48" s="63">
        <v>119528.28</v>
      </c>
      <c r="CD48" s="63">
        <v>0</v>
      </c>
      <c r="CE48" s="63">
        <v>303832</v>
      </c>
      <c r="CF48" s="63">
        <v>247211.85</v>
      </c>
      <c r="CG48" s="12"/>
      <c r="CH48" s="12"/>
      <c r="CI48" s="12"/>
    </row>
    <row r="49" spans="2:87" outlineLevel="1" x14ac:dyDescent="0.2">
      <c r="B49" s="2">
        <v>41</v>
      </c>
      <c r="C49" s="10">
        <v>5325</v>
      </c>
      <c r="D49" s="155">
        <v>39</v>
      </c>
      <c r="E49" s="10" t="s">
        <v>48</v>
      </c>
      <c r="F49" s="33"/>
      <c r="G49" s="33">
        <f t="shared" si="1"/>
        <v>0</v>
      </c>
      <c r="H49" s="12"/>
      <c r="I49" s="12"/>
      <c r="J49" s="12"/>
      <c r="K49" s="12"/>
      <c r="L49" s="12"/>
      <c r="M49" s="12"/>
      <c r="N49" s="12"/>
      <c r="O49" s="62">
        <v>47</v>
      </c>
      <c r="P49" s="62">
        <v>0</v>
      </c>
      <c r="Q49" s="116">
        <v>0</v>
      </c>
      <c r="R49" s="116">
        <v>0</v>
      </c>
      <c r="S49" s="116">
        <v>0.02</v>
      </c>
      <c r="T49" s="116">
        <v>-9902.64</v>
      </c>
      <c r="U49" s="116">
        <v>0</v>
      </c>
      <c r="V49" s="116">
        <v>112.92</v>
      </c>
      <c r="W49" s="116">
        <v>0</v>
      </c>
      <c r="X49" s="116">
        <v>0.55000000000000004</v>
      </c>
      <c r="Y49" s="116">
        <v>0</v>
      </c>
      <c r="Z49" s="116">
        <v>-11.71</v>
      </c>
      <c r="AA49" s="116">
        <v>0</v>
      </c>
      <c r="AB49" s="116">
        <v>701.22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63">
        <v>1114.29</v>
      </c>
      <c r="AN49" s="63">
        <v>-0.39</v>
      </c>
      <c r="AO49" s="63">
        <v>0</v>
      </c>
      <c r="AP49" s="63">
        <v>0</v>
      </c>
      <c r="AQ49" s="63">
        <v>0</v>
      </c>
      <c r="AR49" s="63">
        <v>-69.099999999999994</v>
      </c>
      <c r="AS49" s="63">
        <v>0</v>
      </c>
      <c r="AT49" s="63">
        <v>0</v>
      </c>
      <c r="AU49" s="63">
        <v>0</v>
      </c>
      <c r="AV49" s="63">
        <v>85.33</v>
      </c>
      <c r="AW49" s="63">
        <v>0</v>
      </c>
      <c r="AX49" s="63">
        <v>0</v>
      </c>
      <c r="AY49" s="63">
        <v>33</v>
      </c>
      <c r="AZ49" s="63">
        <v>295.17</v>
      </c>
      <c r="BA49" s="63">
        <v>0</v>
      </c>
      <c r="BB49" s="63">
        <v>0</v>
      </c>
      <c r="BC49" s="63">
        <v>88.49</v>
      </c>
      <c r="BD49" s="63">
        <v>483</v>
      </c>
      <c r="BE49" s="63">
        <v>70.69</v>
      </c>
      <c r="BF49" s="63">
        <v>-48.53</v>
      </c>
      <c r="BG49" s="63">
        <v>-9.1199999999999992</v>
      </c>
      <c r="BH49" s="63">
        <v>-237.52</v>
      </c>
      <c r="BI49" s="63">
        <v>106.5</v>
      </c>
      <c r="BJ49" s="63">
        <v>0</v>
      </c>
      <c r="BK49" s="63">
        <v>-15.35</v>
      </c>
      <c r="BL49" s="63">
        <v>0</v>
      </c>
      <c r="BM49" s="63">
        <v>0</v>
      </c>
      <c r="BN49" s="63">
        <v>0</v>
      </c>
      <c r="BO49" s="63">
        <v>1424</v>
      </c>
      <c r="BP49" s="63">
        <v>250</v>
      </c>
      <c r="BQ49" s="63">
        <v>0</v>
      </c>
      <c r="BR49" s="63">
        <v>38.94</v>
      </c>
      <c r="BS49" s="63">
        <v>-20.7</v>
      </c>
      <c r="BT49" s="63">
        <v>104.97</v>
      </c>
      <c r="BU49" s="63">
        <v>0</v>
      </c>
      <c r="BV49" s="63">
        <v>0</v>
      </c>
      <c r="BW49" s="63">
        <v>0</v>
      </c>
      <c r="BX49" s="63">
        <v>0</v>
      </c>
      <c r="BY49" s="63">
        <v>-55</v>
      </c>
      <c r="BZ49" s="63">
        <v>0</v>
      </c>
      <c r="CA49" s="63">
        <v>-10</v>
      </c>
      <c r="CB49" s="63">
        <v>-9.84</v>
      </c>
      <c r="CC49" s="63">
        <v>-0.05</v>
      </c>
      <c r="CD49" s="63">
        <v>0</v>
      </c>
      <c r="CE49" s="63">
        <v>0</v>
      </c>
      <c r="CF49" s="63">
        <v>0</v>
      </c>
      <c r="CG49" s="12"/>
      <c r="CH49" s="12"/>
      <c r="CI49" s="12"/>
    </row>
    <row r="50" spans="2:87" outlineLevel="1" x14ac:dyDescent="0.2">
      <c r="B50" s="2">
        <v>42</v>
      </c>
      <c r="C50" s="10">
        <v>5330</v>
      </c>
      <c r="D50" s="155">
        <v>40</v>
      </c>
      <c r="E50" s="10" t="s">
        <v>49</v>
      </c>
      <c r="F50" s="33"/>
      <c r="G50" s="33">
        <f t="shared" si="1"/>
        <v>0</v>
      </c>
      <c r="H50" s="12"/>
      <c r="I50" s="12"/>
      <c r="J50" s="12"/>
      <c r="K50" s="12"/>
      <c r="L50" s="12"/>
      <c r="M50" s="12"/>
      <c r="N50" s="12"/>
      <c r="O50" s="62">
        <v>48</v>
      </c>
      <c r="P50" s="62">
        <v>0</v>
      </c>
      <c r="Q50" s="116">
        <v>0</v>
      </c>
      <c r="R50" s="116">
        <v>0</v>
      </c>
      <c r="S50" s="116">
        <v>0</v>
      </c>
      <c r="T50" s="116">
        <v>493.13</v>
      </c>
      <c r="U50" s="116">
        <v>100296.56</v>
      </c>
      <c r="V50" s="116">
        <v>23538.46</v>
      </c>
      <c r="W50" s="116">
        <v>0</v>
      </c>
      <c r="X50" s="116">
        <v>0</v>
      </c>
      <c r="Y50" s="116">
        <v>0</v>
      </c>
      <c r="Z50" s="116">
        <v>0</v>
      </c>
      <c r="AA50" s="116">
        <v>3930</v>
      </c>
      <c r="AB50" s="116">
        <v>20553.89</v>
      </c>
      <c r="AC50" s="116">
        <v>-365479.25</v>
      </c>
      <c r="AD50" s="116">
        <v>0</v>
      </c>
      <c r="AE50" s="116">
        <v>0</v>
      </c>
      <c r="AF50" s="116">
        <v>0</v>
      </c>
      <c r="AG50" s="116">
        <v>0</v>
      </c>
      <c r="AH50" s="116">
        <v>63.9</v>
      </c>
      <c r="AI50" s="116">
        <v>0</v>
      </c>
      <c r="AJ50" s="116">
        <v>0</v>
      </c>
      <c r="AK50" s="116">
        <v>0</v>
      </c>
      <c r="AL50" s="116">
        <v>1278.95</v>
      </c>
      <c r="AM50" s="63">
        <v>57326.53</v>
      </c>
      <c r="AN50" s="63">
        <v>6097.48</v>
      </c>
      <c r="AO50" s="63">
        <v>1138.97</v>
      </c>
      <c r="AP50" s="63">
        <v>0</v>
      </c>
      <c r="AQ50" s="63">
        <v>1072.56</v>
      </c>
      <c r="AR50" s="63">
        <v>0</v>
      </c>
      <c r="AS50" s="63">
        <v>16864.810000000001</v>
      </c>
      <c r="AT50" s="63">
        <v>0</v>
      </c>
      <c r="AU50" s="63">
        <v>-24.61</v>
      </c>
      <c r="AV50" s="63">
        <v>0</v>
      </c>
      <c r="AW50" s="63">
        <v>0</v>
      </c>
      <c r="AX50" s="63">
        <v>0</v>
      </c>
      <c r="AY50" s="63">
        <v>0</v>
      </c>
      <c r="AZ50" s="63">
        <v>8078.07</v>
      </c>
      <c r="BA50" s="63">
        <v>-3435</v>
      </c>
      <c r="BB50" s="63">
        <v>-687363</v>
      </c>
      <c r="BC50" s="63">
        <v>1390.34</v>
      </c>
      <c r="BD50" s="63">
        <v>0</v>
      </c>
      <c r="BE50" s="63">
        <v>0</v>
      </c>
      <c r="BF50" s="63">
        <v>0</v>
      </c>
      <c r="BG50" s="63">
        <v>45</v>
      </c>
      <c r="BH50" s="63">
        <v>0</v>
      </c>
      <c r="BI50" s="63">
        <v>1542.83</v>
      </c>
      <c r="BJ50" s="63">
        <v>-343914.6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>
        <v>0</v>
      </c>
      <c r="BS50" s="63">
        <v>0</v>
      </c>
      <c r="BT50" s="63">
        <v>0</v>
      </c>
      <c r="BU50" s="63">
        <v>-283131.90000000002</v>
      </c>
      <c r="BV50" s="63">
        <v>0</v>
      </c>
      <c r="BW50" s="63">
        <v>0</v>
      </c>
      <c r="BX50" s="63">
        <v>0</v>
      </c>
      <c r="BY50" s="63">
        <v>0</v>
      </c>
      <c r="BZ50" s="63">
        <v>269.97000000000003</v>
      </c>
      <c r="CA50" s="63">
        <v>-159992</v>
      </c>
      <c r="CB50" s="63">
        <v>0</v>
      </c>
      <c r="CC50" s="63">
        <v>0</v>
      </c>
      <c r="CD50" s="63">
        <v>0</v>
      </c>
      <c r="CE50" s="63">
        <v>42700</v>
      </c>
      <c r="CF50" s="63">
        <v>11241.4</v>
      </c>
      <c r="CG50" s="12"/>
      <c r="CH50" s="12"/>
      <c r="CI50" s="12"/>
    </row>
    <row r="51" spans="2:87" outlineLevel="1" x14ac:dyDescent="0.2">
      <c r="B51" s="2">
        <v>43</v>
      </c>
      <c r="C51" s="10">
        <v>5340</v>
      </c>
      <c r="D51" s="155">
        <v>41</v>
      </c>
      <c r="E51" s="10" t="s">
        <v>50</v>
      </c>
      <c r="F51" s="33"/>
      <c r="G51" s="33">
        <f t="shared" si="1"/>
        <v>0</v>
      </c>
      <c r="H51" s="12"/>
      <c r="I51" s="12"/>
      <c r="J51" s="12"/>
      <c r="K51" s="12"/>
      <c r="L51" s="12"/>
      <c r="M51" s="12"/>
      <c r="N51" s="12"/>
      <c r="O51" s="62">
        <v>49</v>
      </c>
      <c r="P51" s="62">
        <v>0</v>
      </c>
      <c r="Q51" s="116">
        <v>231796.27</v>
      </c>
      <c r="R51" s="116">
        <v>4242.62</v>
      </c>
      <c r="S51" s="116">
        <v>0</v>
      </c>
      <c r="T51" s="116">
        <v>519668.26</v>
      </c>
      <c r="U51" s="116">
        <v>670929.36</v>
      </c>
      <c r="V51" s="116">
        <v>0</v>
      </c>
      <c r="W51" s="116">
        <v>570432.31999999995</v>
      </c>
      <c r="X51" s="116">
        <v>0</v>
      </c>
      <c r="Y51" s="116">
        <v>0</v>
      </c>
      <c r="Z51" s="116">
        <v>0</v>
      </c>
      <c r="AA51" s="116">
        <v>0</v>
      </c>
      <c r="AB51" s="116">
        <v>48.32</v>
      </c>
      <c r="AC51" s="116">
        <v>237537.23</v>
      </c>
      <c r="AD51" s="116">
        <v>0</v>
      </c>
      <c r="AE51" s="116">
        <v>0</v>
      </c>
      <c r="AF51" s="116">
        <v>0</v>
      </c>
      <c r="AG51" s="116">
        <v>0</v>
      </c>
      <c r="AH51" s="116">
        <v>30402.9</v>
      </c>
      <c r="AI51" s="116">
        <v>154477.18</v>
      </c>
      <c r="AJ51" s="116">
        <v>0</v>
      </c>
      <c r="AK51" s="116">
        <v>67722.92</v>
      </c>
      <c r="AL51" s="116">
        <v>0</v>
      </c>
      <c r="AM51" s="63">
        <v>807.13</v>
      </c>
      <c r="AN51" s="63">
        <v>0</v>
      </c>
      <c r="AO51" s="63">
        <v>22321.18</v>
      </c>
      <c r="AP51" s="63">
        <v>8362961.9900000002</v>
      </c>
      <c r="AQ51" s="63">
        <v>0</v>
      </c>
      <c r="AR51" s="63">
        <v>0</v>
      </c>
      <c r="AS51" s="63">
        <v>577610.92000000004</v>
      </c>
      <c r="AT51" s="63">
        <v>5287050.24</v>
      </c>
      <c r="AU51" s="63">
        <v>0</v>
      </c>
      <c r="AV51" s="63">
        <v>136178.29</v>
      </c>
      <c r="AW51" s="63">
        <v>0</v>
      </c>
      <c r="AX51" s="63">
        <v>0</v>
      </c>
      <c r="AY51" s="63">
        <v>0</v>
      </c>
      <c r="AZ51" s="63">
        <v>36618.29</v>
      </c>
      <c r="BA51" s="63">
        <v>126586.49</v>
      </c>
      <c r="BB51" s="63">
        <v>0</v>
      </c>
      <c r="BC51" s="63">
        <v>0</v>
      </c>
      <c r="BD51" s="63">
        <v>0</v>
      </c>
      <c r="BE51" s="63">
        <v>0</v>
      </c>
      <c r="BF51" s="63">
        <v>234978.73</v>
      </c>
      <c r="BG51" s="63">
        <v>4727.25</v>
      </c>
      <c r="BH51" s="63">
        <v>0</v>
      </c>
      <c r="BI51" s="63">
        <v>3402.14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>
        <v>0</v>
      </c>
      <c r="BS51" s="63">
        <v>0</v>
      </c>
      <c r="BT51" s="63">
        <v>0</v>
      </c>
      <c r="BU51" s="63">
        <v>87.48</v>
      </c>
      <c r="BV51" s="63">
        <v>0</v>
      </c>
      <c r="BW51" s="63">
        <v>78095.66</v>
      </c>
      <c r="BX51" s="63">
        <v>0</v>
      </c>
      <c r="BY51" s="63">
        <v>1546067</v>
      </c>
      <c r="BZ51" s="63">
        <v>0</v>
      </c>
      <c r="CA51" s="63">
        <v>0</v>
      </c>
      <c r="CB51" s="63">
        <v>19704.080000000002</v>
      </c>
      <c r="CC51" s="63">
        <v>40358.46</v>
      </c>
      <c r="CD51" s="63">
        <v>0</v>
      </c>
      <c r="CE51" s="63">
        <v>0</v>
      </c>
      <c r="CF51" s="63">
        <v>779966.67</v>
      </c>
      <c r="CG51" s="12"/>
      <c r="CH51" s="12"/>
      <c r="CI51" s="12"/>
    </row>
    <row r="52" spans="2:87" x14ac:dyDescent="0.2">
      <c r="B52" s="2">
        <v>44</v>
      </c>
      <c r="C52" s="13"/>
      <c r="D52" s="155"/>
      <c r="E52" s="14" t="s">
        <v>51</v>
      </c>
      <c r="F52" s="48"/>
      <c r="G52" s="33">
        <f t="shared" si="1"/>
        <v>114393.63999999998</v>
      </c>
      <c r="H52" s="12"/>
      <c r="I52" s="15"/>
      <c r="J52" s="15"/>
      <c r="K52" s="15"/>
      <c r="L52" s="15"/>
      <c r="M52" s="15"/>
      <c r="N52" s="12"/>
      <c r="O52" s="62">
        <v>50</v>
      </c>
      <c r="P52" s="62">
        <v>0</v>
      </c>
      <c r="Q52" s="116">
        <v>813598.12</v>
      </c>
      <c r="R52" s="116">
        <v>161896.94</v>
      </c>
      <c r="S52" s="116">
        <v>1657193.23</v>
      </c>
      <c r="T52" s="116">
        <v>2632399.6799999997</v>
      </c>
      <c r="U52" s="116">
        <v>2093325.6400000001</v>
      </c>
      <c r="V52" s="116">
        <v>3020709.02</v>
      </c>
      <c r="W52" s="116">
        <v>1606643.66</v>
      </c>
      <c r="X52" s="116">
        <v>459555.6</v>
      </c>
      <c r="Y52" s="116">
        <v>114393.63999999998</v>
      </c>
      <c r="Z52" s="116">
        <v>833790.81</v>
      </c>
      <c r="AA52" s="116">
        <v>172819.18</v>
      </c>
      <c r="AB52" s="116">
        <v>554842.0199999999</v>
      </c>
      <c r="AC52" s="116">
        <v>7012443.5800000001</v>
      </c>
      <c r="AD52" s="116">
        <v>2229427.4</v>
      </c>
      <c r="AE52" s="116">
        <v>757707.83000000007</v>
      </c>
      <c r="AF52" s="116">
        <v>955442.85</v>
      </c>
      <c r="AG52" s="116">
        <v>347152.32</v>
      </c>
      <c r="AH52" s="116">
        <v>1197770.9099999999</v>
      </c>
      <c r="AI52" s="116">
        <v>1222236.71</v>
      </c>
      <c r="AJ52" s="116">
        <v>269999.80000000005</v>
      </c>
      <c r="AK52" s="116">
        <v>1923885.5</v>
      </c>
      <c r="AL52" s="116">
        <v>570746.87</v>
      </c>
      <c r="AM52" s="64">
        <v>2625406.98</v>
      </c>
      <c r="AN52" s="64">
        <v>1122140.3400000001</v>
      </c>
      <c r="AO52" s="64">
        <v>276292.06</v>
      </c>
      <c r="AP52" s="64">
        <v>8535659.5600000005</v>
      </c>
      <c r="AQ52" s="64">
        <v>148998.87</v>
      </c>
      <c r="AR52" s="64">
        <v>393891</v>
      </c>
      <c r="AS52" s="64">
        <v>6409284.6099999994</v>
      </c>
      <c r="AT52" s="64">
        <v>76891488.75999999</v>
      </c>
      <c r="AU52" s="64">
        <v>11179271.170000002</v>
      </c>
      <c r="AV52" s="64">
        <v>965185.12</v>
      </c>
      <c r="AW52" s="64">
        <v>467228</v>
      </c>
      <c r="AX52" s="64">
        <v>635691</v>
      </c>
      <c r="AY52" s="64">
        <v>4339770.1000000006</v>
      </c>
      <c r="AZ52" s="64">
        <v>452856.17</v>
      </c>
      <c r="BA52" s="64">
        <v>968335.21000000008</v>
      </c>
      <c r="BB52" s="64">
        <v>4309297.7700000005</v>
      </c>
      <c r="BC52" s="64">
        <v>431257.59</v>
      </c>
      <c r="BD52" s="64">
        <v>2015708</v>
      </c>
      <c r="BE52" s="64">
        <v>1742611.1899999997</v>
      </c>
      <c r="BF52" s="64">
        <v>5077425.07</v>
      </c>
      <c r="BG52" s="64">
        <v>482433.77</v>
      </c>
      <c r="BH52" s="64">
        <v>1113471.3</v>
      </c>
      <c r="BI52" s="64">
        <v>625780.01</v>
      </c>
      <c r="BJ52" s="64">
        <v>2237326.06</v>
      </c>
      <c r="BK52" s="64">
        <v>686991.01</v>
      </c>
      <c r="BL52" s="64">
        <v>1051391</v>
      </c>
      <c r="BM52" s="64">
        <v>1919140.5599999998</v>
      </c>
      <c r="BN52" s="64">
        <v>626447.18999999994</v>
      </c>
      <c r="BO52" s="64">
        <v>2053211.04</v>
      </c>
      <c r="BP52" s="64">
        <v>14530925.780000001</v>
      </c>
      <c r="BQ52" s="64">
        <v>1193321.01</v>
      </c>
      <c r="BR52" s="64">
        <v>380680.03</v>
      </c>
      <c r="BS52" s="64">
        <v>467630.58</v>
      </c>
      <c r="BT52" s="64">
        <v>326130.31999999995</v>
      </c>
      <c r="BU52" s="64">
        <v>767409.29999999993</v>
      </c>
      <c r="BV52" s="64">
        <v>1856564.8599999999</v>
      </c>
      <c r="BW52" s="64">
        <v>559319.65</v>
      </c>
      <c r="BX52" s="64">
        <v>29737838.479999997</v>
      </c>
      <c r="BY52" s="64">
        <v>6299420</v>
      </c>
      <c r="BZ52" s="64">
        <v>988993.80999999994</v>
      </c>
      <c r="CA52" s="64">
        <v>2705968</v>
      </c>
      <c r="CB52" s="64">
        <v>1269302.9099999999</v>
      </c>
      <c r="CC52" s="64">
        <v>368987.83000000007</v>
      </c>
      <c r="CD52" s="64">
        <v>457678</v>
      </c>
      <c r="CE52" s="64">
        <v>978141</v>
      </c>
      <c r="CF52" s="64">
        <v>2598096.31</v>
      </c>
      <c r="CG52" s="15"/>
      <c r="CH52" s="15"/>
      <c r="CI52" s="15"/>
    </row>
    <row r="53" spans="2:87" outlineLevel="1" x14ac:dyDescent="0.2">
      <c r="B53" s="2">
        <v>45</v>
      </c>
      <c r="C53" s="10">
        <v>5405</v>
      </c>
      <c r="D53" s="155">
        <v>42</v>
      </c>
      <c r="E53" s="10" t="s">
        <v>52</v>
      </c>
      <c r="F53" s="33"/>
      <c r="G53" s="33">
        <f t="shared" si="1"/>
        <v>0</v>
      </c>
      <c r="H53" s="12"/>
      <c r="I53" s="12"/>
      <c r="J53" s="12"/>
      <c r="K53" s="12"/>
      <c r="L53" s="12"/>
      <c r="M53" s="12"/>
      <c r="N53" s="12"/>
      <c r="O53" s="62">
        <v>51</v>
      </c>
      <c r="P53" s="62">
        <v>0</v>
      </c>
      <c r="Q53" s="116">
        <v>1225.56</v>
      </c>
      <c r="R53" s="116">
        <v>0</v>
      </c>
      <c r="S53" s="116">
        <v>0</v>
      </c>
      <c r="T53" s="116">
        <v>0</v>
      </c>
      <c r="U53" s="116">
        <v>0</v>
      </c>
      <c r="V53" s="116">
        <v>1597.28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1431.67</v>
      </c>
      <c r="AJ53" s="116">
        <v>30894.52</v>
      </c>
      <c r="AK53" s="116">
        <v>0</v>
      </c>
      <c r="AL53" s="116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191797.67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63">
        <v>1386.68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226940.72</v>
      </c>
      <c r="BN53" s="63">
        <v>0</v>
      </c>
      <c r="BO53" s="63">
        <v>0</v>
      </c>
      <c r="BP53" s="63">
        <v>1066907.58</v>
      </c>
      <c r="BQ53" s="63">
        <v>56375.85</v>
      </c>
      <c r="BR53" s="63">
        <v>0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63">
        <v>33746.089999999997</v>
      </c>
      <c r="CC53" s="63">
        <v>0</v>
      </c>
      <c r="CD53" s="63">
        <v>0</v>
      </c>
      <c r="CE53" s="63">
        <v>0</v>
      </c>
      <c r="CF53" s="63">
        <v>0</v>
      </c>
      <c r="CG53" s="12"/>
      <c r="CH53" s="12"/>
      <c r="CI53" s="12"/>
    </row>
    <row r="54" spans="2:87" outlineLevel="1" x14ac:dyDescent="0.2">
      <c r="B54" s="2">
        <v>46</v>
      </c>
      <c r="C54" s="10">
        <v>5410</v>
      </c>
      <c r="D54" s="155">
        <v>43</v>
      </c>
      <c r="E54" s="10" t="s">
        <v>53</v>
      </c>
      <c r="F54" s="33"/>
      <c r="G54" s="33">
        <f t="shared" si="1"/>
        <v>415</v>
      </c>
      <c r="H54" s="12"/>
      <c r="I54" s="12"/>
      <c r="J54" s="12"/>
      <c r="K54" s="12"/>
      <c r="L54" s="12"/>
      <c r="M54" s="12"/>
      <c r="N54" s="12"/>
      <c r="O54" s="62">
        <v>52</v>
      </c>
      <c r="P54" s="62">
        <v>0</v>
      </c>
      <c r="Q54" s="116">
        <v>19685.46</v>
      </c>
      <c r="R54" s="116">
        <v>0</v>
      </c>
      <c r="S54" s="116">
        <v>135356.62</v>
      </c>
      <c r="T54" s="116">
        <v>7176.99</v>
      </c>
      <c r="U54" s="116">
        <v>0</v>
      </c>
      <c r="V54" s="116">
        <v>17823.29</v>
      </c>
      <c r="W54" s="116">
        <v>346.67</v>
      </c>
      <c r="X54" s="116">
        <v>31323.69</v>
      </c>
      <c r="Y54" s="116">
        <v>415</v>
      </c>
      <c r="Z54" s="116">
        <v>0</v>
      </c>
      <c r="AA54" s="116">
        <v>7862.84</v>
      </c>
      <c r="AB54" s="116">
        <v>4839.8599999999997</v>
      </c>
      <c r="AC54" s="116">
        <v>0</v>
      </c>
      <c r="AD54" s="116">
        <v>30398.43</v>
      </c>
      <c r="AE54" s="116">
        <v>55286.49</v>
      </c>
      <c r="AF54" s="116">
        <v>24584.33</v>
      </c>
      <c r="AG54" s="116">
        <v>0</v>
      </c>
      <c r="AH54" s="116">
        <v>6482.32</v>
      </c>
      <c r="AI54" s="116">
        <v>0</v>
      </c>
      <c r="AJ54" s="116">
        <v>30508.41</v>
      </c>
      <c r="AK54" s="116">
        <v>0</v>
      </c>
      <c r="AL54" s="116">
        <v>0</v>
      </c>
      <c r="AM54" s="63">
        <v>4072.83</v>
      </c>
      <c r="AN54" s="63">
        <v>0</v>
      </c>
      <c r="AO54" s="63">
        <v>4488.05</v>
      </c>
      <c r="AP54" s="63">
        <v>0</v>
      </c>
      <c r="AQ54" s="63">
        <v>0</v>
      </c>
      <c r="AR54" s="63">
        <v>0</v>
      </c>
      <c r="AS54" s="63">
        <v>282720.88</v>
      </c>
      <c r="AT54" s="63">
        <v>653529.01</v>
      </c>
      <c r="AU54" s="63">
        <v>5041899.1100000003</v>
      </c>
      <c r="AV54" s="63">
        <v>10189.030000000001</v>
      </c>
      <c r="AW54" s="63">
        <v>0</v>
      </c>
      <c r="AX54" s="63">
        <v>0</v>
      </c>
      <c r="AY54" s="63">
        <v>186409.48</v>
      </c>
      <c r="AZ54" s="63">
        <v>21819.72</v>
      </c>
      <c r="BA54" s="63">
        <v>57855.08</v>
      </c>
      <c r="BB54" s="63">
        <v>101959.57</v>
      </c>
      <c r="BC54" s="63">
        <v>5562.9</v>
      </c>
      <c r="BD54" s="63">
        <v>8680</v>
      </c>
      <c r="BE54" s="63">
        <v>137068.01</v>
      </c>
      <c r="BF54" s="63">
        <v>98327.22</v>
      </c>
      <c r="BG54" s="63">
        <v>0</v>
      </c>
      <c r="BH54" s="63">
        <v>0</v>
      </c>
      <c r="BI54" s="63">
        <v>0</v>
      </c>
      <c r="BJ54" s="63">
        <v>154612.45000000001</v>
      </c>
      <c r="BK54" s="63">
        <v>53322.02</v>
      </c>
      <c r="BL54" s="63">
        <v>22878</v>
      </c>
      <c r="BM54" s="63">
        <v>32526.93</v>
      </c>
      <c r="BN54" s="63">
        <v>18132.71</v>
      </c>
      <c r="BO54" s="63">
        <v>0</v>
      </c>
      <c r="BP54" s="63">
        <v>635834.34</v>
      </c>
      <c r="BQ54" s="63">
        <v>542092.32999999996</v>
      </c>
      <c r="BR54" s="63">
        <v>6028.4</v>
      </c>
      <c r="BS54" s="63">
        <v>5302.39</v>
      </c>
      <c r="BT54" s="63">
        <v>0</v>
      </c>
      <c r="BU54" s="63">
        <v>4613.8</v>
      </c>
      <c r="BV54" s="63">
        <v>0</v>
      </c>
      <c r="BW54" s="63">
        <v>0</v>
      </c>
      <c r="BX54" s="63">
        <v>0</v>
      </c>
      <c r="BY54" s="63">
        <v>199448</v>
      </c>
      <c r="BZ54" s="63">
        <v>13129.12</v>
      </c>
      <c r="CA54" s="63">
        <v>93016</v>
      </c>
      <c r="CB54" s="63">
        <v>7950.3</v>
      </c>
      <c r="CC54" s="63">
        <v>7063.6</v>
      </c>
      <c r="CD54" s="63">
        <v>239</v>
      </c>
      <c r="CE54" s="63">
        <v>18773</v>
      </c>
      <c r="CF54" s="63">
        <v>9000</v>
      </c>
      <c r="CG54" s="12"/>
      <c r="CH54" s="12"/>
      <c r="CI54" s="12"/>
    </row>
    <row r="55" spans="2:87" outlineLevel="1" x14ac:dyDescent="0.2">
      <c r="B55" s="2">
        <v>47</v>
      </c>
      <c r="C55" s="10">
        <v>5420</v>
      </c>
      <c r="D55" s="155">
        <v>44</v>
      </c>
      <c r="E55" s="10" t="s">
        <v>54</v>
      </c>
      <c r="F55" s="33"/>
      <c r="G55" s="33">
        <f t="shared" si="1"/>
        <v>0</v>
      </c>
      <c r="H55" s="12"/>
      <c r="I55" s="12"/>
      <c r="J55" s="12"/>
      <c r="K55" s="12"/>
      <c r="L55" s="12"/>
      <c r="M55" s="12"/>
      <c r="N55" s="12"/>
      <c r="O55" s="62">
        <v>53</v>
      </c>
      <c r="P55" s="62">
        <v>0</v>
      </c>
      <c r="Q55" s="116">
        <v>0</v>
      </c>
      <c r="R55" s="116">
        <v>0</v>
      </c>
      <c r="S55" s="116">
        <v>122166.56</v>
      </c>
      <c r="T55" s="116">
        <v>0</v>
      </c>
      <c r="U55" s="116">
        <v>54320.31</v>
      </c>
      <c r="V55" s="116">
        <v>78417.97</v>
      </c>
      <c r="W55" s="116">
        <v>45.71</v>
      </c>
      <c r="X55" s="116">
        <v>0</v>
      </c>
      <c r="Y55" s="116">
        <v>0</v>
      </c>
      <c r="Z55" s="116">
        <v>9700</v>
      </c>
      <c r="AA55" s="116">
        <v>0</v>
      </c>
      <c r="AB55" s="116">
        <v>2745</v>
      </c>
      <c r="AC55" s="116">
        <v>0</v>
      </c>
      <c r="AD55" s="116">
        <v>0</v>
      </c>
      <c r="AE55" s="116">
        <v>0</v>
      </c>
      <c r="AF55" s="116">
        <v>0</v>
      </c>
      <c r="AG55" s="116">
        <v>0</v>
      </c>
      <c r="AH55" s="116">
        <v>0</v>
      </c>
      <c r="AI55" s="116">
        <v>8468.36</v>
      </c>
      <c r="AJ55" s="116">
        <v>1944.8</v>
      </c>
      <c r="AK55" s="116">
        <v>0</v>
      </c>
      <c r="AL55" s="116">
        <v>0</v>
      </c>
      <c r="AM55" s="63">
        <v>0</v>
      </c>
      <c r="AN55" s="63">
        <v>0</v>
      </c>
      <c r="AO55" s="63">
        <v>1873.85</v>
      </c>
      <c r="AP55" s="63">
        <v>0</v>
      </c>
      <c r="AQ55" s="63">
        <v>0</v>
      </c>
      <c r="AR55" s="63">
        <v>0</v>
      </c>
      <c r="AS55" s="63">
        <v>13500</v>
      </c>
      <c r="AT55" s="63">
        <v>268111.38</v>
      </c>
      <c r="AU55" s="63">
        <v>0</v>
      </c>
      <c r="AV55" s="63">
        <v>0</v>
      </c>
      <c r="AW55" s="63">
        <v>0</v>
      </c>
      <c r="AX55" s="63">
        <v>9500</v>
      </c>
      <c r="AY55" s="63">
        <v>82769.22</v>
      </c>
      <c r="AZ55" s="63">
        <v>0</v>
      </c>
      <c r="BA55" s="63">
        <v>0</v>
      </c>
      <c r="BB55" s="63">
        <v>87314.8</v>
      </c>
      <c r="BC55" s="63">
        <v>0</v>
      </c>
      <c r="BD55" s="63">
        <v>0</v>
      </c>
      <c r="BE55" s="63">
        <v>0</v>
      </c>
      <c r="BF55" s="63">
        <v>0</v>
      </c>
      <c r="BG55" s="63">
        <v>9700</v>
      </c>
      <c r="BH55" s="63">
        <v>0</v>
      </c>
      <c r="BI55" s="63">
        <v>0</v>
      </c>
      <c r="BJ55" s="63">
        <v>14175</v>
      </c>
      <c r="BK55" s="63">
        <v>0</v>
      </c>
      <c r="BL55" s="63">
        <v>0</v>
      </c>
      <c r="BM55" s="63">
        <v>177555.71</v>
      </c>
      <c r="BN55" s="63">
        <v>37851.230000000003</v>
      </c>
      <c r="BO55" s="63">
        <v>0</v>
      </c>
      <c r="BP55" s="63">
        <v>0</v>
      </c>
      <c r="BQ55" s="63">
        <v>28189.29</v>
      </c>
      <c r="BR55" s="63">
        <v>0</v>
      </c>
      <c r="BS55" s="63">
        <v>9700</v>
      </c>
      <c r="BT55" s="63">
        <v>0</v>
      </c>
      <c r="BU55" s="63">
        <v>0</v>
      </c>
      <c r="BV55" s="63">
        <v>10857.34</v>
      </c>
      <c r="BW55" s="63">
        <v>0</v>
      </c>
      <c r="BX55" s="63">
        <v>2525811.34</v>
      </c>
      <c r="BY55" s="63">
        <v>32360</v>
      </c>
      <c r="BZ55" s="63">
        <v>0</v>
      </c>
      <c r="CA55" s="63">
        <v>9915</v>
      </c>
      <c r="CB55" s="63">
        <v>2589</v>
      </c>
      <c r="CC55" s="63">
        <v>865</v>
      </c>
      <c r="CD55" s="63">
        <v>865</v>
      </c>
      <c r="CE55" s="63">
        <v>0</v>
      </c>
      <c r="CF55" s="63">
        <v>0</v>
      </c>
      <c r="CG55" s="12"/>
      <c r="CH55" s="12"/>
      <c r="CI55" s="12"/>
    </row>
    <row r="56" spans="2:87" outlineLevel="1" x14ac:dyDescent="0.2">
      <c r="B56" s="2">
        <v>48</v>
      </c>
      <c r="C56" s="10">
        <v>5425</v>
      </c>
      <c r="D56" s="155">
        <v>45</v>
      </c>
      <c r="E56" s="10" t="s">
        <v>55</v>
      </c>
      <c r="F56" s="33"/>
      <c r="G56" s="33">
        <f t="shared" si="1"/>
        <v>0</v>
      </c>
      <c r="H56" s="12"/>
      <c r="I56" s="12"/>
      <c r="J56" s="12"/>
      <c r="K56" s="12"/>
      <c r="L56" s="12"/>
      <c r="M56" s="12"/>
      <c r="N56" s="12"/>
      <c r="O56" s="62">
        <v>54</v>
      </c>
      <c r="P56" s="62">
        <v>0</v>
      </c>
      <c r="Q56" s="116">
        <v>11397.37</v>
      </c>
      <c r="R56" s="116">
        <v>0</v>
      </c>
      <c r="S56" s="116">
        <v>2789.14</v>
      </c>
      <c r="T56" s="116">
        <v>0</v>
      </c>
      <c r="U56" s="116">
        <v>0</v>
      </c>
      <c r="V56" s="116">
        <v>0</v>
      </c>
      <c r="W56" s="116">
        <v>19350</v>
      </c>
      <c r="X56" s="116">
        <v>13519.8</v>
      </c>
      <c r="Y56" s="116">
        <v>0</v>
      </c>
      <c r="Z56" s="116">
        <v>149239.29999999999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14840.32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63">
        <v>29086.66</v>
      </c>
      <c r="AN56" s="63">
        <v>0</v>
      </c>
      <c r="AO56" s="63">
        <v>0</v>
      </c>
      <c r="AP56" s="63">
        <v>0</v>
      </c>
      <c r="AQ56" s="63">
        <v>0</v>
      </c>
      <c r="AR56" s="63">
        <v>0</v>
      </c>
      <c r="AS56" s="63">
        <v>98566.05</v>
      </c>
      <c r="AT56" s="63">
        <v>0</v>
      </c>
      <c r="AU56" s="63">
        <v>0</v>
      </c>
      <c r="AV56" s="63">
        <v>4509.6400000000003</v>
      </c>
      <c r="AW56" s="63">
        <v>0</v>
      </c>
      <c r="AX56" s="63">
        <v>115994</v>
      </c>
      <c r="AY56" s="63">
        <v>0</v>
      </c>
      <c r="AZ56" s="63">
        <v>0</v>
      </c>
      <c r="BA56" s="63">
        <v>9929.5</v>
      </c>
      <c r="BB56" s="63">
        <v>0</v>
      </c>
      <c r="BC56" s="63">
        <v>32097.45</v>
      </c>
      <c r="BD56" s="63">
        <v>0</v>
      </c>
      <c r="BE56" s="63">
        <v>0</v>
      </c>
      <c r="BF56" s="63">
        <v>0</v>
      </c>
      <c r="BG56" s="63">
        <v>0</v>
      </c>
      <c r="BH56" s="63">
        <v>333.64</v>
      </c>
      <c r="BI56" s="63">
        <v>0</v>
      </c>
      <c r="BJ56" s="63">
        <v>-950.48</v>
      </c>
      <c r="BK56" s="63">
        <v>0</v>
      </c>
      <c r="BL56" s="63">
        <v>0</v>
      </c>
      <c r="BM56" s="63">
        <v>773909.91</v>
      </c>
      <c r="BN56" s="63">
        <v>0</v>
      </c>
      <c r="BO56" s="63">
        <v>0</v>
      </c>
      <c r="BP56" s="63">
        <v>0</v>
      </c>
      <c r="BQ56" s="63">
        <v>0</v>
      </c>
      <c r="BR56" s="63">
        <v>0</v>
      </c>
      <c r="BS56" s="63">
        <v>5921.52</v>
      </c>
      <c r="BT56" s="63">
        <v>0</v>
      </c>
      <c r="BU56" s="63">
        <v>0</v>
      </c>
      <c r="BV56" s="63">
        <v>0</v>
      </c>
      <c r="BW56" s="63">
        <v>0</v>
      </c>
      <c r="BX56" s="63">
        <v>0</v>
      </c>
      <c r="BY56" s="63">
        <v>0</v>
      </c>
      <c r="BZ56" s="63">
        <v>0</v>
      </c>
      <c r="CA56" s="63">
        <v>0</v>
      </c>
      <c r="CB56" s="63">
        <v>0</v>
      </c>
      <c r="CC56" s="63">
        <v>0</v>
      </c>
      <c r="CD56" s="63">
        <v>0</v>
      </c>
      <c r="CE56" s="63">
        <v>10556</v>
      </c>
      <c r="CF56" s="63">
        <v>43351.03</v>
      </c>
      <c r="CG56" s="12"/>
      <c r="CH56" s="12"/>
      <c r="CI56" s="12"/>
    </row>
    <row r="57" spans="2:87" x14ac:dyDescent="0.2">
      <c r="B57" s="2">
        <v>49</v>
      </c>
      <c r="C57" s="13"/>
      <c r="D57" s="155"/>
      <c r="E57" s="14" t="s">
        <v>56</v>
      </c>
      <c r="F57" s="48"/>
      <c r="G57" s="33">
        <f t="shared" si="1"/>
        <v>415</v>
      </c>
      <c r="H57" s="12"/>
      <c r="I57" s="15"/>
      <c r="J57" s="15"/>
      <c r="K57" s="15"/>
      <c r="L57" s="15"/>
      <c r="M57" s="15"/>
      <c r="N57" s="12"/>
      <c r="O57" s="62">
        <v>55</v>
      </c>
      <c r="P57" s="62">
        <v>0</v>
      </c>
      <c r="Q57" s="116">
        <v>32308.39</v>
      </c>
      <c r="R57" s="116">
        <v>0</v>
      </c>
      <c r="S57" s="116">
        <v>260312.32000000001</v>
      </c>
      <c r="T57" s="116">
        <v>7176.99</v>
      </c>
      <c r="U57" s="116">
        <v>54320.31</v>
      </c>
      <c r="V57" s="116">
        <v>97838.540000000008</v>
      </c>
      <c r="W57" s="116">
        <v>19742.38</v>
      </c>
      <c r="X57" s="116">
        <v>44843.49</v>
      </c>
      <c r="Y57" s="116">
        <v>415</v>
      </c>
      <c r="Z57" s="116">
        <v>158939.29999999999</v>
      </c>
      <c r="AA57" s="116">
        <v>7862.84</v>
      </c>
      <c r="AB57" s="116">
        <v>7584.86</v>
      </c>
      <c r="AC57" s="116">
        <v>0</v>
      </c>
      <c r="AD57" s="116">
        <v>30398.43</v>
      </c>
      <c r="AE57" s="116">
        <v>55286.49</v>
      </c>
      <c r="AF57" s="116">
        <v>39424.65</v>
      </c>
      <c r="AG57" s="116">
        <v>0</v>
      </c>
      <c r="AH57" s="116">
        <v>6482.32</v>
      </c>
      <c r="AI57" s="116">
        <v>9900.0300000000007</v>
      </c>
      <c r="AJ57" s="116">
        <v>63347.73</v>
      </c>
      <c r="AK57" s="116">
        <v>0</v>
      </c>
      <c r="AL57" s="116">
        <v>0</v>
      </c>
      <c r="AM57" s="64">
        <v>33159.49</v>
      </c>
      <c r="AN57" s="64">
        <v>0</v>
      </c>
      <c r="AO57" s="64">
        <v>6361.9</v>
      </c>
      <c r="AP57" s="64">
        <v>0</v>
      </c>
      <c r="AQ57" s="64">
        <v>0</v>
      </c>
      <c r="AR57" s="64">
        <v>0</v>
      </c>
      <c r="AS57" s="64">
        <v>586584.60000000009</v>
      </c>
      <c r="AT57" s="64">
        <v>921640.39</v>
      </c>
      <c r="AU57" s="64">
        <v>5041899.1100000003</v>
      </c>
      <c r="AV57" s="64">
        <v>14698.670000000002</v>
      </c>
      <c r="AW57" s="64">
        <v>0</v>
      </c>
      <c r="AX57" s="64">
        <v>125494</v>
      </c>
      <c r="AY57" s="64">
        <v>269178.7</v>
      </c>
      <c r="AZ57" s="64">
        <v>21819.72</v>
      </c>
      <c r="BA57" s="64">
        <v>67784.58</v>
      </c>
      <c r="BB57" s="64">
        <v>189274.37</v>
      </c>
      <c r="BC57" s="64">
        <v>37660.35</v>
      </c>
      <c r="BD57" s="64">
        <v>8680</v>
      </c>
      <c r="BE57" s="64">
        <v>137068.01</v>
      </c>
      <c r="BF57" s="64">
        <v>99713.9</v>
      </c>
      <c r="BG57" s="64">
        <v>9700</v>
      </c>
      <c r="BH57" s="64">
        <v>333.64</v>
      </c>
      <c r="BI57" s="64">
        <v>0</v>
      </c>
      <c r="BJ57" s="64">
        <v>167836.97</v>
      </c>
      <c r="BK57" s="64">
        <v>53322.02</v>
      </c>
      <c r="BL57" s="64">
        <v>22878</v>
      </c>
      <c r="BM57" s="64">
        <v>1210933.27</v>
      </c>
      <c r="BN57" s="64">
        <v>55983.94</v>
      </c>
      <c r="BO57" s="64">
        <v>0</v>
      </c>
      <c r="BP57" s="64">
        <v>1702741.92</v>
      </c>
      <c r="BQ57" s="64">
        <v>626657.47</v>
      </c>
      <c r="BR57" s="64">
        <v>6028.4</v>
      </c>
      <c r="BS57" s="64">
        <v>20923.91</v>
      </c>
      <c r="BT57" s="64">
        <v>0</v>
      </c>
      <c r="BU57" s="64">
        <v>4613.8</v>
      </c>
      <c r="BV57" s="64">
        <v>10857.34</v>
      </c>
      <c r="BW57" s="64">
        <v>0</v>
      </c>
      <c r="BX57" s="64">
        <v>2525811.34</v>
      </c>
      <c r="BY57" s="64">
        <v>231808</v>
      </c>
      <c r="BZ57" s="64">
        <v>13129.12</v>
      </c>
      <c r="CA57" s="64">
        <v>102931</v>
      </c>
      <c r="CB57" s="64">
        <v>44285.39</v>
      </c>
      <c r="CC57" s="64">
        <v>7928.6</v>
      </c>
      <c r="CD57" s="64">
        <v>1104</v>
      </c>
      <c r="CE57" s="64">
        <v>29329</v>
      </c>
      <c r="CF57" s="64">
        <v>52351.03</v>
      </c>
      <c r="CG57" s="15"/>
      <c r="CH57" s="15"/>
      <c r="CI57" s="15"/>
    </row>
    <row r="58" spans="2:87" outlineLevel="1" x14ac:dyDescent="0.2">
      <c r="B58" s="2">
        <v>50</v>
      </c>
      <c r="C58" s="10">
        <v>5605</v>
      </c>
      <c r="D58" s="155">
        <v>47</v>
      </c>
      <c r="E58" s="10" t="s">
        <v>57</v>
      </c>
      <c r="F58" s="33"/>
      <c r="G58" s="33">
        <f t="shared" si="1"/>
        <v>13200</v>
      </c>
      <c r="H58" s="12"/>
      <c r="I58" s="12"/>
      <c r="J58" s="12"/>
      <c r="K58" s="12"/>
      <c r="L58" s="12"/>
      <c r="M58" s="12"/>
      <c r="N58" s="12"/>
      <c r="O58" s="62">
        <v>56</v>
      </c>
      <c r="P58" s="62">
        <v>0</v>
      </c>
      <c r="Q58" s="116">
        <v>475379.64</v>
      </c>
      <c r="R58" s="116">
        <v>8360.36</v>
      </c>
      <c r="S58" s="116">
        <v>1599396.28</v>
      </c>
      <c r="T58" s="116">
        <v>1247156.29</v>
      </c>
      <c r="U58" s="116">
        <v>1520360.81</v>
      </c>
      <c r="V58" s="116">
        <v>1794287.99</v>
      </c>
      <c r="W58" s="116">
        <v>530707.56000000006</v>
      </c>
      <c r="X58" s="116">
        <v>0</v>
      </c>
      <c r="Y58" s="116">
        <v>13200</v>
      </c>
      <c r="Z58" s="116">
        <v>307948.99</v>
      </c>
      <c r="AA58" s="116">
        <v>29694</v>
      </c>
      <c r="AB58" s="116">
        <v>21158.09</v>
      </c>
      <c r="AC58" s="116">
        <v>0</v>
      </c>
      <c r="AD58" s="116">
        <v>0</v>
      </c>
      <c r="AE58" s="116">
        <v>0</v>
      </c>
      <c r="AF58" s="116">
        <v>322273.8</v>
      </c>
      <c r="AG58" s="116">
        <v>18540</v>
      </c>
      <c r="AH58" s="116">
        <v>0</v>
      </c>
      <c r="AI58" s="116">
        <v>686040.34</v>
      </c>
      <c r="AJ58" s="116">
        <v>179509.03</v>
      </c>
      <c r="AK58" s="116">
        <v>818992.19</v>
      </c>
      <c r="AL58" s="116">
        <v>260429.87</v>
      </c>
      <c r="AM58" s="63">
        <v>116429.97</v>
      </c>
      <c r="AN58" s="63">
        <v>649701.89</v>
      </c>
      <c r="AO58" s="63">
        <v>11852</v>
      </c>
      <c r="AP58" s="63">
        <v>2801712.88</v>
      </c>
      <c r="AQ58" s="63">
        <v>19274.18</v>
      </c>
      <c r="AR58" s="63">
        <v>107566.94</v>
      </c>
      <c r="AS58" s="63">
        <v>1500091.25</v>
      </c>
      <c r="AT58" s="63">
        <v>7329865.75</v>
      </c>
      <c r="AU58" s="63">
        <v>2670782.9900000002</v>
      </c>
      <c r="AV58" s="63">
        <v>303507.81</v>
      </c>
      <c r="AW58" s="63">
        <v>8160</v>
      </c>
      <c r="AX58" s="63">
        <v>164721</v>
      </c>
      <c r="AY58" s="63">
        <v>56484.6</v>
      </c>
      <c r="AZ58" s="63">
        <v>36462.71</v>
      </c>
      <c r="BA58" s="63">
        <v>16113.32</v>
      </c>
      <c r="BB58" s="63">
        <v>1224496.1399999999</v>
      </c>
      <c r="BC58" s="63">
        <v>29939.25</v>
      </c>
      <c r="BD58" s="63">
        <v>98634</v>
      </c>
      <c r="BE58" s="63">
        <v>108017.37</v>
      </c>
      <c r="BF58" s="63">
        <v>414877.35</v>
      </c>
      <c r="BG58" s="63">
        <v>117858.65</v>
      </c>
      <c r="BH58" s="63">
        <v>0</v>
      </c>
      <c r="BI58" s="63">
        <v>29190.69</v>
      </c>
      <c r="BJ58" s="63">
        <v>0</v>
      </c>
      <c r="BK58" s="63">
        <v>614524.92000000004</v>
      </c>
      <c r="BL58" s="63">
        <v>463309</v>
      </c>
      <c r="BM58" s="63">
        <v>662087.31000000006</v>
      </c>
      <c r="BN58" s="63">
        <v>43331.03</v>
      </c>
      <c r="BO58" s="63">
        <v>191914.68</v>
      </c>
      <c r="BP58" s="63">
        <v>3728554.48</v>
      </c>
      <c r="BQ58" s="63">
        <v>362733.45</v>
      </c>
      <c r="BR58" s="63">
        <v>166028.23000000001</v>
      </c>
      <c r="BS58" s="63">
        <v>292486.49</v>
      </c>
      <c r="BT58" s="63">
        <v>9845.32</v>
      </c>
      <c r="BU58" s="63">
        <v>367196.07</v>
      </c>
      <c r="BV58" s="63">
        <v>1004325.28</v>
      </c>
      <c r="BW58" s="63">
        <v>68585.86</v>
      </c>
      <c r="BX58" s="63">
        <v>3203104.36</v>
      </c>
      <c r="BY58" s="63">
        <v>1957573</v>
      </c>
      <c r="BZ58" s="63">
        <v>65751.91</v>
      </c>
      <c r="CA58" s="63">
        <v>592523</v>
      </c>
      <c r="CB58" s="63">
        <v>412790.49</v>
      </c>
      <c r="CC58" s="63">
        <v>148179.97</v>
      </c>
      <c r="CD58" s="63">
        <v>47029</v>
      </c>
      <c r="CE58" s="63">
        <v>515369</v>
      </c>
      <c r="CF58" s="63">
        <v>48042.05</v>
      </c>
      <c r="CG58" s="12"/>
      <c r="CH58" s="12"/>
      <c r="CI58" s="12"/>
    </row>
    <row r="59" spans="2:87" outlineLevel="1" x14ac:dyDescent="0.2">
      <c r="B59" s="2">
        <v>51</v>
      </c>
      <c r="C59" s="10">
        <v>5610</v>
      </c>
      <c r="D59" s="155">
        <v>48</v>
      </c>
      <c r="E59" s="10" t="s">
        <v>58</v>
      </c>
      <c r="F59" s="33"/>
      <c r="G59" s="33">
        <f t="shared" si="1"/>
        <v>87775.03</v>
      </c>
      <c r="H59" s="12"/>
      <c r="I59" s="12"/>
      <c r="J59" s="12"/>
      <c r="K59" s="12"/>
      <c r="L59" s="12"/>
      <c r="M59" s="12"/>
      <c r="N59" s="12"/>
      <c r="O59" s="62">
        <v>57</v>
      </c>
      <c r="P59" s="62">
        <v>0</v>
      </c>
      <c r="Q59" s="116">
        <v>612058.82999999996</v>
      </c>
      <c r="R59" s="116">
        <v>110571.81</v>
      </c>
      <c r="S59" s="116">
        <v>90737.02</v>
      </c>
      <c r="T59" s="116">
        <v>611878.24</v>
      </c>
      <c r="U59" s="116">
        <v>103980.9</v>
      </c>
      <c r="V59" s="116">
        <v>2463134.73</v>
      </c>
      <c r="W59" s="116">
        <v>468924.64</v>
      </c>
      <c r="X59" s="116">
        <v>360770.12</v>
      </c>
      <c r="Y59" s="116">
        <v>87775.03</v>
      </c>
      <c r="Z59" s="116">
        <v>176362.68</v>
      </c>
      <c r="AA59" s="116">
        <v>93979.87</v>
      </c>
      <c r="AB59" s="116">
        <v>349192.03</v>
      </c>
      <c r="AC59" s="116">
        <v>3064485.31</v>
      </c>
      <c r="AD59" s="116">
        <v>1761711.36</v>
      </c>
      <c r="AE59" s="116">
        <v>6708357.8600000003</v>
      </c>
      <c r="AF59" s="116">
        <v>1265951.1299999999</v>
      </c>
      <c r="AG59" s="116">
        <v>71198.600000000006</v>
      </c>
      <c r="AH59" s="116">
        <v>1715452.14</v>
      </c>
      <c r="AI59" s="116">
        <v>0</v>
      </c>
      <c r="AJ59" s="116">
        <v>0</v>
      </c>
      <c r="AK59" s="116">
        <v>477575.6</v>
      </c>
      <c r="AL59" s="116">
        <v>266649.53999999998</v>
      </c>
      <c r="AM59" s="63">
        <v>2602274.6</v>
      </c>
      <c r="AN59" s="63">
        <v>470245.59</v>
      </c>
      <c r="AO59" s="63">
        <v>0</v>
      </c>
      <c r="AP59" s="63">
        <v>3632879.38</v>
      </c>
      <c r="AQ59" s="63">
        <v>71259.17</v>
      </c>
      <c r="AR59" s="63">
        <v>23782.58</v>
      </c>
      <c r="AS59" s="63">
        <v>1416902.37</v>
      </c>
      <c r="AT59" s="63">
        <v>27237656.699999999</v>
      </c>
      <c r="AU59" s="63">
        <v>10056333.189999999</v>
      </c>
      <c r="AV59" s="63">
        <v>265824.53000000003</v>
      </c>
      <c r="AW59" s="63">
        <v>0</v>
      </c>
      <c r="AX59" s="63">
        <v>92253</v>
      </c>
      <c r="AY59" s="63">
        <v>656233.59</v>
      </c>
      <c r="AZ59" s="63">
        <v>147896.21</v>
      </c>
      <c r="BA59" s="63">
        <v>0</v>
      </c>
      <c r="BB59" s="63">
        <v>1480546.1</v>
      </c>
      <c r="BC59" s="63">
        <v>505107.75</v>
      </c>
      <c r="BD59" s="63">
        <v>1097471</v>
      </c>
      <c r="BE59" s="63">
        <v>763918.54</v>
      </c>
      <c r="BF59" s="63">
        <v>2250334.9300000002</v>
      </c>
      <c r="BG59" s="63">
        <v>137150.88</v>
      </c>
      <c r="BH59" s="63">
        <v>774040.17</v>
      </c>
      <c r="BI59" s="63">
        <v>136696.29</v>
      </c>
      <c r="BJ59" s="63">
        <v>2295086.9500000002</v>
      </c>
      <c r="BK59" s="63">
        <v>126295.33</v>
      </c>
      <c r="BL59" s="63">
        <v>494324</v>
      </c>
      <c r="BM59" s="63">
        <v>704521.28</v>
      </c>
      <c r="BN59" s="63">
        <v>190008.63</v>
      </c>
      <c r="BO59" s="63">
        <v>0</v>
      </c>
      <c r="BP59" s="63">
        <v>10914013.640000001</v>
      </c>
      <c r="BQ59" s="63">
        <v>530930.17000000004</v>
      </c>
      <c r="BR59" s="63">
        <v>101744.05</v>
      </c>
      <c r="BS59" s="63">
        <v>0</v>
      </c>
      <c r="BT59" s="63">
        <v>140246.89000000001</v>
      </c>
      <c r="BU59" s="63">
        <v>547457.81999999995</v>
      </c>
      <c r="BV59" s="63">
        <v>0</v>
      </c>
      <c r="BW59" s="63">
        <v>932.05</v>
      </c>
      <c r="BX59" s="63">
        <v>802.03</v>
      </c>
      <c r="BY59" s="63">
        <v>0</v>
      </c>
      <c r="BZ59" s="63">
        <v>371931.16</v>
      </c>
      <c r="CA59" s="63">
        <v>0</v>
      </c>
      <c r="CB59" s="63">
        <v>611633.66</v>
      </c>
      <c r="CC59" s="63">
        <v>73748.460000000006</v>
      </c>
      <c r="CD59" s="63">
        <v>25132</v>
      </c>
      <c r="CE59" s="63">
        <v>122259</v>
      </c>
      <c r="CF59" s="63">
        <v>1356502.43</v>
      </c>
      <c r="CG59" s="12"/>
      <c r="CH59" s="12"/>
      <c r="CI59" s="12"/>
    </row>
    <row r="60" spans="2:87" outlineLevel="1" x14ac:dyDescent="0.2">
      <c r="B60" s="2">
        <v>52</v>
      </c>
      <c r="C60" s="10">
        <v>5615</v>
      </c>
      <c r="D60" s="155">
        <v>49</v>
      </c>
      <c r="E60" s="10" t="s">
        <v>59</v>
      </c>
      <c r="F60" s="33"/>
      <c r="G60" s="33">
        <f t="shared" si="1"/>
        <v>17664.240000000002</v>
      </c>
      <c r="H60" s="12"/>
      <c r="I60" s="12"/>
      <c r="J60" s="12"/>
      <c r="K60" s="12"/>
      <c r="L60" s="12"/>
      <c r="M60" s="12"/>
      <c r="N60" s="12"/>
      <c r="O60" s="62">
        <v>58</v>
      </c>
      <c r="P60" s="62">
        <v>0</v>
      </c>
      <c r="Q60" s="116">
        <v>1791771.82</v>
      </c>
      <c r="R60" s="116">
        <v>92720.68</v>
      </c>
      <c r="S60" s="116">
        <v>1612790.22</v>
      </c>
      <c r="T60" s="116">
        <v>1073212.25</v>
      </c>
      <c r="U60" s="116">
        <v>1916794.97</v>
      </c>
      <c r="V60" s="116">
        <v>1336153.6100000001</v>
      </c>
      <c r="W60" s="116">
        <v>3293813.07</v>
      </c>
      <c r="X60" s="116">
        <v>208942.81</v>
      </c>
      <c r="Y60" s="116">
        <v>17664.240000000002</v>
      </c>
      <c r="Z60" s="116">
        <v>392529.22</v>
      </c>
      <c r="AA60" s="116">
        <v>65744.33</v>
      </c>
      <c r="AB60" s="116">
        <v>76792.570000000007</v>
      </c>
      <c r="AC60" s="116">
        <v>2156006.04</v>
      </c>
      <c r="AD60" s="116">
        <v>133271.93</v>
      </c>
      <c r="AE60" s="116">
        <v>1997045.25</v>
      </c>
      <c r="AF60" s="116">
        <v>141562.65</v>
      </c>
      <c r="AG60" s="116">
        <v>32625.43</v>
      </c>
      <c r="AH60" s="116">
        <v>234839.49</v>
      </c>
      <c r="AI60" s="116">
        <v>445575.11</v>
      </c>
      <c r="AJ60" s="116">
        <v>158489.64000000001</v>
      </c>
      <c r="AK60" s="116">
        <v>814680.32</v>
      </c>
      <c r="AL60" s="116">
        <v>358183.04</v>
      </c>
      <c r="AM60" s="63">
        <v>124557.75</v>
      </c>
      <c r="AN60" s="63">
        <v>599728.82999999996</v>
      </c>
      <c r="AO60" s="63">
        <v>100222.94</v>
      </c>
      <c r="AP60" s="63">
        <v>2253554.69</v>
      </c>
      <c r="AQ60" s="63">
        <v>6035.18</v>
      </c>
      <c r="AR60" s="63">
        <v>0</v>
      </c>
      <c r="AS60" s="63">
        <v>2159774.9700000002</v>
      </c>
      <c r="AT60" s="63">
        <v>58311361.210000001</v>
      </c>
      <c r="AU60" s="63">
        <v>3824886.38</v>
      </c>
      <c r="AV60" s="63">
        <v>888683.4</v>
      </c>
      <c r="AW60" s="63">
        <v>358156</v>
      </c>
      <c r="AX60" s="63">
        <v>576775</v>
      </c>
      <c r="AY60" s="63">
        <v>573489.14</v>
      </c>
      <c r="AZ60" s="63">
        <v>311109.03000000003</v>
      </c>
      <c r="BA60" s="63">
        <v>0</v>
      </c>
      <c r="BB60" s="63">
        <v>3808069.63</v>
      </c>
      <c r="BC60" s="63">
        <v>72005.649999999994</v>
      </c>
      <c r="BD60" s="63">
        <v>781239</v>
      </c>
      <c r="BE60" s="63">
        <v>435692.41</v>
      </c>
      <c r="BF60" s="63">
        <v>540277.03</v>
      </c>
      <c r="BG60" s="63">
        <v>116764.71</v>
      </c>
      <c r="BH60" s="63">
        <v>394649.28</v>
      </c>
      <c r="BI60" s="63">
        <v>118082.53</v>
      </c>
      <c r="BJ60" s="63">
        <v>-415087.64</v>
      </c>
      <c r="BK60" s="63">
        <v>248345.23</v>
      </c>
      <c r="BL60" s="63">
        <v>147013</v>
      </c>
      <c r="BM60" s="63">
        <v>1175403.6200000001</v>
      </c>
      <c r="BN60" s="63">
        <v>225292.99</v>
      </c>
      <c r="BO60" s="63">
        <v>1244925.42</v>
      </c>
      <c r="BP60" s="63">
        <v>2051215.52</v>
      </c>
      <c r="BQ60" s="63">
        <v>371544.05</v>
      </c>
      <c r="BR60" s="63">
        <v>11761.4</v>
      </c>
      <c r="BS60" s="63">
        <v>213716.34</v>
      </c>
      <c r="BT60" s="63">
        <v>81374.429999999993</v>
      </c>
      <c r="BU60" s="63">
        <v>268093.28000000003</v>
      </c>
      <c r="BV60" s="63">
        <v>1268502.01</v>
      </c>
      <c r="BW60" s="63">
        <v>655128.69999999995</v>
      </c>
      <c r="BX60" s="63">
        <v>54544883.939999998</v>
      </c>
      <c r="BY60" s="63">
        <v>5498890</v>
      </c>
      <c r="BZ60" s="63">
        <v>275721.08</v>
      </c>
      <c r="CA60" s="63">
        <v>1586333</v>
      </c>
      <c r="CB60" s="63">
        <v>360764.65</v>
      </c>
      <c r="CC60" s="63">
        <v>89451.59</v>
      </c>
      <c r="CD60" s="63">
        <v>149427</v>
      </c>
      <c r="CE60" s="63">
        <v>303786</v>
      </c>
      <c r="CF60" s="63">
        <v>417831.04</v>
      </c>
      <c r="CG60" s="12"/>
      <c r="CH60" s="12"/>
      <c r="CI60" s="12"/>
    </row>
    <row r="61" spans="2:87" outlineLevel="1" x14ac:dyDescent="0.2">
      <c r="B61" s="2">
        <v>53</v>
      </c>
      <c r="C61" s="10">
        <v>5620</v>
      </c>
      <c r="D61" s="155">
        <v>50</v>
      </c>
      <c r="E61" s="10" t="s">
        <v>60</v>
      </c>
      <c r="F61" s="33"/>
      <c r="G61" s="33">
        <f t="shared" si="1"/>
        <v>26671.68</v>
      </c>
      <c r="H61" s="12"/>
      <c r="I61" s="12"/>
      <c r="J61" s="12"/>
      <c r="K61" s="12"/>
      <c r="L61" s="12"/>
      <c r="M61" s="12"/>
      <c r="N61" s="12"/>
      <c r="O61" s="62">
        <v>59</v>
      </c>
      <c r="P61" s="62">
        <v>0</v>
      </c>
      <c r="Q61" s="116">
        <v>176493.9</v>
      </c>
      <c r="R61" s="116">
        <v>3945.45</v>
      </c>
      <c r="S61" s="116">
        <v>3048.89</v>
      </c>
      <c r="T61" s="116">
        <v>68040.42</v>
      </c>
      <c r="U61" s="116">
        <v>440393.55</v>
      </c>
      <c r="V61" s="116">
        <v>512121.13</v>
      </c>
      <c r="W61" s="116">
        <v>514222.86</v>
      </c>
      <c r="X61" s="116">
        <v>67518.28</v>
      </c>
      <c r="Y61" s="116">
        <v>26671.68</v>
      </c>
      <c r="Z61" s="116">
        <v>0</v>
      </c>
      <c r="AA61" s="116">
        <v>37793.61</v>
      </c>
      <c r="AB61" s="116">
        <v>78465.460000000006</v>
      </c>
      <c r="AC61" s="116">
        <v>285200.7</v>
      </c>
      <c r="AD61" s="116">
        <v>245804.45</v>
      </c>
      <c r="AE61" s="116">
        <v>125814.37</v>
      </c>
      <c r="AF61" s="116">
        <v>139937.45000000001</v>
      </c>
      <c r="AG61" s="116">
        <v>77183.41</v>
      </c>
      <c r="AH61" s="116">
        <v>402557.75</v>
      </c>
      <c r="AI61" s="116">
        <v>197716.79</v>
      </c>
      <c r="AJ61" s="116">
        <v>13126.44</v>
      </c>
      <c r="AK61" s="116">
        <v>214321.43</v>
      </c>
      <c r="AL61" s="116">
        <v>45122.98</v>
      </c>
      <c r="AM61" s="63">
        <v>325892.40000000002</v>
      </c>
      <c r="AN61" s="63">
        <v>124891.51</v>
      </c>
      <c r="AO61" s="63">
        <v>6220.62</v>
      </c>
      <c r="AP61" s="63">
        <v>1953211.88</v>
      </c>
      <c r="AQ61" s="63">
        <v>19221.04</v>
      </c>
      <c r="AR61" s="63">
        <v>21907.16</v>
      </c>
      <c r="AS61" s="63">
        <v>0</v>
      </c>
      <c r="AT61" s="63">
        <v>0</v>
      </c>
      <c r="AU61" s="63">
        <v>3546665.08</v>
      </c>
      <c r="AV61" s="63">
        <v>204983.1</v>
      </c>
      <c r="AW61" s="63">
        <v>116312</v>
      </c>
      <c r="AX61" s="63">
        <v>78559</v>
      </c>
      <c r="AY61" s="63">
        <v>165412.85</v>
      </c>
      <c r="AZ61" s="63">
        <v>87098.91</v>
      </c>
      <c r="BA61" s="63">
        <v>164634.78</v>
      </c>
      <c r="BB61" s="63">
        <v>1246278.1000000001</v>
      </c>
      <c r="BC61" s="63">
        <v>107382.3</v>
      </c>
      <c r="BD61" s="63">
        <v>253361</v>
      </c>
      <c r="BE61" s="63">
        <v>289493.21999999997</v>
      </c>
      <c r="BF61" s="63">
        <v>80112.22</v>
      </c>
      <c r="BG61" s="63">
        <v>24947.75</v>
      </c>
      <c r="BH61" s="63">
        <v>314.72000000000003</v>
      </c>
      <c r="BI61" s="63">
        <v>96139.89</v>
      </c>
      <c r="BJ61" s="63">
        <v>242780.72</v>
      </c>
      <c r="BK61" s="63">
        <v>53961.55</v>
      </c>
      <c r="BL61" s="63">
        <v>182996</v>
      </c>
      <c r="BM61" s="63">
        <v>230383.76</v>
      </c>
      <c r="BN61" s="63">
        <v>79631.67</v>
      </c>
      <c r="BO61" s="63">
        <v>5154.6400000000003</v>
      </c>
      <c r="BP61" s="63">
        <v>44374.63</v>
      </c>
      <c r="BQ61" s="63">
        <v>355941.69</v>
      </c>
      <c r="BR61" s="63">
        <v>37492.78</v>
      </c>
      <c r="BS61" s="63">
        <v>5922.71</v>
      </c>
      <c r="BT61" s="63">
        <v>8968.2800000000007</v>
      </c>
      <c r="BU61" s="63">
        <v>211566.26</v>
      </c>
      <c r="BV61" s="63">
        <v>267028.06</v>
      </c>
      <c r="BW61" s="63">
        <v>1554</v>
      </c>
      <c r="BX61" s="63">
        <v>4196.26</v>
      </c>
      <c r="BY61" s="63">
        <v>633008</v>
      </c>
      <c r="BZ61" s="63">
        <v>57598.28</v>
      </c>
      <c r="CA61" s="63">
        <v>0</v>
      </c>
      <c r="CB61" s="63">
        <v>0</v>
      </c>
      <c r="CC61" s="63">
        <v>36511.47</v>
      </c>
      <c r="CD61" s="63">
        <v>1568</v>
      </c>
      <c r="CE61" s="63">
        <v>714269</v>
      </c>
      <c r="CF61" s="63">
        <v>140121.54999999999</v>
      </c>
      <c r="CG61" s="12"/>
      <c r="CH61" s="12"/>
      <c r="CI61" s="12"/>
    </row>
    <row r="62" spans="2:87" outlineLevel="1" x14ac:dyDescent="0.2">
      <c r="B62" s="2">
        <v>54</v>
      </c>
      <c r="C62" s="10">
        <v>5625</v>
      </c>
      <c r="D62" s="155">
        <v>51</v>
      </c>
      <c r="E62" s="10" t="s">
        <v>61</v>
      </c>
      <c r="F62" s="33"/>
      <c r="G62" s="33">
        <f t="shared" si="1"/>
        <v>0</v>
      </c>
      <c r="H62" s="12"/>
      <c r="I62" s="12"/>
      <c r="J62" s="12"/>
      <c r="K62" s="12"/>
      <c r="L62" s="12"/>
      <c r="M62" s="12"/>
      <c r="N62" s="12"/>
      <c r="O62" s="62">
        <v>60</v>
      </c>
      <c r="P62" s="62">
        <v>0</v>
      </c>
      <c r="Q62" s="116">
        <v>-549618.75</v>
      </c>
      <c r="R62" s="116">
        <v>0</v>
      </c>
      <c r="S62" s="116">
        <v>0</v>
      </c>
      <c r="T62" s="116">
        <v>-93379.88</v>
      </c>
      <c r="U62" s="116">
        <v>-308436.93</v>
      </c>
      <c r="V62" s="116">
        <v>-248988.9</v>
      </c>
      <c r="W62" s="116">
        <v>-3834162.78</v>
      </c>
      <c r="X62" s="116">
        <v>0</v>
      </c>
      <c r="Y62" s="116">
        <v>0</v>
      </c>
      <c r="Z62" s="116">
        <v>0</v>
      </c>
      <c r="AA62" s="116">
        <v>0</v>
      </c>
      <c r="AB62" s="116">
        <v>0</v>
      </c>
      <c r="AC62" s="116">
        <v>-7201742.5999999996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-4310.88</v>
      </c>
      <c r="AK62" s="116">
        <v>0</v>
      </c>
      <c r="AL62" s="116">
        <v>0</v>
      </c>
      <c r="AM62" s="63">
        <v>-524490.32999999996</v>
      </c>
      <c r="AN62" s="63">
        <v>0</v>
      </c>
      <c r="AO62" s="63">
        <v>0</v>
      </c>
      <c r="AP62" s="63">
        <v>-1632364.68</v>
      </c>
      <c r="AQ62" s="63">
        <v>0</v>
      </c>
      <c r="AR62" s="63">
        <v>0</v>
      </c>
      <c r="AS62" s="63">
        <v>0</v>
      </c>
      <c r="AT62" s="63">
        <v>-86097195.870000005</v>
      </c>
      <c r="AU62" s="63">
        <v>-545694.68000000005</v>
      </c>
      <c r="AV62" s="63">
        <v>0</v>
      </c>
      <c r="AW62" s="63">
        <v>0</v>
      </c>
      <c r="AX62" s="63">
        <v>0</v>
      </c>
      <c r="AY62" s="63">
        <v>-367361.97</v>
      </c>
      <c r="AZ62" s="63">
        <v>0</v>
      </c>
      <c r="BA62" s="63">
        <v>0</v>
      </c>
      <c r="BB62" s="63">
        <v>0</v>
      </c>
      <c r="BC62" s="63">
        <v>0</v>
      </c>
      <c r="BD62" s="63">
        <v>-16560</v>
      </c>
      <c r="BE62" s="63">
        <v>0</v>
      </c>
      <c r="BF62" s="63">
        <v>0</v>
      </c>
      <c r="BG62" s="63">
        <v>0</v>
      </c>
      <c r="BH62" s="63">
        <v>0</v>
      </c>
      <c r="BI62" s="63">
        <v>0</v>
      </c>
      <c r="BJ62" s="63">
        <v>-1398100.08</v>
      </c>
      <c r="BK62" s="63">
        <v>0</v>
      </c>
      <c r="BL62" s="63">
        <v>-344704</v>
      </c>
      <c r="BM62" s="63">
        <v>-173663.08</v>
      </c>
      <c r="BN62" s="63">
        <v>0</v>
      </c>
      <c r="BO62" s="63">
        <v>0</v>
      </c>
      <c r="BP62" s="63">
        <v>0</v>
      </c>
      <c r="BQ62" s="63">
        <v>0</v>
      </c>
      <c r="BR62" s="63">
        <v>0</v>
      </c>
      <c r="BS62" s="63">
        <v>57006.05</v>
      </c>
      <c r="BT62" s="63">
        <v>0</v>
      </c>
      <c r="BU62" s="63">
        <v>0</v>
      </c>
      <c r="BV62" s="63">
        <v>0</v>
      </c>
      <c r="BW62" s="63">
        <v>0</v>
      </c>
      <c r="BX62" s="63">
        <v>14706.03</v>
      </c>
      <c r="BY62" s="63">
        <v>-180600</v>
      </c>
      <c r="BZ62" s="63">
        <v>55767.23</v>
      </c>
      <c r="CA62" s="63">
        <v>-1121352</v>
      </c>
      <c r="CB62" s="63">
        <v>0</v>
      </c>
      <c r="CC62" s="63">
        <v>0</v>
      </c>
      <c r="CD62" s="63">
        <v>0</v>
      </c>
      <c r="CE62" s="63">
        <v>0</v>
      </c>
      <c r="CF62" s="63">
        <v>0</v>
      </c>
      <c r="CG62" s="12"/>
      <c r="CH62" s="12"/>
      <c r="CI62" s="12"/>
    </row>
    <row r="63" spans="2:87" outlineLevel="1" x14ac:dyDescent="0.2">
      <c r="B63" s="2">
        <v>55</v>
      </c>
      <c r="C63" s="10">
        <v>5630</v>
      </c>
      <c r="D63" s="155">
        <v>52</v>
      </c>
      <c r="E63" s="10" t="s">
        <v>62</v>
      </c>
      <c r="F63" s="33"/>
      <c r="G63" s="33">
        <f t="shared" si="1"/>
        <v>76785.06</v>
      </c>
      <c r="H63" s="12"/>
      <c r="I63" s="12"/>
      <c r="J63" s="12"/>
      <c r="K63" s="12"/>
      <c r="L63" s="12"/>
      <c r="M63" s="12"/>
      <c r="N63" s="12"/>
      <c r="O63" s="62">
        <v>61</v>
      </c>
      <c r="P63" s="62">
        <v>0</v>
      </c>
      <c r="Q63" s="116">
        <v>629515.54</v>
      </c>
      <c r="R63" s="116">
        <v>62105.48</v>
      </c>
      <c r="S63" s="116">
        <v>2722.37</v>
      </c>
      <c r="T63" s="116">
        <v>159514.6</v>
      </c>
      <c r="U63" s="116">
        <v>529874.28</v>
      </c>
      <c r="V63" s="116">
        <v>498970.94</v>
      </c>
      <c r="W63" s="116">
        <v>539445.72</v>
      </c>
      <c r="X63" s="116">
        <v>53214.51</v>
      </c>
      <c r="Y63" s="116">
        <v>76785.06</v>
      </c>
      <c r="Z63" s="116">
        <v>122247.73</v>
      </c>
      <c r="AA63" s="116">
        <v>45071.360000000001</v>
      </c>
      <c r="AB63" s="116">
        <v>125353.78</v>
      </c>
      <c r="AC63" s="116">
        <v>0</v>
      </c>
      <c r="AD63" s="116">
        <v>292858.96000000002</v>
      </c>
      <c r="AE63" s="116">
        <v>818672.46</v>
      </c>
      <c r="AF63" s="116">
        <v>315346.3</v>
      </c>
      <c r="AG63" s="116">
        <v>69985.600000000006</v>
      </c>
      <c r="AH63" s="116">
        <v>64134.5</v>
      </c>
      <c r="AI63" s="116">
        <v>371172.1</v>
      </c>
      <c r="AJ63" s="116">
        <v>92600.71</v>
      </c>
      <c r="AK63" s="116">
        <v>34332.480000000003</v>
      </c>
      <c r="AL63" s="116">
        <v>155248.38</v>
      </c>
      <c r="AM63" s="63">
        <v>317697.48</v>
      </c>
      <c r="AN63" s="63">
        <v>194420.14</v>
      </c>
      <c r="AO63" s="63">
        <v>104438.59</v>
      </c>
      <c r="AP63" s="63">
        <v>766867.62</v>
      </c>
      <c r="AQ63" s="63">
        <v>36781.79</v>
      </c>
      <c r="AR63" s="63">
        <v>65549.3</v>
      </c>
      <c r="AS63" s="63">
        <v>260817.94</v>
      </c>
      <c r="AT63" s="63">
        <v>17377557.41</v>
      </c>
      <c r="AU63" s="63">
        <v>615749.6</v>
      </c>
      <c r="AV63" s="63">
        <v>129454.21</v>
      </c>
      <c r="AW63" s="63">
        <v>145962</v>
      </c>
      <c r="AX63" s="63">
        <v>498446</v>
      </c>
      <c r="AY63" s="63">
        <v>102164.24</v>
      </c>
      <c r="AZ63" s="63">
        <v>154727</v>
      </c>
      <c r="BA63" s="63">
        <v>63314.59</v>
      </c>
      <c r="BB63" s="63">
        <v>1171650.6200000001</v>
      </c>
      <c r="BC63" s="63">
        <v>58691.59</v>
      </c>
      <c r="BD63" s="63">
        <v>341731</v>
      </c>
      <c r="BE63" s="63">
        <v>431393.09</v>
      </c>
      <c r="BF63" s="63">
        <v>65455</v>
      </c>
      <c r="BG63" s="63">
        <v>80242.94</v>
      </c>
      <c r="BH63" s="63">
        <v>316594.03999999998</v>
      </c>
      <c r="BI63" s="63">
        <v>215651.85</v>
      </c>
      <c r="BJ63" s="63">
        <v>731086.98</v>
      </c>
      <c r="BK63" s="63">
        <v>162452.99</v>
      </c>
      <c r="BL63" s="63">
        <v>158011</v>
      </c>
      <c r="BM63" s="63">
        <v>181203.34</v>
      </c>
      <c r="BN63" s="63">
        <v>38972.25</v>
      </c>
      <c r="BO63" s="63">
        <v>427397.55</v>
      </c>
      <c r="BP63" s="63">
        <v>6993017.3600000003</v>
      </c>
      <c r="BQ63" s="63">
        <v>139565.6</v>
      </c>
      <c r="BR63" s="63">
        <v>58806.52</v>
      </c>
      <c r="BS63" s="63">
        <v>75117.5</v>
      </c>
      <c r="BT63" s="63">
        <v>36361.019999999997</v>
      </c>
      <c r="BU63" s="63">
        <v>310662.15000000002</v>
      </c>
      <c r="BV63" s="63">
        <v>402469.2</v>
      </c>
      <c r="BW63" s="63">
        <v>327201.08</v>
      </c>
      <c r="BX63" s="63">
        <v>6419600.9699999997</v>
      </c>
      <c r="BY63" s="63">
        <v>130464</v>
      </c>
      <c r="BZ63" s="63">
        <v>59948.07</v>
      </c>
      <c r="CA63" s="63">
        <v>175498</v>
      </c>
      <c r="CB63" s="63">
        <v>162617.01999999999</v>
      </c>
      <c r="CC63" s="63">
        <v>88934.07</v>
      </c>
      <c r="CD63" s="63">
        <v>326577</v>
      </c>
      <c r="CE63" s="63">
        <v>312182</v>
      </c>
      <c r="CF63" s="63">
        <v>93990.03</v>
      </c>
      <c r="CG63" s="12"/>
      <c r="CH63" s="12"/>
      <c r="CI63" s="12"/>
    </row>
    <row r="64" spans="2:87" outlineLevel="1" x14ac:dyDescent="0.2">
      <c r="B64" s="2">
        <v>56</v>
      </c>
      <c r="C64" s="10">
        <v>5640</v>
      </c>
      <c r="D64" s="155">
        <v>53</v>
      </c>
      <c r="E64" s="10" t="s">
        <v>63</v>
      </c>
      <c r="F64" s="33"/>
      <c r="G64" s="33">
        <f t="shared" si="1"/>
        <v>7533.53</v>
      </c>
      <c r="H64" s="12"/>
      <c r="I64" s="12"/>
      <c r="J64" s="12"/>
      <c r="K64" s="12"/>
      <c r="L64" s="12"/>
      <c r="M64" s="12"/>
      <c r="N64" s="12"/>
      <c r="O64" s="62">
        <v>62</v>
      </c>
      <c r="P64" s="6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155309.65</v>
      </c>
      <c r="V64" s="116">
        <v>148566.64000000001</v>
      </c>
      <c r="W64" s="116">
        <v>436</v>
      </c>
      <c r="X64" s="116">
        <v>42093.93</v>
      </c>
      <c r="Y64" s="116">
        <v>7533.53</v>
      </c>
      <c r="Z64" s="116">
        <v>55422.52</v>
      </c>
      <c r="AA64" s="116">
        <v>2772.15</v>
      </c>
      <c r="AB64" s="116">
        <v>62193.48</v>
      </c>
      <c r="AC64" s="116">
        <v>0</v>
      </c>
      <c r="AD64" s="116">
        <v>0</v>
      </c>
      <c r="AE64" s="116">
        <v>391133.86</v>
      </c>
      <c r="AF64" s="116">
        <v>0</v>
      </c>
      <c r="AG64" s="116">
        <v>9535.2000000000007</v>
      </c>
      <c r="AH64" s="116">
        <v>42396.17</v>
      </c>
      <c r="AI64" s="116">
        <v>47179.71</v>
      </c>
      <c r="AJ64" s="116">
        <v>0</v>
      </c>
      <c r="AK64" s="116">
        <v>0</v>
      </c>
      <c r="AL64" s="116">
        <v>0</v>
      </c>
      <c r="AM64" s="63">
        <v>130851</v>
      </c>
      <c r="AN64" s="63">
        <v>71786.080000000002</v>
      </c>
      <c r="AO64" s="63">
        <v>0</v>
      </c>
      <c r="AP64" s="63">
        <v>607879.92000000004</v>
      </c>
      <c r="AQ64" s="63">
        <v>0</v>
      </c>
      <c r="AR64" s="63">
        <v>8523.36</v>
      </c>
      <c r="AS64" s="63">
        <v>350694.04</v>
      </c>
      <c r="AT64" s="63">
        <v>723566.47</v>
      </c>
      <c r="AU64" s="63">
        <v>777746.03</v>
      </c>
      <c r="AV64" s="63">
        <v>60823.03</v>
      </c>
      <c r="AW64" s="63">
        <v>0</v>
      </c>
      <c r="AX64" s="63">
        <v>36061</v>
      </c>
      <c r="AY64" s="63">
        <v>227216.37</v>
      </c>
      <c r="AZ64" s="63">
        <v>34981.31</v>
      </c>
      <c r="BA64" s="63">
        <v>3000</v>
      </c>
      <c r="BB64" s="63">
        <v>337382.74</v>
      </c>
      <c r="BC64" s="63">
        <v>15725.04</v>
      </c>
      <c r="BD64" s="63">
        <v>0</v>
      </c>
      <c r="BE64" s="63">
        <v>0</v>
      </c>
      <c r="BF64" s="63">
        <v>0</v>
      </c>
      <c r="BG64" s="63">
        <v>24777.73</v>
      </c>
      <c r="BH64" s="63">
        <v>0</v>
      </c>
      <c r="BI64" s="63">
        <v>0</v>
      </c>
      <c r="BJ64" s="63">
        <v>211900.83</v>
      </c>
      <c r="BK64" s="63">
        <v>27326.16</v>
      </c>
      <c r="BL64" s="63">
        <v>26256</v>
      </c>
      <c r="BM64" s="63">
        <v>186256.07</v>
      </c>
      <c r="BN64" s="63">
        <v>0</v>
      </c>
      <c r="BO64" s="63">
        <v>0</v>
      </c>
      <c r="BP64" s="63">
        <v>1395756.68</v>
      </c>
      <c r="BQ64" s="63">
        <v>0</v>
      </c>
      <c r="BR64" s="63">
        <v>8234.1299999999992</v>
      </c>
      <c r="BS64" s="63">
        <v>18429.46</v>
      </c>
      <c r="BT64" s="63">
        <v>0</v>
      </c>
      <c r="BU64" s="63">
        <v>0</v>
      </c>
      <c r="BV64" s="63">
        <v>265822.71000000002</v>
      </c>
      <c r="BW64" s="63">
        <v>0</v>
      </c>
      <c r="BX64" s="63">
        <v>1562179.4</v>
      </c>
      <c r="BY64" s="63">
        <v>321616</v>
      </c>
      <c r="BZ64" s="63">
        <v>0</v>
      </c>
      <c r="CA64" s="63">
        <v>172760</v>
      </c>
      <c r="CB64" s="63">
        <v>0</v>
      </c>
      <c r="CC64" s="63">
        <v>0</v>
      </c>
      <c r="CD64" s="63">
        <v>0</v>
      </c>
      <c r="CE64" s="63">
        <v>0</v>
      </c>
      <c r="CF64" s="63">
        <v>104231.49</v>
      </c>
      <c r="CG64" s="12"/>
      <c r="CH64" s="12"/>
      <c r="CI64" s="12"/>
    </row>
    <row r="65" spans="2:87" outlineLevel="1" x14ac:dyDescent="0.2">
      <c r="B65" s="2">
        <v>57</v>
      </c>
      <c r="C65" s="10">
        <v>5645</v>
      </c>
      <c r="D65" s="155">
        <v>54</v>
      </c>
      <c r="E65" s="10" t="s">
        <v>64</v>
      </c>
      <c r="F65" s="33"/>
      <c r="G65" s="33">
        <f t="shared" si="1"/>
        <v>73205.460000000006</v>
      </c>
      <c r="H65" s="12"/>
      <c r="I65" s="12"/>
      <c r="J65" s="12"/>
      <c r="K65" s="12"/>
      <c r="L65" s="12"/>
      <c r="M65" s="12"/>
      <c r="N65" s="12"/>
      <c r="O65" s="62">
        <v>63</v>
      </c>
      <c r="P65" s="62">
        <v>0</v>
      </c>
      <c r="Q65" s="116">
        <v>191583.02</v>
      </c>
      <c r="R65" s="116">
        <v>58222.15</v>
      </c>
      <c r="S65" s="116">
        <v>1590933.37</v>
      </c>
      <c r="T65" s="116">
        <v>77146.320000000007</v>
      </c>
      <c r="U65" s="116">
        <v>346855.74</v>
      </c>
      <c r="V65" s="116">
        <v>288928.36</v>
      </c>
      <c r="W65" s="116">
        <v>865101.55</v>
      </c>
      <c r="X65" s="116">
        <v>0</v>
      </c>
      <c r="Y65" s="116">
        <v>73205.460000000006</v>
      </c>
      <c r="Z65" s="116">
        <v>0</v>
      </c>
      <c r="AA65" s="116">
        <v>0</v>
      </c>
      <c r="AB65" s="116">
        <v>0</v>
      </c>
      <c r="AC65" s="116">
        <v>62510.19</v>
      </c>
      <c r="AD65" s="116">
        <v>88692.49</v>
      </c>
      <c r="AE65" s="116">
        <v>3875733.47</v>
      </c>
      <c r="AF65" s="116">
        <v>1128552.48</v>
      </c>
      <c r="AG65" s="116">
        <v>3073.53</v>
      </c>
      <c r="AH65" s="116">
        <v>203371</v>
      </c>
      <c r="AI65" s="116">
        <v>84099.75</v>
      </c>
      <c r="AJ65" s="116">
        <v>0</v>
      </c>
      <c r="AK65" s="116">
        <v>0</v>
      </c>
      <c r="AL65" s="116">
        <v>7861.67</v>
      </c>
      <c r="AM65" s="63">
        <v>592351.17000000004</v>
      </c>
      <c r="AN65" s="63">
        <v>47235.33</v>
      </c>
      <c r="AO65" s="63">
        <v>0</v>
      </c>
      <c r="AP65" s="63">
        <v>1588855.94</v>
      </c>
      <c r="AQ65" s="63">
        <v>10102.23</v>
      </c>
      <c r="AR65" s="63">
        <v>9882.51</v>
      </c>
      <c r="AS65" s="63">
        <v>0</v>
      </c>
      <c r="AT65" s="63">
        <v>0</v>
      </c>
      <c r="AU65" s="63">
        <v>2411205.04</v>
      </c>
      <c r="AV65" s="63">
        <v>0</v>
      </c>
      <c r="AW65" s="63">
        <v>115847</v>
      </c>
      <c r="AX65" s="63">
        <v>7599</v>
      </c>
      <c r="AY65" s="63">
        <v>2218.64</v>
      </c>
      <c r="AZ65" s="63">
        <v>0</v>
      </c>
      <c r="BA65" s="63">
        <v>21781.439999999999</v>
      </c>
      <c r="BB65" s="63">
        <v>308610.90999999997</v>
      </c>
      <c r="BC65" s="63">
        <v>0</v>
      </c>
      <c r="BD65" s="63">
        <v>17650</v>
      </c>
      <c r="BE65" s="63">
        <v>0</v>
      </c>
      <c r="BF65" s="63">
        <v>0</v>
      </c>
      <c r="BG65" s="63">
        <v>41016.58</v>
      </c>
      <c r="BH65" s="63">
        <v>-195753.81</v>
      </c>
      <c r="BI65" s="63">
        <v>0</v>
      </c>
      <c r="BJ65" s="63">
        <v>2213702.1</v>
      </c>
      <c r="BK65" s="63">
        <v>34285.26</v>
      </c>
      <c r="BL65" s="63">
        <v>0</v>
      </c>
      <c r="BM65" s="63">
        <v>780831.07</v>
      </c>
      <c r="BN65" s="63">
        <v>0</v>
      </c>
      <c r="BO65" s="63">
        <v>587120.18999999994</v>
      </c>
      <c r="BP65" s="63">
        <v>581334.11</v>
      </c>
      <c r="BQ65" s="63">
        <v>0</v>
      </c>
      <c r="BR65" s="63">
        <v>0</v>
      </c>
      <c r="BS65" s="63">
        <v>0</v>
      </c>
      <c r="BT65" s="63">
        <v>0</v>
      </c>
      <c r="BU65" s="63">
        <v>2145</v>
      </c>
      <c r="BV65" s="63">
        <v>906126.8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63">
        <v>87882.76</v>
      </c>
      <c r="CC65" s="63">
        <v>14532.78</v>
      </c>
      <c r="CD65" s="63">
        <v>0</v>
      </c>
      <c r="CE65" s="63">
        <v>0</v>
      </c>
      <c r="CF65" s="63">
        <v>0</v>
      </c>
      <c r="CG65" s="12"/>
      <c r="CH65" s="12"/>
      <c r="CI65" s="12"/>
    </row>
    <row r="66" spans="2:87" outlineLevel="1" x14ac:dyDescent="0.2">
      <c r="B66" s="2">
        <v>58</v>
      </c>
      <c r="C66" s="10">
        <v>5646</v>
      </c>
      <c r="D66" s="155">
        <v>55</v>
      </c>
      <c r="E66" s="10" t="s">
        <v>65</v>
      </c>
      <c r="F66" s="33"/>
      <c r="G66" s="33">
        <f t="shared" si="1"/>
        <v>0</v>
      </c>
      <c r="H66" s="12"/>
      <c r="I66" s="12"/>
      <c r="J66" s="12"/>
      <c r="K66" s="12"/>
      <c r="L66" s="12"/>
      <c r="M66" s="12"/>
      <c r="N66" s="12"/>
      <c r="O66" s="62">
        <v>64</v>
      </c>
      <c r="P66" s="62">
        <v>0</v>
      </c>
      <c r="Q66" s="116">
        <v>0</v>
      </c>
      <c r="R66" s="116">
        <v>0</v>
      </c>
      <c r="S66" s="116">
        <v>0</v>
      </c>
      <c r="T66" s="116">
        <v>0</v>
      </c>
      <c r="U66" s="116">
        <v>0</v>
      </c>
      <c r="V66" s="116">
        <v>0</v>
      </c>
      <c r="W66" s="116">
        <v>0</v>
      </c>
      <c r="X66" s="116">
        <v>16744.34</v>
      </c>
      <c r="Y66" s="116">
        <v>0</v>
      </c>
      <c r="Z66" s="116">
        <v>2961</v>
      </c>
      <c r="AA66" s="116">
        <v>0</v>
      </c>
      <c r="AB66" s="116">
        <v>0</v>
      </c>
      <c r="AC66" s="116">
        <v>0</v>
      </c>
      <c r="AD66" s="116">
        <v>134316.89000000001</v>
      </c>
      <c r="AE66" s="116">
        <v>2706411.59</v>
      </c>
      <c r="AF66" s="116">
        <v>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21079</v>
      </c>
      <c r="AW66" s="63">
        <v>300</v>
      </c>
      <c r="AX66" s="63">
        <v>0</v>
      </c>
      <c r="AY66" s="63">
        <v>0</v>
      </c>
      <c r="AZ66" s="63">
        <v>0</v>
      </c>
      <c r="BA66" s="63">
        <v>104488</v>
      </c>
      <c r="BB66" s="63">
        <v>0</v>
      </c>
      <c r="BC66" s="63">
        <v>0</v>
      </c>
      <c r="BD66" s="63">
        <v>0</v>
      </c>
      <c r="BE66" s="63">
        <v>0</v>
      </c>
      <c r="BF66" s="63">
        <v>0</v>
      </c>
      <c r="BG66" s="63">
        <v>0</v>
      </c>
      <c r="BH66" s="63">
        <v>0</v>
      </c>
      <c r="BI66" s="63">
        <v>0</v>
      </c>
      <c r="BJ66" s="63">
        <v>429800</v>
      </c>
      <c r="BK66" s="63">
        <v>0</v>
      </c>
      <c r="BL66" s="63">
        <v>0</v>
      </c>
      <c r="BM66" s="63">
        <v>0</v>
      </c>
      <c r="BN66" s="63">
        <v>0</v>
      </c>
      <c r="BO66" s="63">
        <v>0</v>
      </c>
      <c r="BP66" s="63">
        <v>0</v>
      </c>
      <c r="BQ66" s="63">
        <v>0</v>
      </c>
      <c r="BR66" s="63">
        <v>16616.09</v>
      </c>
      <c r="BS66" s="63">
        <v>1124.81</v>
      </c>
      <c r="BT66" s="63">
        <v>8685.08</v>
      </c>
      <c r="BU66" s="63">
        <v>0</v>
      </c>
      <c r="BV66" s="63">
        <v>0</v>
      </c>
      <c r="BW66" s="63">
        <v>0</v>
      </c>
      <c r="BX66" s="63">
        <v>0</v>
      </c>
      <c r="BY66" s="63">
        <v>0</v>
      </c>
      <c r="BZ66" s="63">
        <v>0</v>
      </c>
      <c r="CA66" s="63">
        <v>0</v>
      </c>
      <c r="CB66" s="63">
        <v>0</v>
      </c>
      <c r="CC66" s="63">
        <v>0</v>
      </c>
      <c r="CD66" s="63">
        <v>0</v>
      </c>
      <c r="CE66" s="63">
        <v>0</v>
      </c>
      <c r="CF66" s="63">
        <v>0</v>
      </c>
      <c r="CG66" s="12"/>
      <c r="CH66" s="12"/>
      <c r="CI66" s="12"/>
    </row>
    <row r="67" spans="2:87" outlineLevel="1" x14ac:dyDescent="0.2">
      <c r="B67" s="2">
        <v>59</v>
      </c>
      <c r="C67" s="10">
        <v>5647</v>
      </c>
      <c r="D67" s="155">
        <v>56</v>
      </c>
      <c r="E67" s="10" t="s">
        <v>66</v>
      </c>
      <c r="F67" s="33"/>
      <c r="G67" s="33">
        <f t="shared" si="1"/>
        <v>0</v>
      </c>
      <c r="H67" s="12"/>
      <c r="I67" s="12"/>
      <c r="J67" s="12"/>
      <c r="K67" s="12"/>
      <c r="L67" s="12"/>
      <c r="M67" s="12"/>
      <c r="N67" s="12"/>
      <c r="O67" s="62">
        <v>65</v>
      </c>
      <c r="P67" s="6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16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63">
        <v>-126750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0</v>
      </c>
      <c r="BF67" s="63">
        <v>0</v>
      </c>
      <c r="BG67" s="63">
        <v>0</v>
      </c>
      <c r="BH67" s="63">
        <v>-44800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3">
        <v>0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0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>
        <v>0</v>
      </c>
      <c r="CF67" s="63">
        <v>0</v>
      </c>
      <c r="CG67" s="12"/>
      <c r="CH67" s="12"/>
      <c r="CI67" s="12"/>
    </row>
    <row r="68" spans="2:87" outlineLevel="1" x14ac:dyDescent="0.2">
      <c r="B68" s="2">
        <v>60</v>
      </c>
      <c r="C68" s="10">
        <v>5650</v>
      </c>
      <c r="D68" s="155">
        <v>57</v>
      </c>
      <c r="E68" s="10" t="s">
        <v>67</v>
      </c>
      <c r="F68" s="33"/>
      <c r="G68" s="33">
        <f t="shared" si="1"/>
        <v>0</v>
      </c>
      <c r="H68" s="12"/>
      <c r="I68" s="12"/>
      <c r="J68" s="12"/>
      <c r="K68" s="12"/>
      <c r="L68" s="12"/>
      <c r="M68" s="12"/>
      <c r="N68" s="12"/>
      <c r="O68" s="62">
        <v>66</v>
      </c>
      <c r="P68" s="62">
        <v>0</v>
      </c>
      <c r="Q68" s="116">
        <v>0</v>
      </c>
      <c r="R68" s="116">
        <v>0</v>
      </c>
      <c r="S68" s="116">
        <v>0</v>
      </c>
      <c r="T68" s="116">
        <v>62800</v>
      </c>
      <c r="U68" s="116">
        <v>0</v>
      </c>
      <c r="V68" s="116">
        <v>0</v>
      </c>
      <c r="W68" s="116">
        <v>0</v>
      </c>
      <c r="X68" s="116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3">
        <v>0</v>
      </c>
      <c r="BT68" s="63">
        <v>0</v>
      </c>
      <c r="BU68" s="63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>
        <v>0</v>
      </c>
      <c r="CF68" s="63">
        <v>0</v>
      </c>
      <c r="CG68" s="12"/>
      <c r="CH68" s="12"/>
      <c r="CI68" s="12"/>
    </row>
    <row r="69" spans="2:87" outlineLevel="1" x14ac:dyDescent="0.2">
      <c r="B69" s="2">
        <v>61</v>
      </c>
      <c r="C69" s="10">
        <v>5655</v>
      </c>
      <c r="D69" s="155">
        <v>58</v>
      </c>
      <c r="E69" s="10" t="s">
        <v>68</v>
      </c>
      <c r="F69" s="33"/>
      <c r="G69" s="33">
        <f t="shared" si="1"/>
        <v>8933.7900000000009</v>
      </c>
      <c r="H69" s="12"/>
      <c r="I69" s="12"/>
      <c r="J69" s="12"/>
      <c r="K69" s="12"/>
      <c r="L69" s="12"/>
      <c r="M69" s="12"/>
      <c r="N69" s="12"/>
      <c r="O69" s="62">
        <v>67</v>
      </c>
      <c r="P69" s="62">
        <v>0</v>
      </c>
      <c r="Q69" s="116">
        <v>198062.24</v>
      </c>
      <c r="R69" s="116">
        <v>23751.57</v>
      </c>
      <c r="S69" s="116">
        <v>374508.49</v>
      </c>
      <c r="T69" s="116">
        <v>314076.11</v>
      </c>
      <c r="U69" s="116">
        <v>184982.07</v>
      </c>
      <c r="V69" s="116">
        <v>242454.12</v>
      </c>
      <c r="W69" s="116">
        <v>251574.01</v>
      </c>
      <c r="X69" s="116">
        <v>77609.94</v>
      </c>
      <c r="Y69" s="116">
        <v>8933.7900000000009</v>
      </c>
      <c r="Z69" s="116">
        <v>125797.48</v>
      </c>
      <c r="AA69" s="116">
        <v>39811.699999999997</v>
      </c>
      <c r="AB69" s="116">
        <v>170076.15</v>
      </c>
      <c r="AC69" s="116">
        <v>943296.71</v>
      </c>
      <c r="AD69" s="116">
        <v>601683.35</v>
      </c>
      <c r="AE69" s="116">
        <v>412951.97</v>
      </c>
      <c r="AF69" s="116">
        <v>71081.259999999995</v>
      </c>
      <c r="AG69" s="116">
        <v>55465.9</v>
      </c>
      <c r="AH69" s="116">
        <v>124953.32</v>
      </c>
      <c r="AI69" s="116">
        <v>165982.26999999999</v>
      </c>
      <c r="AJ69" s="116">
        <v>17371.87</v>
      </c>
      <c r="AK69" s="116">
        <v>444376.89</v>
      </c>
      <c r="AL69" s="116">
        <v>110366.83</v>
      </c>
      <c r="AM69" s="63">
        <v>209220.24</v>
      </c>
      <c r="AN69" s="63">
        <v>130040.45</v>
      </c>
      <c r="AO69" s="63">
        <v>66688.95</v>
      </c>
      <c r="AP69" s="63">
        <v>695462.91</v>
      </c>
      <c r="AQ69" s="63">
        <v>42628.05</v>
      </c>
      <c r="AR69" s="63">
        <v>53425.91</v>
      </c>
      <c r="AS69" s="63">
        <v>1099609.8700000001</v>
      </c>
      <c r="AT69" s="63">
        <v>7391782.9100000001</v>
      </c>
      <c r="AU69" s="63">
        <v>1197422.97</v>
      </c>
      <c r="AV69" s="63">
        <v>182342.37</v>
      </c>
      <c r="AW69" s="63">
        <v>27180</v>
      </c>
      <c r="AX69" s="63">
        <v>150799</v>
      </c>
      <c r="AY69" s="63">
        <v>718045.1</v>
      </c>
      <c r="AZ69" s="63">
        <v>42644.43</v>
      </c>
      <c r="BA69" s="63">
        <v>61675.68</v>
      </c>
      <c r="BB69" s="63">
        <v>607237.64</v>
      </c>
      <c r="BC69" s="63">
        <v>59243.22</v>
      </c>
      <c r="BD69" s="63">
        <v>359600</v>
      </c>
      <c r="BE69" s="63">
        <v>187721.65</v>
      </c>
      <c r="BF69" s="63">
        <v>323379.67</v>
      </c>
      <c r="BG69" s="63">
        <v>38202.080000000002</v>
      </c>
      <c r="BH69" s="63">
        <v>279722.13</v>
      </c>
      <c r="BI69" s="63">
        <v>25459.81</v>
      </c>
      <c r="BJ69" s="63">
        <v>658748.84</v>
      </c>
      <c r="BK69" s="63">
        <v>70996.850000000006</v>
      </c>
      <c r="BL69" s="63">
        <v>59438</v>
      </c>
      <c r="BM69" s="63">
        <v>392681.77</v>
      </c>
      <c r="BN69" s="63">
        <v>118819.45</v>
      </c>
      <c r="BO69" s="63">
        <v>267979.33</v>
      </c>
      <c r="BP69" s="63">
        <v>1701339.96</v>
      </c>
      <c r="BQ69" s="63">
        <v>246739.35</v>
      </c>
      <c r="BR69" s="63">
        <v>29845.13</v>
      </c>
      <c r="BS69" s="63">
        <v>29187.23</v>
      </c>
      <c r="BT69" s="63">
        <v>15117.12</v>
      </c>
      <c r="BU69" s="63">
        <v>221205.64</v>
      </c>
      <c r="BV69" s="63">
        <v>208050.31</v>
      </c>
      <c r="BW69" s="63">
        <v>28003.43</v>
      </c>
      <c r="BX69" s="63">
        <v>5188490.8</v>
      </c>
      <c r="BY69" s="63">
        <v>524337</v>
      </c>
      <c r="BZ69" s="63">
        <v>76089.64</v>
      </c>
      <c r="CA69" s="63">
        <v>497674</v>
      </c>
      <c r="CB69" s="63">
        <v>192107.02</v>
      </c>
      <c r="CC69" s="63">
        <v>120469.68</v>
      </c>
      <c r="CD69" s="63">
        <v>89762</v>
      </c>
      <c r="CE69" s="63">
        <v>146264</v>
      </c>
      <c r="CF69" s="63">
        <v>617156.81999999995</v>
      </c>
      <c r="CG69" s="12"/>
      <c r="CH69" s="12"/>
      <c r="CI69" s="12"/>
    </row>
    <row r="70" spans="2:87" outlineLevel="1" x14ac:dyDescent="0.2">
      <c r="B70" s="2">
        <v>62</v>
      </c>
      <c r="C70" s="10">
        <v>5665</v>
      </c>
      <c r="D70" s="155">
        <v>59</v>
      </c>
      <c r="E70" s="10" t="s">
        <v>69</v>
      </c>
      <c r="F70" s="33"/>
      <c r="G70" s="33">
        <f t="shared" si="1"/>
        <v>67942.44</v>
      </c>
      <c r="H70" s="12"/>
      <c r="I70" s="12"/>
      <c r="J70" s="12"/>
      <c r="K70" s="12"/>
      <c r="L70" s="12"/>
      <c r="M70" s="12"/>
      <c r="N70" s="12"/>
      <c r="O70" s="62">
        <v>68</v>
      </c>
      <c r="P70" s="62">
        <v>0</v>
      </c>
      <c r="Q70" s="116">
        <v>49773.69</v>
      </c>
      <c r="R70" s="116">
        <v>29051.38</v>
      </c>
      <c r="S70" s="116">
        <v>907509.45</v>
      </c>
      <c r="T70" s="116">
        <v>15648.74</v>
      </c>
      <c r="U70" s="116">
        <v>708981.98</v>
      </c>
      <c r="V70" s="116">
        <v>972.43</v>
      </c>
      <c r="W70" s="116">
        <v>387586.04</v>
      </c>
      <c r="X70" s="116">
        <v>87624.95</v>
      </c>
      <c r="Y70" s="116">
        <v>67942.44</v>
      </c>
      <c r="Z70" s="116">
        <v>89742.12</v>
      </c>
      <c r="AA70" s="116">
        <v>0</v>
      </c>
      <c r="AB70" s="116">
        <v>7581.46</v>
      </c>
      <c r="AC70" s="116">
        <v>16558501.4</v>
      </c>
      <c r="AD70" s="116">
        <v>23116.49</v>
      </c>
      <c r="AE70" s="116">
        <v>114208.74</v>
      </c>
      <c r="AF70" s="116">
        <v>692968.33</v>
      </c>
      <c r="AG70" s="116">
        <v>1517.31</v>
      </c>
      <c r="AH70" s="116">
        <v>95944.09</v>
      </c>
      <c r="AI70" s="116">
        <v>67743.070000000007</v>
      </c>
      <c r="AJ70" s="116">
        <v>69127.100000000006</v>
      </c>
      <c r="AK70" s="116">
        <v>500156.18</v>
      </c>
      <c r="AL70" s="116">
        <v>92765.82</v>
      </c>
      <c r="AM70" s="63">
        <v>604902.64</v>
      </c>
      <c r="AN70" s="63">
        <v>452944.67</v>
      </c>
      <c r="AO70" s="63">
        <v>22954.62</v>
      </c>
      <c r="AP70" s="63">
        <v>3685191.99</v>
      </c>
      <c r="AQ70" s="63">
        <v>2754.15</v>
      </c>
      <c r="AR70" s="63">
        <v>16700</v>
      </c>
      <c r="AS70" s="63">
        <v>4357967.8499999996</v>
      </c>
      <c r="AT70" s="63">
        <v>4432825.87</v>
      </c>
      <c r="AU70" s="63">
        <v>2540715.96</v>
      </c>
      <c r="AV70" s="63">
        <v>115087.1</v>
      </c>
      <c r="AW70" s="63">
        <v>27866</v>
      </c>
      <c r="AX70" s="63">
        <v>5549</v>
      </c>
      <c r="AY70" s="63">
        <v>96557.53</v>
      </c>
      <c r="AZ70" s="63">
        <v>65527.77</v>
      </c>
      <c r="BA70" s="63">
        <v>1141750.42</v>
      </c>
      <c r="BB70" s="63">
        <v>1814284.94</v>
      </c>
      <c r="BC70" s="63">
        <v>43222.13</v>
      </c>
      <c r="BD70" s="63">
        <v>287342</v>
      </c>
      <c r="BE70" s="63">
        <v>0</v>
      </c>
      <c r="BF70" s="63">
        <v>69003.27</v>
      </c>
      <c r="BG70" s="63">
        <v>54047.11</v>
      </c>
      <c r="BH70" s="63">
        <v>91484.28</v>
      </c>
      <c r="BI70" s="63">
        <v>7694.53</v>
      </c>
      <c r="BJ70" s="63">
        <v>286013.31</v>
      </c>
      <c r="BK70" s="63">
        <v>149464.04</v>
      </c>
      <c r="BL70" s="63">
        <v>99753</v>
      </c>
      <c r="BM70" s="63">
        <v>189079.36</v>
      </c>
      <c r="BN70" s="63">
        <v>67550</v>
      </c>
      <c r="BO70" s="63">
        <v>87434.28</v>
      </c>
      <c r="BP70" s="63">
        <v>8174081</v>
      </c>
      <c r="BQ70" s="63">
        <v>227062.13</v>
      </c>
      <c r="BR70" s="63">
        <v>36769.01</v>
      </c>
      <c r="BS70" s="63">
        <v>112926.01</v>
      </c>
      <c r="BT70" s="63">
        <v>55631.78</v>
      </c>
      <c r="BU70" s="63">
        <v>163558.54</v>
      </c>
      <c r="BV70" s="63">
        <v>146858.22</v>
      </c>
      <c r="BW70" s="63">
        <v>224138.88</v>
      </c>
      <c r="BX70" s="63">
        <v>37971.440000000002</v>
      </c>
      <c r="BY70" s="63">
        <v>403599</v>
      </c>
      <c r="BZ70" s="63">
        <v>110726.59</v>
      </c>
      <c r="CA70" s="63">
        <v>324895</v>
      </c>
      <c r="CB70" s="63">
        <v>133553.57</v>
      </c>
      <c r="CC70" s="63">
        <v>66630.22</v>
      </c>
      <c r="CD70" s="63">
        <v>33419</v>
      </c>
      <c r="CE70" s="63">
        <v>206476</v>
      </c>
      <c r="CF70" s="63">
        <v>368916.23</v>
      </c>
      <c r="CG70" s="12"/>
      <c r="CH70" s="12"/>
      <c r="CI70" s="12"/>
    </row>
    <row r="71" spans="2:87" outlineLevel="1" x14ac:dyDescent="0.2">
      <c r="B71" s="2">
        <v>63</v>
      </c>
      <c r="C71" s="10">
        <v>5670</v>
      </c>
      <c r="D71" s="155">
        <v>60</v>
      </c>
      <c r="E71" s="10" t="s">
        <v>70</v>
      </c>
      <c r="F71" s="33"/>
      <c r="G71" s="33">
        <f t="shared" si="1"/>
        <v>0</v>
      </c>
      <c r="H71" s="12"/>
      <c r="I71" s="12"/>
      <c r="J71" s="12"/>
      <c r="K71" s="12"/>
      <c r="L71" s="12"/>
      <c r="M71" s="12"/>
      <c r="N71" s="12"/>
      <c r="O71" s="62">
        <v>69</v>
      </c>
      <c r="P71" s="62">
        <v>0</v>
      </c>
      <c r="Q71" s="116">
        <v>236986.57</v>
      </c>
      <c r="R71" s="116">
        <v>0</v>
      </c>
      <c r="S71" s="116">
        <v>0</v>
      </c>
      <c r="T71" s="116">
        <v>0</v>
      </c>
      <c r="U71" s="116">
        <v>53390.879999999997</v>
      </c>
      <c r="V71" s="116">
        <v>0</v>
      </c>
      <c r="W71" s="116">
        <v>349436.88</v>
      </c>
      <c r="X71" s="116">
        <v>0</v>
      </c>
      <c r="Y71" s="116">
        <v>0</v>
      </c>
      <c r="Z71" s="116">
        <v>64992</v>
      </c>
      <c r="AA71" s="116">
        <v>14252.75</v>
      </c>
      <c r="AB71" s="116">
        <v>0</v>
      </c>
      <c r="AC71" s="116">
        <v>0</v>
      </c>
      <c r="AD71" s="116">
        <v>0</v>
      </c>
      <c r="AE71" s="116">
        <v>0</v>
      </c>
      <c r="AF71" s="116">
        <v>238525.16</v>
      </c>
      <c r="AG71" s="116">
        <v>0</v>
      </c>
      <c r="AH71" s="116">
        <v>0</v>
      </c>
      <c r="AI71" s="116">
        <v>0</v>
      </c>
      <c r="AJ71" s="116">
        <v>13284</v>
      </c>
      <c r="AK71" s="116">
        <v>42000</v>
      </c>
      <c r="AL71" s="116">
        <v>0</v>
      </c>
      <c r="AM71" s="63">
        <v>0</v>
      </c>
      <c r="AN71" s="63">
        <v>0</v>
      </c>
      <c r="AO71" s="63">
        <v>13607.52</v>
      </c>
      <c r="AP71" s="63">
        <v>0</v>
      </c>
      <c r="AQ71" s="63">
        <v>11496</v>
      </c>
      <c r="AR71" s="63">
        <v>0</v>
      </c>
      <c r="AS71" s="63">
        <v>0</v>
      </c>
      <c r="AT71" s="63">
        <v>10104074.970000001</v>
      </c>
      <c r="AU71" s="63">
        <v>0</v>
      </c>
      <c r="AV71" s="63">
        <v>711.52</v>
      </c>
      <c r="AW71" s="63">
        <v>0</v>
      </c>
      <c r="AX71" s="63">
        <v>295751</v>
      </c>
      <c r="AY71" s="63">
        <v>0</v>
      </c>
      <c r="AZ71" s="63">
        <v>0</v>
      </c>
      <c r="BA71" s="63">
        <v>0</v>
      </c>
      <c r="BB71" s="63">
        <v>0</v>
      </c>
      <c r="BC71" s="63">
        <v>0</v>
      </c>
      <c r="BD71" s="63">
        <v>0</v>
      </c>
      <c r="BE71" s="63">
        <v>280000</v>
      </c>
      <c r="BF71" s="63">
        <v>0</v>
      </c>
      <c r="BG71" s="63">
        <v>0</v>
      </c>
      <c r="BH71" s="63">
        <v>0</v>
      </c>
      <c r="BI71" s="63">
        <v>0</v>
      </c>
      <c r="BJ71" s="63">
        <v>3618.88</v>
      </c>
      <c r="BK71" s="63">
        <v>0</v>
      </c>
      <c r="BL71" s="63">
        <v>0</v>
      </c>
      <c r="BM71" s="63">
        <v>308429.86</v>
      </c>
      <c r="BN71" s="63">
        <v>13200</v>
      </c>
      <c r="BO71" s="63">
        <v>687883</v>
      </c>
      <c r="BP71" s="63">
        <v>1284519.1000000001</v>
      </c>
      <c r="BQ71" s="63">
        <v>0</v>
      </c>
      <c r="BR71" s="63">
        <v>15771.48</v>
      </c>
      <c r="BS71" s="63">
        <v>7590.84</v>
      </c>
      <c r="BT71" s="63">
        <v>21001.32</v>
      </c>
      <c r="BU71" s="63">
        <v>0</v>
      </c>
      <c r="BV71" s="63">
        <v>303026.76</v>
      </c>
      <c r="BW71" s="63">
        <v>132246</v>
      </c>
      <c r="BX71" s="63">
        <v>0</v>
      </c>
      <c r="BY71" s="63">
        <v>0</v>
      </c>
      <c r="BZ71" s="63">
        <v>0</v>
      </c>
      <c r="CA71" s="63">
        <v>0</v>
      </c>
      <c r="CB71" s="63">
        <v>0</v>
      </c>
      <c r="CC71" s="63">
        <v>0</v>
      </c>
      <c r="CD71" s="63">
        <v>106439</v>
      </c>
      <c r="CE71" s="63">
        <v>0</v>
      </c>
      <c r="CF71" s="63">
        <v>0</v>
      </c>
      <c r="CG71" s="12"/>
      <c r="CH71" s="12"/>
      <c r="CI71" s="12"/>
    </row>
    <row r="72" spans="2:87" outlineLevel="1" x14ac:dyDescent="0.2">
      <c r="B72" s="2">
        <v>64</v>
      </c>
      <c r="C72" s="10">
        <v>5672</v>
      </c>
      <c r="D72" s="155">
        <v>61</v>
      </c>
      <c r="E72" s="10" t="s">
        <v>71</v>
      </c>
      <c r="F72" s="33"/>
      <c r="G72" s="33">
        <f t="shared" si="1"/>
        <v>0</v>
      </c>
      <c r="H72" s="12"/>
      <c r="I72" s="12"/>
      <c r="J72" s="12"/>
      <c r="K72" s="12"/>
      <c r="L72" s="12"/>
      <c r="M72" s="12"/>
      <c r="N72" s="12"/>
      <c r="O72" s="62">
        <v>70</v>
      </c>
      <c r="P72" s="6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34613.64</v>
      </c>
      <c r="W72" s="116">
        <v>0</v>
      </c>
      <c r="X72" s="116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0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137338.26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>
        <v>0</v>
      </c>
      <c r="CF72" s="63">
        <v>0</v>
      </c>
      <c r="CG72" s="12"/>
      <c r="CH72" s="12"/>
      <c r="CI72" s="12"/>
    </row>
    <row r="73" spans="2:87" outlineLevel="1" x14ac:dyDescent="0.2">
      <c r="B73" s="2">
        <v>65</v>
      </c>
      <c r="C73" s="10">
        <v>5675</v>
      </c>
      <c r="D73" s="155">
        <v>62</v>
      </c>
      <c r="E73" s="10" t="s">
        <v>72</v>
      </c>
      <c r="F73" s="33"/>
      <c r="G73" s="33">
        <f t="shared" si="1"/>
        <v>0</v>
      </c>
      <c r="H73" s="12"/>
      <c r="I73" s="12"/>
      <c r="J73" s="12"/>
      <c r="K73" s="12"/>
      <c r="L73" s="12"/>
      <c r="M73" s="12"/>
      <c r="N73" s="12"/>
      <c r="O73" s="62">
        <v>71</v>
      </c>
      <c r="P73" s="62">
        <v>0</v>
      </c>
      <c r="Q73" s="116">
        <v>617269.99</v>
      </c>
      <c r="R73" s="116">
        <v>21900.5</v>
      </c>
      <c r="S73" s="116">
        <v>222558.57</v>
      </c>
      <c r="T73" s="116">
        <v>0</v>
      </c>
      <c r="U73" s="116">
        <v>371805.77</v>
      </c>
      <c r="V73" s="116">
        <v>1074556.43</v>
      </c>
      <c r="W73" s="116">
        <v>639801.59999999998</v>
      </c>
      <c r="X73" s="116">
        <v>22486.639999999999</v>
      </c>
      <c r="Y73" s="116">
        <v>0</v>
      </c>
      <c r="Z73" s="116">
        <v>393.07</v>
      </c>
      <c r="AA73" s="116">
        <v>0</v>
      </c>
      <c r="AB73" s="116">
        <v>71515.28</v>
      </c>
      <c r="AC73" s="116">
        <v>13144112.029999999</v>
      </c>
      <c r="AD73" s="116">
        <v>491661.07</v>
      </c>
      <c r="AE73" s="116">
        <v>1432111.15</v>
      </c>
      <c r="AF73" s="116">
        <v>298563.39</v>
      </c>
      <c r="AG73" s="116">
        <v>0</v>
      </c>
      <c r="AH73" s="116">
        <v>208500.9</v>
      </c>
      <c r="AI73" s="116">
        <v>156157.32999999999</v>
      </c>
      <c r="AJ73" s="116">
        <v>0</v>
      </c>
      <c r="AK73" s="116">
        <v>619142.51</v>
      </c>
      <c r="AL73" s="116">
        <v>133653.14000000001</v>
      </c>
      <c r="AM73" s="63">
        <v>658537.46</v>
      </c>
      <c r="AN73" s="63">
        <v>316065.11</v>
      </c>
      <c r="AO73" s="63">
        <v>0</v>
      </c>
      <c r="AP73" s="63">
        <v>1479030.8</v>
      </c>
      <c r="AQ73" s="63">
        <v>0</v>
      </c>
      <c r="AR73" s="63">
        <v>22431.87</v>
      </c>
      <c r="AS73" s="63">
        <v>45433.58</v>
      </c>
      <c r="AT73" s="63">
        <v>81183773.010000005</v>
      </c>
      <c r="AU73" s="63">
        <v>6606520.9500000002</v>
      </c>
      <c r="AV73" s="63">
        <v>319263.52</v>
      </c>
      <c r="AW73" s="63">
        <v>6487</v>
      </c>
      <c r="AX73" s="63">
        <v>114606</v>
      </c>
      <c r="AY73" s="63">
        <v>319797.71999999997</v>
      </c>
      <c r="AZ73" s="63">
        <v>48507.58</v>
      </c>
      <c r="BA73" s="63">
        <v>407230.74</v>
      </c>
      <c r="BB73" s="63">
        <v>771034.79</v>
      </c>
      <c r="BC73" s="63">
        <v>17342.68</v>
      </c>
      <c r="BD73" s="63">
        <v>441062</v>
      </c>
      <c r="BE73" s="63">
        <v>0</v>
      </c>
      <c r="BF73" s="63">
        <v>678086.39</v>
      </c>
      <c r="BG73" s="63">
        <v>162161.54</v>
      </c>
      <c r="BH73" s="63">
        <v>221313.89</v>
      </c>
      <c r="BI73" s="63">
        <v>0</v>
      </c>
      <c r="BJ73" s="63">
        <v>280125.64</v>
      </c>
      <c r="BK73" s="63">
        <v>97589.75</v>
      </c>
      <c r="BL73" s="63">
        <v>289607</v>
      </c>
      <c r="BM73" s="63">
        <v>794811.93</v>
      </c>
      <c r="BN73" s="63">
        <v>97606.7</v>
      </c>
      <c r="BO73" s="63">
        <v>0</v>
      </c>
      <c r="BP73" s="63">
        <v>2775494.05</v>
      </c>
      <c r="BQ73" s="63">
        <v>699549.34</v>
      </c>
      <c r="BR73" s="63">
        <v>39215.17</v>
      </c>
      <c r="BS73" s="63">
        <v>44330.18</v>
      </c>
      <c r="BT73" s="63">
        <v>0</v>
      </c>
      <c r="BU73" s="63">
        <v>147191.76999999999</v>
      </c>
      <c r="BV73" s="63">
        <v>19778.599999999999</v>
      </c>
      <c r="BW73" s="63">
        <v>0</v>
      </c>
      <c r="BX73" s="63">
        <v>10393073.539999999</v>
      </c>
      <c r="BY73" s="63">
        <v>1060141</v>
      </c>
      <c r="BZ73" s="63">
        <v>47383.47</v>
      </c>
      <c r="CA73" s="63">
        <v>0</v>
      </c>
      <c r="CB73" s="63">
        <v>0</v>
      </c>
      <c r="CC73" s="63">
        <v>0</v>
      </c>
      <c r="CD73" s="63">
        <v>79046</v>
      </c>
      <c r="CE73" s="63">
        <v>88485</v>
      </c>
      <c r="CF73" s="63">
        <v>284018.84000000003</v>
      </c>
      <c r="CG73" s="12"/>
      <c r="CH73" s="12"/>
      <c r="CI73" s="12"/>
    </row>
    <row r="74" spans="2:87" outlineLevel="1" x14ac:dyDescent="0.2">
      <c r="B74" s="2">
        <v>66</v>
      </c>
      <c r="C74" s="10">
        <v>5680</v>
      </c>
      <c r="D74" s="155">
        <v>63</v>
      </c>
      <c r="E74" s="10" t="s">
        <v>73</v>
      </c>
      <c r="F74" s="33"/>
      <c r="G74" s="33">
        <f t="shared" ref="G74:G81" si="2">HLOOKUP($E$3,$P$3:$CF$269,O74,TRUE)</f>
        <v>0</v>
      </c>
      <c r="H74" s="12"/>
      <c r="I74" s="12"/>
      <c r="J74" s="12"/>
      <c r="K74" s="12"/>
      <c r="L74" s="12"/>
      <c r="M74" s="12"/>
      <c r="N74" s="12"/>
      <c r="O74" s="62">
        <v>72</v>
      </c>
      <c r="P74" s="62">
        <v>0</v>
      </c>
      <c r="Q74" s="116">
        <v>15454</v>
      </c>
      <c r="R74" s="116">
        <v>0</v>
      </c>
      <c r="S74" s="116">
        <v>816</v>
      </c>
      <c r="T74" s="116">
        <v>17676.18</v>
      </c>
      <c r="U74" s="116">
        <v>0</v>
      </c>
      <c r="V74" s="116">
        <v>0</v>
      </c>
      <c r="W74" s="116">
        <v>14279.07</v>
      </c>
      <c r="X74" s="116">
        <v>10223.27</v>
      </c>
      <c r="Y74" s="116">
        <v>0</v>
      </c>
      <c r="Z74" s="116">
        <v>7629.57</v>
      </c>
      <c r="AA74" s="116">
        <v>1875.14</v>
      </c>
      <c r="AB74" s="116">
        <v>5325.79</v>
      </c>
      <c r="AC74" s="116">
        <v>104065.14</v>
      </c>
      <c r="AD74" s="116">
        <v>18585.669999999998</v>
      </c>
      <c r="AE74" s="116">
        <v>43907.67</v>
      </c>
      <c r="AF74" s="116">
        <v>0</v>
      </c>
      <c r="AG74" s="116">
        <v>3199.45</v>
      </c>
      <c r="AH74" s="116">
        <v>12375.76</v>
      </c>
      <c r="AI74" s="116">
        <v>10483.629999999999</v>
      </c>
      <c r="AJ74" s="116">
        <v>4966.8999999999996</v>
      </c>
      <c r="AK74" s="116">
        <v>0</v>
      </c>
      <c r="AL74" s="116">
        <v>0</v>
      </c>
      <c r="AM74" s="63">
        <v>0</v>
      </c>
      <c r="AN74" s="63">
        <v>0</v>
      </c>
      <c r="AO74" s="63">
        <v>2632</v>
      </c>
      <c r="AP74" s="63">
        <v>0</v>
      </c>
      <c r="AQ74" s="63">
        <v>0</v>
      </c>
      <c r="AR74" s="63">
        <v>5112.38</v>
      </c>
      <c r="AS74" s="63">
        <v>62864.6</v>
      </c>
      <c r="AT74" s="63">
        <v>0</v>
      </c>
      <c r="AU74" s="63">
        <v>0</v>
      </c>
      <c r="AV74" s="63">
        <v>9424.41</v>
      </c>
      <c r="AW74" s="63">
        <v>3600</v>
      </c>
      <c r="AX74" s="63">
        <v>15354</v>
      </c>
      <c r="AY74" s="63">
        <v>41123.01</v>
      </c>
      <c r="AZ74" s="63">
        <v>0</v>
      </c>
      <c r="BA74" s="63">
        <v>19992.71</v>
      </c>
      <c r="BB74" s="63">
        <v>0</v>
      </c>
      <c r="BC74" s="63">
        <v>5428.24</v>
      </c>
      <c r="BD74" s="63">
        <v>0</v>
      </c>
      <c r="BE74" s="63">
        <v>0</v>
      </c>
      <c r="BF74" s="63">
        <v>0</v>
      </c>
      <c r="BG74" s="63">
        <v>5127.18</v>
      </c>
      <c r="BH74" s="63">
        <v>12959.12</v>
      </c>
      <c r="BI74" s="63">
        <v>3854.16</v>
      </c>
      <c r="BJ74" s="63">
        <v>35386.480000000003</v>
      </c>
      <c r="BK74" s="63">
        <v>1325.98</v>
      </c>
      <c r="BL74" s="63">
        <v>0</v>
      </c>
      <c r="BM74" s="63">
        <v>0</v>
      </c>
      <c r="BN74" s="63">
        <v>8980.59</v>
      </c>
      <c r="BO74" s="63">
        <v>23343.11</v>
      </c>
      <c r="BP74" s="63">
        <v>0</v>
      </c>
      <c r="BQ74" s="63">
        <v>0</v>
      </c>
      <c r="BR74" s="63">
        <v>2858.32</v>
      </c>
      <c r="BS74" s="63">
        <v>3536.82</v>
      </c>
      <c r="BT74" s="63">
        <v>2614.33</v>
      </c>
      <c r="BU74" s="63">
        <v>7888.8</v>
      </c>
      <c r="BV74" s="63">
        <v>0</v>
      </c>
      <c r="BW74" s="63">
        <v>2011.46</v>
      </c>
      <c r="BX74" s="63">
        <v>406036.64</v>
      </c>
      <c r="BY74" s="63">
        <v>0</v>
      </c>
      <c r="BZ74" s="63">
        <v>6573.35</v>
      </c>
      <c r="CA74" s="63">
        <v>0</v>
      </c>
      <c r="CB74" s="63">
        <v>10406.200000000001</v>
      </c>
      <c r="CC74" s="63">
        <v>4391.3500000000004</v>
      </c>
      <c r="CD74" s="63">
        <v>0</v>
      </c>
      <c r="CE74" s="63">
        <v>0</v>
      </c>
      <c r="CF74" s="63">
        <v>0</v>
      </c>
      <c r="CG74" s="12"/>
      <c r="CH74" s="12"/>
      <c r="CI74" s="12"/>
    </row>
    <row r="75" spans="2:87" x14ac:dyDescent="0.2">
      <c r="B75" s="2">
        <v>67</v>
      </c>
      <c r="C75" s="11"/>
      <c r="D75" s="155"/>
      <c r="E75" s="14" t="s">
        <v>74</v>
      </c>
      <c r="F75" s="48"/>
      <c r="G75" s="33">
        <f t="shared" si="2"/>
        <v>379711.23</v>
      </c>
      <c r="H75" s="15"/>
      <c r="I75" s="15"/>
      <c r="J75" s="15"/>
      <c r="K75" s="15"/>
      <c r="L75" s="15"/>
      <c r="M75" s="15"/>
      <c r="N75" s="12"/>
      <c r="O75" s="62">
        <v>73</v>
      </c>
      <c r="P75" s="62">
        <v>0</v>
      </c>
      <c r="Q75" s="116">
        <v>4444730.49</v>
      </c>
      <c r="R75" s="116">
        <v>410629.38</v>
      </c>
      <c r="S75" s="116">
        <v>6405020.6600000011</v>
      </c>
      <c r="T75" s="116">
        <v>3553769.2700000005</v>
      </c>
      <c r="U75" s="116">
        <v>6024293.6699999999</v>
      </c>
      <c r="V75" s="116">
        <v>8145771.1199999992</v>
      </c>
      <c r="W75" s="116">
        <v>4021166.2199999997</v>
      </c>
      <c r="X75" s="116">
        <v>947228.78999999992</v>
      </c>
      <c r="Y75" s="116">
        <v>379711.23</v>
      </c>
      <c r="Z75" s="116">
        <v>1346026.38</v>
      </c>
      <c r="AA75" s="116">
        <v>330994.91000000003</v>
      </c>
      <c r="AB75" s="116">
        <v>967654.09000000008</v>
      </c>
      <c r="AC75" s="116">
        <v>29116434.920000002</v>
      </c>
      <c r="AD75" s="116">
        <v>3791702.6600000006</v>
      </c>
      <c r="AE75" s="116">
        <v>18626348.389999997</v>
      </c>
      <c r="AF75" s="116">
        <v>4614761.9499999993</v>
      </c>
      <c r="AG75" s="116">
        <v>342324.43000000011</v>
      </c>
      <c r="AH75" s="116">
        <v>3104525.1199999992</v>
      </c>
      <c r="AI75" s="116">
        <v>2232150.0999999996</v>
      </c>
      <c r="AJ75" s="116">
        <v>544164.81000000006</v>
      </c>
      <c r="AK75" s="116">
        <v>3965577.6000000006</v>
      </c>
      <c r="AL75" s="116">
        <v>1430281.27</v>
      </c>
      <c r="AM75" s="64">
        <v>5031474.38</v>
      </c>
      <c r="AN75" s="64">
        <v>3057059.6</v>
      </c>
      <c r="AO75" s="64">
        <v>328617.24</v>
      </c>
      <c r="AP75" s="64">
        <v>17832283.329999998</v>
      </c>
      <c r="AQ75" s="64">
        <v>219551.79</v>
      </c>
      <c r="AR75" s="64">
        <v>334882.01</v>
      </c>
      <c r="AS75" s="64">
        <v>11254156.469999999</v>
      </c>
      <c r="AT75" s="64">
        <v>127995268.42999999</v>
      </c>
      <c r="AU75" s="64">
        <v>33702333.510000005</v>
      </c>
      <c r="AV75" s="64">
        <v>2501184.0000000005</v>
      </c>
      <c r="AW75" s="64">
        <v>809870</v>
      </c>
      <c r="AX75" s="64">
        <v>2036473</v>
      </c>
      <c r="AY75" s="64">
        <v>2591380.8199999994</v>
      </c>
      <c r="AZ75" s="64">
        <v>928954.95</v>
      </c>
      <c r="BA75" s="64">
        <v>2003981.68</v>
      </c>
      <c r="BB75" s="64">
        <v>12769591.609999999</v>
      </c>
      <c r="BC75" s="64">
        <v>914087.85000000009</v>
      </c>
      <c r="BD75" s="64">
        <v>3661530</v>
      </c>
      <c r="BE75" s="64">
        <v>2633574.54</v>
      </c>
      <c r="BF75" s="64">
        <v>4421525.8600000003</v>
      </c>
      <c r="BG75" s="64">
        <v>802297.15</v>
      </c>
      <c r="BH75" s="64">
        <v>1850523.8200000003</v>
      </c>
      <c r="BI75" s="64">
        <v>632769.75000000012</v>
      </c>
      <c r="BJ75" s="64">
        <v>5575063.0099999998</v>
      </c>
      <c r="BK75" s="64">
        <v>1586568.06</v>
      </c>
      <c r="BL75" s="64">
        <v>1576003</v>
      </c>
      <c r="BM75" s="64">
        <v>5432026.2899999991</v>
      </c>
      <c r="BN75" s="64">
        <v>883393.30999999994</v>
      </c>
      <c r="BO75" s="64">
        <v>3523152.1999999993</v>
      </c>
      <c r="BP75" s="64">
        <v>39643700.530000001</v>
      </c>
      <c r="BQ75" s="64">
        <v>2934065.7800000003</v>
      </c>
      <c r="BR75" s="64">
        <v>525142.31000000006</v>
      </c>
      <c r="BS75" s="64">
        <v>861374.44</v>
      </c>
      <c r="BT75" s="64">
        <v>379845.57000000007</v>
      </c>
      <c r="BU75" s="64">
        <v>2246965.33</v>
      </c>
      <c r="BV75" s="64">
        <v>4791987.9499999993</v>
      </c>
      <c r="BW75" s="64">
        <v>1439801.46</v>
      </c>
      <c r="BX75" s="64">
        <v>81775045.409999982</v>
      </c>
      <c r="BY75" s="64">
        <v>10349028</v>
      </c>
      <c r="BZ75" s="64">
        <v>1127490.78</v>
      </c>
      <c r="CA75" s="64">
        <v>2228331</v>
      </c>
      <c r="CB75" s="64">
        <v>1971755.37</v>
      </c>
      <c r="CC75" s="64">
        <v>642849.59</v>
      </c>
      <c r="CD75" s="64">
        <v>858399</v>
      </c>
      <c r="CE75" s="64">
        <v>2409090</v>
      </c>
      <c r="CF75" s="64">
        <v>3430810.48</v>
      </c>
      <c r="CG75" s="15"/>
      <c r="CH75" s="15"/>
      <c r="CI75" s="15"/>
    </row>
    <row r="76" spans="2:87" outlineLevel="1" x14ac:dyDescent="0.2">
      <c r="B76" s="2">
        <v>68</v>
      </c>
      <c r="C76" s="10">
        <v>5635</v>
      </c>
      <c r="D76" s="155">
        <v>64</v>
      </c>
      <c r="E76" s="10" t="s">
        <v>75</v>
      </c>
      <c r="F76" s="33"/>
      <c r="G76" s="33">
        <f t="shared" si="2"/>
        <v>4421.41</v>
      </c>
      <c r="H76" s="12"/>
      <c r="I76" s="12"/>
      <c r="J76" s="12"/>
      <c r="K76" s="12"/>
      <c r="L76" s="12"/>
      <c r="M76" s="12"/>
      <c r="N76" s="12"/>
      <c r="O76" s="62">
        <v>74</v>
      </c>
      <c r="P76" s="62">
        <v>0</v>
      </c>
      <c r="Q76" s="116">
        <v>45719.18</v>
      </c>
      <c r="R76" s="116">
        <v>7041.15</v>
      </c>
      <c r="S76" s="116">
        <v>168113.2</v>
      </c>
      <c r="T76" s="116">
        <v>113726.84</v>
      </c>
      <c r="U76" s="116">
        <v>15647.84</v>
      </c>
      <c r="V76" s="116">
        <v>33076.589999999997</v>
      </c>
      <c r="W76" s="116">
        <v>56749.03</v>
      </c>
      <c r="X76" s="116">
        <v>5579.28</v>
      </c>
      <c r="Y76" s="116">
        <v>4421.41</v>
      </c>
      <c r="Z76" s="116">
        <v>17561.02</v>
      </c>
      <c r="AA76" s="116">
        <v>1957.01</v>
      </c>
      <c r="AB76" s="116">
        <v>29282.13</v>
      </c>
      <c r="AC76" s="116">
        <v>0</v>
      </c>
      <c r="AD76" s="116">
        <v>125160.72</v>
      </c>
      <c r="AE76" s="116">
        <v>466505.02</v>
      </c>
      <c r="AF76" s="116">
        <v>28197.49</v>
      </c>
      <c r="AG76" s="116">
        <v>5789.88</v>
      </c>
      <c r="AH76" s="116">
        <v>18943.52</v>
      </c>
      <c r="AI76" s="116">
        <v>0</v>
      </c>
      <c r="AJ76" s="116">
        <v>13329.79</v>
      </c>
      <c r="AK76" s="116">
        <v>0</v>
      </c>
      <c r="AL76" s="116">
        <v>31567.56</v>
      </c>
      <c r="AM76" s="63">
        <v>190985.46</v>
      </c>
      <c r="AN76" s="63">
        <v>44149.83</v>
      </c>
      <c r="AO76" s="63">
        <v>9104.73</v>
      </c>
      <c r="AP76" s="63">
        <v>58814.55</v>
      </c>
      <c r="AQ76" s="63">
        <v>4896.9399999999996</v>
      </c>
      <c r="AR76" s="63">
        <v>4200</v>
      </c>
      <c r="AS76" s="63">
        <v>0</v>
      </c>
      <c r="AT76" s="63">
        <v>2920225.39</v>
      </c>
      <c r="AU76" s="63">
        <v>621099.93000000005</v>
      </c>
      <c r="AV76" s="63">
        <v>55208.18</v>
      </c>
      <c r="AW76" s="63">
        <v>31231</v>
      </c>
      <c r="AX76" s="63">
        <v>184137</v>
      </c>
      <c r="AY76" s="63">
        <v>248570.73</v>
      </c>
      <c r="AZ76" s="63">
        <v>33006.42</v>
      </c>
      <c r="BA76" s="63">
        <v>96405.34</v>
      </c>
      <c r="BB76" s="63">
        <v>526710.25</v>
      </c>
      <c r="BC76" s="63">
        <v>27207.48</v>
      </c>
      <c r="BD76" s="63">
        <v>114824</v>
      </c>
      <c r="BE76" s="63">
        <v>159038.5</v>
      </c>
      <c r="BF76" s="63">
        <v>327945.43</v>
      </c>
      <c r="BG76" s="63">
        <v>33356.39</v>
      </c>
      <c r="BH76" s="63">
        <v>142819.78</v>
      </c>
      <c r="BI76" s="63">
        <v>37530.480000000003</v>
      </c>
      <c r="BJ76" s="63">
        <v>161337.73000000001</v>
      </c>
      <c r="BK76" s="63">
        <v>41997.61</v>
      </c>
      <c r="BL76" s="63">
        <v>46345</v>
      </c>
      <c r="BM76" s="63">
        <v>140795.56</v>
      </c>
      <c r="BN76" s="63">
        <v>0</v>
      </c>
      <c r="BO76" s="63">
        <v>145291.20000000001</v>
      </c>
      <c r="BP76" s="63">
        <v>0</v>
      </c>
      <c r="BQ76" s="63">
        <v>198795.71</v>
      </c>
      <c r="BR76" s="63">
        <v>1828.93</v>
      </c>
      <c r="BS76" s="63">
        <v>21303.69</v>
      </c>
      <c r="BT76" s="63">
        <v>24228.71</v>
      </c>
      <c r="BU76" s="63">
        <v>72609.36</v>
      </c>
      <c r="BV76" s="63">
        <v>35446.42</v>
      </c>
      <c r="BW76" s="63">
        <v>0</v>
      </c>
      <c r="BX76" s="63">
        <v>1757502.42</v>
      </c>
      <c r="BY76" s="63">
        <v>177982</v>
      </c>
      <c r="BZ76" s="63">
        <v>18273</v>
      </c>
      <c r="CA76" s="63">
        <v>0</v>
      </c>
      <c r="CB76" s="63">
        <v>0</v>
      </c>
      <c r="CC76" s="63">
        <v>47544.36</v>
      </c>
      <c r="CD76" s="63">
        <v>34185</v>
      </c>
      <c r="CE76" s="63">
        <v>105403</v>
      </c>
      <c r="CF76" s="63">
        <v>80634.67</v>
      </c>
      <c r="CG76" s="12"/>
      <c r="CH76" s="12"/>
      <c r="CI76" s="12"/>
    </row>
    <row r="77" spans="2:87" outlineLevel="1" x14ac:dyDescent="0.2">
      <c r="B77" s="2">
        <v>69</v>
      </c>
      <c r="C77" s="10">
        <v>6210</v>
      </c>
      <c r="D77" s="155">
        <v>65</v>
      </c>
      <c r="E77" s="10" t="s">
        <v>76</v>
      </c>
      <c r="F77" s="33"/>
      <c r="G77" s="33">
        <f t="shared" si="2"/>
        <v>0</v>
      </c>
      <c r="H77" s="12"/>
      <c r="I77" s="12"/>
      <c r="J77" s="12"/>
      <c r="K77" s="12"/>
      <c r="L77" s="12"/>
      <c r="M77" s="12"/>
      <c r="N77" s="12"/>
      <c r="O77" s="62">
        <v>75</v>
      </c>
      <c r="P77" s="6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16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>
        <v>0</v>
      </c>
      <c r="CF77" s="63">
        <v>0</v>
      </c>
      <c r="CG77" s="12"/>
      <c r="CH77" s="12"/>
      <c r="CI77" s="12"/>
    </row>
    <row r="78" spans="2:87" x14ac:dyDescent="0.2">
      <c r="B78" s="2">
        <v>70</v>
      </c>
      <c r="D78" s="2"/>
      <c r="E78" s="14" t="s">
        <v>77</v>
      </c>
      <c r="F78" s="48"/>
      <c r="G78" s="33">
        <f t="shared" si="2"/>
        <v>4421.41</v>
      </c>
      <c r="H78" s="15"/>
      <c r="I78" s="15"/>
      <c r="J78" s="15"/>
      <c r="K78" s="15"/>
      <c r="L78" s="15"/>
      <c r="M78" s="15"/>
      <c r="N78" s="12"/>
      <c r="O78" s="62">
        <v>76</v>
      </c>
      <c r="P78" s="62">
        <v>0</v>
      </c>
      <c r="Q78" s="116">
        <v>45719.18</v>
      </c>
      <c r="R78" s="116">
        <v>7041.15</v>
      </c>
      <c r="S78" s="116">
        <v>168113.2</v>
      </c>
      <c r="T78" s="116">
        <v>113726.84</v>
      </c>
      <c r="U78" s="116">
        <v>15647.84</v>
      </c>
      <c r="V78" s="116">
        <v>33076.589999999997</v>
      </c>
      <c r="W78" s="116">
        <v>56749.03</v>
      </c>
      <c r="X78" s="116">
        <v>5579.28</v>
      </c>
      <c r="Y78" s="116">
        <v>4421.41</v>
      </c>
      <c r="Z78" s="116">
        <v>17561.02</v>
      </c>
      <c r="AA78" s="116">
        <v>1957.01</v>
      </c>
      <c r="AB78" s="116">
        <v>29282.13</v>
      </c>
      <c r="AC78" s="116">
        <v>0</v>
      </c>
      <c r="AD78" s="116">
        <v>125160.72</v>
      </c>
      <c r="AE78" s="116">
        <v>466505.02</v>
      </c>
      <c r="AF78" s="116">
        <v>28197.49</v>
      </c>
      <c r="AG78" s="116">
        <v>5789.88</v>
      </c>
      <c r="AH78" s="116">
        <v>18943.52</v>
      </c>
      <c r="AI78" s="116">
        <v>0</v>
      </c>
      <c r="AJ78" s="116">
        <v>13329.79</v>
      </c>
      <c r="AK78" s="116">
        <v>0</v>
      </c>
      <c r="AL78" s="116">
        <v>31567.56</v>
      </c>
      <c r="AM78" s="64">
        <v>190985.46</v>
      </c>
      <c r="AN78" s="64">
        <v>44149.83</v>
      </c>
      <c r="AO78" s="64">
        <v>9104.73</v>
      </c>
      <c r="AP78" s="64">
        <v>58814.55</v>
      </c>
      <c r="AQ78" s="64">
        <v>4896.9399999999996</v>
      </c>
      <c r="AR78" s="64">
        <v>4200</v>
      </c>
      <c r="AS78" s="64">
        <v>0</v>
      </c>
      <c r="AT78" s="64">
        <v>2920225.39</v>
      </c>
      <c r="AU78" s="64">
        <v>621099.93000000005</v>
      </c>
      <c r="AV78" s="64">
        <v>55208.18</v>
      </c>
      <c r="AW78" s="64">
        <v>31231</v>
      </c>
      <c r="AX78" s="64">
        <v>184137</v>
      </c>
      <c r="AY78" s="64">
        <v>248570.73</v>
      </c>
      <c r="AZ78" s="64">
        <v>33006.42</v>
      </c>
      <c r="BA78" s="64">
        <v>96405.34</v>
      </c>
      <c r="BB78" s="64">
        <v>526710.25</v>
      </c>
      <c r="BC78" s="64">
        <v>27207.48</v>
      </c>
      <c r="BD78" s="64">
        <v>114824</v>
      </c>
      <c r="BE78" s="64">
        <v>159038.5</v>
      </c>
      <c r="BF78" s="64">
        <v>327945.43</v>
      </c>
      <c r="BG78" s="64">
        <v>33356.39</v>
      </c>
      <c r="BH78" s="64">
        <v>142819.78</v>
      </c>
      <c r="BI78" s="64">
        <v>37530.480000000003</v>
      </c>
      <c r="BJ78" s="64">
        <v>161337.73000000001</v>
      </c>
      <c r="BK78" s="64">
        <v>41997.61</v>
      </c>
      <c r="BL78" s="64">
        <v>46345</v>
      </c>
      <c r="BM78" s="64">
        <v>140795.56</v>
      </c>
      <c r="BN78" s="64">
        <v>0</v>
      </c>
      <c r="BO78" s="64">
        <v>145291.20000000001</v>
      </c>
      <c r="BP78" s="64">
        <v>0</v>
      </c>
      <c r="BQ78" s="64">
        <v>198795.71</v>
      </c>
      <c r="BR78" s="64">
        <v>1828.93</v>
      </c>
      <c r="BS78" s="64">
        <v>21303.69</v>
      </c>
      <c r="BT78" s="64">
        <v>24228.71</v>
      </c>
      <c r="BU78" s="64">
        <v>72609.36</v>
      </c>
      <c r="BV78" s="64">
        <v>35446.42</v>
      </c>
      <c r="BW78" s="64">
        <v>0</v>
      </c>
      <c r="BX78" s="64">
        <v>1757502.42</v>
      </c>
      <c r="BY78" s="64">
        <v>177982</v>
      </c>
      <c r="BZ78" s="64">
        <v>18273</v>
      </c>
      <c r="CA78" s="64">
        <v>0</v>
      </c>
      <c r="CB78" s="64">
        <v>0</v>
      </c>
      <c r="CC78" s="64">
        <v>47544.36</v>
      </c>
      <c r="CD78" s="64">
        <v>34185</v>
      </c>
      <c r="CE78" s="64">
        <v>105403</v>
      </c>
      <c r="CF78" s="64">
        <v>80634.67</v>
      </c>
      <c r="CG78" s="15"/>
      <c r="CH78" s="15"/>
      <c r="CI78" s="15"/>
    </row>
    <row r="79" spans="2:87" outlineLevel="1" x14ac:dyDescent="0.2">
      <c r="B79" s="2">
        <v>71</v>
      </c>
      <c r="C79" s="10">
        <v>5515</v>
      </c>
      <c r="D79" s="155">
        <v>46</v>
      </c>
      <c r="E79" s="10" t="s">
        <v>78</v>
      </c>
      <c r="F79" s="33"/>
      <c r="G79" s="33">
        <f t="shared" si="2"/>
        <v>0</v>
      </c>
      <c r="H79" s="12"/>
      <c r="I79" s="12"/>
      <c r="J79" s="12"/>
      <c r="K79" s="12"/>
      <c r="L79" s="12"/>
      <c r="M79" s="12"/>
      <c r="N79" s="12"/>
      <c r="O79" s="62">
        <v>77</v>
      </c>
      <c r="P79" s="62">
        <v>0</v>
      </c>
      <c r="Q79" s="11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16">
        <v>0</v>
      </c>
      <c r="Y79" s="116">
        <v>0</v>
      </c>
      <c r="Z79" s="116">
        <v>0</v>
      </c>
      <c r="AA79" s="116">
        <v>0</v>
      </c>
      <c r="AB79" s="116">
        <v>0</v>
      </c>
      <c r="AC79" s="116">
        <v>0</v>
      </c>
      <c r="AD79" s="116">
        <v>0</v>
      </c>
      <c r="AE79" s="116">
        <v>0</v>
      </c>
      <c r="AF79" s="116">
        <v>5969.01</v>
      </c>
      <c r="AG79" s="116"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63">
        <v>11700.48</v>
      </c>
      <c r="AN79" s="63">
        <v>0</v>
      </c>
      <c r="AO79" s="63">
        <v>2727.07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0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750</v>
      </c>
      <c r="BF79" s="63">
        <v>0</v>
      </c>
      <c r="BG79" s="63">
        <v>0</v>
      </c>
      <c r="BH79" s="63">
        <v>0</v>
      </c>
      <c r="BI79" s="63">
        <v>0</v>
      </c>
      <c r="BJ79" s="63">
        <v>0</v>
      </c>
      <c r="BK79" s="63">
        <v>0</v>
      </c>
      <c r="BL79" s="63">
        <v>0</v>
      </c>
      <c r="BM79" s="63">
        <v>0</v>
      </c>
      <c r="BN79" s="63">
        <v>0</v>
      </c>
      <c r="BO79" s="63">
        <v>0</v>
      </c>
      <c r="BP79" s="63">
        <v>0</v>
      </c>
      <c r="BQ79" s="63">
        <v>0</v>
      </c>
      <c r="BR79" s="63">
        <v>0</v>
      </c>
      <c r="BS79" s="63">
        <v>0</v>
      </c>
      <c r="BT79" s="63">
        <v>0</v>
      </c>
      <c r="BU79" s="63">
        <v>0</v>
      </c>
      <c r="BV79" s="63">
        <v>100254.69</v>
      </c>
      <c r="BW79" s="63">
        <v>0</v>
      </c>
      <c r="BX79" s="63">
        <v>0</v>
      </c>
      <c r="BY79" s="63">
        <v>0</v>
      </c>
      <c r="BZ79" s="63">
        <v>0</v>
      </c>
      <c r="CA79" s="63">
        <v>0</v>
      </c>
      <c r="CB79" s="63">
        <v>6574.56</v>
      </c>
      <c r="CC79" s="63">
        <v>0</v>
      </c>
      <c r="CD79" s="63">
        <v>3820</v>
      </c>
      <c r="CE79" s="63">
        <v>0</v>
      </c>
      <c r="CF79" s="63">
        <v>0</v>
      </c>
      <c r="CG79" s="12"/>
      <c r="CH79" s="12"/>
      <c r="CI79" s="12"/>
    </row>
    <row r="80" spans="2:87" x14ac:dyDescent="0.2">
      <c r="B80" s="2">
        <v>72</v>
      </c>
      <c r="D80" s="13"/>
      <c r="E80" s="14" t="s">
        <v>79</v>
      </c>
      <c r="F80" s="48"/>
      <c r="G80" s="33">
        <f t="shared" si="2"/>
        <v>0</v>
      </c>
      <c r="H80" s="15"/>
      <c r="I80" s="15"/>
      <c r="J80" s="15"/>
      <c r="K80" s="15"/>
      <c r="L80" s="15"/>
      <c r="M80" s="15"/>
      <c r="N80" s="12"/>
      <c r="O80" s="62">
        <v>78</v>
      </c>
      <c r="P80" s="62">
        <v>0</v>
      </c>
      <c r="Q80" s="11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16">
        <v>0</v>
      </c>
      <c r="Y80" s="116">
        <v>0</v>
      </c>
      <c r="Z80" s="116">
        <v>0</v>
      </c>
      <c r="AA80" s="116">
        <v>0</v>
      </c>
      <c r="AB80" s="116">
        <v>0</v>
      </c>
      <c r="AC80" s="116">
        <v>0</v>
      </c>
      <c r="AD80" s="116">
        <v>0</v>
      </c>
      <c r="AE80" s="116">
        <v>0</v>
      </c>
      <c r="AF80" s="116">
        <v>5969.01</v>
      </c>
      <c r="AG80" s="116"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64">
        <v>11700.48</v>
      </c>
      <c r="AN80" s="64">
        <v>0</v>
      </c>
      <c r="AO80" s="64">
        <v>2727.07</v>
      </c>
      <c r="AP80" s="64">
        <v>0</v>
      </c>
      <c r="AQ80" s="64">
        <v>0</v>
      </c>
      <c r="AR80" s="64">
        <v>0</v>
      </c>
      <c r="AS80" s="64">
        <v>0</v>
      </c>
      <c r="AT80" s="64">
        <v>0</v>
      </c>
      <c r="AU80" s="64">
        <v>0</v>
      </c>
      <c r="AV80" s="64">
        <v>0</v>
      </c>
      <c r="AW80" s="64">
        <v>0</v>
      </c>
      <c r="AX80" s="64">
        <v>0</v>
      </c>
      <c r="AY80" s="64">
        <v>0</v>
      </c>
      <c r="AZ80" s="64">
        <v>0</v>
      </c>
      <c r="BA80" s="64">
        <v>0</v>
      </c>
      <c r="BB80" s="64">
        <v>0</v>
      </c>
      <c r="BC80" s="64">
        <v>0</v>
      </c>
      <c r="BD80" s="64">
        <v>0</v>
      </c>
      <c r="BE80" s="64">
        <v>750</v>
      </c>
      <c r="BF80" s="64">
        <v>0</v>
      </c>
      <c r="BG80" s="64">
        <v>0</v>
      </c>
      <c r="BH80" s="64">
        <v>0</v>
      </c>
      <c r="BI80" s="64">
        <v>0</v>
      </c>
      <c r="BJ80" s="64">
        <v>0</v>
      </c>
      <c r="BK80" s="64">
        <v>0</v>
      </c>
      <c r="BL80" s="64">
        <v>0</v>
      </c>
      <c r="BM80" s="64">
        <v>0</v>
      </c>
      <c r="BN80" s="64">
        <v>0</v>
      </c>
      <c r="BO80" s="64">
        <v>0</v>
      </c>
      <c r="BP80" s="64">
        <v>0</v>
      </c>
      <c r="BQ80" s="64">
        <v>0</v>
      </c>
      <c r="BR80" s="64">
        <v>0</v>
      </c>
      <c r="BS80" s="64">
        <v>0</v>
      </c>
      <c r="BT80" s="64">
        <v>0</v>
      </c>
      <c r="BU80" s="64">
        <v>0</v>
      </c>
      <c r="BV80" s="64">
        <v>100254.69</v>
      </c>
      <c r="BW80" s="64">
        <v>0</v>
      </c>
      <c r="BX80" s="64">
        <v>0</v>
      </c>
      <c r="BY80" s="64">
        <v>0</v>
      </c>
      <c r="BZ80" s="64">
        <v>0</v>
      </c>
      <c r="CA80" s="64">
        <v>0</v>
      </c>
      <c r="CB80" s="64">
        <v>6574.56</v>
      </c>
      <c r="CC80" s="64">
        <v>0</v>
      </c>
      <c r="CD80" s="64">
        <v>3820</v>
      </c>
      <c r="CE80" s="64">
        <v>0</v>
      </c>
      <c r="CF80" s="64">
        <v>0</v>
      </c>
      <c r="CG80" s="15"/>
      <c r="CH80" s="15"/>
      <c r="CI80" s="15"/>
    </row>
    <row r="81" spans="2:87" x14ac:dyDescent="0.2">
      <c r="B81" s="2">
        <v>73</v>
      </c>
      <c r="E81" s="14" t="s">
        <v>80</v>
      </c>
      <c r="F81" s="48"/>
      <c r="G81" s="33">
        <f t="shared" si="2"/>
        <v>735273.37</v>
      </c>
      <c r="O81" s="62">
        <v>79</v>
      </c>
      <c r="P81" s="62">
        <v>0</v>
      </c>
      <c r="Q81" s="116">
        <v>11621712.58</v>
      </c>
      <c r="R81" s="116">
        <v>1064079.7399999998</v>
      </c>
      <c r="S81" s="116">
        <v>12487580.16</v>
      </c>
      <c r="T81" s="116">
        <v>9807902.2400000002</v>
      </c>
      <c r="U81" s="116">
        <v>17539019.809999999</v>
      </c>
      <c r="V81" s="116">
        <v>16902993.639999997</v>
      </c>
      <c r="W81" s="116">
        <v>9300121.129999999</v>
      </c>
      <c r="X81" s="116">
        <v>2124161.9399999995</v>
      </c>
      <c r="Y81" s="116">
        <v>735273.37</v>
      </c>
      <c r="Z81" s="116">
        <v>4838448.6499999985</v>
      </c>
      <c r="AA81" s="116">
        <v>594065.53</v>
      </c>
      <c r="AB81" s="116">
        <v>2488639.16</v>
      </c>
      <c r="AC81" s="116">
        <v>60562293.410000004</v>
      </c>
      <c r="AD81" s="116">
        <v>9206213.6699999999</v>
      </c>
      <c r="AE81" s="116">
        <v>24380258.989999998</v>
      </c>
      <c r="AF81" s="116">
        <v>6022171.5299999993</v>
      </c>
      <c r="AG81" s="116">
        <v>1342152.98</v>
      </c>
      <c r="AH81" s="116">
        <v>6817717.9200999979</v>
      </c>
      <c r="AI81" s="116">
        <v>5597357.3099999987</v>
      </c>
      <c r="AJ81" s="116">
        <v>1707926.22</v>
      </c>
      <c r="AK81" s="116">
        <v>13970246.969999999</v>
      </c>
      <c r="AL81" s="116">
        <v>3480118.1700000004</v>
      </c>
      <c r="AM81" s="62">
        <v>14191682.110000003</v>
      </c>
      <c r="AN81" s="62">
        <v>6128245.2800000003</v>
      </c>
      <c r="AO81" s="62">
        <v>1034570.06</v>
      </c>
      <c r="AP81" s="62">
        <v>59981860.269999996</v>
      </c>
      <c r="AQ81" s="62">
        <v>415901.67</v>
      </c>
      <c r="AR81" s="62">
        <v>969843.73</v>
      </c>
      <c r="AS81" s="62">
        <v>30475512.649999999</v>
      </c>
      <c r="AT81" s="62">
        <v>546922557.49999988</v>
      </c>
      <c r="AU81" s="62">
        <v>78599775.25</v>
      </c>
      <c r="AV81" s="62">
        <v>5618881.3600000003</v>
      </c>
      <c r="AW81" s="62">
        <v>2009780</v>
      </c>
      <c r="AX81" s="62">
        <v>6596789</v>
      </c>
      <c r="AY81" s="62">
        <v>16947033.190000001</v>
      </c>
      <c r="AZ81" s="62">
        <v>2257872.29</v>
      </c>
      <c r="BA81" s="62">
        <v>4769016.97</v>
      </c>
      <c r="BB81" s="62">
        <v>34870029.840000004</v>
      </c>
      <c r="BC81" s="62">
        <v>2464073.0100000002</v>
      </c>
      <c r="BD81" s="62">
        <v>9598087</v>
      </c>
      <c r="BE81" s="62">
        <v>7665733.3399999989</v>
      </c>
      <c r="BF81" s="62">
        <v>16541050.390000001</v>
      </c>
      <c r="BG81" s="62">
        <v>2458355.38</v>
      </c>
      <c r="BH81" s="62">
        <v>5606316.6299999999</v>
      </c>
      <c r="BI81" s="62">
        <v>2412043.71</v>
      </c>
      <c r="BJ81" s="62">
        <v>17390934.040000003</v>
      </c>
      <c r="BK81" s="62">
        <v>3276177.4099999997</v>
      </c>
      <c r="BL81" s="62">
        <v>4682094</v>
      </c>
      <c r="BM81" s="62">
        <v>11720224.76</v>
      </c>
      <c r="BN81" s="62">
        <v>2809634.2399999998</v>
      </c>
      <c r="BO81" s="62">
        <v>8797372.1699999981</v>
      </c>
      <c r="BP81" s="62">
        <v>87311186.420000002</v>
      </c>
      <c r="BQ81" s="62">
        <v>10871120.040000001</v>
      </c>
      <c r="BR81" s="62">
        <v>1367154.6900000002</v>
      </c>
      <c r="BS81" s="62">
        <v>2048773.9699999997</v>
      </c>
      <c r="BT81" s="62">
        <v>1492869.34</v>
      </c>
      <c r="BU81" s="62">
        <v>4219822.2600000007</v>
      </c>
      <c r="BV81" s="62">
        <v>15166728.839999998</v>
      </c>
      <c r="BW81" s="62">
        <v>2676347.2000000002</v>
      </c>
      <c r="BX81" s="62">
        <v>232383928.43999997</v>
      </c>
      <c r="BY81" s="62">
        <v>26659588</v>
      </c>
      <c r="BZ81" s="62">
        <v>2978238.1</v>
      </c>
      <c r="CA81" s="62">
        <v>12584017</v>
      </c>
      <c r="CB81" s="62">
        <v>6568599.3899999997</v>
      </c>
      <c r="CC81" s="62">
        <v>1726352.9400000002</v>
      </c>
      <c r="CD81" s="62">
        <v>1782044</v>
      </c>
      <c r="CE81" s="62">
        <v>5629991</v>
      </c>
      <c r="CF81" s="62">
        <v>11510496.859999999</v>
      </c>
    </row>
    <row r="82" spans="2:87" x14ac:dyDescent="0.2">
      <c r="B82" s="2">
        <v>74</v>
      </c>
      <c r="E82" s="14"/>
      <c r="F82" s="33"/>
      <c r="G82" s="16"/>
      <c r="H82" s="16"/>
      <c r="I82" s="16"/>
      <c r="J82" s="16"/>
      <c r="K82" s="16"/>
      <c r="L82" s="16"/>
      <c r="M82" s="16"/>
      <c r="N82" s="125"/>
      <c r="O82" s="62">
        <v>80</v>
      </c>
      <c r="P82" s="62">
        <v>0</v>
      </c>
      <c r="Q82" s="116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16"/>
      <c r="CH82" s="16"/>
      <c r="CI82" s="16"/>
    </row>
    <row r="83" spans="2:87" x14ac:dyDescent="0.2">
      <c r="B83" s="2">
        <v>75</v>
      </c>
      <c r="C83" s="9" t="s">
        <v>81</v>
      </c>
      <c r="F83" s="33"/>
      <c r="O83" s="62">
        <v>81</v>
      </c>
      <c r="P83" s="62">
        <v>0</v>
      </c>
      <c r="Q83" s="116"/>
    </row>
    <row r="84" spans="2:87" outlineLevel="1" x14ac:dyDescent="0.2">
      <c r="B84" s="2">
        <v>76</v>
      </c>
      <c r="E84" s="10">
        <v>5014</v>
      </c>
      <c r="F84" s="33"/>
      <c r="G84" s="33">
        <f t="shared" ref="G84:G89" si="3">HLOOKUP($E$3,$P$3:$CF$269,O84,FALSE)</f>
        <v>0</v>
      </c>
      <c r="H84" s="7"/>
      <c r="I84" s="7"/>
      <c r="J84" s="7"/>
      <c r="K84" s="7"/>
      <c r="L84" s="7"/>
      <c r="M84" s="7"/>
      <c r="N84" s="33"/>
      <c r="O84" s="62">
        <v>82</v>
      </c>
      <c r="P84" s="62">
        <v>0</v>
      </c>
      <c r="Q84" s="116">
        <v>0</v>
      </c>
      <c r="R84" s="54">
        <v>0</v>
      </c>
      <c r="S84" s="54">
        <v>0</v>
      </c>
      <c r="T84" s="54">
        <v>21884.6</v>
      </c>
      <c r="U84" s="54">
        <v>0</v>
      </c>
      <c r="V84" s="54">
        <v>17501.78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  <c r="AG84" s="54">
        <v>0</v>
      </c>
      <c r="AH84" s="54">
        <v>0</v>
      </c>
      <c r="AI84" s="54">
        <v>603.22</v>
      </c>
      <c r="AJ84" s="54">
        <v>6703.74</v>
      </c>
      <c r="AK84" s="54">
        <v>0</v>
      </c>
      <c r="AL84" s="54">
        <v>994.71</v>
      </c>
      <c r="AM84" s="54">
        <v>0</v>
      </c>
      <c r="AN84" s="54">
        <v>0</v>
      </c>
      <c r="AO84" s="54">
        <v>0</v>
      </c>
      <c r="AP84" s="54">
        <v>0</v>
      </c>
      <c r="AQ84" s="54">
        <v>0</v>
      </c>
      <c r="AR84" s="54">
        <v>14448.62</v>
      </c>
      <c r="AS84" s="54">
        <v>25057.84</v>
      </c>
      <c r="AT84" s="54">
        <v>523422.19</v>
      </c>
      <c r="AU84" s="54">
        <v>239883.43</v>
      </c>
      <c r="AV84" s="54">
        <v>0</v>
      </c>
      <c r="AW84" s="54">
        <v>10666</v>
      </c>
      <c r="AX84" s="54">
        <v>0</v>
      </c>
      <c r="AY84" s="54">
        <v>357718.18</v>
      </c>
      <c r="AZ84" s="54">
        <v>0</v>
      </c>
      <c r="BA84" s="54">
        <v>0</v>
      </c>
      <c r="BB84" s="54">
        <v>0</v>
      </c>
      <c r="BC84" s="54">
        <v>0</v>
      </c>
      <c r="BD84" s="54">
        <v>0</v>
      </c>
      <c r="BE84" s="54">
        <v>0</v>
      </c>
      <c r="BF84" s="54">
        <v>22482.65</v>
      </c>
      <c r="BG84" s="54">
        <v>2452.61</v>
      </c>
      <c r="BH84" s="54">
        <v>0</v>
      </c>
      <c r="BI84" s="54">
        <v>0</v>
      </c>
      <c r="BJ84" s="54">
        <v>228835.62</v>
      </c>
      <c r="BK84" s="54">
        <v>0</v>
      </c>
      <c r="BL84" s="54">
        <v>0</v>
      </c>
      <c r="BM84" s="54">
        <v>0</v>
      </c>
      <c r="BN84" s="54">
        <v>0</v>
      </c>
      <c r="BO84" s="54">
        <v>0</v>
      </c>
      <c r="BP84" s="54">
        <v>338806.03</v>
      </c>
      <c r="BQ84" s="54">
        <v>56147.01</v>
      </c>
      <c r="BR84" s="54">
        <v>0</v>
      </c>
      <c r="BS84" s="54">
        <v>0</v>
      </c>
      <c r="BT84" s="54">
        <v>0</v>
      </c>
      <c r="BU84" s="54">
        <v>0</v>
      </c>
      <c r="BV84" s="54">
        <v>0</v>
      </c>
      <c r="BW84" s="54">
        <v>0</v>
      </c>
      <c r="BX84" s="54">
        <v>0</v>
      </c>
      <c r="BY84" s="54">
        <v>122875</v>
      </c>
      <c r="BZ84" s="54">
        <v>0</v>
      </c>
      <c r="CA84" s="54">
        <v>265702</v>
      </c>
      <c r="CB84" s="54">
        <v>0</v>
      </c>
      <c r="CC84" s="54">
        <v>0</v>
      </c>
      <c r="CD84" s="54">
        <v>0</v>
      </c>
      <c r="CE84" s="54">
        <v>0</v>
      </c>
      <c r="CF84" s="54">
        <v>0</v>
      </c>
      <c r="CG84" s="7"/>
      <c r="CH84" s="7"/>
      <c r="CI84" s="7"/>
    </row>
    <row r="85" spans="2:87" outlineLevel="1" x14ac:dyDescent="0.2">
      <c r="B85" s="2">
        <v>77</v>
      </c>
      <c r="E85" s="10">
        <v>5015</v>
      </c>
      <c r="F85" s="33"/>
      <c r="G85" s="33">
        <f t="shared" si="3"/>
        <v>0</v>
      </c>
      <c r="H85" s="7"/>
      <c r="I85" s="7"/>
      <c r="J85" s="7"/>
      <c r="K85" s="7"/>
      <c r="L85" s="7"/>
      <c r="M85" s="7"/>
      <c r="N85" s="33"/>
      <c r="O85" s="62">
        <v>83</v>
      </c>
      <c r="P85" s="62">
        <v>0</v>
      </c>
      <c r="Q85" s="116">
        <v>0</v>
      </c>
      <c r="R85" s="54">
        <v>0</v>
      </c>
      <c r="S85" s="54">
        <v>0</v>
      </c>
      <c r="T85" s="54">
        <v>96479.29</v>
      </c>
      <c r="U85" s="54">
        <v>0</v>
      </c>
      <c r="V85" s="54">
        <v>208915.59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54">
        <v>0</v>
      </c>
      <c r="AH85" s="54">
        <v>0</v>
      </c>
      <c r="AI85" s="54">
        <v>90762.16</v>
      </c>
      <c r="AJ85" s="54">
        <v>8164.78</v>
      </c>
      <c r="AK85" s="54">
        <v>0</v>
      </c>
      <c r="AL85" s="54">
        <v>76031.149999999994</v>
      </c>
      <c r="AM85" s="54">
        <v>0</v>
      </c>
      <c r="AN85" s="54">
        <v>0</v>
      </c>
      <c r="AO85" s="54">
        <v>0</v>
      </c>
      <c r="AP85" s="54">
        <v>0</v>
      </c>
      <c r="AQ85" s="54">
        <v>0</v>
      </c>
      <c r="AR85" s="54">
        <v>7567.43</v>
      </c>
      <c r="AS85" s="54">
        <v>0</v>
      </c>
      <c r="AT85" s="54">
        <v>163394.37</v>
      </c>
      <c r="AU85" s="54">
        <v>39579.85</v>
      </c>
      <c r="AV85" s="54">
        <v>0</v>
      </c>
      <c r="AW85" s="54">
        <v>0</v>
      </c>
      <c r="AX85" s="54">
        <v>0</v>
      </c>
      <c r="AY85" s="54">
        <v>590853.18000000005</v>
      </c>
      <c r="AZ85" s="54">
        <v>0</v>
      </c>
      <c r="BA85" s="54">
        <v>0</v>
      </c>
      <c r="BB85" s="54">
        <v>0</v>
      </c>
      <c r="BC85" s="54">
        <v>0</v>
      </c>
      <c r="BD85" s="54">
        <v>0</v>
      </c>
      <c r="BE85" s="54">
        <v>0</v>
      </c>
      <c r="BF85" s="54">
        <v>188473.88</v>
      </c>
      <c r="BG85" s="54">
        <v>0</v>
      </c>
      <c r="BH85" s="54">
        <v>0</v>
      </c>
      <c r="BI85" s="54">
        <v>0</v>
      </c>
      <c r="BJ85" s="54">
        <v>39785.01</v>
      </c>
      <c r="BK85" s="54">
        <v>0</v>
      </c>
      <c r="BL85" s="54">
        <v>0</v>
      </c>
      <c r="BM85" s="54">
        <v>0</v>
      </c>
      <c r="BN85" s="54">
        <v>0</v>
      </c>
      <c r="BO85" s="54">
        <v>0</v>
      </c>
      <c r="BP85" s="54">
        <v>362.41</v>
      </c>
      <c r="BQ85" s="54">
        <v>12279.49</v>
      </c>
      <c r="BR85" s="54">
        <v>0</v>
      </c>
      <c r="BS85" s="54">
        <v>0</v>
      </c>
      <c r="BT85" s="54">
        <v>0</v>
      </c>
      <c r="BU85" s="54">
        <v>0</v>
      </c>
      <c r="BV85" s="54">
        <v>0</v>
      </c>
      <c r="BW85" s="54">
        <v>0</v>
      </c>
      <c r="BX85" s="54">
        <v>0</v>
      </c>
      <c r="BY85" s="54">
        <v>0</v>
      </c>
      <c r="BZ85" s="54">
        <v>0</v>
      </c>
      <c r="CA85" s="54">
        <v>131978</v>
      </c>
      <c r="CB85" s="54">
        <v>0</v>
      </c>
      <c r="CC85" s="54">
        <v>0</v>
      </c>
      <c r="CD85" s="54">
        <v>0</v>
      </c>
      <c r="CE85" s="54">
        <v>0</v>
      </c>
      <c r="CF85" s="54">
        <v>0</v>
      </c>
      <c r="CG85" s="7"/>
      <c r="CH85" s="7"/>
      <c r="CI85" s="7"/>
    </row>
    <row r="86" spans="2:87" outlineLevel="1" x14ac:dyDescent="0.2">
      <c r="B86" s="2">
        <v>78</v>
      </c>
      <c r="E86" s="10">
        <v>5112</v>
      </c>
      <c r="F86" s="33"/>
      <c r="G86" s="33">
        <f t="shared" si="3"/>
        <v>0</v>
      </c>
      <c r="H86" s="7"/>
      <c r="I86" s="7"/>
      <c r="J86" s="7"/>
      <c r="K86" s="7"/>
      <c r="L86" s="7"/>
      <c r="M86" s="7"/>
      <c r="N86" s="33"/>
      <c r="O86" s="62">
        <v>84</v>
      </c>
      <c r="P86" s="62">
        <v>0</v>
      </c>
      <c r="Q86" s="116">
        <v>0</v>
      </c>
      <c r="R86" s="54">
        <v>0</v>
      </c>
      <c r="S86" s="54">
        <v>0</v>
      </c>
      <c r="T86" s="54">
        <v>0</v>
      </c>
      <c r="U86" s="54">
        <v>0</v>
      </c>
      <c r="V86" s="54">
        <v>17968.73</v>
      </c>
      <c r="W86" s="54">
        <v>0</v>
      </c>
      <c r="X86" s="54">
        <v>0</v>
      </c>
      <c r="Y86" s="54">
        <v>0</v>
      </c>
      <c r="Z86" s="54">
        <v>0</v>
      </c>
      <c r="AA86" s="54">
        <v>0</v>
      </c>
      <c r="AB86" s="54">
        <v>0</v>
      </c>
      <c r="AC86" s="54">
        <v>0</v>
      </c>
      <c r="AD86" s="54">
        <v>0</v>
      </c>
      <c r="AE86" s="54">
        <v>153603.14000000001</v>
      </c>
      <c r="AF86" s="54">
        <v>0</v>
      </c>
      <c r="AG86" s="54">
        <v>0</v>
      </c>
      <c r="AH86" s="54">
        <v>0</v>
      </c>
      <c r="AI86" s="54">
        <v>0</v>
      </c>
      <c r="AJ86" s="54">
        <v>0</v>
      </c>
      <c r="AK86" s="54">
        <v>0</v>
      </c>
      <c r="AL86" s="54">
        <v>84883.94</v>
      </c>
      <c r="AM86" s="54">
        <v>0</v>
      </c>
      <c r="AN86" s="54">
        <v>0</v>
      </c>
      <c r="AO86" s="54">
        <v>0</v>
      </c>
      <c r="AP86" s="54">
        <v>0</v>
      </c>
      <c r="AQ86" s="54">
        <v>0</v>
      </c>
      <c r="AR86" s="54">
        <v>0</v>
      </c>
      <c r="AS86" s="54">
        <v>146090.97</v>
      </c>
      <c r="AT86" s="54">
        <v>1716460.52</v>
      </c>
      <c r="AU86" s="54">
        <v>1028408.02</v>
      </c>
      <c r="AV86" s="54">
        <v>0</v>
      </c>
      <c r="AW86" s="54">
        <v>0</v>
      </c>
      <c r="AX86" s="54">
        <v>0</v>
      </c>
      <c r="AY86" s="54">
        <v>729530.11</v>
      </c>
      <c r="AZ86" s="54">
        <v>0</v>
      </c>
      <c r="BA86" s="54">
        <v>0</v>
      </c>
      <c r="BB86" s="54">
        <v>0</v>
      </c>
      <c r="BC86" s="54">
        <v>0</v>
      </c>
      <c r="BD86" s="54">
        <v>0</v>
      </c>
      <c r="BE86" s="54">
        <v>0</v>
      </c>
      <c r="BF86" s="54">
        <v>10498.75</v>
      </c>
      <c r="BG86" s="54">
        <v>62531.79</v>
      </c>
      <c r="BH86" s="54">
        <v>0</v>
      </c>
      <c r="BI86" s="54">
        <v>4460.3999999999996</v>
      </c>
      <c r="BJ86" s="54">
        <v>73586.490000000005</v>
      </c>
      <c r="BK86" s="54">
        <v>0</v>
      </c>
      <c r="BL86" s="54">
        <v>0</v>
      </c>
      <c r="BM86" s="54">
        <v>0</v>
      </c>
      <c r="BN86" s="54">
        <v>0</v>
      </c>
      <c r="BO86" s="54">
        <v>0</v>
      </c>
      <c r="BP86" s="54">
        <v>339852.46</v>
      </c>
      <c r="BQ86" s="54">
        <v>27628.09</v>
      </c>
      <c r="BR86" s="54">
        <v>0</v>
      </c>
      <c r="BS86" s="54">
        <v>0</v>
      </c>
      <c r="BT86" s="54">
        <v>0</v>
      </c>
      <c r="BU86" s="54">
        <v>0</v>
      </c>
      <c r="BV86" s="54">
        <v>0</v>
      </c>
      <c r="BW86" s="54">
        <v>0</v>
      </c>
      <c r="BX86" s="54">
        <v>0</v>
      </c>
      <c r="BY86" s="54">
        <v>0</v>
      </c>
      <c r="BZ86" s="54">
        <v>0</v>
      </c>
      <c r="CA86" s="54">
        <v>64162</v>
      </c>
      <c r="CB86" s="54">
        <v>0</v>
      </c>
      <c r="CC86" s="54">
        <v>0</v>
      </c>
      <c r="CD86" s="54">
        <v>0</v>
      </c>
      <c r="CE86" s="54">
        <v>0</v>
      </c>
      <c r="CF86" s="54">
        <v>0</v>
      </c>
      <c r="CG86" s="7"/>
      <c r="CH86" s="7"/>
      <c r="CI86" s="7"/>
    </row>
    <row r="87" spans="2:87" x14ac:dyDescent="0.2">
      <c r="B87" s="2">
        <v>79</v>
      </c>
      <c r="E87" s="10" t="s">
        <v>82</v>
      </c>
      <c r="F87" s="33"/>
      <c r="G87" s="33">
        <f t="shared" si="3"/>
        <v>0</v>
      </c>
      <c r="H87" s="7"/>
      <c r="I87" s="7"/>
      <c r="J87" s="7"/>
      <c r="K87" s="7"/>
      <c r="L87" s="7"/>
      <c r="M87" s="7"/>
      <c r="N87" s="33"/>
      <c r="O87" s="62">
        <v>85</v>
      </c>
      <c r="P87" s="62">
        <v>0</v>
      </c>
      <c r="Q87" s="116">
        <v>0</v>
      </c>
      <c r="R87" s="54">
        <v>0</v>
      </c>
      <c r="S87" s="54">
        <v>0</v>
      </c>
      <c r="T87" s="54">
        <v>118363.88999999998</v>
      </c>
      <c r="U87" s="54">
        <v>0</v>
      </c>
      <c r="V87" s="54">
        <v>244386.1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153603.14000000001</v>
      </c>
      <c r="AF87" s="54">
        <v>0</v>
      </c>
      <c r="AG87" s="54">
        <v>0</v>
      </c>
      <c r="AH87" s="54">
        <v>0</v>
      </c>
      <c r="AI87" s="54">
        <v>91365.38</v>
      </c>
      <c r="AJ87" s="54">
        <v>14868.52</v>
      </c>
      <c r="AK87" s="54">
        <v>0</v>
      </c>
      <c r="AL87" s="54">
        <v>161909.79999999999</v>
      </c>
      <c r="AM87" s="54">
        <v>0</v>
      </c>
      <c r="AN87" s="54">
        <v>0</v>
      </c>
      <c r="AO87" s="54">
        <v>0</v>
      </c>
      <c r="AP87" s="54">
        <v>0</v>
      </c>
      <c r="AQ87" s="54">
        <v>0</v>
      </c>
      <c r="AR87" s="54">
        <v>22016.050000000003</v>
      </c>
      <c r="AS87" s="54">
        <v>171148.81</v>
      </c>
      <c r="AT87" s="54">
        <v>2403277.08</v>
      </c>
      <c r="AU87" s="54">
        <v>1307871.3</v>
      </c>
      <c r="AV87" s="54">
        <v>0</v>
      </c>
      <c r="AW87" s="54">
        <v>10666</v>
      </c>
      <c r="AX87" s="54">
        <v>0</v>
      </c>
      <c r="AY87" s="54">
        <v>1678101.4700000002</v>
      </c>
      <c r="AZ87" s="54">
        <v>0</v>
      </c>
      <c r="BA87" s="54">
        <v>0</v>
      </c>
      <c r="BB87" s="54">
        <v>0</v>
      </c>
      <c r="BC87" s="54">
        <v>0</v>
      </c>
      <c r="BD87" s="54">
        <v>0</v>
      </c>
      <c r="BE87" s="54">
        <v>0</v>
      </c>
      <c r="BF87" s="54">
        <v>221455.28</v>
      </c>
      <c r="BG87" s="54">
        <v>64984.4</v>
      </c>
      <c r="BH87" s="54">
        <v>0</v>
      </c>
      <c r="BI87" s="54">
        <v>4460.3999999999996</v>
      </c>
      <c r="BJ87" s="54">
        <v>342207.12</v>
      </c>
      <c r="BK87" s="54">
        <v>0</v>
      </c>
      <c r="BL87" s="54">
        <v>0</v>
      </c>
      <c r="BM87" s="54">
        <v>0</v>
      </c>
      <c r="BN87" s="54">
        <v>0</v>
      </c>
      <c r="BO87" s="54">
        <v>0</v>
      </c>
      <c r="BP87" s="54">
        <v>679020.9</v>
      </c>
      <c r="BQ87" s="54">
        <v>96054.59</v>
      </c>
      <c r="BR87" s="54">
        <v>0</v>
      </c>
      <c r="BS87" s="54">
        <v>0</v>
      </c>
      <c r="BT87" s="54">
        <v>0</v>
      </c>
      <c r="BU87" s="54">
        <v>0</v>
      </c>
      <c r="BV87" s="54">
        <v>0</v>
      </c>
      <c r="BW87" s="54">
        <v>0</v>
      </c>
      <c r="BX87" s="54">
        <v>0</v>
      </c>
      <c r="BY87" s="54">
        <v>122875</v>
      </c>
      <c r="BZ87" s="54">
        <v>0</v>
      </c>
      <c r="CA87" s="54">
        <v>461842</v>
      </c>
      <c r="CB87" s="54">
        <v>0</v>
      </c>
      <c r="CC87" s="54">
        <v>0</v>
      </c>
      <c r="CD87" s="54">
        <v>0</v>
      </c>
      <c r="CE87" s="54">
        <v>0</v>
      </c>
      <c r="CF87" s="54">
        <v>0</v>
      </c>
      <c r="CG87" s="7"/>
      <c r="CH87" s="7"/>
      <c r="CI87" s="7"/>
    </row>
    <row r="88" spans="2:87" ht="13.5" thickBot="1" x14ac:dyDescent="0.25">
      <c r="B88" s="2">
        <v>80</v>
      </c>
      <c r="E88" s="10" t="s">
        <v>83</v>
      </c>
      <c r="F88" s="33"/>
      <c r="G88" s="33">
        <f t="shared" si="3"/>
        <v>0</v>
      </c>
      <c r="H88" s="7"/>
      <c r="I88" s="7"/>
      <c r="J88" s="7"/>
      <c r="K88" s="7"/>
      <c r="L88" s="7"/>
      <c r="M88" s="7"/>
      <c r="N88" s="33"/>
      <c r="O88" s="62">
        <v>86</v>
      </c>
      <c r="P88" s="62">
        <v>0</v>
      </c>
      <c r="Q88" s="116">
        <v>0</v>
      </c>
      <c r="R88" s="54">
        <v>0</v>
      </c>
      <c r="S88" s="54">
        <v>83286.209999999963</v>
      </c>
      <c r="T88" s="54">
        <v>0</v>
      </c>
      <c r="U88" s="54">
        <v>0</v>
      </c>
      <c r="V88" s="54">
        <v>0</v>
      </c>
      <c r="W88" s="54">
        <v>8815.2900000000009</v>
      </c>
      <c r="X88" s="54">
        <v>52240.9</v>
      </c>
      <c r="Y88" s="54">
        <v>0</v>
      </c>
      <c r="Z88" s="54">
        <v>49749.94</v>
      </c>
      <c r="AA88" s="54">
        <v>8815.2900000000009</v>
      </c>
      <c r="AB88" s="54">
        <v>23872.2</v>
      </c>
      <c r="AC88" s="54">
        <v>0</v>
      </c>
      <c r="AD88" s="54">
        <v>166016.35999999996</v>
      </c>
      <c r="AE88" s="54">
        <v>0</v>
      </c>
      <c r="AF88" s="54">
        <v>35851.729999999996</v>
      </c>
      <c r="AG88" s="54">
        <v>117115.63899999997</v>
      </c>
      <c r="AH88" s="54">
        <v>88472.629999999946</v>
      </c>
      <c r="AI88" s="54">
        <v>32921.830000000009</v>
      </c>
      <c r="AJ88" s="54">
        <v>0</v>
      </c>
      <c r="AK88" s="54">
        <v>89484.23</v>
      </c>
      <c r="AL88" s="54">
        <v>0</v>
      </c>
      <c r="AM88" s="54">
        <v>5834.92</v>
      </c>
      <c r="AN88" s="54">
        <v>0</v>
      </c>
      <c r="AO88" s="54">
        <v>17630.580000000002</v>
      </c>
      <c r="AP88" s="54">
        <v>103118.36000000003</v>
      </c>
      <c r="AQ88" s="54">
        <v>99040.539999999979</v>
      </c>
      <c r="AR88" s="54">
        <v>8815.2900000000009</v>
      </c>
      <c r="AS88" s="54">
        <v>0</v>
      </c>
      <c r="AT88" s="54">
        <v>0</v>
      </c>
      <c r="AU88" s="54">
        <v>181574.37899999996</v>
      </c>
      <c r="AV88" s="54">
        <v>93327.979999999981</v>
      </c>
      <c r="AW88" s="54">
        <v>0</v>
      </c>
      <c r="AX88" s="54">
        <v>0</v>
      </c>
      <c r="AY88" s="54">
        <v>0</v>
      </c>
      <c r="AZ88" s="54">
        <v>0</v>
      </c>
      <c r="BA88" s="54">
        <v>315686.14000000031</v>
      </c>
      <c r="BB88" s="54">
        <v>36044.229999999974</v>
      </c>
      <c r="BC88" s="54">
        <v>44918.04</v>
      </c>
      <c r="BD88" s="54">
        <v>0</v>
      </c>
      <c r="BE88" s="54">
        <v>26445.869999999981</v>
      </c>
      <c r="BF88" s="54">
        <v>103369.48999999998</v>
      </c>
      <c r="BG88" s="54">
        <v>0</v>
      </c>
      <c r="BH88" s="54">
        <v>0</v>
      </c>
      <c r="BI88" s="54">
        <v>65778.570000000007</v>
      </c>
      <c r="BJ88" s="54">
        <v>0</v>
      </c>
      <c r="BK88" s="54">
        <v>33153.35</v>
      </c>
      <c r="BL88" s="54">
        <v>0</v>
      </c>
      <c r="BM88" s="54">
        <v>0</v>
      </c>
      <c r="BN88" s="54">
        <v>94380.949999999953</v>
      </c>
      <c r="BO88" s="54">
        <v>39120.189999999995</v>
      </c>
      <c r="BP88" s="54">
        <v>86919.84</v>
      </c>
      <c r="BQ88" s="54">
        <v>0</v>
      </c>
      <c r="BR88" s="54">
        <v>26445.869999999981</v>
      </c>
      <c r="BS88" s="54">
        <v>37856.130000000005</v>
      </c>
      <c r="BT88" s="54">
        <v>17630.579999999991</v>
      </c>
      <c r="BU88" s="54">
        <v>0</v>
      </c>
      <c r="BV88" s="54">
        <v>0</v>
      </c>
      <c r="BW88" s="54">
        <v>0</v>
      </c>
      <c r="BX88" s="54">
        <v>0</v>
      </c>
      <c r="BY88" s="54">
        <v>393400.56999999995</v>
      </c>
      <c r="BZ88" s="54">
        <v>14102.599999999999</v>
      </c>
      <c r="CA88" s="54">
        <v>17521.299999999992</v>
      </c>
      <c r="CB88" s="54">
        <v>0</v>
      </c>
      <c r="CC88" s="54">
        <v>5671.9899999999989</v>
      </c>
      <c r="CD88" s="54">
        <v>0</v>
      </c>
      <c r="CE88" s="54">
        <v>86503.709999999963</v>
      </c>
      <c r="CF88" s="54">
        <v>0</v>
      </c>
      <c r="CG88" s="7"/>
      <c r="CH88" s="7"/>
      <c r="CI88" s="7"/>
    </row>
    <row r="89" spans="2:87" ht="13.5" thickBot="1" x14ac:dyDescent="0.25">
      <c r="B89" s="2">
        <v>81</v>
      </c>
      <c r="E89" s="10" t="s">
        <v>84</v>
      </c>
      <c r="F89" s="33"/>
      <c r="G89" s="33">
        <f t="shared" si="3"/>
        <v>735273.37</v>
      </c>
      <c r="H89" s="122">
        <f>'Model Inputs'!H31</f>
        <v>705401.32000000007</v>
      </c>
      <c r="I89" s="123">
        <f>'Model Inputs'!I31</f>
        <v>762792.5</v>
      </c>
      <c r="J89" s="123">
        <f>'Model Inputs'!J31</f>
        <v>771931.68774454854</v>
      </c>
      <c r="K89" s="123">
        <f>'Model Inputs'!K31</f>
        <v>0</v>
      </c>
      <c r="L89" s="123">
        <f>'Model Inputs'!L31</f>
        <v>0</v>
      </c>
      <c r="M89" s="124">
        <f>'Model Inputs'!M31</f>
        <v>0</v>
      </c>
      <c r="N89" s="33">
        <v>11</v>
      </c>
      <c r="O89" s="62">
        <v>87</v>
      </c>
      <c r="P89" s="62">
        <v>0</v>
      </c>
      <c r="Q89" s="116">
        <v>11621712.58</v>
      </c>
      <c r="R89" s="73">
        <v>1064079.7399999998</v>
      </c>
      <c r="S89" s="73">
        <v>12570866.370000001</v>
      </c>
      <c r="T89" s="73">
        <v>9689538.3499999996</v>
      </c>
      <c r="U89" s="73">
        <v>17539019.809999999</v>
      </c>
      <c r="V89" s="73">
        <v>16658607.539999997</v>
      </c>
      <c r="W89" s="73">
        <v>9308936.4199999981</v>
      </c>
      <c r="X89" s="73">
        <v>2176402.8399999994</v>
      </c>
      <c r="Y89" s="73">
        <v>735273.37</v>
      </c>
      <c r="Z89" s="73">
        <v>4888198.5899999989</v>
      </c>
      <c r="AA89" s="73">
        <v>602880.82000000007</v>
      </c>
      <c r="AB89" s="73">
        <v>2512511.3600000003</v>
      </c>
      <c r="AC89" s="73">
        <v>60562293.410000004</v>
      </c>
      <c r="AD89" s="73">
        <v>9372230.0299999993</v>
      </c>
      <c r="AE89" s="73">
        <v>24226655.849999998</v>
      </c>
      <c r="AF89" s="73">
        <v>6058023.2599999998</v>
      </c>
      <c r="AG89" s="73">
        <v>1459268.6189999999</v>
      </c>
      <c r="AH89" s="73">
        <v>6906190.5500999978</v>
      </c>
      <c r="AI89" s="73">
        <v>5538913.7599999988</v>
      </c>
      <c r="AJ89" s="73">
        <v>1693057.7</v>
      </c>
      <c r="AK89" s="73">
        <v>14059731.199999999</v>
      </c>
      <c r="AL89" s="73">
        <v>3318208.3700000006</v>
      </c>
      <c r="AM89" s="65">
        <v>14197517.030000003</v>
      </c>
      <c r="AN89" s="65">
        <v>6128245.2800000003</v>
      </c>
      <c r="AO89" s="65">
        <v>1052200.6400000001</v>
      </c>
      <c r="AP89" s="65">
        <v>60084978.629999995</v>
      </c>
      <c r="AQ89" s="65">
        <v>514942.20999999996</v>
      </c>
      <c r="AR89" s="65">
        <v>956642.97</v>
      </c>
      <c r="AS89" s="65">
        <v>30304363.84</v>
      </c>
      <c r="AT89" s="65">
        <v>544519280.41999984</v>
      </c>
      <c r="AU89" s="65">
        <v>77473478.328999996</v>
      </c>
      <c r="AV89" s="65">
        <v>5712209.3399999999</v>
      </c>
      <c r="AW89" s="65">
        <v>1999114</v>
      </c>
      <c r="AX89" s="65">
        <v>6596789</v>
      </c>
      <c r="AY89" s="65">
        <v>15268931.720000001</v>
      </c>
      <c r="AZ89" s="65">
        <v>2257872.29</v>
      </c>
      <c r="BA89" s="65">
        <v>5084703.1100000003</v>
      </c>
      <c r="BB89" s="65">
        <v>34906074.07</v>
      </c>
      <c r="BC89" s="65">
        <v>2508991.0500000003</v>
      </c>
      <c r="BD89" s="65">
        <v>9598087</v>
      </c>
      <c r="BE89" s="65">
        <v>7692179.209999999</v>
      </c>
      <c r="BF89" s="65">
        <v>16422964.600000001</v>
      </c>
      <c r="BG89" s="65">
        <v>2393370.98</v>
      </c>
      <c r="BH89" s="65">
        <v>5606316.6299999999</v>
      </c>
      <c r="BI89" s="65">
        <v>2473361.88</v>
      </c>
      <c r="BJ89" s="65">
        <v>17048726.920000002</v>
      </c>
      <c r="BK89" s="65">
        <v>3309330.76</v>
      </c>
      <c r="BL89" s="65">
        <v>4682094</v>
      </c>
      <c r="BM89" s="65">
        <v>11720224.76</v>
      </c>
      <c r="BN89" s="65">
        <v>2904015.1899999995</v>
      </c>
      <c r="BO89" s="65">
        <v>8836492.3599999975</v>
      </c>
      <c r="BP89" s="65">
        <v>86719085.359999999</v>
      </c>
      <c r="BQ89" s="65">
        <v>10775065.450000001</v>
      </c>
      <c r="BR89" s="65">
        <v>1393600.56</v>
      </c>
      <c r="BS89" s="65">
        <v>2086630.0999999996</v>
      </c>
      <c r="BT89" s="65">
        <v>1510499.9200000002</v>
      </c>
      <c r="BU89" s="65">
        <v>4219822.2600000007</v>
      </c>
      <c r="BV89" s="65">
        <v>15166728.839999998</v>
      </c>
      <c r="BW89" s="65">
        <v>2676347.2000000002</v>
      </c>
      <c r="BX89" s="65">
        <v>232383928.43999997</v>
      </c>
      <c r="BY89" s="65">
        <v>26930113.57</v>
      </c>
      <c r="BZ89" s="65">
        <v>2992340.7</v>
      </c>
      <c r="CA89" s="65">
        <v>12139696.300000001</v>
      </c>
      <c r="CB89" s="65">
        <v>6568599.3899999997</v>
      </c>
      <c r="CC89" s="65">
        <v>1732024.9300000002</v>
      </c>
      <c r="CD89" s="65">
        <v>1782044</v>
      </c>
      <c r="CE89" s="65">
        <v>5716494.71</v>
      </c>
      <c r="CF89" s="65">
        <v>11510496.859999999</v>
      </c>
      <c r="CG89" s="16"/>
      <c r="CH89" s="16"/>
      <c r="CI89" s="16"/>
    </row>
    <row r="90" spans="2:87" x14ac:dyDescent="0.2">
      <c r="B90" s="2">
        <v>82</v>
      </c>
      <c r="O90" s="62">
        <v>88</v>
      </c>
      <c r="P90" s="62">
        <v>0</v>
      </c>
      <c r="Q90" s="116"/>
    </row>
    <row r="91" spans="2:87" ht="13.5" thickBot="1" x14ac:dyDescent="0.25">
      <c r="B91" s="2">
        <v>83</v>
      </c>
      <c r="C91" s="9" t="s">
        <v>85</v>
      </c>
      <c r="D91" s="9"/>
      <c r="O91" s="62">
        <v>89</v>
      </c>
      <c r="P91" s="62">
        <v>0</v>
      </c>
      <c r="Q91" s="116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</row>
    <row r="92" spans="2:87" ht="13.5" thickBot="1" x14ac:dyDescent="0.25">
      <c r="B92" s="2">
        <v>84</v>
      </c>
      <c r="E92" s="10" t="s">
        <v>86</v>
      </c>
      <c r="F92" s="33"/>
      <c r="G92" s="33">
        <f>HLOOKUP($E$3,$P$3:$CF$269,O92,FALSE)</f>
        <v>36284.300000000003</v>
      </c>
      <c r="H92" s="122">
        <f>'Model Inputs'!H9</f>
        <v>24057</v>
      </c>
      <c r="I92" s="123">
        <f>'Model Inputs'!I9</f>
        <v>512764.83</v>
      </c>
      <c r="J92" s="123">
        <f>'Model Inputs'!J9</f>
        <v>80667</v>
      </c>
      <c r="K92" s="123">
        <f>'Model Inputs'!K9</f>
        <v>0</v>
      </c>
      <c r="L92" s="123">
        <f>'Model Inputs'!L9</f>
        <v>0</v>
      </c>
      <c r="M92" s="124">
        <f>'Model Inputs'!M9</f>
        <v>0</v>
      </c>
      <c r="N92" s="33">
        <v>1</v>
      </c>
      <c r="O92" s="62">
        <v>90</v>
      </c>
      <c r="P92" s="62">
        <v>0</v>
      </c>
      <c r="Q92" s="116">
        <v>8580000</v>
      </c>
      <c r="R92" s="54">
        <v>359098.65</v>
      </c>
      <c r="S92" s="54">
        <v>7898911</v>
      </c>
      <c r="T92" s="54">
        <v>4630910</v>
      </c>
      <c r="U92" s="54">
        <v>11716382</v>
      </c>
      <c r="V92" s="54">
        <v>16043120.4</v>
      </c>
      <c r="W92" s="54">
        <v>10470000</v>
      </c>
      <c r="X92" s="54">
        <v>2181292.15</v>
      </c>
      <c r="Y92" s="54">
        <v>36284.300000000003</v>
      </c>
      <c r="Z92" s="54">
        <v>3765684</v>
      </c>
      <c r="AA92" s="54">
        <v>465096</v>
      </c>
      <c r="AB92" s="54">
        <v>898957.15</v>
      </c>
      <c r="AC92" s="54">
        <v>70314010</v>
      </c>
      <c r="AD92" s="54">
        <v>9393902.2200000007</v>
      </c>
      <c r="AE92" s="54">
        <v>18697650</v>
      </c>
      <c r="AF92" s="54">
        <v>4385303</v>
      </c>
      <c r="AG92" s="54">
        <v>426403.29</v>
      </c>
      <c r="AH92" s="54">
        <v>4879788</v>
      </c>
      <c r="AI92" s="54">
        <v>2438323</v>
      </c>
      <c r="AJ92" s="54">
        <v>392771.76</v>
      </c>
      <c r="AK92" s="54">
        <v>8626092.0199999996</v>
      </c>
      <c r="AL92" s="54">
        <v>1398919.66</v>
      </c>
      <c r="AM92" s="54">
        <v>17025784.059999999</v>
      </c>
      <c r="AN92" s="54">
        <v>8312782</v>
      </c>
      <c r="AO92" s="54">
        <v>147423.54999999999</v>
      </c>
      <c r="AP92" s="54">
        <v>51929703</v>
      </c>
      <c r="AQ92" s="54">
        <v>26334.52</v>
      </c>
      <c r="AR92" s="54">
        <v>1513997.68</v>
      </c>
      <c r="AS92" s="54">
        <v>31677539</v>
      </c>
      <c r="AT92" s="54">
        <v>718921643.14999998</v>
      </c>
      <c r="AU92" s="54">
        <v>103176348</v>
      </c>
      <c r="AV92" s="54">
        <v>6882669</v>
      </c>
      <c r="AW92" s="54">
        <v>640560</v>
      </c>
      <c r="AX92" s="54">
        <v>5834543</v>
      </c>
      <c r="AY92" s="54">
        <v>24286420</v>
      </c>
      <c r="AZ92" s="54">
        <v>3079542.77</v>
      </c>
      <c r="BA92" s="54">
        <v>2502245.7000000002</v>
      </c>
      <c r="BB92" s="54">
        <v>35609719.210000001</v>
      </c>
      <c r="BC92" s="54">
        <v>763588.64</v>
      </c>
      <c r="BD92" s="54">
        <v>11320875</v>
      </c>
      <c r="BE92" s="54">
        <v>9949992.0500000007</v>
      </c>
      <c r="BF92" s="54">
        <v>15426432</v>
      </c>
      <c r="BG92" s="54">
        <v>2828580.2</v>
      </c>
      <c r="BH92" s="54">
        <v>5570544.5800000001</v>
      </c>
      <c r="BI92" s="54">
        <v>692947</v>
      </c>
      <c r="BJ92" s="54">
        <v>20301606.039999999</v>
      </c>
      <c r="BK92" s="54">
        <v>1940991</v>
      </c>
      <c r="BL92" s="54">
        <v>5606188</v>
      </c>
      <c r="BM92" s="54">
        <v>10425039</v>
      </c>
      <c r="BN92" s="54">
        <v>1201955.75</v>
      </c>
      <c r="BO92" s="54">
        <v>5766000</v>
      </c>
      <c r="BP92" s="54">
        <v>127384901</v>
      </c>
      <c r="BQ92" s="54">
        <v>5988626.1699999999</v>
      </c>
      <c r="BR92" s="54">
        <v>437214.52</v>
      </c>
      <c r="BS92" s="54">
        <v>480494.02</v>
      </c>
      <c r="BT92" s="54">
        <v>330618.92</v>
      </c>
      <c r="BU92" s="54">
        <v>2554842.71</v>
      </c>
      <c r="BV92" s="54">
        <v>12182464</v>
      </c>
      <c r="BW92" s="54">
        <v>840759.85</v>
      </c>
      <c r="BX92" s="54">
        <v>617138761.88999999</v>
      </c>
      <c r="BY92" s="54">
        <v>31485138.25</v>
      </c>
      <c r="BZ92" s="54">
        <v>1473764.82</v>
      </c>
      <c r="CA92" s="54">
        <v>44797283.219999999</v>
      </c>
      <c r="CB92" s="54">
        <v>3044430</v>
      </c>
      <c r="CC92" s="54">
        <v>1545544.62</v>
      </c>
      <c r="CD92" s="54">
        <v>1228091</v>
      </c>
      <c r="CE92" s="54">
        <v>5740396</v>
      </c>
      <c r="CF92" s="54">
        <v>11862259</v>
      </c>
      <c r="CG92" s="7"/>
      <c r="CH92" s="7"/>
      <c r="CI92" s="7"/>
    </row>
    <row r="93" spans="2:87" ht="13.5" thickBot="1" x14ac:dyDescent="0.25">
      <c r="B93" s="2">
        <v>85</v>
      </c>
      <c r="E93" s="10" t="s">
        <v>87</v>
      </c>
      <c r="F93" s="33"/>
      <c r="G93" s="33">
        <f>HLOOKUP($E$3,$P$3:$CF$269,O93,FALSE)</f>
        <v>0</v>
      </c>
      <c r="H93" s="122">
        <f>'Model Inputs'!H10</f>
        <v>0</v>
      </c>
      <c r="I93" s="123">
        <f>'Model Inputs'!I10</f>
        <v>0</v>
      </c>
      <c r="J93" s="123">
        <f>'Model Inputs'!J10</f>
        <v>0</v>
      </c>
      <c r="K93" s="123">
        <f>'Model Inputs'!K10</f>
        <v>0</v>
      </c>
      <c r="L93" s="123">
        <f>'Model Inputs'!L10</f>
        <v>0</v>
      </c>
      <c r="M93" s="124">
        <f>'Model Inputs'!M10</f>
        <v>0</v>
      </c>
      <c r="N93" s="33">
        <v>2</v>
      </c>
      <c r="O93" s="62">
        <v>91</v>
      </c>
      <c r="P93" s="62">
        <v>0</v>
      </c>
      <c r="Q93" s="116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Z93" s="54">
        <v>34352.11</v>
      </c>
      <c r="AA93" s="54">
        <v>0</v>
      </c>
      <c r="AB93" s="54">
        <v>0</v>
      </c>
      <c r="AC93" s="54">
        <v>0</v>
      </c>
      <c r="AD93" s="54">
        <v>0</v>
      </c>
      <c r="AE93" s="54">
        <v>0</v>
      </c>
      <c r="AF93" s="54">
        <v>0</v>
      </c>
      <c r="AG93" s="54">
        <v>0</v>
      </c>
      <c r="AH93" s="54">
        <v>0</v>
      </c>
      <c r="AI93" s="54">
        <v>0</v>
      </c>
      <c r="AJ93" s="54">
        <v>0</v>
      </c>
      <c r="AK93" s="54">
        <v>0</v>
      </c>
      <c r="AL93" s="54">
        <v>0</v>
      </c>
      <c r="AM93" s="54">
        <v>1746188</v>
      </c>
      <c r="AN93" s="54">
        <v>0</v>
      </c>
      <c r="AO93" s="54">
        <v>0</v>
      </c>
      <c r="AP93" s="54">
        <v>0</v>
      </c>
      <c r="AQ93" s="54">
        <v>15250</v>
      </c>
      <c r="AR93" s="54">
        <v>1267249.25</v>
      </c>
      <c r="AS93" s="54">
        <v>0</v>
      </c>
      <c r="AT93" s="54">
        <v>15519096.890000001</v>
      </c>
      <c r="AU93" s="54">
        <v>410684</v>
      </c>
      <c r="AV93" s="54">
        <v>0</v>
      </c>
      <c r="AW93" s="54">
        <v>0</v>
      </c>
      <c r="AX93" s="54">
        <v>0</v>
      </c>
      <c r="AY93" s="54">
        <v>190239</v>
      </c>
      <c r="AZ93" s="54">
        <v>2397.2399999999998</v>
      </c>
      <c r="BA93" s="54">
        <v>0</v>
      </c>
      <c r="BB93" s="54">
        <v>0</v>
      </c>
      <c r="BC93" s="54">
        <v>0</v>
      </c>
      <c r="BD93" s="54">
        <v>0</v>
      </c>
      <c r="BE93" s="54">
        <v>0</v>
      </c>
      <c r="BF93" s="54">
        <v>0</v>
      </c>
      <c r="BG93" s="54">
        <v>29229.94</v>
      </c>
      <c r="BH93" s="54">
        <v>0</v>
      </c>
      <c r="BI93" s="54">
        <v>0</v>
      </c>
      <c r="BJ93" s="54">
        <v>0</v>
      </c>
      <c r="BK93" s="54">
        <v>0</v>
      </c>
      <c r="BL93" s="54">
        <v>0</v>
      </c>
      <c r="BM93" s="54">
        <v>0</v>
      </c>
      <c r="BN93" s="54">
        <v>0</v>
      </c>
      <c r="BO93" s="54">
        <v>0</v>
      </c>
      <c r="BP93" s="54">
        <v>1845965</v>
      </c>
      <c r="BQ93" s="54">
        <v>275737.12</v>
      </c>
      <c r="BR93" s="54">
        <v>0</v>
      </c>
      <c r="BS93" s="54">
        <v>0</v>
      </c>
      <c r="BT93" s="54">
        <v>0</v>
      </c>
      <c r="BU93" s="54">
        <v>0</v>
      </c>
      <c r="BV93" s="54">
        <v>0</v>
      </c>
      <c r="BW93" s="54">
        <v>0</v>
      </c>
      <c r="BX93" s="54">
        <v>53844210</v>
      </c>
      <c r="BY93" s="54">
        <v>0</v>
      </c>
      <c r="BZ93" s="54">
        <v>0</v>
      </c>
      <c r="CA93" s="54">
        <v>457467.68</v>
      </c>
      <c r="CB93" s="54">
        <v>0</v>
      </c>
      <c r="CC93" s="54">
        <v>0</v>
      </c>
      <c r="CD93" s="54">
        <v>0</v>
      </c>
      <c r="CE93" s="54">
        <v>0</v>
      </c>
      <c r="CF93" s="54">
        <v>0</v>
      </c>
      <c r="CG93" s="7"/>
      <c r="CH93" s="7"/>
      <c r="CI93" s="7"/>
    </row>
    <row r="94" spans="2:87" x14ac:dyDescent="0.2">
      <c r="B94" s="2">
        <v>86</v>
      </c>
      <c r="O94" s="62">
        <v>92</v>
      </c>
      <c r="P94" s="62">
        <v>0</v>
      </c>
      <c r="Q94" s="116"/>
    </row>
    <row r="95" spans="2:87" ht="13.5" thickBot="1" x14ac:dyDescent="0.25">
      <c r="B95" s="2">
        <v>87</v>
      </c>
      <c r="C95" s="9" t="s">
        <v>88</v>
      </c>
      <c r="D95" s="9"/>
      <c r="O95" s="62">
        <v>93</v>
      </c>
      <c r="P95" s="62">
        <v>0</v>
      </c>
      <c r="Q95" s="116"/>
    </row>
    <row r="96" spans="2:87" ht="13.5" thickBot="1" x14ac:dyDescent="0.25">
      <c r="B96" s="2">
        <v>88</v>
      </c>
      <c r="E96" t="s">
        <v>89</v>
      </c>
      <c r="F96" s="33"/>
      <c r="G96" s="33">
        <f>HLOOKUP($E$3,$P$3:$CF$269,O96,FALSE)</f>
        <v>1247</v>
      </c>
      <c r="H96" s="122">
        <f>'Model Inputs'!H13</f>
        <v>1221</v>
      </c>
      <c r="I96" s="123">
        <f>'Model Inputs'!I13</f>
        <v>1208.8237731492798</v>
      </c>
      <c r="J96" s="123">
        <f>'Model Inputs'!J13</f>
        <v>1208</v>
      </c>
      <c r="K96" s="123">
        <f>'Model Inputs'!K13</f>
        <v>0</v>
      </c>
      <c r="L96" s="123">
        <f>'Model Inputs'!L13</f>
        <v>0</v>
      </c>
      <c r="M96" s="124">
        <f>'Model Inputs'!M13</f>
        <v>0</v>
      </c>
      <c r="N96" s="33">
        <v>3</v>
      </c>
      <c r="O96" s="62">
        <v>94</v>
      </c>
      <c r="P96" s="62">
        <v>0</v>
      </c>
      <c r="Q96" s="116">
        <v>11707</v>
      </c>
      <c r="R96" s="54">
        <v>1639</v>
      </c>
      <c r="S96" s="54">
        <v>36355</v>
      </c>
      <c r="T96" s="54">
        <v>39406</v>
      </c>
      <c r="U96" s="54">
        <v>66824</v>
      </c>
      <c r="V96" s="54">
        <v>64125</v>
      </c>
      <c r="W96" s="54">
        <v>28808</v>
      </c>
      <c r="X96" s="54">
        <v>6798</v>
      </c>
      <c r="Y96" s="54">
        <v>1247</v>
      </c>
      <c r="Z96" s="54">
        <v>16864</v>
      </c>
      <c r="AA96" s="54">
        <v>2137</v>
      </c>
      <c r="AB96" s="54">
        <v>11795</v>
      </c>
      <c r="AC96" s="54">
        <v>204728</v>
      </c>
      <c r="AD96" s="54">
        <v>40834</v>
      </c>
      <c r="AE96" s="54">
        <v>87901</v>
      </c>
      <c r="AF96" s="54">
        <v>18641</v>
      </c>
      <c r="AG96" s="54">
        <v>3283</v>
      </c>
      <c r="AH96" s="54">
        <v>29327</v>
      </c>
      <c r="AI96" s="54">
        <v>20825</v>
      </c>
      <c r="AJ96" s="54">
        <v>3746</v>
      </c>
      <c r="AK96" s="54">
        <v>47362</v>
      </c>
      <c r="AL96" s="54">
        <v>11169</v>
      </c>
      <c r="AM96" s="54">
        <v>54414</v>
      </c>
      <c r="AN96" s="54">
        <v>22112</v>
      </c>
      <c r="AO96" s="54">
        <v>2704</v>
      </c>
      <c r="AP96" s="54">
        <v>244114</v>
      </c>
      <c r="AQ96" s="54">
        <v>1327</v>
      </c>
      <c r="AR96" s="54">
        <v>5531</v>
      </c>
      <c r="AS96" s="54">
        <v>158631</v>
      </c>
      <c r="AT96" s="54">
        <v>1307906</v>
      </c>
      <c r="AU96" s="54">
        <v>327880</v>
      </c>
      <c r="AV96" s="54">
        <v>16443</v>
      </c>
      <c r="AW96" s="54">
        <v>5563</v>
      </c>
      <c r="AX96" s="54">
        <v>27541</v>
      </c>
      <c r="AY96" s="54">
        <v>94059</v>
      </c>
      <c r="AZ96" s="54">
        <v>10214</v>
      </c>
      <c r="BA96" s="54">
        <v>13406</v>
      </c>
      <c r="BB96" s="54">
        <v>155496</v>
      </c>
      <c r="BC96" s="54">
        <v>7231</v>
      </c>
      <c r="BD96" s="54">
        <v>36818</v>
      </c>
      <c r="BE96" s="54">
        <v>35465</v>
      </c>
      <c r="BF96" s="54">
        <v>53617</v>
      </c>
      <c r="BG96" s="54">
        <v>9234</v>
      </c>
      <c r="BH96" s="54">
        <v>24070</v>
      </c>
      <c r="BI96" s="54">
        <v>6007</v>
      </c>
      <c r="BJ96" s="54">
        <v>68811</v>
      </c>
      <c r="BK96" s="54">
        <v>12000</v>
      </c>
      <c r="BL96" s="54">
        <v>13570</v>
      </c>
      <c r="BM96" s="54">
        <v>56811</v>
      </c>
      <c r="BN96" s="54">
        <v>10994</v>
      </c>
      <c r="BO96" s="54">
        <v>36574</v>
      </c>
      <c r="BP96" s="54">
        <v>364505</v>
      </c>
      <c r="BQ96" s="54">
        <v>33487</v>
      </c>
      <c r="BR96" s="54">
        <v>4275</v>
      </c>
      <c r="BS96" s="54">
        <v>5875</v>
      </c>
      <c r="BT96" s="54">
        <v>2790</v>
      </c>
      <c r="BU96" s="54">
        <v>17246</v>
      </c>
      <c r="BV96" s="54">
        <v>50769</v>
      </c>
      <c r="BW96" s="54">
        <v>7095</v>
      </c>
      <c r="BX96" s="54">
        <v>761920</v>
      </c>
      <c r="BY96" s="54">
        <v>119533</v>
      </c>
      <c r="BZ96" s="54">
        <v>13346</v>
      </c>
      <c r="CA96" s="54">
        <v>56231</v>
      </c>
      <c r="CB96" s="54">
        <v>22853</v>
      </c>
      <c r="CC96" s="54">
        <v>3739</v>
      </c>
      <c r="CD96" s="54">
        <v>3829</v>
      </c>
      <c r="CE96" s="54">
        <v>23168</v>
      </c>
      <c r="CF96" s="54">
        <v>42178</v>
      </c>
      <c r="CG96" s="7"/>
      <c r="CH96" s="7"/>
      <c r="CI96" s="7"/>
    </row>
    <row r="97" spans="1:87" ht="13.5" thickBot="1" x14ac:dyDescent="0.25">
      <c r="B97" s="2">
        <v>89</v>
      </c>
      <c r="E97" t="s">
        <v>90</v>
      </c>
      <c r="F97" s="33"/>
      <c r="G97" s="33">
        <f>HLOOKUP($E$3,$P$3:$CF$269,O97,FALSE)</f>
        <v>24277695</v>
      </c>
      <c r="H97" s="122">
        <f>'Model Inputs'!H14</f>
        <v>24573208</v>
      </c>
      <c r="I97" s="123">
        <f>'Model Inputs'!I14</f>
        <v>25238196.708595157</v>
      </c>
      <c r="J97" s="123">
        <f>'Model Inputs'!J14</f>
        <v>25027361.725309163</v>
      </c>
      <c r="K97" s="123">
        <f>'Model Inputs'!K14</f>
        <v>0</v>
      </c>
      <c r="L97" s="123">
        <f>'Model Inputs'!L14</f>
        <v>0</v>
      </c>
      <c r="M97" s="124">
        <f>'Model Inputs'!M14</f>
        <v>0</v>
      </c>
      <c r="N97" s="33">
        <v>4</v>
      </c>
      <c r="O97" s="62">
        <v>95</v>
      </c>
      <c r="P97" s="62">
        <v>0</v>
      </c>
      <c r="Q97" s="116">
        <v>196678489.51999998</v>
      </c>
      <c r="R97" s="54">
        <v>35072033.450000003</v>
      </c>
      <c r="S97" s="54">
        <v>1004806057.23</v>
      </c>
      <c r="T97" s="54">
        <v>965494908</v>
      </c>
      <c r="U97" s="54">
        <v>1625113745</v>
      </c>
      <c r="V97" s="54">
        <v>1698796915</v>
      </c>
      <c r="W97" s="54">
        <v>462722974.39999998</v>
      </c>
      <c r="X97" s="54">
        <v>140043253.31999999</v>
      </c>
      <c r="Y97" s="54">
        <v>24277695</v>
      </c>
      <c r="Z97" s="54">
        <v>296347935.98000002</v>
      </c>
      <c r="AA97" s="54">
        <v>28058573</v>
      </c>
      <c r="AB97" s="54">
        <v>236670888</v>
      </c>
      <c r="AC97" s="54">
        <v>7300596773.4699993</v>
      </c>
      <c r="AD97" s="54">
        <v>894325175.94500005</v>
      </c>
      <c r="AE97" s="54">
        <v>2441417269.6100001</v>
      </c>
      <c r="AF97" s="54">
        <v>475607780</v>
      </c>
      <c r="AG97" s="54">
        <v>55789815.049999997</v>
      </c>
      <c r="AH97" s="54">
        <v>503653603.91999996</v>
      </c>
      <c r="AI97" s="54">
        <v>604044502.87</v>
      </c>
      <c r="AJ97" s="54">
        <v>71275130.329999998</v>
      </c>
      <c r="AK97" s="54">
        <v>847850242.13999987</v>
      </c>
      <c r="AL97" s="54">
        <v>180110370.48000002</v>
      </c>
      <c r="AM97" s="54">
        <v>1662873707.4000001</v>
      </c>
      <c r="AN97" s="54">
        <v>500219027</v>
      </c>
      <c r="AO97" s="54">
        <v>78856294</v>
      </c>
      <c r="AP97" s="54">
        <v>5368791037</v>
      </c>
      <c r="AQ97" s="54">
        <v>23214317</v>
      </c>
      <c r="AR97" s="54">
        <v>140499412.40000001</v>
      </c>
      <c r="AS97" s="54">
        <v>3990106814</v>
      </c>
      <c r="AT97" s="54">
        <v>34358400058.670135</v>
      </c>
      <c r="AU97" s="54">
        <v>7347004292.7400007</v>
      </c>
      <c r="AV97" s="54">
        <v>241690956.85999998</v>
      </c>
      <c r="AW97" s="54">
        <v>95899942</v>
      </c>
      <c r="AX97" s="54">
        <v>691937259.56999993</v>
      </c>
      <c r="AY97" s="54">
        <v>1765175863.9372001</v>
      </c>
      <c r="AZ97" s="54">
        <v>235713328.76999998</v>
      </c>
      <c r="BA97" s="54">
        <v>279152714.05000001</v>
      </c>
      <c r="BB97" s="54">
        <v>3148440771.1800003</v>
      </c>
      <c r="BC97" s="54">
        <v>188577567.27000004</v>
      </c>
      <c r="BD97" s="54">
        <v>865739104</v>
      </c>
      <c r="BE97" s="54">
        <v>630632295.43000007</v>
      </c>
      <c r="BF97" s="54">
        <v>1209457472</v>
      </c>
      <c r="BG97" s="54">
        <v>199210113.66</v>
      </c>
      <c r="BH97" s="54">
        <v>486523773</v>
      </c>
      <c r="BI97" s="54">
        <v>117871237</v>
      </c>
      <c r="BJ97" s="54">
        <v>1601230861.24</v>
      </c>
      <c r="BK97" s="54">
        <v>243290453.05000001</v>
      </c>
      <c r="BL97" s="54">
        <v>300026728</v>
      </c>
      <c r="BM97" s="54">
        <v>1071531583.1</v>
      </c>
      <c r="BN97" s="54">
        <v>181197229</v>
      </c>
      <c r="BO97" s="54">
        <v>779946675</v>
      </c>
      <c r="BP97" s="54">
        <v>8481800753.25</v>
      </c>
      <c r="BQ97" s="54">
        <v>630876660.42999995</v>
      </c>
      <c r="BR97" s="54">
        <v>84662079</v>
      </c>
      <c r="BS97" s="54">
        <v>100284685</v>
      </c>
      <c r="BT97" s="54">
        <v>70913683.370000005</v>
      </c>
      <c r="BU97" s="54">
        <v>278242768.26999998</v>
      </c>
      <c r="BV97" s="54">
        <v>881672003</v>
      </c>
      <c r="BW97" s="54">
        <v>193582441</v>
      </c>
      <c r="BX97" s="54">
        <v>24710637614.232998</v>
      </c>
      <c r="BY97" s="54">
        <v>2555624112</v>
      </c>
      <c r="BZ97" s="54">
        <v>126764022</v>
      </c>
      <c r="CA97" s="54">
        <v>1427648865</v>
      </c>
      <c r="CB97" s="54">
        <v>360086954</v>
      </c>
      <c r="CC97" s="54">
        <v>101881440</v>
      </c>
      <c r="CD97" s="54">
        <v>135194208.19</v>
      </c>
      <c r="CE97" s="54">
        <v>422889754.88</v>
      </c>
      <c r="CF97" s="54">
        <v>863880083</v>
      </c>
      <c r="CG97" s="7"/>
      <c r="CH97" s="7"/>
      <c r="CI97" s="7"/>
    </row>
    <row r="98" spans="1:87" ht="13.5" thickBot="1" x14ac:dyDescent="0.25">
      <c r="B98" s="2">
        <v>90</v>
      </c>
      <c r="E98" t="s">
        <v>91</v>
      </c>
      <c r="F98" s="33"/>
      <c r="G98" s="33">
        <f>HLOOKUP($E$3,$P$3:$CF$269,O98,FALSE)</f>
        <v>7029</v>
      </c>
      <c r="H98" s="122">
        <f>'Model Inputs'!H15</f>
        <v>7029</v>
      </c>
      <c r="I98" s="123">
        <f>'Model Inputs'!I15</f>
        <v>7029</v>
      </c>
      <c r="J98" s="123">
        <f>'Model Inputs'!J15</f>
        <v>7029</v>
      </c>
      <c r="K98" s="123">
        <f>'Model Inputs'!K15</f>
        <v>0</v>
      </c>
      <c r="L98" s="123">
        <f>'Model Inputs'!L15</f>
        <v>0</v>
      </c>
      <c r="M98" s="124">
        <f>'Model Inputs'!M15</f>
        <v>0</v>
      </c>
      <c r="N98" s="33">
        <v>5</v>
      </c>
      <c r="O98" s="62">
        <v>96</v>
      </c>
      <c r="P98" s="62">
        <v>0</v>
      </c>
      <c r="Q98" s="116">
        <v>44710</v>
      </c>
      <c r="R98" s="54">
        <v>6118</v>
      </c>
      <c r="S98" s="54">
        <v>164284</v>
      </c>
      <c r="T98" s="54">
        <v>187331</v>
      </c>
      <c r="U98" s="54">
        <v>360232</v>
      </c>
      <c r="V98" s="54">
        <v>334471</v>
      </c>
      <c r="W98" s="54">
        <v>101753</v>
      </c>
      <c r="X98" s="54">
        <v>27793</v>
      </c>
      <c r="Y98" s="54">
        <v>7029</v>
      </c>
      <c r="Z98" s="54">
        <v>58082</v>
      </c>
      <c r="AA98" s="54">
        <v>6635</v>
      </c>
      <c r="AB98" s="54">
        <v>60936</v>
      </c>
      <c r="AC98" s="54">
        <v>1455239</v>
      </c>
      <c r="AD98" s="54">
        <v>195283</v>
      </c>
      <c r="AE98" s="54">
        <v>486400</v>
      </c>
      <c r="AF98" s="54">
        <v>84530</v>
      </c>
      <c r="AG98" s="54">
        <v>13571</v>
      </c>
      <c r="AH98" s="54">
        <v>119448</v>
      </c>
      <c r="AI98" s="54">
        <v>107476</v>
      </c>
      <c r="AJ98" s="54">
        <v>16796</v>
      </c>
      <c r="AK98" s="54">
        <v>185132</v>
      </c>
      <c r="AL98" s="54">
        <v>43090</v>
      </c>
      <c r="AM98" s="54">
        <v>292465</v>
      </c>
      <c r="AN98" s="54">
        <v>107531</v>
      </c>
      <c r="AO98" s="54">
        <v>16408</v>
      </c>
      <c r="AP98" s="54">
        <v>1033474</v>
      </c>
      <c r="AQ98" s="54">
        <v>5587</v>
      </c>
      <c r="AR98" s="54">
        <v>33170</v>
      </c>
      <c r="AS98" s="54">
        <v>836218</v>
      </c>
      <c r="AT98" s="54">
        <v>5641078</v>
      </c>
      <c r="AU98" s="54">
        <v>1391443</v>
      </c>
      <c r="AV98" s="54">
        <v>52172</v>
      </c>
      <c r="AW98" s="54">
        <v>20693</v>
      </c>
      <c r="AX98" s="54">
        <v>130791</v>
      </c>
      <c r="AY98" s="54">
        <v>360767</v>
      </c>
      <c r="AZ98" s="54">
        <v>43462</v>
      </c>
      <c r="BA98" s="54">
        <v>57404</v>
      </c>
      <c r="BB98" s="54">
        <v>683790</v>
      </c>
      <c r="BC98" s="54">
        <v>35419</v>
      </c>
      <c r="BD98" s="54">
        <v>178292</v>
      </c>
      <c r="BE98" s="54">
        <v>143582</v>
      </c>
      <c r="BF98" s="54">
        <v>261493</v>
      </c>
      <c r="BG98" s="54">
        <v>45910</v>
      </c>
      <c r="BH98" s="54">
        <v>106743</v>
      </c>
      <c r="BI98" s="54">
        <v>23679</v>
      </c>
      <c r="BJ98" s="54">
        <v>373874</v>
      </c>
      <c r="BK98" s="54">
        <v>47804</v>
      </c>
      <c r="BL98" s="54">
        <v>56062</v>
      </c>
      <c r="BM98" s="54">
        <v>221781</v>
      </c>
      <c r="BN98" s="54">
        <v>35163</v>
      </c>
      <c r="BO98" s="54">
        <v>145205</v>
      </c>
      <c r="BP98" s="54">
        <v>1874833</v>
      </c>
      <c r="BQ98" s="54">
        <v>138336</v>
      </c>
      <c r="BR98" s="54">
        <v>15138</v>
      </c>
      <c r="BS98" s="54">
        <v>24788</v>
      </c>
      <c r="BT98" s="54">
        <v>21167</v>
      </c>
      <c r="BU98" s="54">
        <v>58935</v>
      </c>
      <c r="BV98" s="54">
        <v>178517</v>
      </c>
      <c r="BW98" s="54">
        <v>39302</v>
      </c>
      <c r="BX98" s="54">
        <v>4591559</v>
      </c>
      <c r="BY98" s="54">
        <v>494731</v>
      </c>
      <c r="BZ98" s="54">
        <v>28947</v>
      </c>
      <c r="CA98" s="54">
        <v>291414</v>
      </c>
      <c r="CB98" s="54">
        <v>77480</v>
      </c>
      <c r="CC98" s="54">
        <v>17359</v>
      </c>
      <c r="CD98" s="54">
        <v>26961</v>
      </c>
      <c r="CE98" s="54">
        <v>93376</v>
      </c>
      <c r="CF98" s="54">
        <v>189957</v>
      </c>
      <c r="CG98" s="7"/>
      <c r="CH98" s="7"/>
      <c r="CI98" s="7"/>
    </row>
    <row r="99" spans="1:87" ht="13.5" thickBot="1" x14ac:dyDescent="0.25">
      <c r="B99" s="2">
        <v>91</v>
      </c>
      <c r="E99" s="10" t="s">
        <v>92</v>
      </c>
      <c r="F99" s="33"/>
      <c r="G99" s="33">
        <f>HLOOKUP($E$3,$P$3:$CF$269,O99,FALSE)</f>
        <v>27</v>
      </c>
      <c r="H99" s="122">
        <f>'Model Inputs'!H16</f>
        <v>27</v>
      </c>
      <c r="I99" s="123">
        <f>'Model Inputs'!I16</f>
        <v>27</v>
      </c>
      <c r="J99" s="123">
        <f>'Model Inputs'!J16</f>
        <v>27</v>
      </c>
      <c r="K99" s="123">
        <f>'Model Inputs'!K16</f>
        <v>0</v>
      </c>
      <c r="L99" s="123">
        <f>'Model Inputs'!L16</f>
        <v>0</v>
      </c>
      <c r="M99" s="124">
        <f>'Model Inputs'!M16</f>
        <v>0</v>
      </c>
      <c r="N99" s="33">
        <v>6</v>
      </c>
      <c r="O99" s="62">
        <v>97</v>
      </c>
      <c r="P99" s="62">
        <v>0</v>
      </c>
      <c r="Q99" s="116">
        <v>1850</v>
      </c>
      <c r="R99" s="54">
        <v>92</v>
      </c>
      <c r="S99" s="54">
        <v>773</v>
      </c>
      <c r="T99" s="54">
        <v>503</v>
      </c>
      <c r="U99" s="54">
        <v>1506</v>
      </c>
      <c r="V99" s="54">
        <v>1727</v>
      </c>
      <c r="W99" s="54">
        <v>1025</v>
      </c>
      <c r="X99" s="54">
        <v>153</v>
      </c>
      <c r="Y99" s="54">
        <v>27</v>
      </c>
      <c r="Z99" s="54">
        <v>350</v>
      </c>
      <c r="AA99" s="54">
        <v>34</v>
      </c>
      <c r="AB99" s="54">
        <v>157</v>
      </c>
      <c r="AC99" s="54">
        <v>5220</v>
      </c>
      <c r="AD99" s="54">
        <v>953</v>
      </c>
      <c r="AE99" s="54">
        <v>1116</v>
      </c>
      <c r="AF99" s="54">
        <v>345</v>
      </c>
      <c r="AG99" s="54">
        <v>140</v>
      </c>
      <c r="AH99" s="54">
        <v>449</v>
      </c>
      <c r="AI99" s="54">
        <v>260</v>
      </c>
      <c r="AJ99" s="54">
        <v>80</v>
      </c>
      <c r="AK99" s="54">
        <v>1001</v>
      </c>
      <c r="AL99" s="54">
        <v>246</v>
      </c>
      <c r="AM99" s="54">
        <v>1132</v>
      </c>
      <c r="AN99" s="54">
        <v>1613</v>
      </c>
      <c r="AO99" s="54">
        <v>68</v>
      </c>
      <c r="AP99" s="54">
        <v>3521</v>
      </c>
      <c r="AQ99" s="54">
        <v>21</v>
      </c>
      <c r="AR99" s="54">
        <v>69</v>
      </c>
      <c r="AS99" s="54">
        <v>3367</v>
      </c>
      <c r="AT99" s="54">
        <v>122366</v>
      </c>
      <c r="AU99" s="54">
        <v>5608</v>
      </c>
      <c r="AV99" s="54">
        <v>843</v>
      </c>
      <c r="AW99" s="54">
        <v>98</v>
      </c>
      <c r="AX99" s="54">
        <v>336</v>
      </c>
      <c r="AY99" s="54">
        <v>1948</v>
      </c>
      <c r="AZ99" s="54">
        <v>192</v>
      </c>
      <c r="BA99" s="54">
        <v>357</v>
      </c>
      <c r="BB99" s="54">
        <v>2864</v>
      </c>
      <c r="BC99" s="54">
        <v>134</v>
      </c>
      <c r="BD99" s="54">
        <v>1051</v>
      </c>
      <c r="BE99" s="54">
        <v>855</v>
      </c>
      <c r="BF99" s="54">
        <v>2004</v>
      </c>
      <c r="BG99" s="54">
        <v>333</v>
      </c>
      <c r="BH99" s="54">
        <v>573</v>
      </c>
      <c r="BI99" s="54">
        <v>370</v>
      </c>
      <c r="BJ99" s="54">
        <v>1883</v>
      </c>
      <c r="BK99" s="54">
        <v>216</v>
      </c>
      <c r="BL99" s="54">
        <v>239</v>
      </c>
      <c r="BM99" s="54">
        <v>970</v>
      </c>
      <c r="BN99" s="54">
        <v>178</v>
      </c>
      <c r="BO99" s="54">
        <v>564</v>
      </c>
      <c r="BP99" s="54">
        <v>7744</v>
      </c>
      <c r="BQ99" s="54">
        <v>743</v>
      </c>
      <c r="BR99" s="54">
        <v>80</v>
      </c>
      <c r="BS99" s="54">
        <v>107</v>
      </c>
      <c r="BT99" s="54">
        <v>275</v>
      </c>
      <c r="BU99" s="54">
        <v>242</v>
      </c>
      <c r="BV99" s="54">
        <v>1188</v>
      </c>
      <c r="BW99" s="54">
        <v>134</v>
      </c>
      <c r="BX99" s="54">
        <v>28605</v>
      </c>
      <c r="BY99" s="54">
        <v>2571</v>
      </c>
      <c r="BZ99" s="54">
        <v>289</v>
      </c>
      <c r="CA99" s="54">
        <v>1619</v>
      </c>
      <c r="CB99" s="54">
        <v>480</v>
      </c>
      <c r="CC99" s="54">
        <v>79</v>
      </c>
      <c r="CD99" s="54">
        <v>61</v>
      </c>
      <c r="CE99" s="54">
        <v>530</v>
      </c>
      <c r="CF99" s="54">
        <v>1095</v>
      </c>
      <c r="CG99" s="7"/>
      <c r="CH99" s="7"/>
      <c r="CI99" s="7"/>
    </row>
    <row r="100" spans="1:87" x14ac:dyDescent="0.2">
      <c r="B100" s="2">
        <v>92</v>
      </c>
      <c r="E100" s="10"/>
      <c r="F100" s="7"/>
      <c r="G100" s="7"/>
      <c r="H100" s="7"/>
      <c r="I100" s="7"/>
      <c r="J100" s="7"/>
      <c r="K100" s="7"/>
      <c r="L100" s="7"/>
      <c r="M100" s="7"/>
      <c r="N100" s="33"/>
      <c r="O100" s="62">
        <v>98</v>
      </c>
      <c r="P100" s="62">
        <v>0</v>
      </c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7"/>
      <c r="CH100" s="7"/>
      <c r="CI100" s="7"/>
    </row>
    <row r="101" spans="1:87" x14ac:dyDescent="0.2">
      <c r="B101" s="2">
        <v>93</v>
      </c>
      <c r="E101" s="10"/>
      <c r="F101" s="7"/>
      <c r="G101" s="7"/>
      <c r="H101" s="7"/>
      <c r="I101" s="7"/>
      <c r="J101" s="7"/>
      <c r="K101" s="7"/>
      <c r="L101" s="7"/>
      <c r="M101" s="7"/>
      <c r="N101" s="33"/>
      <c r="O101" s="62">
        <v>99</v>
      </c>
      <c r="P101" s="62">
        <v>0</v>
      </c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7"/>
      <c r="CH101" s="7"/>
      <c r="CI101" s="7"/>
    </row>
    <row r="102" spans="1:87" ht="13.5" thickBot="1" x14ac:dyDescent="0.25">
      <c r="A102" s="163" t="s">
        <v>93</v>
      </c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7"/>
      <c r="N102" s="33"/>
      <c r="O102" s="62">
        <v>100</v>
      </c>
      <c r="P102" s="62">
        <v>0</v>
      </c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7"/>
      <c r="CH102" s="7"/>
      <c r="CI102" s="7"/>
    </row>
    <row r="103" spans="1:87" ht="13.5" thickTop="1" x14ac:dyDescent="0.2">
      <c r="E103" s="10"/>
      <c r="F103" s="7"/>
      <c r="G103" s="7"/>
      <c r="H103" s="7"/>
      <c r="I103" s="7"/>
      <c r="J103" s="7"/>
      <c r="K103" s="7"/>
      <c r="L103" s="7"/>
      <c r="M103" s="7"/>
      <c r="N103" s="33"/>
      <c r="O103" s="62">
        <v>101</v>
      </c>
      <c r="P103" s="62">
        <v>0</v>
      </c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7"/>
      <c r="CH103" s="7"/>
      <c r="CI103" s="7"/>
    </row>
    <row r="104" spans="1:87" x14ac:dyDescent="0.2">
      <c r="F104" s="7"/>
      <c r="G104" s="7"/>
      <c r="H104" s="7"/>
      <c r="I104" s="7"/>
      <c r="J104" s="7"/>
      <c r="K104" s="7"/>
      <c r="L104" s="7"/>
      <c r="M104" s="7"/>
      <c r="N104" s="33"/>
      <c r="O104" s="62">
        <v>102</v>
      </c>
      <c r="P104" s="62">
        <v>0</v>
      </c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7"/>
      <c r="CH104" s="7"/>
      <c r="CI104" s="7"/>
    </row>
    <row r="105" spans="1:87" x14ac:dyDescent="0.2">
      <c r="B105" s="2">
        <v>94</v>
      </c>
      <c r="C105" s="18" t="s">
        <v>94</v>
      </c>
      <c r="D105" s="9"/>
      <c r="E105"/>
      <c r="O105" s="62">
        <v>103</v>
      </c>
      <c r="P105" s="62">
        <v>0</v>
      </c>
    </row>
    <row r="106" spans="1:87" x14ac:dyDescent="0.2">
      <c r="B106" s="2">
        <v>95</v>
      </c>
      <c r="E106"/>
      <c r="O106" s="62">
        <v>104</v>
      </c>
      <c r="P106" s="62">
        <v>0</v>
      </c>
    </row>
    <row r="107" spans="1:87" x14ac:dyDescent="0.2">
      <c r="B107" s="2">
        <v>96</v>
      </c>
      <c r="C107" t="s">
        <v>95</v>
      </c>
      <c r="E107"/>
      <c r="F107" s="33"/>
      <c r="G107" s="16">
        <f>HLOOKUP($E$3,$P$3:$CF$269,O107,FALSE)</f>
        <v>735273.37</v>
      </c>
      <c r="H107" s="16">
        <f t="shared" ref="H107:K107" si="4">H89</f>
        <v>705401.32000000007</v>
      </c>
      <c r="I107" s="16">
        <f t="shared" si="4"/>
        <v>762792.5</v>
      </c>
      <c r="J107" s="16">
        <f t="shared" si="4"/>
        <v>771931.68774454854</v>
      </c>
      <c r="K107" s="16">
        <f t="shared" si="4"/>
        <v>0</v>
      </c>
      <c r="L107" s="16">
        <f t="shared" ref="L107" si="5">L89</f>
        <v>0</v>
      </c>
      <c r="O107" s="62">
        <v>105</v>
      </c>
      <c r="P107" s="62">
        <v>0</v>
      </c>
      <c r="Q107" s="54">
        <v>11621712.58</v>
      </c>
      <c r="R107" s="73">
        <v>1064079.7399999998</v>
      </c>
      <c r="S107" s="73">
        <v>12570866.370000001</v>
      </c>
      <c r="T107" s="73">
        <v>9689538.3499999996</v>
      </c>
      <c r="U107" s="73">
        <v>17539019.809999999</v>
      </c>
      <c r="V107" s="73">
        <v>16658607.539999997</v>
      </c>
      <c r="W107" s="73">
        <v>9308936.4199999981</v>
      </c>
      <c r="X107" s="73">
        <v>2176402.8399999994</v>
      </c>
      <c r="Y107" s="73">
        <v>735273.37</v>
      </c>
      <c r="Z107" s="73">
        <v>4888198.5899999989</v>
      </c>
      <c r="AA107" s="73">
        <v>602880.82000000007</v>
      </c>
      <c r="AB107" s="73">
        <v>2512511.3600000003</v>
      </c>
      <c r="AC107" s="73">
        <v>60562293.410000004</v>
      </c>
      <c r="AD107" s="73">
        <v>9372230.0299999993</v>
      </c>
      <c r="AE107" s="73">
        <v>24226655.849999998</v>
      </c>
      <c r="AF107" s="73">
        <v>6058023.2599999998</v>
      </c>
      <c r="AG107" s="73">
        <v>1459268.6189999999</v>
      </c>
      <c r="AH107" s="73">
        <v>6906190.5500999978</v>
      </c>
      <c r="AI107" s="73">
        <v>5538913.7599999988</v>
      </c>
      <c r="AJ107" s="73">
        <v>1693057.7</v>
      </c>
      <c r="AK107" s="73">
        <v>14059731.199999999</v>
      </c>
      <c r="AL107" s="73">
        <v>3318208.3700000006</v>
      </c>
      <c r="AM107" s="62">
        <v>14197517.030000003</v>
      </c>
      <c r="AN107" s="62">
        <v>6128245.2800000003</v>
      </c>
      <c r="AO107" s="62">
        <v>1052200.6400000001</v>
      </c>
      <c r="AP107" s="62">
        <v>60084978.629999995</v>
      </c>
      <c r="AQ107" s="62">
        <v>514942.20999999996</v>
      </c>
      <c r="AR107" s="62">
        <v>956642.97</v>
      </c>
      <c r="AS107" s="62">
        <v>30304363.84</v>
      </c>
      <c r="AT107" s="62">
        <v>544519280.41999984</v>
      </c>
      <c r="AU107" s="62">
        <v>77473478.328999996</v>
      </c>
      <c r="AV107" s="62">
        <v>5712209.3399999999</v>
      </c>
      <c r="AW107" s="62">
        <v>1999114</v>
      </c>
      <c r="AX107" s="62">
        <v>6596789</v>
      </c>
      <c r="AY107" s="62">
        <v>15268931.720000001</v>
      </c>
      <c r="AZ107" s="62">
        <v>2257872.29</v>
      </c>
      <c r="BA107" s="62">
        <v>5084703.1100000003</v>
      </c>
      <c r="BB107" s="62">
        <v>34906074.07</v>
      </c>
      <c r="BC107" s="62">
        <v>2508991.0500000003</v>
      </c>
      <c r="BD107" s="62">
        <v>9598087</v>
      </c>
      <c r="BE107" s="62">
        <v>7692179.209999999</v>
      </c>
      <c r="BF107" s="62">
        <v>16422964.600000001</v>
      </c>
      <c r="BG107" s="62">
        <v>2393370.98</v>
      </c>
      <c r="BH107" s="62">
        <v>5606316.6299999999</v>
      </c>
      <c r="BI107" s="62">
        <v>2473361.88</v>
      </c>
      <c r="BJ107" s="62">
        <v>17048726.920000002</v>
      </c>
      <c r="BK107" s="62">
        <v>3309330.76</v>
      </c>
      <c r="BL107" s="62">
        <v>4682094</v>
      </c>
      <c r="BM107" s="62">
        <v>11720224.76</v>
      </c>
      <c r="BN107" s="62">
        <v>2904015.1899999995</v>
      </c>
      <c r="BO107" s="62">
        <v>8836492.3599999975</v>
      </c>
      <c r="BP107" s="62">
        <v>86719085.359999999</v>
      </c>
      <c r="BQ107" s="62">
        <v>10775065.450000001</v>
      </c>
      <c r="BR107" s="62">
        <v>1393600.56</v>
      </c>
      <c r="BS107" s="62">
        <v>2086630.0999999996</v>
      </c>
      <c r="BT107" s="62">
        <v>1510499.9200000002</v>
      </c>
      <c r="BU107" s="62">
        <v>4219822.2600000007</v>
      </c>
      <c r="BV107" s="62">
        <v>15166728.839999998</v>
      </c>
      <c r="BW107" s="62">
        <v>2676347.2000000002</v>
      </c>
      <c r="BX107" s="62">
        <v>232383928.43999997</v>
      </c>
      <c r="BY107" s="62">
        <v>26930113.57</v>
      </c>
      <c r="BZ107" s="62">
        <v>2992340.7</v>
      </c>
      <c r="CA107" s="62">
        <v>12139696.300000001</v>
      </c>
      <c r="CB107" s="62">
        <v>6568599.3899999997</v>
      </c>
      <c r="CC107" s="62">
        <v>1732024.9300000002</v>
      </c>
      <c r="CD107" s="62">
        <v>1782044</v>
      </c>
      <c r="CE107" s="62">
        <v>5716494.71</v>
      </c>
      <c r="CF107" s="62">
        <v>11510496.859999999</v>
      </c>
    </row>
    <row r="108" spans="1:87" x14ac:dyDescent="0.2">
      <c r="B108" s="2">
        <v>97</v>
      </c>
      <c r="E108"/>
      <c r="O108" s="62">
        <v>106</v>
      </c>
      <c r="P108" s="62">
        <v>0</v>
      </c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</row>
    <row r="109" spans="1:87" ht="13.5" thickBot="1" x14ac:dyDescent="0.25">
      <c r="B109" s="2">
        <v>98</v>
      </c>
      <c r="C109" t="s">
        <v>96</v>
      </c>
      <c r="E109"/>
      <c r="O109" s="62">
        <v>107</v>
      </c>
      <c r="P109" s="62">
        <v>0</v>
      </c>
    </row>
    <row r="110" spans="1:87" ht="13.5" thickBot="1" x14ac:dyDescent="0.25">
      <c r="B110" s="2">
        <v>99</v>
      </c>
      <c r="E110" t="s">
        <v>97</v>
      </c>
      <c r="F110" s="20"/>
      <c r="G110" s="57">
        <f t="shared" ref="G110:G119" si="6">HLOOKUP($E$3,$P$3:$CF$269,O110,FALSE)</f>
        <v>6.2843999999999997E-2</v>
      </c>
      <c r="H110" s="135">
        <f>'Model Inputs'!H22</f>
        <v>6.2843999999999997E-2</v>
      </c>
      <c r="I110" s="136">
        <f>'Model Inputs'!I22</f>
        <v>6.2843999999999997E-2</v>
      </c>
      <c r="J110" s="136">
        <f>'Model Inputs'!J22</f>
        <v>6.0199999999999997E-2</v>
      </c>
      <c r="K110" s="136">
        <f>'Model Inputs'!K22</f>
        <v>0</v>
      </c>
      <c r="L110" s="136">
        <f>'Model Inputs'!L22</f>
        <v>0</v>
      </c>
      <c r="M110" s="137">
        <f>'Model Inputs'!M22</f>
        <v>0</v>
      </c>
      <c r="N110" s="33">
        <v>10</v>
      </c>
      <c r="O110" s="62">
        <v>108</v>
      </c>
      <c r="P110" s="62">
        <v>0</v>
      </c>
      <c r="Q110" s="54">
        <v>6.2843999999999997E-2</v>
      </c>
      <c r="R110" s="75">
        <v>6.2843999999999997E-2</v>
      </c>
      <c r="S110" s="75">
        <v>6.2843999999999997E-2</v>
      </c>
      <c r="T110" s="75">
        <v>6.2843999999999997E-2</v>
      </c>
      <c r="U110" s="75">
        <v>6.2843999999999997E-2</v>
      </c>
      <c r="V110" s="75">
        <v>6.2843999999999997E-2</v>
      </c>
      <c r="W110" s="75">
        <v>6.2843999999999997E-2</v>
      </c>
      <c r="X110" s="75">
        <v>6.2843999999999997E-2</v>
      </c>
      <c r="Y110" s="75">
        <v>6.2843999999999997E-2</v>
      </c>
      <c r="Z110" s="75">
        <v>6.2843999999999997E-2</v>
      </c>
      <c r="AA110" s="75">
        <v>6.2843999999999997E-2</v>
      </c>
      <c r="AB110" s="75">
        <v>6.2843999999999997E-2</v>
      </c>
      <c r="AC110" s="75">
        <v>6.2843999999999997E-2</v>
      </c>
      <c r="AD110" s="75">
        <v>6.2843999999999997E-2</v>
      </c>
      <c r="AE110" s="75">
        <v>6.2843999999999997E-2</v>
      </c>
      <c r="AF110" s="75">
        <v>6.2843999999999997E-2</v>
      </c>
      <c r="AG110" s="75">
        <v>6.2843999999999997E-2</v>
      </c>
      <c r="AH110" s="75">
        <v>6.2843999999999997E-2</v>
      </c>
      <c r="AI110" s="75">
        <v>6.2843999999999997E-2</v>
      </c>
      <c r="AJ110" s="75">
        <v>6.2843999999999997E-2</v>
      </c>
      <c r="AK110" s="75">
        <v>6.2843999999999997E-2</v>
      </c>
      <c r="AL110" s="75">
        <v>6.2843999999999997E-2</v>
      </c>
      <c r="AM110" s="62">
        <v>6.2843999999999997E-2</v>
      </c>
      <c r="AN110" s="62">
        <v>6.2843999999999997E-2</v>
      </c>
      <c r="AO110" s="62">
        <v>6.2843999999999997E-2</v>
      </c>
      <c r="AP110" s="62">
        <v>6.2843999999999997E-2</v>
      </c>
      <c r="AQ110" s="62">
        <v>6.2843999999999997E-2</v>
      </c>
      <c r="AR110" s="62">
        <v>6.2843999999999997E-2</v>
      </c>
      <c r="AS110" s="62">
        <v>6.2843999999999997E-2</v>
      </c>
      <c r="AT110" s="62">
        <v>6.2843999999999997E-2</v>
      </c>
      <c r="AU110" s="62">
        <v>6.2843999999999997E-2</v>
      </c>
      <c r="AV110" s="62">
        <v>6.2843999999999997E-2</v>
      </c>
      <c r="AW110" s="62">
        <v>6.2843999999999997E-2</v>
      </c>
      <c r="AX110" s="62">
        <v>6.2843999999999997E-2</v>
      </c>
      <c r="AY110" s="62">
        <v>6.2843999999999997E-2</v>
      </c>
      <c r="AZ110" s="62">
        <v>6.2843999999999997E-2</v>
      </c>
      <c r="BA110" s="62">
        <v>6.2843999999999997E-2</v>
      </c>
      <c r="BB110" s="62">
        <v>6.2843999999999997E-2</v>
      </c>
      <c r="BC110" s="62">
        <v>6.2843999999999997E-2</v>
      </c>
      <c r="BD110" s="62">
        <v>6.2843999999999997E-2</v>
      </c>
      <c r="BE110" s="62">
        <v>6.2843999999999997E-2</v>
      </c>
      <c r="BF110" s="62">
        <v>6.2843999999999997E-2</v>
      </c>
      <c r="BG110" s="62">
        <v>6.2843999999999997E-2</v>
      </c>
      <c r="BH110" s="62">
        <v>6.2843999999999997E-2</v>
      </c>
      <c r="BI110" s="62">
        <v>6.2843999999999997E-2</v>
      </c>
      <c r="BJ110" s="62">
        <v>6.2843999999999997E-2</v>
      </c>
      <c r="BK110" s="62">
        <v>6.2843999999999997E-2</v>
      </c>
      <c r="BL110" s="62">
        <v>6.2843999999999997E-2</v>
      </c>
      <c r="BM110" s="62">
        <v>6.2843999999999997E-2</v>
      </c>
      <c r="BN110" s="62">
        <v>6.2843999999999997E-2</v>
      </c>
      <c r="BO110" s="62">
        <v>6.2843999999999997E-2</v>
      </c>
      <c r="BP110" s="62">
        <v>6.2843999999999997E-2</v>
      </c>
      <c r="BQ110" s="62">
        <v>6.2843999999999997E-2</v>
      </c>
      <c r="BR110" s="62">
        <v>6.2843999999999997E-2</v>
      </c>
      <c r="BS110" s="62">
        <v>6.2843999999999997E-2</v>
      </c>
      <c r="BT110" s="62">
        <v>6.2843999999999997E-2</v>
      </c>
      <c r="BU110" s="62">
        <v>6.2843999999999997E-2</v>
      </c>
      <c r="BV110" s="62">
        <v>6.2843999999999997E-2</v>
      </c>
      <c r="BW110" s="62">
        <v>6.2843999999999997E-2</v>
      </c>
      <c r="BX110" s="62">
        <v>6.2843999999999997E-2</v>
      </c>
      <c r="BY110" s="62">
        <v>6.2843999999999997E-2</v>
      </c>
      <c r="BZ110" s="62">
        <v>6.2843999999999997E-2</v>
      </c>
      <c r="CA110" s="62">
        <v>6.2843999999999997E-2</v>
      </c>
      <c r="CB110" s="62">
        <v>6.2843999999999997E-2</v>
      </c>
      <c r="CC110" s="62">
        <v>6.2843999999999997E-2</v>
      </c>
      <c r="CD110" s="62">
        <v>6.2843999999999997E-2</v>
      </c>
      <c r="CE110" s="62">
        <v>6.2843999999999997E-2</v>
      </c>
      <c r="CF110" s="62">
        <v>6.2843999999999997E-2</v>
      </c>
    </row>
    <row r="111" spans="1:87" ht="13.5" thickBot="1" x14ac:dyDescent="0.25">
      <c r="B111" s="2">
        <v>100</v>
      </c>
      <c r="E111" t="s">
        <v>98</v>
      </c>
      <c r="F111" s="19"/>
      <c r="G111" s="19">
        <f t="shared" si="6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35"/>
      <c r="O111" s="62">
        <v>109</v>
      </c>
      <c r="P111" s="62">
        <v>0</v>
      </c>
      <c r="Q111" s="54">
        <v>4.5900000000000003E-2</v>
      </c>
      <c r="R111" s="75">
        <v>4.5900000000000003E-2</v>
      </c>
      <c r="S111" s="75">
        <v>4.5900000000000003E-2</v>
      </c>
      <c r="T111" s="75">
        <v>4.5900000000000003E-2</v>
      </c>
      <c r="U111" s="75">
        <v>4.5900000000000003E-2</v>
      </c>
      <c r="V111" s="75">
        <v>4.5900000000000003E-2</v>
      </c>
      <c r="W111" s="75">
        <v>4.5900000000000003E-2</v>
      </c>
      <c r="X111" s="75">
        <v>4.5900000000000003E-2</v>
      </c>
      <c r="Y111" s="75">
        <v>4.5900000000000003E-2</v>
      </c>
      <c r="Z111" s="75">
        <v>4.5900000000000003E-2</v>
      </c>
      <c r="AA111" s="75">
        <v>4.5900000000000003E-2</v>
      </c>
      <c r="AB111" s="75">
        <v>4.5900000000000003E-2</v>
      </c>
      <c r="AC111" s="75">
        <v>4.5900000000000003E-2</v>
      </c>
      <c r="AD111" s="75">
        <v>4.5900000000000003E-2</v>
      </c>
      <c r="AE111" s="75">
        <v>4.5900000000000003E-2</v>
      </c>
      <c r="AF111" s="75">
        <v>4.5900000000000003E-2</v>
      </c>
      <c r="AG111" s="75">
        <v>4.5900000000000003E-2</v>
      </c>
      <c r="AH111" s="75">
        <v>4.5900000000000003E-2</v>
      </c>
      <c r="AI111" s="75">
        <v>4.5900000000000003E-2</v>
      </c>
      <c r="AJ111" s="75">
        <v>4.5900000000000003E-2</v>
      </c>
      <c r="AK111" s="75">
        <v>4.5900000000000003E-2</v>
      </c>
      <c r="AL111" s="75">
        <v>4.5900000000000003E-2</v>
      </c>
      <c r="AM111" s="62">
        <v>4.5900000000000003E-2</v>
      </c>
      <c r="AN111" s="62">
        <v>4.5900000000000003E-2</v>
      </c>
      <c r="AO111" s="62">
        <v>4.5900000000000003E-2</v>
      </c>
      <c r="AP111" s="62">
        <v>4.5900000000000003E-2</v>
      </c>
      <c r="AQ111" s="62">
        <v>4.5900000000000003E-2</v>
      </c>
      <c r="AR111" s="62">
        <v>4.5900000000000003E-2</v>
      </c>
      <c r="AS111" s="62">
        <v>4.5900000000000003E-2</v>
      </c>
      <c r="AT111" s="62">
        <v>4.5900000000000003E-2</v>
      </c>
      <c r="AU111" s="62">
        <v>4.5900000000000003E-2</v>
      </c>
      <c r="AV111" s="62">
        <v>4.5900000000000003E-2</v>
      </c>
      <c r="AW111" s="62">
        <v>4.5900000000000003E-2</v>
      </c>
      <c r="AX111" s="62">
        <v>4.5900000000000003E-2</v>
      </c>
      <c r="AY111" s="62">
        <v>4.5900000000000003E-2</v>
      </c>
      <c r="AZ111" s="62">
        <v>4.5900000000000003E-2</v>
      </c>
      <c r="BA111" s="62">
        <v>4.5900000000000003E-2</v>
      </c>
      <c r="BB111" s="62">
        <v>4.5900000000000003E-2</v>
      </c>
      <c r="BC111" s="62">
        <v>4.5900000000000003E-2</v>
      </c>
      <c r="BD111" s="62">
        <v>4.5900000000000003E-2</v>
      </c>
      <c r="BE111" s="62">
        <v>4.5900000000000003E-2</v>
      </c>
      <c r="BF111" s="62">
        <v>4.5900000000000003E-2</v>
      </c>
      <c r="BG111" s="62">
        <v>4.5900000000000003E-2</v>
      </c>
      <c r="BH111" s="62">
        <v>4.5900000000000003E-2</v>
      </c>
      <c r="BI111" s="62">
        <v>4.5900000000000003E-2</v>
      </c>
      <c r="BJ111" s="62">
        <v>4.5900000000000003E-2</v>
      </c>
      <c r="BK111" s="62">
        <v>4.5900000000000003E-2</v>
      </c>
      <c r="BL111" s="62">
        <v>4.5900000000000003E-2</v>
      </c>
      <c r="BM111" s="62">
        <v>4.5900000000000003E-2</v>
      </c>
      <c r="BN111" s="62">
        <v>4.5900000000000003E-2</v>
      </c>
      <c r="BO111" s="62">
        <v>4.5900000000000003E-2</v>
      </c>
      <c r="BP111" s="62">
        <v>4.5900000000000003E-2</v>
      </c>
      <c r="BQ111" s="62">
        <v>4.5900000000000003E-2</v>
      </c>
      <c r="BR111" s="62">
        <v>4.5900000000000003E-2</v>
      </c>
      <c r="BS111" s="62">
        <v>4.5900000000000003E-2</v>
      </c>
      <c r="BT111" s="62">
        <v>4.5900000000000003E-2</v>
      </c>
      <c r="BU111" s="62">
        <v>4.5900000000000003E-2</v>
      </c>
      <c r="BV111" s="62">
        <v>4.5900000000000003E-2</v>
      </c>
      <c r="BW111" s="62">
        <v>4.5900000000000003E-2</v>
      </c>
      <c r="BX111" s="62">
        <v>4.5900000000000003E-2</v>
      </c>
      <c r="BY111" s="62">
        <v>4.5900000000000003E-2</v>
      </c>
      <c r="BZ111" s="62">
        <v>4.5900000000000003E-2</v>
      </c>
      <c r="CA111" s="62">
        <v>4.5900000000000003E-2</v>
      </c>
      <c r="CB111" s="62">
        <v>4.5900000000000003E-2</v>
      </c>
      <c r="CC111" s="62">
        <v>4.5900000000000003E-2</v>
      </c>
      <c r="CD111" s="62">
        <v>4.5900000000000003E-2</v>
      </c>
      <c r="CE111" s="62">
        <v>4.5900000000000003E-2</v>
      </c>
      <c r="CF111" s="62">
        <v>4.5900000000000003E-2</v>
      </c>
    </row>
    <row r="112" spans="1:87" ht="13.5" thickBot="1" x14ac:dyDescent="0.25">
      <c r="B112" s="2">
        <v>101</v>
      </c>
      <c r="E112" t="s">
        <v>99</v>
      </c>
      <c r="F112" s="15"/>
      <c r="G112" s="15">
        <f t="shared" si="6"/>
        <v>165.09803367584914</v>
      </c>
      <c r="H112" s="138">
        <f>G112*EXP('Model Inputs'!H21)</f>
        <v>167.10785477957194</v>
      </c>
      <c r="I112" s="139">
        <f>H112*EXP('Model Inputs'!I21)</f>
        <v>169.14214244282326</v>
      </c>
      <c r="J112" s="139">
        <f>I112*EXP('Model Inputs'!J21)</f>
        <v>171.20119450929377</v>
      </c>
      <c r="K112" s="139">
        <f>J112*EXP('Model Inputs'!K21)</f>
        <v>171.20119450929377</v>
      </c>
      <c r="L112" s="139">
        <f>K112*EXP('Model Inputs'!L21)</f>
        <v>171.20119450929377</v>
      </c>
      <c r="M112" s="140">
        <f>L112*EXP('Model Inputs'!M21)</f>
        <v>171.20119450929377</v>
      </c>
      <c r="N112" s="33">
        <v>9</v>
      </c>
      <c r="O112" s="62">
        <v>110</v>
      </c>
      <c r="P112" s="62">
        <v>0</v>
      </c>
      <c r="Q112" s="54">
        <v>165.09803367584914</v>
      </c>
      <c r="R112" s="65">
        <v>165.09803367584914</v>
      </c>
      <c r="S112" s="65">
        <v>165.09803367584914</v>
      </c>
      <c r="T112" s="65">
        <v>165.09803367584914</v>
      </c>
      <c r="U112" s="65">
        <v>165.09803367584914</v>
      </c>
      <c r="V112" s="65">
        <v>165.09803367584914</v>
      </c>
      <c r="W112" s="65">
        <v>165.09803367584914</v>
      </c>
      <c r="X112" s="65">
        <v>165.09803367584914</v>
      </c>
      <c r="Y112" s="65">
        <v>165.09803367584914</v>
      </c>
      <c r="Z112" s="65">
        <v>165.09803367584914</v>
      </c>
      <c r="AA112" s="65">
        <v>165.09803367584914</v>
      </c>
      <c r="AB112" s="65">
        <v>165.09803367584914</v>
      </c>
      <c r="AC112" s="65">
        <v>165.09803367584914</v>
      </c>
      <c r="AD112" s="65">
        <v>165.09803367584914</v>
      </c>
      <c r="AE112" s="65">
        <v>165.09803367584914</v>
      </c>
      <c r="AF112" s="65">
        <v>165.09803367584914</v>
      </c>
      <c r="AG112" s="65">
        <v>165.09803367584914</v>
      </c>
      <c r="AH112" s="65">
        <v>165.09803367584914</v>
      </c>
      <c r="AI112" s="65">
        <v>165.09803367584914</v>
      </c>
      <c r="AJ112" s="65">
        <v>165.09803367584914</v>
      </c>
      <c r="AK112" s="65">
        <v>165.09803367584914</v>
      </c>
      <c r="AL112" s="65">
        <v>165.09803367584914</v>
      </c>
      <c r="AM112" s="62">
        <v>165.09803367584914</v>
      </c>
      <c r="AN112" s="62">
        <v>165.09803367584914</v>
      </c>
      <c r="AO112" s="62">
        <v>165.09803367584914</v>
      </c>
      <c r="AP112" s="62">
        <v>165.09803367584914</v>
      </c>
      <c r="AQ112" s="62">
        <v>165.09803367584914</v>
      </c>
      <c r="AR112" s="62">
        <v>165.09803367584914</v>
      </c>
      <c r="AS112" s="62">
        <v>165.09803367584914</v>
      </c>
      <c r="AT112" s="62">
        <v>165.09803367584914</v>
      </c>
      <c r="AU112" s="62">
        <v>165.09803367584914</v>
      </c>
      <c r="AV112" s="62">
        <v>165.09803367584914</v>
      </c>
      <c r="AW112" s="62">
        <v>165.09803367584914</v>
      </c>
      <c r="AX112" s="62">
        <v>165.09803367584914</v>
      </c>
      <c r="AY112" s="62">
        <v>165.09803367584914</v>
      </c>
      <c r="AZ112" s="62">
        <v>165.09803367584914</v>
      </c>
      <c r="BA112" s="62">
        <v>165.09803367584914</v>
      </c>
      <c r="BB112" s="62">
        <v>165.09803367584914</v>
      </c>
      <c r="BC112" s="62">
        <v>165.09803367584914</v>
      </c>
      <c r="BD112" s="62">
        <v>165.09803367584914</v>
      </c>
      <c r="BE112" s="62">
        <v>165.09803367584914</v>
      </c>
      <c r="BF112" s="62">
        <v>165.09803367584914</v>
      </c>
      <c r="BG112" s="62">
        <v>165.09803367584914</v>
      </c>
      <c r="BH112" s="62">
        <v>165.09803367584914</v>
      </c>
      <c r="BI112" s="62">
        <v>165.09803367584914</v>
      </c>
      <c r="BJ112" s="62">
        <v>165.09803367584914</v>
      </c>
      <c r="BK112" s="62">
        <v>165.09803367584914</v>
      </c>
      <c r="BL112" s="62">
        <v>165.09803367584914</v>
      </c>
      <c r="BM112" s="62">
        <v>165.09803367584914</v>
      </c>
      <c r="BN112" s="62">
        <v>165.09803367584914</v>
      </c>
      <c r="BO112" s="62">
        <v>165.09803367584914</v>
      </c>
      <c r="BP112" s="62">
        <v>165.09803367584914</v>
      </c>
      <c r="BQ112" s="62">
        <v>165.09803367584914</v>
      </c>
      <c r="BR112" s="62">
        <v>165.09803367584914</v>
      </c>
      <c r="BS112" s="62">
        <v>165.09803367584914</v>
      </c>
      <c r="BT112" s="62">
        <v>165.09803367584914</v>
      </c>
      <c r="BU112" s="62">
        <v>165.09803367584914</v>
      </c>
      <c r="BV112" s="62">
        <v>165.09803367584914</v>
      </c>
      <c r="BW112" s="62">
        <v>165.09803367584914</v>
      </c>
      <c r="BX112" s="62">
        <v>165.09803367584914</v>
      </c>
      <c r="BY112" s="62">
        <v>165.09803367584914</v>
      </c>
      <c r="BZ112" s="62">
        <v>165.09803367584914</v>
      </c>
      <c r="CA112" s="62">
        <v>165.09803367584914</v>
      </c>
      <c r="CB112" s="62">
        <v>165.09803367584914</v>
      </c>
      <c r="CC112" s="62">
        <v>165.09803367584914</v>
      </c>
      <c r="CD112" s="62">
        <v>165.09803367584914</v>
      </c>
      <c r="CE112" s="62">
        <v>165.09803367584914</v>
      </c>
      <c r="CF112" s="62">
        <v>165.09803367584914</v>
      </c>
    </row>
    <row r="113" spans="1:87" ht="13.5" thickBot="1" x14ac:dyDescent="0.25">
      <c r="B113" s="2">
        <v>102</v>
      </c>
      <c r="E113" t="s">
        <v>100</v>
      </c>
      <c r="F113" s="16"/>
      <c r="G113" s="16">
        <f t="shared" si="6"/>
        <v>17.829004392807523</v>
      </c>
      <c r="H113" s="16">
        <f t="shared" ref="H113:M113" si="7">G112*H110+H111*H112</f>
        <v>18.045671362707417</v>
      </c>
      <c r="I113" s="16">
        <f t="shared" si="7"/>
        <v>18.265350363893006</v>
      </c>
      <c r="J113" s="16">
        <f t="shared" si="7"/>
        <v>18.040491803034545</v>
      </c>
      <c r="K113" s="16">
        <f t="shared" si="7"/>
        <v>7.8581348279765848</v>
      </c>
      <c r="L113" s="16">
        <f t="shared" si="7"/>
        <v>7.8581348279765848</v>
      </c>
      <c r="M113" s="16">
        <f t="shared" si="7"/>
        <v>7.8581348279765848</v>
      </c>
      <c r="N113" s="125"/>
      <c r="O113" s="62">
        <v>111</v>
      </c>
      <c r="P113" s="62">
        <v>0</v>
      </c>
      <c r="Q113" s="54">
        <v>17.829004392807523</v>
      </c>
      <c r="R113" s="65">
        <v>17.829004392807523</v>
      </c>
      <c r="S113" s="65">
        <v>17.829004392807523</v>
      </c>
      <c r="T113" s="65">
        <v>17.829004392807523</v>
      </c>
      <c r="U113" s="65">
        <v>17.829004392807523</v>
      </c>
      <c r="V113" s="65">
        <v>17.829004392807523</v>
      </c>
      <c r="W113" s="65">
        <v>17.829004392807523</v>
      </c>
      <c r="X113" s="65">
        <v>17.829004392807523</v>
      </c>
      <c r="Y113" s="65">
        <v>17.829004392807523</v>
      </c>
      <c r="Z113" s="65">
        <v>17.829004392807523</v>
      </c>
      <c r="AA113" s="65">
        <v>17.829004392807523</v>
      </c>
      <c r="AB113" s="65">
        <v>17.829004392807523</v>
      </c>
      <c r="AC113" s="65">
        <v>17.829004392807523</v>
      </c>
      <c r="AD113" s="65">
        <v>17.829004392807523</v>
      </c>
      <c r="AE113" s="65">
        <v>17.829004392807523</v>
      </c>
      <c r="AF113" s="65">
        <v>17.829004392807523</v>
      </c>
      <c r="AG113" s="65">
        <v>17.829004392807523</v>
      </c>
      <c r="AH113" s="65">
        <v>17.829004392807523</v>
      </c>
      <c r="AI113" s="65">
        <v>17.829004392807523</v>
      </c>
      <c r="AJ113" s="65">
        <v>17.829004392807523</v>
      </c>
      <c r="AK113" s="65">
        <v>17.829004392807523</v>
      </c>
      <c r="AL113" s="65">
        <v>17.829004392807523</v>
      </c>
      <c r="AM113" s="62">
        <v>17.829004392807523</v>
      </c>
      <c r="AN113" s="62">
        <v>17.829004392807523</v>
      </c>
      <c r="AO113" s="62">
        <v>17.829004392807523</v>
      </c>
      <c r="AP113" s="62">
        <v>17.829004392807523</v>
      </c>
      <c r="AQ113" s="62">
        <v>17.829004392807523</v>
      </c>
      <c r="AR113" s="62">
        <v>17.829004392807523</v>
      </c>
      <c r="AS113" s="62">
        <v>17.829004392807523</v>
      </c>
      <c r="AT113" s="62">
        <v>17.829004392807523</v>
      </c>
      <c r="AU113" s="62">
        <v>17.829004392807523</v>
      </c>
      <c r="AV113" s="62">
        <v>17.829004392807523</v>
      </c>
      <c r="AW113" s="62">
        <v>17.829004392807523</v>
      </c>
      <c r="AX113" s="62">
        <v>17.829004392807523</v>
      </c>
      <c r="AY113" s="62">
        <v>17.829004392807523</v>
      </c>
      <c r="AZ113" s="62">
        <v>17.829004392807523</v>
      </c>
      <c r="BA113" s="62">
        <v>17.829004392807523</v>
      </c>
      <c r="BB113" s="62">
        <v>17.829004392807523</v>
      </c>
      <c r="BC113" s="62">
        <v>17.829004392807523</v>
      </c>
      <c r="BD113" s="62">
        <v>17.829004392807523</v>
      </c>
      <c r="BE113" s="62">
        <v>17.829004392807523</v>
      </c>
      <c r="BF113" s="62">
        <v>17.829004392807523</v>
      </c>
      <c r="BG113" s="62">
        <v>17.829004392807523</v>
      </c>
      <c r="BH113" s="62">
        <v>17.829004392807523</v>
      </c>
      <c r="BI113" s="62">
        <v>17.829004392807523</v>
      </c>
      <c r="BJ113" s="62">
        <v>17.829004392807523</v>
      </c>
      <c r="BK113" s="62">
        <v>17.829004392807523</v>
      </c>
      <c r="BL113" s="62">
        <v>17.829004392807523</v>
      </c>
      <c r="BM113" s="62">
        <v>17.829004392807523</v>
      </c>
      <c r="BN113" s="62">
        <v>17.829004392807523</v>
      </c>
      <c r="BO113" s="62">
        <v>17.829004392807523</v>
      </c>
      <c r="BP113" s="62">
        <v>17.829004392807523</v>
      </c>
      <c r="BQ113" s="62">
        <v>17.829004392807523</v>
      </c>
      <c r="BR113" s="62">
        <v>17.829004392807523</v>
      </c>
      <c r="BS113" s="62">
        <v>17.829004392807523</v>
      </c>
      <c r="BT113" s="62">
        <v>17.829004392807523</v>
      </c>
      <c r="BU113" s="62">
        <v>17.829004392807523</v>
      </c>
      <c r="BV113" s="62">
        <v>17.829004392807523</v>
      </c>
      <c r="BW113" s="62">
        <v>17.829004392807523</v>
      </c>
      <c r="BX113" s="62">
        <v>17.829004392807523</v>
      </c>
      <c r="BY113" s="62">
        <v>17.829004392807523</v>
      </c>
      <c r="BZ113" s="62">
        <v>17.829004392807523</v>
      </c>
      <c r="CA113" s="62">
        <v>17.829004392807523</v>
      </c>
      <c r="CB113" s="62">
        <v>17.829004392807523</v>
      </c>
      <c r="CC113" s="62">
        <v>17.829004392807523</v>
      </c>
      <c r="CD113" s="62">
        <v>17.829004392807523</v>
      </c>
      <c r="CE113" s="62">
        <v>17.829004392807523</v>
      </c>
      <c r="CF113" s="62">
        <v>17.829004392807523</v>
      </c>
    </row>
    <row r="114" spans="1:87" x14ac:dyDescent="0.2">
      <c r="B114" s="2">
        <v>103</v>
      </c>
      <c r="E114" t="s">
        <v>101</v>
      </c>
      <c r="F114" s="7"/>
      <c r="G114" s="7">
        <f t="shared" si="6"/>
        <v>36284.300000000003</v>
      </c>
      <c r="H114" s="141">
        <f>H92</f>
        <v>24057</v>
      </c>
      <c r="I114" s="142">
        <f t="shared" ref="I114:L114" si="8">I92</f>
        <v>512764.83</v>
      </c>
      <c r="J114" s="142">
        <f t="shared" si="8"/>
        <v>80667</v>
      </c>
      <c r="K114" s="142">
        <f t="shared" si="8"/>
        <v>0</v>
      </c>
      <c r="L114" s="142">
        <f t="shared" si="8"/>
        <v>0</v>
      </c>
      <c r="M114" s="143">
        <f t="shared" ref="M114" si="9">M92</f>
        <v>0</v>
      </c>
      <c r="N114" s="33">
        <v>1</v>
      </c>
      <c r="O114" s="62">
        <v>112</v>
      </c>
      <c r="P114" s="62">
        <v>0</v>
      </c>
      <c r="Q114" s="54">
        <v>8580000</v>
      </c>
      <c r="R114" s="73">
        <v>359098.65</v>
      </c>
      <c r="S114" s="73">
        <v>7898911</v>
      </c>
      <c r="T114" s="73">
        <v>4630910</v>
      </c>
      <c r="U114" s="73">
        <v>11716382</v>
      </c>
      <c r="V114" s="73">
        <v>16043120.4</v>
      </c>
      <c r="W114" s="73">
        <v>10470000</v>
      </c>
      <c r="X114" s="73">
        <v>2181292.15</v>
      </c>
      <c r="Y114" s="73">
        <v>36284.300000000003</v>
      </c>
      <c r="Z114" s="73">
        <v>3765684</v>
      </c>
      <c r="AA114" s="73">
        <v>465096</v>
      </c>
      <c r="AB114" s="73">
        <v>898957.15</v>
      </c>
      <c r="AC114" s="73">
        <v>70314010</v>
      </c>
      <c r="AD114" s="73">
        <v>9393902.2200000007</v>
      </c>
      <c r="AE114" s="73">
        <v>18697650</v>
      </c>
      <c r="AF114" s="73">
        <v>4385303</v>
      </c>
      <c r="AG114" s="73">
        <v>426403.29</v>
      </c>
      <c r="AH114" s="73">
        <v>4879788</v>
      </c>
      <c r="AI114" s="73">
        <v>2438323</v>
      </c>
      <c r="AJ114" s="73">
        <v>392771.76</v>
      </c>
      <c r="AK114" s="73">
        <v>8626092.0199999996</v>
      </c>
      <c r="AL114" s="73">
        <v>1398919.66</v>
      </c>
      <c r="AM114" s="62">
        <v>17025784.059999999</v>
      </c>
      <c r="AN114" s="62">
        <v>8312782</v>
      </c>
      <c r="AO114" s="62">
        <v>147423.54999999999</v>
      </c>
      <c r="AP114" s="62">
        <v>51929703</v>
      </c>
      <c r="AQ114" s="62">
        <v>26334.52</v>
      </c>
      <c r="AR114" s="62">
        <v>1513997.68</v>
      </c>
      <c r="AS114" s="62">
        <v>31677539</v>
      </c>
      <c r="AT114" s="62">
        <v>718921643.14999998</v>
      </c>
      <c r="AU114" s="62">
        <v>103176348</v>
      </c>
      <c r="AV114" s="62">
        <v>6882669</v>
      </c>
      <c r="AW114" s="62">
        <v>640560</v>
      </c>
      <c r="AX114" s="62">
        <v>5834543</v>
      </c>
      <c r="AY114" s="62">
        <v>24286420</v>
      </c>
      <c r="AZ114" s="62">
        <v>3079542.77</v>
      </c>
      <c r="BA114" s="62">
        <v>2502245.7000000002</v>
      </c>
      <c r="BB114" s="62">
        <v>35609719.210000001</v>
      </c>
      <c r="BC114" s="62">
        <v>763588.64</v>
      </c>
      <c r="BD114" s="62">
        <v>11320875</v>
      </c>
      <c r="BE114" s="62">
        <v>9949992.0500000007</v>
      </c>
      <c r="BF114" s="62">
        <v>15426432</v>
      </c>
      <c r="BG114" s="62">
        <v>2828580.2</v>
      </c>
      <c r="BH114" s="62">
        <v>5570544.5800000001</v>
      </c>
      <c r="BI114" s="62">
        <v>692947</v>
      </c>
      <c r="BJ114" s="62">
        <v>20301606.039999999</v>
      </c>
      <c r="BK114" s="62">
        <v>1940991</v>
      </c>
      <c r="BL114" s="62">
        <v>5606188</v>
      </c>
      <c r="BM114" s="62">
        <v>10425039</v>
      </c>
      <c r="BN114" s="62">
        <v>1201955.75</v>
      </c>
      <c r="BO114" s="62">
        <v>5766000</v>
      </c>
      <c r="BP114" s="62">
        <v>127384901</v>
      </c>
      <c r="BQ114" s="62">
        <v>5988626.1699999999</v>
      </c>
      <c r="BR114" s="62">
        <v>437214.52</v>
      </c>
      <c r="BS114" s="62">
        <v>480494.02</v>
      </c>
      <c r="BT114" s="62">
        <v>330618.92</v>
      </c>
      <c r="BU114" s="62">
        <v>2554842.71</v>
      </c>
      <c r="BV114" s="62">
        <v>12182464</v>
      </c>
      <c r="BW114" s="62">
        <v>840759.85</v>
      </c>
      <c r="BX114" s="62">
        <v>617138761.88999999</v>
      </c>
      <c r="BY114" s="62">
        <v>31485138.25</v>
      </c>
      <c r="BZ114" s="62">
        <v>1473764.82</v>
      </c>
      <c r="CA114" s="62">
        <v>44797283.219999999</v>
      </c>
      <c r="CB114" s="62">
        <v>3044430</v>
      </c>
      <c r="CC114" s="62">
        <v>1545544.62</v>
      </c>
      <c r="CD114" s="62">
        <v>1228091</v>
      </c>
      <c r="CE114" s="62">
        <v>5740396</v>
      </c>
      <c r="CF114" s="62">
        <v>11862259</v>
      </c>
    </row>
    <row r="115" spans="1:87" ht="13.5" thickBot="1" x14ac:dyDescent="0.25">
      <c r="B115" s="2">
        <v>104</v>
      </c>
      <c r="E115" t="s">
        <v>102</v>
      </c>
      <c r="F115" s="7"/>
      <c r="G115" s="7">
        <f t="shared" si="6"/>
        <v>0</v>
      </c>
      <c r="H115" s="144">
        <f>H93</f>
        <v>0</v>
      </c>
      <c r="I115" s="145">
        <f t="shared" ref="I115:L115" si="10">I93</f>
        <v>0</v>
      </c>
      <c r="J115" s="145">
        <f t="shared" si="10"/>
        <v>0</v>
      </c>
      <c r="K115" s="145">
        <f t="shared" si="10"/>
        <v>0</v>
      </c>
      <c r="L115" s="145">
        <f t="shared" si="10"/>
        <v>0</v>
      </c>
      <c r="M115" s="146">
        <f t="shared" ref="M115" si="11">M93</f>
        <v>0</v>
      </c>
      <c r="N115" s="33">
        <v>2</v>
      </c>
      <c r="O115" s="62">
        <v>113</v>
      </c>
      <c r="P115" s="62">
        <v>0</v>
      </c>
      <c r="Q115" s="54">
        <v>0</v>
      </c>
      <c r="R115" s="73">
        <v>0</v>
      </c>
      <c r="S115" s="73">
        <v>0</v>
      </c>
      <c r="T115" s="73">
        <v>0</v>
      </c>
      <c r="U115" s="73">
        <v>0</v>
      </c>
      <c r="V115" s="73">
        <v>0</v>
      </c>
      <c r="W115" s="73">
        <v>0</v>
      </c>
      <c r="X115" s="73">
        <v>0</v>
      </c>
      <c r="Y115" s="73">
        <v>0</v>
      </c>
      <c r="Z115" s="73">
        <v>34352.11</v>
      </c>
      <c r="AA115" s="73">
        <v>0</v>
      </c>
      <c r="AB115" s="73">
        <v>0</v>
      </c>
      <c r="AC115" s="73">
        <v>0</v>
      </c>
      <c r="AD115" s="73">
        <v>0</v>
      </c>
      <c r="AE115" s="73">
        <v>0</v>
      </c>
      <c r="AF115" s="73">
        <v>0</v>
      </c>
      <c r="AG115" s="73">
        <v>0</v>
      </c>
      <c r="AH115" s="73">
        <v>0</v>
      </c>
      <c r="AI115" s="73">
        <v>0</v>
      </c>
      <c r="AJ115" s="73">
        <v>0</v>
      </c>
      <c r="AK115" s="73">
        <v>0</v>
      </c>
      <c r="AL115" s="73">
        <v>0</v>
      </c>
      <c r="AM115" s="62">
        <v>1746188</v>
      </c>
      <c r="AN115" s="62">
        <v>0</v>
      </c>
      <c r="AO115" s="62">
        <v>0</v>
      </c>
      <c r="AP115" s="62">
        <v>0</v>
      </c>
      <c r="AQ115" s="62">
        <v>15250</v>
      </c>
      <c r="AR115" s="62">
        <v>1267249.25</v>
      </c>
      <c r="AS115" s="62">
        <v>0</v>
      </c>
      <c r="AT115" s="62">
        <v>15519096.890000001</v>
      </c>
      <c r="AU115" s="62">
        <v>410684</v>
      </c>
      <c r="AV115" s="62">
        <v>0</v>
      </c>
      <c r="AW115" s="62">
        <v>0</v>
      </c>
      <c r="AX115" s="62">
        <v>0</v>
      </c>
      <c r="AY115" s="62">
        <v>190239</v>
      </c>
      <c r="AZ115" s="62">
        <v>2397.2399999999998</v>
      </c>
      <c r="BA115" s="62">
        <v>0</v>
      </c>
      <c r="BB115" s="62">
        <v>0</v>
      </c>
      <c r="BC115" s="62">
        <v>0</v>
      </c>
      <c r="BD115" s="62">
        <v>0</v>
      </c>
      <c r="BE115" s="62">
        <v>0</v>
      </c>
      <c r="BF115" s="62">
        <v>0</v>
      </c>
      <c r="BG115" s="62">
        <v>29229.94</v>
      </c>
      <c r="BH115" s="62">
        <v>0</v>
      </c>
      <c r="BI115" s="62">
        <v>0</v>
      </c>
      <c r="BJ115" s="62">
        <v>0</v>
      </c>
      <c r="BK115" s="62">
        <v>0</v>
      </c>
      <c r="BL115" s="62">
        <v>0</v>
      </c>
      <c r="BM115" s="62">
        <v>0</v>
      </c>
      <c r="BN115" s="62">
        <v>0</v>
      </c>
      <c r="BO115" s="62">
        <v>0</v>
      </c>
      <c r="BP115" s="62">
        <v>1845965</v>
      </c>
      <c r="BQ115" s="62">
        <v>275737.12</v>
      </c>
      <c r="BR115" s="62">
        <v>0</v>
      </c>
      <c r="BS115" s="62">
        <v>0</v>
      </c>
      <c r="BT115" s="62">
        <v>0</v>
      </c>
      <c r="BU115" s="62">
        <v>0</v>
      </c>
      <c r="BV115" s="62">
        <v>0</v>
      </c>
      <c r="BW115" s="62">
        <v>0</v>
      </c>
      <c r="BX115" s="62">
        <v>53844210</v>
      </c>
      <c r="BY115" s="62">
        <v>0</v>
      </c>
      <c r="BZ115" s="62">
        <v>0</v>
      </c>
      <c r="CA115" s="62">
        <v>457467.68</v>
      </c>
      <c r="CB115" s="62">
        <v>0</v>
      </c>
      <c r="CC115" s="62">
        <v>0</v>
      </c>
      <c r="CD115" s="62">
        <v>0</v>
      </c>
      <c r="CE115" s="62">
        <v>0</v>
      </c>
      <c r="CF115" s="62">
        <v>0</v>
      </c>
    </row>
    <row r="116" spans="1:87" x14ac:dyDescent="0.2">
      <c r="B116" s="2">
        <v>105</v>
      </c>
      <c r="E116" t="s">
        <v>103</v>
      </c>
      <c r="F116" s="7"/>
      <c r="G116" s="7">
        <f t="shared" si="6"/>
        <v>219.77427103244622</v>
      </c>
      <c r="H116" s="7">
        <f t="shared" ref="H116:K116" si="12">(H114-H115)/H112</f>
        <v>143.96091692836956</v>
      </c>
      <c r="I116" s="7">
        <f t="shared" si="12"/>
        <v>3031.561635642252</v>
      </c>
      <c r="J116" s="7">
        <f t="shared" si="12"/>
        <v>471.18246009446472</v>
      </c>
      <c r="K116" s="7">
        <f t="shared" si="12"/>
        <v>0</v>
      </c>
      <c r="L116" s="7">
        <f t="shared" ref="L116:M116" si="13">(L114-L115)/L112</f>
        <v>0</v>
      </c>
      <c r="M116" s="7">
        <f t="shared" si="13"/>
        <v>0</v>
      </c>
      <c r="N116" s="33"/>
      <c r="O116" s="62">
        <v>114</v>
      </c>
      <c r="P116" s="62">
        <v>0</v>
      </c>
      <c r="Q116" s="54">
        <v>51969.12288395776</v>
      </c>
      <c r="R116" s="73">
        <v>2175.0631549316245</v>
      </c>
      <c r="S116" s="73">
        <v>47843.76181916616</v>
      </c>
      <c r="T116" s="73">
        <v>28049.455810553474</v>
      </c>
      <c r="U116" s="73">
        <v>70966.211644917334</v>
      </c>
      <c r="V116" s="73">
        <v>97173.297844956818</v>
      </c>
      <c r="W116" s="73">
        <v>63416.866736018383</v>
      </c>
      <c r="X116" s="73">
        <v>13212.102539529418</v>
      </c>
      <c r="Y116" s="73">
        <v>219.77427103244622</v>
      </c>
      <c r="Z116" s="73">
        <v>22600.704605156217</v>
      </c>
      <c r="AA116" s="73">
        <v>2817.0898807502585</v>
      </c>
      <c r="AB116" s="73">
        <v>5444.9900461261595</v>
      </c>
      <c r="AC116" s="73">
        <v>425892.47391070332</v>
      </c>
      <c r="AD116" s="73">
        <v>56898.934595695064</v>
      </c>
      <c r="AE116" s="73">
        <v>113251.80308755627</v>
      </c>
      <c r="AF116" s="73">
        <v>26561.812411467203</v>
      </c>
      <c r="AG116" s="73">
        <v>2582.7278526962559</v>
      </c>
      <c r="AH116" s="73">
        <v>29556.911680613339</v>
      </c>
      <c r="AI116" s="73">
        <v>14768.940281792602</v>
      </c>
      <c r="AJ116" s="73">
        <v>2379.0214289963128</v>
      </c>
      <c r="AK116" s="73">
        <v>52248.302586912279</v>
      </c>
      <c r="AL116" s="73">
        <v>8473.2666334876922</v>
      </c>
      <c r="AM116" s="62">
        <v>92548.625321605679</v>
      </c>
      <c r="AN116" s="62">
        <v>50350.581499481603</v>
      </c>
      <c r="AO116" s="62">
        <v>892.94552283674716</v>
      </c>
      <c r="AP116" s="62">
        <v>314538.59167067945</v>
      </c>
      <c r="AQ116" s="62">
        <v>67.139018879916961</v>
      </c>
      <c r="AR116" s="62">
        <v>1494.5570489619633</v>
      </c>
      <c r="AS116" s="62">
        <v>191871.08589188397</v>
      </c>
      <c r="AT116" s="62">
        <v>4260514.3780273572</v>
      </c>
      <c r="AU116" s="62">
        <v>622452.38003117882</v>
      </c>
      <c r="AV116" s="62">
        <v>41688.376576993782</v>
      </c>
      <c r="AW116" s="62">
        <v>3879.876614749182</v>
      </c>
      <c r="AX116" s="62">
        <v>35339.869713139342</v>
      </c>
      <c r="AY116" s="62">
        <v>145950.74492110586</v>
      </c>
      <c r="AZ116" s="62">
        <v>18638.293028017637</v>
      </c>
      <c r="BA116" s="62">
        <v>15156.120544190549</v>
      </c>
      <c r="BB116" s="62">
        <v>215688.33024332416</v>
      </c>
      <c r="BC116" s="62">
        <v>4625.061988922399</v>
      </c>
      <c r="BD116" s="62">
        <v>68570.622847194085</v>
      </c>
      <c r="BE116" s="62">
        <v>60267.174771661164</v>
      </c>
      <c r="BF116" s="62">
        <v>93438.01168636576</v>
      </c>
      <c r="BG116" s="62">
        <v>16955.685041629265</v>
      </c>
      <c r="BH116" s="62">
        <v>33740.829348319916</v>
      </c>
      <c r="BI116" s="62">
        <v>4197.1850577004516</v>
      </c>
      <c r="BJ116" s="62">
        <v>122966.97657744278</v>
      </c>
      <c r="BK116" s="62">
        <v>11756.596712780425</v>
      </c>
      <c r="BL116" s="62">
        <v>33956.721804495268</v>
      </c>
      <c r="BM116" s="62">
        <v>63144.53762949325</v>
      </c>
      <c r="BN116" s="62">
        <v>7280.2547870430781</v>
      </c>
      <c r="BO116" s="62">
        <v>34924.704259778606</v>
      </c>
      <c r="BP116" s="62">
        <v>760390.25544350909</v>
      </c>
      <c r="BQ116" s="62">
        <v>34603.010846371406</v>
      </c>
      <c r="BR116" s="62">
        <v>2648.2115520431944</v>
      </c>
      <c r="BS116" s="62">
        <v>2910.3558007443889</v>
      </c>
      <c r="BT116" s="62">
        <v>2002.5612215899066</v>
      </c>
      <c r="BU116" s="62">
        <v>15474.701019251008</v>
      </c>
      <c r="BV116" s="62">
        <v>73789.273734894115</v>
      </c>
      <c r="BW116" s="62">
        <v>5092.4885734904301</v>
      </c>
      <c r="BX116" s="62">
        <v>3411879.2292581969</v>
      </c>
      <c r="BY116" s="62">
        <v>190705.71313900335</v>
      </c>
      <c r="BZ116" s="62">
        <v>8926.6043161577963</v>
      </c>
      <c r="CA116" s="62">
        <v>268566.58769816783</v>
      </c>
      <c r="CB116" s="62">
        <v>18440.134823031178</v>
      </c>
      <c r="CC116" s="62">
        <v>9361.3750908414695</v>
      </c>
      <c r="CD116" s="62">
        <v>7438.5561878417911</v>
      </c>
      <c r="CE116" s="62">
        <v>34769.620644123497</v>
      </c>
      <c r="CF116" s="62">
        <v>71849.789703069211</v>
      </c>
    </row>
    <row r="117" spans="1:87" x14ac:dyDescent="0.2">
      <c r="B117" s="2">
        <v>106</v>
      </c>
      <c r="E117" t="s">
        <v>104</v>
      </c>
      <c r="F117" s="17"/>
      <c r="G117" s="17">
        <f t="shared" si="6"/>
        <v>494.36363899479227</v>
      </c>
      <c r="H117" s="17">
        <f t="shared" ref="H117:M117" si="14">H111*G118</f>
        <v>481.75998700532057</v>
      </c>
      <c r="I117" s="17">
        <f t="shared" si="14"/>
        <v>466.25500968878856</v>
      </c>
      <c r="J117" s="17">
        <f t="shared" si="14"/>
        <v>584.00258382005256</v>
      </c>
      <c r="K117" s="17">
        <f t="shared" si="14"/>
        <v>578.82414014104813</v>
      </c>
      <c r="L117" s="17">
        <f t="shared" si="14"/>
        <v>552.25611210857403</v>
      </c>
      <c r="M117" s="17">
        <f t="shared" si="14"/>
        <v>526.90755656279043</v>
      </c>
      <c r="N117" s="34"/>
      <c r="O117" s="62">
        <v>115</v>
      </c>
      <c r="P117" s="62">
        <v>0</v>
      </c>
      <c r="Q117" s="54">
        <v>33298.029502308113</v>
      </c>
      <c r="R117" s="73">
        <v>1332.9424450977597</v>
      </c>
      <c r="S117" s="73">
        <v>30963.035538588036</v>
      </c>
      <c r="T117" s="73">
        <v>28674.330553801596</v>
      </c>
      <c r="U117" s="73">
        <v>61082.472218707568</v>
      </c>
      <c r="V117" s="73">
        <v>60999.31150527858</v>
      </c>
      <c r="W117" s="73">
        <v>33703.872271523083</v>
      </c>
      <c r="X117" s="73">
        <v>5912.3544956833202</v>
      </c>
      <c r="Y117" s="73">
        <v>494.36363899479227</v>
      </c>
      <c r="Z117" s="73">
        <v>10357.093252625584</v>
      </c>
      <c r="AA117" s="73">
        <v>1239.6046810907685</v>
      </c>
      <c r="AB117" s="73">
        <v>6192.3834080860515</v>
      </c>
      <c r="AC117" s="73">
        <v>247052.46699108658</v>
      </c>
      <c r="AD117" s="73">
        <v>34437.158577683389</v>
      </c>
      <c r="AE117" s="73">
        <v>96815.062663092118</v>
      </c>
      <c r="AF117" s="73">
        <v>16401.1383924574</v>
      </c>
      <c r="AG117" s="73">
        <v>1870.0048888109479</v>
      </c>
      <c r="AH117" s="73">
        <v>22738.464358256144</v>
      </c>
      <c r="AI117" s="73">
        <v>20593.013298487353</v>
      </c>
      <c r="AJ117" s="73">
        <v>2266.7667841963294</v>
      </c>
      <c r="AK117" s="73">
        <v>42332.809641143394</v>
      </c>
      <c r="AL117" s="73">
        <v>9060.9686833690357</v>
      </c>
      <c r="AM117" s="62">
        <v>48915.437390943669</v>
      </c>
      <c r="AN117" s="62">
        <v>26990.398379310671</v>
      </c>
      <c r="AO117" s="62">
        <v>884.98962638622959</v>
      </c>
      <c r="AP117" s="62">
        <v>187008.38792652055</v>
      </c>
      <c r="AQ117" s="62">
        <v>383.61773868246428</v>
      </c>
      <c r="AR117" s="62">
        <v>1385.8637827449138</v>
      </c>
      <c r="AS117" s="62">
        <v>180297.32940126074</v>
      </c>
      <c r="AT117" s="62">
        <v>1809523.7293864323</v>
      </c>
      <c r="AU117" s="62">
        <v>348035.43038313795</v>
      </c>
      <c r="AV117" s="62">
        <v>22707.176527335767</v>
      </c>
      <c r="AW117" s="62">
        <v>3101.6912556283341</v>
      </c>
      <c r="AX117" s="62">
        <v>19994.196548053904</v>
      </c>
      <c r="AY117" s="62">
        <v>77227.718544698524</v>
      </c>
      <c r="AZ117" s="62">
        <v>5991.4285702570223</v>
      </c>
      <c r="BA117" s="62">
        <v>12097.870483595752</v>
      </c>
      <c r="BB117" s="62">
        <v>113989.12385828927</v>
      </c>
      <c r="BC117" s="62">
        <v>6246.0960193198371</v>
      </c>
      <c r="BD117" s="62">
        <v>42648.224555280234</v>
      </c>
      <c r="BE117" s="62">
        <v>33774.133629749042</v>
      </c>
      <c r="BF117" s="62">
        <v>59229.455007989396</v>
      </c>
      <c r="BG117" s="62">
        <v>10587.296046404987</v>
      </c>
      <c r="BH117" s="62">
        <v>26046.451546654087</v>
      </c>
      <c r="BI117" s="62">
        <v>3576.9354029654132</v>
      </c>
      <c r="BJ117" s="62">
        <v>81833.454338106487</v>
      </c>
      <c r="BK117" s="62">
        <v>9134.1797741778282</v>
      </c>
      <c r="BL117" s="62">
        <v>9811.3918886853025</v>
      </c>
      <c r="BM117" s="62">
        <v>48993.078583422255</v>
      </c>
      <c r="BN117" s="62">
        <v>6247.8747254171767</v>
      </c>
      <c r="BO117" s="62">
        <v>34107.911472840067</v>
      </c>
      <c r="BP117" s="62">
        <v>440491.82473383087</v>
      </c>
      <c r="BQ117" s="62">
        <v>32040.60817640532</v>
      </c>
      <c r="BR117" s="62">
        <v>3022.1272441155352</v>
      </c>
      <c r="BS117" s="62">
        <v>2836.3635262984512</v>
      </c>
      <c r="BT117" s="62">
        <v>2242.3523879150075</v>
      </c>
      <c r="BU117" s="62">
        <v>12703.935034177528</v>
      </c>
      <c r="BV117" s="62">
        <v>46705.935245196291</v>
      </c>
      <c r="BW117" s="62">
        <v>5391.7535123597772</v>
      </c>
      <c r="BX117" s="62">
        <v>1356025.6916790218</v>
      </c>
      <c r="BY117" s="62">
        <v>109578.94434569792</v>
      </c>
      <c r="BZ117" s="62">
        <v>6979.4506428341565</v>
      </c>
      <c r="CA117" s="62">
        <v>77051.729934326679</v>
      </c>
      <c r="CB117" s="62">
        <v>12820.535648607936</v>
      </c>
      <c r="CC117" s="62">
        <v>3331.7687905651642</v>
      </c>
      <c r="CD117" s="62">
        <v>3596.6848673874988</v>
      </c>
      <c r="CE117" s="62">
        <v>19023.69648263375</v>
      </c>
      <c r="CF117" s="62">
        <v>43936.69019250392</v>
      </c>
    </row>
    <row r="118" spans="1:87" x14ac:dyDescent="0.2">
      <c r="B118" s="2">
        <v>107</v>
      </c>
      <c r="E118" t="s">
        <v>105</v>
      </c>
      <c r="F118" s="17"/>
      <c r="G118" s="17">
        <f t="shared" si="6"/>
        <v>10495.860283340317</v>
      </c>
      <c r="H118" s="17">
        <f t="shared" ref="H118:M118" si="15">G118+H116-H117</f>
        <v>10158.061213263367</v>
      </c>
      <c r="I118" s="17">
        <f t="shared" si="15"/>
        <v>12723.367839216831</v>
      </c>
      <c r="J118" s="17">
        <f t="shared" si="15"/>
        <v>12610.547715491244</v>
      </c>
      <c r="K118" s="17">
        <f t="shared" si="15"/>
        <v>12031.723575350195</v>
      </c>
      <c r="L118" s="17">
        <f t="shared" si="15"/>
        <v>11479.467463241621</v>
      </c>
      <c r="M118" s="17">
        <f t="shared" si="15"/>
        <v>10952.559906678831</v>
      </c>
      <c r="N118" s="34"/>
      <c r="O118" s="62">
        <v>116</v>
      </c>
      <c r="P118" s="62">
        <v>0</v>
      </c>
      <c r="Q118" s="54">
        <v>744118.3592271423</v>
      </c>
      <c r="R118" s="73">
        <v>29882.261125907058</v>
      </c>
      <c r="S118" s="73">
        <v>691456.66394044808</v>
      </c>
      <c r="T118" s="73">
        <v>624088.20921757095</v>
      </c>
      <c r="U118" s="73">
        <v>1340656.5546485966</v>
      </c>
      <c r="V118" s="73">
        <v>1365135.0213130678</v>
      </c>
      <c r="W118" s="73">
        <v>764002.15070682811</v>
      </c>
      <c r="X118" s="73">
        <v>136109.21418073762</v>
      </c>
      <c r="Y118" s="73">
        <v>10495.860283340317</v>
      </c>
      <c r="Z118" s="73">
        <v>237888.34452520128</v>
      </c>
      <c r="AA118" s="73">
        <v>28584.123131920242</v>
      </c>
      <c r="AB118" s="73">
        <v>134162.92053969699</v>
      </c>
      <c r="AC118" s="73">
        <v>5561246.6951785833</v>
      </c>
      <c r="AD118" s="73">
        <v>772726.66877799842</v>
      </c>
      <c r="AE118" s="73">
        <v>2125697.3648927016</v>
      </c>
      <c r="AF118" s="73">
        <v>367483.95054313616</v>
      </c>
      <c r="AG118" s="73">
        <v>41453.570214668485</v>
      </c>
      <c r="AH118" s="73">
        <v>502209.82767652144</v>
      </c>
      <c r="AI118" s="73">
        <v>442825.45418346539</v>
      </c>
      <c r="AJ118" s="73">
        <v>49497.151903979269</v>
      </c>
      <c r="AK118" s="73">
        <v>932198.92739333736</v>
      </c>
      <c r="AL118" s="73">
        <v>196819.02307798434</v>
      </c>
      <c r="AM118" s="62">
        <v>1109328.9916549248</v>
      </c>
      <c r="AN118" s="62">
        <v>611386.29160188488</v>
      </c>
      <c r="AO118" s="62">
        <v>19288.775643427198</v>
      </c>
      <c r="AP118" s="62">
        <v>4201787.0213154126</v>
      </c>
      <c r="AQ118" s="62">
        <v>8041.2062188132331</v>
      </c>
      <c r="AR118" s="62">
        <v>30301.804001400356</v>
      </c>
      <c r="AS118" s="62">
        <v>3939620.1486749528</v>
      </c>
      <c r="AT118" s="62">
        <v>41874165.580807202</v>
      </c>
      <c r="AU118" s="62">
        <v>7856888.1998253372</v>
      </c>
      <c r="AV118" s="62">
        <v>513690.92831405369</v>
      </c>
      <c r="AW118" s="62">
        <v>68353.158248627034</v>
      </c>
      <c r="AX118" s="62">
        <v>450949.08379806811</v>
      </c>
      <c r="AY118" s="62">
        <v>1751244.1275680962</v>
      </c>
      <c r="AZ118" s="62">
        <v>143179.07731739071</v>
      </c>
      <c r="BA118" s="62">
        <v>266628.41310189659</v>
      </c>
      <c r="BB118" s="62">
        <v>2585122.3841255414</v>
      </c>
      <c r="BC118" s="62">
        <v>134459.48926633102</v>
      </c>
      <c r="BD118" s="62">
        <v>955077.61736119981</v>
      </c>
      <c r="BE118" s="62">
        <v>762312.9459294728</v>
      </c>
      <c r="BF118" s="62">
        <v>1324610.6265692129</v>
      </c>
      <c r="BG118" s="62">
        <v>237028.43357921092</v>
      </c>
      <c r="BH118" s="62">
        <v>575155.19581155875</v>
      </c>
      <c r="BI118" s="62">
        <v>78549.125536334439</v>
      </c>
      <c r="BJ118" s="62">
        <v>1823997.4511741181</v>
      </c>
      <c r="BK118" s="62">
        <v>201624.15493811952</v>
      </c>
      <c r="BL118" s="62">
        <v>237901.14448411719</v>
      </c>
      <c r="BM118" s="62">
        <v>1081538.7920182333</v>
      </c>
      <c r="BN118" s="62">
        <v>137151.65512518096</v>
      </c>
      <c r="BO118" s="62">
        <v>743908.54600785498</v>
      </c>
      <c r="BP118" s="62">
        <v>9916670.2114031613</v>
      </c>
      <c r="BQ118" s="62">
        <v>700614.86838685756</v>
      </c>
      <c r="BR118" s="62">
        <v>65467.636467307508</v>
      </c>
      <c r="BS118" s="62">
        <v>61868.404612102822</v>
      </c>
      <c r="BT118" s="62">
        <v>48613.202034437585</v>
      </c>
      <c r="BU118" s="62">
        <v>279544.94973621785</v>
      </c>
      <c r="BV118" s="62">
        <v>1044641.840563691</v>
      </c>
      <c r="BW118" s="62">
        <v>117168.13184456805</v>
      </c>
      <c r="BX118" s="62">
        <v>31598896.929278992</v>
      </c>
      <c r="BY118" s="62">
        <v>2468467.6042115605</v>
      </c>
      <c r="BZ118" s="62">
        <v>154004.90188321809</v>
      </c>
      <c r="CA118" s="62">
        <v>1870201.784437625</v>
      </c>
      <c r="CB118" s="62">
        <v>284934.10132274427</v>
      </c>
      <c r="CC118" s="62">
        <v>78617.161650279872</v>
      </c>
      <c r="CD118" s="62">
        <v>82201.018758090431</v>
      </c>
      <c r="CE118" s="62">
        <v>430205.54251952347</v>
      </c>
      <c r="CF118" s="62">
        <v>985139.46536032378</v>
      </c>
    </row>
    <row r="119" spans="1:87" x14ac:dyDescent="0.2">
      <c r="B119" s="2">
        <v>108</v>
      </c>
      <c r="E119" t="s">
        <v>106</v>
      </c>
      <c r="F119" s="17"/>
      <c r="G119" s="17">
        <f t="shared" si="6"/>
        <v>187130.7390979685</v>
      </c>
      <c r="H119" s="17">
        <f t="shared" ref="H119:K119" si="16">H113*H118</f>
        <v>183309.0343368157</v>
      </c>
      <c r="I119" s="17">
        <f t="shared" si="16"/>
        <v>232396.77139198373</v>
      </c>
      <c r="J119" s="17">
        <f t="shared" si="16"/>
        <v>227500.48269309581</v>
      </c>
      <c r="K119" s="17">
        <f t="shared" si="16"/>
        <v>94546.90606804633</v>
      </c>
      <c r="L119" s="17">
        <f t="shared" ref="L119:M119" si="17">L113*L118</f>
        <v>90207.203079522995</v>
      </c>
      <c r="M119" s="17">
        <f t="shared" si="17"/>
        <v>86066.692458172896</v>
      </c>
      <c r="N119" s="34"/>
      <c r="O119" s="62">
        <v>117</v>
      </c>
      <c r="P119" s="62">
        <v>0</v>
      </c>
      <c r="Q119" s="54">
        <v>13266889.495429447</v>
      </c>
      <c r="R119" s="73">
        <v>532770.96488081838</v>
      </c>
      <c r="S119" s="73">
        <v>12327983.898830283</v>
      </c>
      <c r="T119" s="73">
        <v>11126871.423639452</v>
      </c>
      <c r="U119" s="73">
        <v>23902571.602076028</v>
      </c>
      <c r="V119" s="73">
        <v>24338998.291766077</v>
      </c>
      <c r="W119" s="73">
        <v>13621397.701066433</v>
      </c>
      <c r="X119" s="73">
        <v>2426691.7775299512</v>
      </c>
      <c r="Y119" s="73">
        <v>187130.7390979685</v>
      </c>
      <c r="Z119" s="73">
        <v>4241312.3395375228</v>
      </c>
      <c r="AA119" s="73">
        <v>509626.45688355714</v>
      </c>
      <c r="AB119" s="73">
        <v>2391991.2996541443</v>
      </c>
      <c r="AC119" s="73">
        <v>99151491.757825285</v>
      </c>
      <c r="AD119" s="73">
        <v>13776947.172082458</v>
      </c>
      <c r="AE119" s="73">
        <v>37899067.656451352</v>
      </c>
      <c r="AF119" s="73">
        <v>6551872.9685198367</v>
      </c>
      <c r="AG119" s="73">
        <v>739075.88545487949</v>
      </c>
      <c r="AH119" s="73">
        <v>8953901.2237558104</v>
      </c>
      <c r="AI119" s="73">
        <v>7895136.9678839911</v>
      </c>
      <c r="AJ119" s="73">
        <v>882484.9387275076</v>
      </c>
      <c r="AK119" s="73">
        <v>16620178.771466272</v>
      </c>
      <c r="AL119" s="73">
        <v>3509087.2270454681</v>
      </c>
      <c r="AM119" s="62">
        <v>19778231.465284396</v>
      </c>
      <c r="AN119" s="62">
        <v>10900408.878672307</v>
      </c>
      <c r="AO119" s="62">
        <v>343899.66567854228</v>
      </c>
      <c r="AP119" s="62">
        <v>74913679.260674134</v>
      </c>
      <c r="AQ119" s="62">
        <v>143366.70099869231</v>
      </c>
      <c r="AR119" s="62">
        <v>540250.99665095948</v>
      </c>
      <c r="AS119" s="62">
        <v>70239504.936718762</v>
      </c>
      <c r="AT119" s="62">
        <v>746574682.08536112</v>
      </c>
      <c r="AU119" s="62">
        <v>140080494.22848353</v>
      </c>
      <c r="AV119" s="62">
        <v>9158597.8174566366</v>
      </c>
      <c r="AW119" s="62">
        <v>1218668.7586770391</v>
      </c>
      <c r="AX119" s="62">
        <v>8039973.1959682843</v>
      </c>
      <c r="AY119" s="62">
        <v>31222939.243289962</v>
      </c>
      <c r="AZ119" s="62">
        <v>2552740.3984498871</v>
      </c>
      <c r="BA119" s="62">
        <v>4753719.1484410129</v>
      </c>
      <c r="BB119" s="62">
        <v>46090158.342519335</v>
      </c>
      <c r="BC119" s="62">
        <v>2397278.8247840717</v>
      </c>
      <c r="BD119" s="62">
        <v>17028083.035404973</v>
      </c>
      <c r="BE119" s="62">
        <v>13591280.861670613</v>
      </c>
      <c r="BF119" s="62">
        <v>23616488.679862022</v>
      </c>
      <c r="BG119" s="62">
        <v>4225980.9835040374</v>
      </c>
      <c r="BH119" s="62">
        <v>10254444.512670351</v>
      </c>
      <c r="BI119" s="62">
        <v>1400452.7042384963</v>
      </c>
      <c r="BJ119" s="62">
        <v>32520058.569453076</v>
      </c>
      <c r="BK119" s="62">
        <v>3594757.9440878374</v>
      </c>
      <c r="BL119" s="62">
        <v>4241540.5500612622</v>
      </c>
      <c r="BM119" s="62">
        <v>19282759.873884823</v>
      </c>
      <c r="BN119" s="62">
        <v>2445277.4617076735</v>
      </c>
      <c r="BO119" s="62">
        <v>13263148.734621104</v>
      </c>
      <c r="BP119" s="62">
        <v>176804356.76113048</v>
      </c>
      <c r="BQ119" s="62">
        <v>12491265.566135548</v>
      </c>
      <c r="BR119" s="62">
        <v>1167222.7781623516</v>
      </c>
      <c r="BS119" s="62">
        <v>1103052.0576051744</v>
      </c>
      <c r="BT119" s="62">
        <v>866724.99262042728</v>
      </c>
      <c r="BU119" s="62">
        <v>4984008.1368341865</v>
      </c>
      <c r="BV119" s="62">
        <v>18624923.964320581</v>
      </c>
      <c r="BW119" s="62">
        <v>2088991.1373538547</v>
      </c>
      <c r="BX119" s="62">
        <v>563376872.15998733</v>
      </c>
      <c r="BY119" s="62">
        <v>44010319.758990973</v>
      </c>
      <c r="BZ119" s="62">
        <v>2745754.0721897869</v>
      </c>
      <c r="CA119" s="62">
        <v>33343835.830174882</v>
      </c>
      <c r="CB119" s="62">
        <v>5080091.3441438712</v>
      </c>
      <c r="CC119" s="62">
        <v>1401665.720412899</v>
      </c>
      <c r="CD119" s="62">
        <v>1465562.3245312478</v>
      </c>
      <c r="CE119" s="62">
        <v>7670136.5073907273</v>
      </c>
      <c r="CF119" s="62">
        <v>17564055.855437268</v>
      </c>
    </row>
    <row r="120" spans="1:87" x14ac:dyDescent="0.2">
      <c r="B120" s="2">
        <v>109</v>
      </c>
      <c r="E120"/>
      <c r="O120" s="62">
        <v>118</v>
      </c>
      <c r="P120" s="62">
        <v>0</v>
      </c>
    </row>
    <row r="121" spans="1:87" x14ac:dyDescent="0.2">
      <c r="B121" s="2">
        <v>110</v>
      </c>
      <c r="C121" t="s">
        <v>107</v>
      </c>
      <c r="E121"/>
      <c r="F121" s="17"/>
      <c r="G121" s="17">
        <f>HLOOKUP($E$3,$P$3:$CF$269,O121,FALSE)</f>
        <v>922404.10909796855</v>
      </c>
      <c r="H121" s="17">
        <f t="shared" ref="H121:K121" si="18">H107+H119</f>
        <v>888710.35433681577</v>
      </c>
      <c r="I121" s="17">
        <f t="shared" si="18"/>
        <v>995189.27139198373</v>
      </c>
      <c r="J121" s="17">
        <f t="shared" si="18"/>
        <v>999432.17043764435</v>
      </c>
      <c r="K121" s="17">
        <f t="shared" si="18"/>
        <v>94546.90606804633</v>
      </c>
      <c r="L121" s="17">
        <f t="shared" ref="L121:M121" si="19">L107+L119</f>
        <v>90207.203079522995</v>
      </c>
      <c r="M121" s="17">
        <f t="shared" si="19"/>
        <v>86066.692458172896</v>
      </c>
      <c r="N121" s="34"/>
      <c r="O121" s="62">
        <v>119</v>
      </c>
      <c r="P121" s="62">
        <v>0</v>
      </c>
      <c r="Q121" s="54">
        <v>24888602.075429447</v>
      </c>
      <c r="R121" s="73">
        <v>1596850.7048808183</v>
      </c>
      <c r="S121" s="73">
        <v>24898850.268830284</v>
      </c>
      <c r="T121" s="73">
        <v>20816409.773639452</v>
      </c>
      <c r="U121" s="73">
        <v>41441591.412076026</v>
      </c>
      <c r="V121" s="73">
        <v>40997605.831766076</v>
      </c>
      <c r="W121" s="73">
        <v>22930334.121066429</v>
      </c>
      <c r="X121" s="73">
        <v>4603094.617529951</v>
      </c>
      <c r="Y121" s="73">
        <v>922404.10909796855</v>
      </c>
      <c r="Z121" s="73">
        <v>9129510.9295375217</v>
      </c>
      <c r="AA121" s="73">
        <v>1112507.2768835572</v>
      </c>
      <c r="AB121" s="73">
        <v>4904502.6596541442</v>
      </c>
      <c r="AC121" s="73">
        <v>159713785.16782528</v>
      </c>
      <c r="AD121" s="73">
        <v>23149177.202082455</v>
      </c>
      <c r="AE121" s="73">
        <v>62125723.506451353</v>
      </c>
      <c r="AF121" s="73">
        <v>12609896.228519836</v>
      </c>
      <c r="AG121" s="73">
        <v>2198344.5044548796</v>
      </c>
      <c r="AH121" s="73">
        <v>15860091.773855809</v>
      </c>
      <c r="AI121" s="73">
        <v>13434050.727883991</v>
      </c>
      <c r="AJ121" s="73">
        <v>2575542.6387275076</v>
      </c>
      <c r="AK121" s="73">
        <v>30679909.971466273</v>
      </c>
      <c r="AL121" s="73">
        <v>6827295.5970454682</v>
      </c>
      <c r="AM121" s="62">
        <v>33975748.495284401</v>
      </c>
      <c r="AN121" s="62">
        <v>17028654.158672307</v>
      </c>
      <c r="AO121" s="62">
        <v>1396100.3056785425</v>
      </c>
      <c r="AP121" s="62">
        <v>134998657.89067411</v>
      </c>
      <c r="AQ121" s="62">
        <v>658308.91099869227</v>
      </c>
      <c r="AR121" s="62">
        <v>1496893.9666509596</v>
      </c>
      <c r="AS121" s="62">
        <v>100543868.77671877</v>
      </c>
      <c r="AT121" s="62">
        <v>1291093962.5053611</v>
      </c>
      <c r="AU121" s="62">
        <v>217553972.55748352</v>
      </c>
      <c r="AV121" s="62">
        <v>14870807.157456636</v>
      </c>
      <c r="AW121" s="62">
        <v>3217782.7586770393</v>
      </c>
      <c r="AX121" s="62">
        <v>14636762.195968285</v>
      </c>
      <c r="AY121" s="62">
        <v>46491870.963289961</v>
      </c>
      <c r="AZ121" s="62">
        <v>4810612.6884498876</v>
      </c>
      <c r="BA121" s="62">
        <v>9838422.2584410124</v>
      </c>
      <c r="BB121" s="62">
        <v>80996232.412519336</v>
      </c>
      <c r="BC121" s="62">
        <v>4906269.8747840719</v>
      </c>
      <c r="BD121" s="62">
        <v>26626170.035404973</v>
      </c>
      <c r="BE121" s="62">
        <v>21283460.071670614</v>
      </c>
      <c r="BF121" s="62">
        <v>40039453.279862024</v>
      </c>
      <c r="BG121" s="62">
        <v>6619351.9635040369</v>
      </c>
      <c r="BH121" s="62">
        <v>15860761.142670352</v>
      </c>
      <c r="BI121" s="62">
        <v>3873814.5842384961</v>
      </c>
      <c r="BJ121" s="62">
        <v>49568785.489453077</v>
      </c>
      <c r="BK121" s="62">
        <v>6904088.7040878367</v>
      </c>
      <c r="BL121" s="62">
        <v>8923634.5500612631</v>
      </c>
      <c r="BM121" s="62">
        <v>31002984.633884825</v>
      </c>
      <c r="BN121" s="62">
        <v>5349292.6517076734</v>
      </c>
      <c r="BO121" s="62">
        <v>22099641.0946211</v>
      </c>
      <c r="BP121" s="62">
        <v>263523442.12113047</v>
      </c>
      <c r="BQ121" s="62">
        <v>23266331.016135551</v>
      </c>
      <c r="BR121" s="62">
        <v>2560823.3381623514</v>
      </c>
      <c r="BS121" s="62">
        <v>3189682.157605174</v>
      </c>
      <c r="BT121" s="62">
        <v>2377224.9126204276</v>
      </c>
      <c r="BU121" s="62">
        <v>9203830.3968341872</v>
      </c>
      <c r="BV121" s="62">
        <v>33791652.804320581</v>
      </c>
      <c r="BW121" s="62">
        <v>4765338.3373538554</v>
      </c>
      <c r="BX121" s="62">
        <v>795760800.59998727</v>
      </c>
      <c r="BY121" s="62">
        <v>70940433.328990966</v>
      </c>
      <c r="BZ121" s="62">
        <v>5738094.7721897867</v>
      </c>
      <c r="CA121" s="62">
        <v>45483532.130174883</v>
      </c>
      <c r="CB121" s="62">
        <v>11648690.734143872</v>
      </c>
      <c r="CC121" s="62">
        <v>3133690.6504128994</v>
      </c>
      <c r="CD121" s="62">
        <v>3247606.3245312478</v>
      </c>
      <c r="CE121" s="62">
        <v>13386631.217390727</v>
      </c>
      <c r="CF121" s="62">
        <v>29074552.715437267</v>
      </c>
    </row>
    <row r="122" spans="1:87" x14ac:dyDescent="0.2">
      <c r="E122"/>
      <c r="O122" s="62">
        <v>120</v>
      </c>
      <c r="P122" s="62">
        <v>0</v>
      </c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</row>
    <row r="123" spans="1:87" ht="13.5" thickBot="1" x14ac:dyDescent="0.25">
      <c r="A123" s="163" t="s">
        <v>108</v>
      </c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7"/>
      <c r="N123" s="33"/>
      <c r="O123" s="62">
        <v>121</v>
      </c>
      <c r="P123" s="62">
        <v>0</v>
      </c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7"/>
      <c r="CH123" s="7"/>
      <c r="CI123" s="7"/>
    </row>
    <row r="124" spans="1:87" ht="13.5" thickTop="1" x14ac:dyDescent="0.2">
      <c r="E124"/>
      <c r="O124" s="62">
        <v>122</v>
      </c>
      <c r="P124" s="62">
        <v>0</v>
      </c>
    </row>
    <row r="125" spans="1:87" x14ac:dyDescent="0.2">
      <c r="B125" s="2">
        <v>111</v>
      </c>
      <c r="C125" s="18" t="s">
        <v>109</v>
      </c>
      <c r="D125" s="9"/>
      <c r="E125"/>
      <c r="O125" s="62">
        <v>123</v>
      </c>
      <c r="P125" s="62">
        <v>0</v>
      </c>
    </row>
    <row r="126" spans="1:87" x14ac:dyDescent="0.2">
      <c r="B126" s="2">
        <v>112</v>
      </c>
      <c r="E126"/>
      <c r="O126" s="62">
        <v>124</v>
      </c>
      <c r="P126" s="62">
        <v>0</v>
      </c>
    </row>
    <row r="127" spans="1:87" x14ac:dyDescent="0.2">
      <c r="B127" s="2">
        <v>113</v>
      </c>
      <c r="E127" s="22" t="s">
        <v>110</v>
      </c>
      <c r="F127" s="3"/>
      <c r="G127" s="3"/>
      <c r="H127" s="3"/>
      <c r="I127" s="3"/>
      <c r="J127" s="3"/>
      <c r="K127" s="3"/>
      <c r="O127" s="62">
        <v>125</v>
      </c>
      <c r="P127" s="62">
        <v>0</v>
      </c>
    </row>
    <row r="128" spans="1:87" x14ac:dyDescent="0.2">
      <c r="B128" s="2">
        <v>114</v>
      </c>
      <c r="E128" t="s">
        <v>89</v>
      </c>
      <c r="F128" s="7"/>
      <c r="G128" s="7">
        <f>HLOOKUP($E$3,$P$3:$CF$269,O128,FALSE)</f>
        <v>1247</v>
      </c>
      <c r="H128" s="7">
        <f t="shared" ref="H128:K130" si="20">H96</f>
        <v>1221</v>
      </c>
      <c r="I128" s="7">
        <f t="shared" si="20"/>
        <v>1208.8237731492798</v>
      </c>
      <c r="J128" s="7">
        <f t="shared" si="20"/>
        <v>1208</v>
      </c>
      <c r="K128" s="7">
        <f t="shared" si="20"/>
        <v>0</v>
      </c>
      <c r="L128" s="7">
        <f t="shared" ref="L128:M128" si="21">L96</f>
        <v>0</v>
      </c>
      <c r="M128" s="7">
        <f t="shared" si="21"/>
        <v>0</v>
      </c>
      <c r="N128" s="33"/>
      <c r="O128" s="62">
        <v>126</v>
      </c>
      <c r="P128" s="62">
        <v>0</v>
      </c>
      <c r="Q128" s="54">
        <v>11707</v>
      </c>
      <c r="R128" s="73">
        <v>1639</v>
      </c>
      <c r="S128" s="73">
        <v>36355</v>
      </c>
      <c r="T128" s="73">
        <v>39406</v>
      </c>
      <c r="U128" s="73">
        <v>66824</v>
      </c>
      <c r="V128" s="73">
        <v>64125</v>
      </c>
      <c r="W128" s="73">
        <v>28808</v>
      </c>
      <c r="X128" s="73">
        <v>6798</v>
      </c>
      <c r="Y128" s="73">
        <v>1247</v>
      </c>
      <c r="Z128" s="73">
        <v>16864</v>
      </c>
      <c r="AA128" s="73">
        <v>2137</v>
      </c>
      <c r="AB128" s="73">
        <v>11795</v>
      </c>
      <c r="AC128" s="73">
        <v>204728</v>
      </c>
      <c r="AD128" s="73">
        <v>40834</v>
      </c>
      <c r="AE128" s="73">
        <v>87901</v>
      </c>
      <c r="AF128" s="73">
        <v>18641</v>
      </c>
      <c r="AG128" s="73">
        <v>3283</v>
      </c>
      <c r="AH128" s="73">
        <v>29327</v>
      </c>
      <c r="AI128" s="73">
        <v>20825</v>
      </c>
      <c r="AJ128" s="73">
        <v>3746</v>
      </c>
      <c r="AK128" s="73">
        <v>47362</v>
      </c>
      <c r="AL128" s="73">
        <v>11169</v>
      </c>
      <c r="AM128" s="62">
        <v>54414</v>
      </c>
      <c r="AN128" s="62">
        <v>22112</v>
      </c>
      <c r="AO128" s="62">
        <v>2704</v>
      </c>
      <c r="AP128" s="62">
        <v>244114</v>
      </c>
      <c r="AQ128" s="62">
        <v>1327</v>
      </c>
      <c r="AR128" s="62">
        <v>5531</v>
      </c>
      <c r="AS128" s="62">
        <v>158631</v>
      </c>
      <c r="AT128" s="62">
        <v>1307906</v>
      </c>
      <c r="AU128" s="62">
        <v>327880</v>
      </c>
      <c r="AV128" s="62">
        <v>16443</v>
      </c>
      <c r="AW128" s="62">
        <v>5563</v>
      </c>
      <c r="AX128" s="62">
        <v>27541</v>
      </c>
      <c r="AY128" s="62">
        <v>94059</v>
      </c>
      <c r="AZ128" s="62">
        <v>10214</v>
      </c>
      <c r="BA128" s="62">
        <v>13406</v>
      </c>
      <c r="BB128" s="62">
        <v>155496</v>
      </c>
      <c r="BC128" s="62">
        <v>7231</v>
      </c>
      <c r="BD128" s="62">
        <v>36818</v>
      </c>
      <c r="BE128" s="62">
        <v>35465</v>
      </c>
      <c r="BF128" s="62">
        <v>53617</v>
      </c>
      <c r="BG128" s="62">
        <v>9234</v>
      </c>
      <c r="BH128" s="62">
        <v>24070</v>
      </c>
      <c r="BI128" s="62">
        <v>6007</v>
      </c>
      <c r="BJ128" s="62">
        <v>68811</v>
      </c>
      <c r="BK128" s="62">
        <v>12000</v>
      </c>
      <c r="BL128" s="62">
        <v>13570</v>
      </c>
      <c r="BM128" s="62">
        <v>56811</v>
      </c>
      <c r="BN128" s="62">
        <v>10994</v>
      </c>
      <c r="BO128" s="62">
        <v>36574</v>
      </c>
      <c r="BP128" s="62">
        <v>364505</v>
      </c>
      <c r="BQ128" s="62">
        <v>33487</v>
      </c>
      <c r="BR128" s="62">
        <v>4275</v>
      </c>
      <c r="BS128" s="62">
        <v>5875</v>
      </c>
      <c r="BT128" s="62">
        <v>2790</v>
      </c>
      <c r="BU128" s="62">
        <v>17246</v>
      </c>
      <c r="BV128" s="62">
        <v>50769</v>
      </c>
      <c r="BW128" s="62">
        <v>7095</v>
      </c>
      <c r="BX128" s="62">
        <v>761920</v>
      </c>
      <c r="BY128" s="62">
        <v>119533</v>
      </c>
      <c r="BZ128" s="62">
        <v>13346</v>
      </c>
      <c r="CA128" s="62">
        <v>56231</v>
      </c>
      <c r="CB128" s="62">
        <v>22853</v>
      </c>
      <c r="CC128" s="62">
        <v>3739</v>
      </c>
      <c r="CD128" s="62">
        <v>3829</v>
      </c>
      <c r="CE128" s="62">
        <v>23168</v>
      </c>
      <c r="CF128" s="62">
        <v>42178</v>
      </c>
    </row>
    <row r="129" spans="2:84" x14ac:dyDescent="0.2">
      <c r="B129" s="2">
        <v>115</v>
      </c>
      <c r="E129" t="s">
        <v>90</v>
      </c>
      <c r="F129" s="23"/>
      <c r="G129" s="23">
        <f>HLOOKUP($E$3,$P$3:$CF$269,O129,FALSE)</f>
        <v>24277695</v>
      </c>
      <c r="H129" s="23">
        <f t="shared" si="20"/>
        <v>24573208</v>
      </c>
      <c r="I129" s="23">
        <f t="shared" si="20"/>
        <v>25238196.708595157</v>
      </c>
      <c r="J129" s="23">
        <f t="shared" si="20"/>
        <v>25027361.725309163</v>
      </c>
      <c r="K129" s="23">
        <f t="shared" si="20"/>
        <v>0</v>
      </c>
      <c r="L129" s="23">
        <f t="shared" ref="L129:M129" si="22">L97</f>
        <v>0</v>
      </c>
      <c r="M129" s="23">
        <f t="shared" si="22"/>
        <v>0</v>
      </c>
      <c r="N129" s="126"/>
      <c r="O129" s="62">
        <v>127</v>
      </c>
      <c r="P129" s="62">
        <v>0</v>
      </c>
      <c r="Q129" s="54">
        <v>196678489.51999998</v>
      </c>
      <c r="R129" s="76">
        <v>35072033.450000003</v>
      </c>
      <c r="S129" s="76">
        <v>1004806057.23</v>
      </c>
      <c r="T129" s="76">
        <v>965494908</v>
      </c>
      <c r="U129" s="76">
        <v>1625113745</v>
      </c>
      <c r="V129" s="76">
        <v>1698796915</v>
      </c>
      <c r="W129" s="76">
        <v>462722974.39999998</v>
      </c>
      <c r="X129" s="76">
        <v>140043253.31999999</v>
      </c>
      <c r="Y129" s="76">
        <v>24277695</v>
      </c>
      <c r="Z129" s="76">
        <v>296347935.98000002</v>
      </c>
      <c r="AA129" s="76">
        <v>28058573</v>
      </c>
      <c r="AB129" s="76">
        <v>236670888</v>
      </c>
      <c r="AC129" s="76">
        <v>7300596773.4699993</v>
      </c>
      <c r="AD129" s="76">
        <v>894325175.94500005</v>
      </c>
      <c r="AE129" s="76">
        <v>2441417269.6100001</v>
      </c>
      <c r="AF129" s="76">
        <v>475607780</v>
      </c>
      <c r="AG129" s="76">
        <v>55789815.049999997</v>
      </c>
      <c r="AH129" s="76">
        <v>503653603.91999996</v>
      </c>
      <c r="AI129" s="76">
        <v>604044502.87</v>
      </c>
      <c r="AJ129" s="76">
        <v>71275130.329999998</v>
      </c>
      <c r="AK129" s="76">
        <v>847850242.13999987</v>
      </c>
      <c r="AL129" s="76">
        <v>180110370.48000002</v>
      </c>
      <c r="AM129" s="62">
        <v>1662873707.4000001</v>
      </c>
      <c r="AN129" s="62">
        <v>500219027</v>
      </c>
      <c r="AO129" s="62">
        <v>78856294</v>
      </c>
      <c r="AP129" s="62">
        <v>5368791037</v>
      </c>
      <c r="AQ129" s="62">
        <v>23214317</v>
      </c>
      <c r="AR129" s="62">
        <v>140499412.40000001</v>
      </c>
      <c r="AS129" s="62">
        <v>3990106814</v>
      </c>
      <c r="AT129" s="62">
        <v>34358400058.670135</v>
      </c>
      <c r="AU129" s="62">
        <v>7347004292.7400007</v>
      </c>
      <c r="AV129" s="62">
        <v>241690956.85999998</v>
      </c>
      <c r="AW129" s="62">
        <v>95899942</v>
      </c>
      <c r="AX129" s="62">
        <v>691937259.56999993</v>
      </c>
      <c r="AY129" s="62">
        <v>1765175863.9372001</v>
      </c>
      <c r="AZ129" s="62">
        <v>235713328.76999998</v>
      </c>
      <c r="BA129" s="62">
        <v>279152714.05000001</v>
      </c>
      <c r="BB129" s="62">
        <v>3148440771.1800003</v>
      </c>
      <c r="BC129" s="62">
        <v>188577567.27000004</v>
      </c>
      <c r="BD129" s="62">
        <v>865739104</v>
      </c>
      <c r="BE129" s="62">
        <v>630632295.43000007</v>
      </c>
      <c r="BF129" s="62">
        <v>1209457472</v>
      </c>
      <c r="BG129" s="62">
        <v>199210113.66</v>
      </c>
      <c r="BH129" s="62">
        <v>486523773</v>
      </c>
      <c r="BI129" s="62">
        <v>117871237</v>
      </c>
      <c r="BJ129" s="62">
        <v>1601230861.24</v>
      </c>
      <c r="BK129" s="62">
        <v>243290453.05000001</v>
      </c>
      <c r="BL129" s="62">
        <v>300026728</v>
      </c>
      <c r="BM129" s="62">
        <v>1071531583.1</v>
      </c>
      <c r="BN129" s="62">
        <v>181197229</v>
      </c>
      <c r="BO129" s="62">
        <v>779946675</v>
      </c>
      <c r="BP129" s="62">
        <v>8481800753.25</v>
      </c>
      <c r="BQ129" s="62">
        <v>630876660.42999995</v>
      </c>
      <c r="BR129" s="62">
        <v>84662079</v>
      </c>
      <c r="BS129" s="62">
        <v>100284685</v>
      </c>
      <c r="BT129" s="62">
        <v>70913683.370000005</v>
      </c>
      <c r="BU129" s="62">
        <v>278242768.26999998</v>
      </c>
      <c r="BV129" s="62">
        <v>881672003</v>
      </c>
      <c r="BW129" s="62">
        <v>193582441</v>
      </c>
      <c r="BX129" s="62">
        <v>24710637614.232998</v>
      </c>
      <c r="BY129" s="62">
        <v>2555624112</v>
      </c>
      <c r="BZ129" s="62">
        <v>126764022</v>
      </c>
      <c r="CA129" s="62">
        <v>1427648865</v>
      </c>
      <c r="CB129" s="62">
        <v>360086954</v>
      </c>
      <c r="CC129" s="62">
        <v>101881440</v>
      </c>
      <c r="CD129" s="62">
        <v>135194208.19</v>
      </c>
      <c r="CE129" s="62">
        <v>422889754.88</v>
      </c>
      <c r="CF129" s="62">
        <v>863880083</v>
      </c>
    </row>
    <row r="130" spans="2:84" x14ac:dyDescent="0.2">
      <c r="B130" s="2">
        <v>116</v>
      </c>
      <c r="E130" t="s">
        <v>91</v>
      </c>
      <c r="F130" s="7"/>
      <c r="G130" s="7">
        <f>HLOOKUP($E$3,$P$3:$CF$269,O130,FALSE)</f>
        <v>7029</v>
      </c>
      <c r="H130" s="7">
        <f t="shared" si="20"/>
        <v>7029</v>
      </c>
      <c r="I130" s="7">
        <f t="shared" si="20"/>
        <v>7029</v>
      </c>
      <c r="J130" s="7">
        <f t="shared" si="20"/>
        <v>7029</v>
      </c>
      <c r="K130" s="7">
        <f t="shared" si="20"/>
        <v>0</v>
      </c>
      <c r="L130" s="7">
        <f t="shared" ref="L130:M130" si="23">L98</f>
        <v>0</v>
      </c>
      <c r="M130" s="7">
        <f t="shared" si="23"/>
        <v>0</v>
      </c>
      <c r="N130" s="33"/>
      <c r="O130" s="62">
        <v>128</v>
      </c>
      <c r="P130" s="62">
        <v>0</v>
      </c>
      <c r="Q130" s="54">
        <v>44710</v>
      </c>
      <c r="R130" s="73">
        <v>6118</v>
      </c>
      <c r="S130" s="73">
        <v>164284</v>
      </c>
      <c r="T130" s="73">
        <v>187331</v>
      </c>
      <c r="U130" s="73">
        <v>360232</v>
      </c>
      <c r="V130" s="73">
        <v>334471</v>
      </c>
      <c r="W130" s="73">
        <v>101753</v>
      </c>
      <c r="X130" s="73">
        <v>27793</v>
      </c>
      <c r="Y130" s="73">
        <v>7029</v>
      </c>
      <c r="Z130" s="73">
        <v>58082</v>
      </c>
      <c r="AA130" s="73">
        <v>6635</v>
      </c>
      <c r="AB130" s="73">
        <v>60936</v>
      </c>
      <c r="AC130" s="73">
        <v>1455239</v>
      </c>
      <c r="AD130" s="73">
        <v>195283</v>
      </c>
      <c r="AE130" s="73">
        <v>486400</v>
      </c>
      <c r="AF130" s="73">
        <v>84530</v>
      </c>
      <c r="AG130" s="73">
        <v>13571</v>
      </c>
      <c r="AH130" s="73">
        <v>119448</v>
      </c>
      <c r="AI130" s="73">
        <v>107476</v>
      </c>
      <c r="AJ130" s="73">
        <v>16796</v>
      </c>
      <c r="AK130" s="73">
        <v>185132</v>
      </c>
      <c r="AL130" s="73">
        <v>43090</v>
      </c>
      <c r="AM130" s="62">
        <v>292465</v>
      </c>
      <c r="AN130" s="62">
        <v>107531</v>
      </c>
      <c r="AO130" s="62">
        <v>16408</v>
      </c>
      <c r="AP130" s="62">
        <v>1033474</v>
      </c>
      <c r="AQ130" s="62">
        <v>5587</v>
      </c>
      <c r="AR130" s="62">
        <v>33170</v>
      </c>
      <c r="AS130" s="62">
        <v>836218</v>
      </c>
      <c r="AT130" s="62">
        <v>5641078</v>
      </c>
      <c r="AU130" s="62">
        <v>1391443</v>
      </c>
      <c r="AV130" s="62">
        <v>52172</v>
      </c>
      <c r="AW130" s="62">
        <v>20693</v>
      </c>
      <c r="AX130" s="62">
        <v>130791</v>
      </c>
      <c r="AY130" s="62">
        <v>360767</v>
      </c>
      <c r="AZ130" s="62">
        <v>43462</v>
      </c>
      <c r="BA130" s="62">
        <v>57404</v>
      </c>
      <c r="BB130" s="62">
        <v>683790</v>
      </c>
      <c r="BC130" s="62">
        <v>35419</v>
      </c>
      <c r="BD130" s="62">
        <v>178292</v>
      </c>
      <c r="BE130" s="62">
        <v>143582</v>
      </c>
      <c r="BF130" s="62">
        <v>261493</v>
      </c>
      <c r="BG130" s="62">
        <v>45910</v>
      </c>
      <c r="BH130" s="62">
        <v>106743</v>
      </c>
      <c r="BI130" s="62">
        <v>23679</v>
      </c>
      <c r="BJ130" s="62">
        <v>373874</v>
      </c>
      <c r="BK130" s="62">
        <v>47804</v>
      </c>
      <c r="BL130" s="62">
        <v>56062</v>
      </c>
      <c r="BM130" s="62">
        <v>221781</v>
      </c>
      <c r="BN130" s="62">
        <v>35163</v>
      </c>
      <c r="BO130" s="62">
        <v>145205</v>
      </c>
      <c r="BP130" s="62">
        <v>1874833</v>
      </c>
      <c r="BQ130" s="62">
        <v>138336</v>
      </c>
      <c r="BR130" s="62">
        <v>15138</v>
      </c>
      <c r="BS130" s="62">
        <v>24788</v>
      </c>
      <c r="BT130" s="62">
        <v>21167</v>
      </c>
      <c r="BU130" s="62">
        <v>58935</v>
      </c>
      <c r="BV130" s="62">
        <v>178517</v>
      </c>
      <c r="BW130" s="62">
        <v>39302</v>
      </c>
      <c r="BX130" s="62">
        <v>4591559</v>
      </c>
      <c r="BY130" s="62">
        <v>494731</v>
      </c>
      <c r="BZ130" s="62">
        <v>28947</v>
      </c>
      <c r="CA130" s="62">
        <v>291414</v>
      </c>
      <c r="CB130" s="62">
        <v>77480</v>
      </c>
      <c r="CC130" s="62">
        <v>17359</v>
      </c>
      <c r="CD130" s="62">
        <v>26961</v>
      </c>
      <c r="CE130" s="62">
        <v>93376</v>
      </c>
      <c r="CF130" s="62">
        <v>189957</v>
      </c>
    </row>
    <row r="131" spans="2:84" x14ac:dyDescent="0.2">
      <c r="B131" s="2">
        <v>117</v>
      </c>
      <c r="E131" t="s">
        <v>111</v>
      </c>
      <c r="F131" s="7"/>
      <c r="G131" s="7">
        <f>HLOOKUP($E$3,$P$3:$CF$269,O131,FALSE)</f>
        <v>8879</v>
      </c>
      <c r="H131" s="7">
        <f t="shared" ref="H131:M131" si="24">MAX(G131,H130)</f>
        <v>8879</v>
      </c>
      <c r="I131" s="7">
        <f t="shared" si="24"/>
        <v>8879</v>
      </c>
      <c r="J131" s="7">
        <f t="shared" si="24"/>
        <v>8879</v>
      </c>
      <c r="K131" s="7">
        <f t="shared" si="24"/>
        <v>8879</v>
      </c>
      <c r="L131" s="7">
        <f t="shared" si="24"/>
        <v>8879</v>
      </c>
      <c r="M131" s="7">
        <f t="shared" si="24"/>
        <v>8879</v>
      </c>
      <c r="N131" s="33"/>
      <c r="O131" s="62">
        <v>129</v>
      </c>
      <c r="P131" s="62">
        <v>0</v>
      </c>
      <c r="Q131" s="54">
        <v>47365</v>
      </c>
      <c r="R131" s="73">
        <v>8722</v>
      </c>
      <c r="S131" s="73">
        <v>219364</v>
      </c>
      <c r="T131" s="73">
        <v>197591</v>
      </c>
      <c r="U131" s="73">
        <v>379690</v>
      </c>
      <c r="V131" s="73">
        <v>382435</v>
      </c>
      <c r="W131" s="73">
        <v>116948</v>
      </c>
      <c r="X131" s="73">
        <v>39945</v>
      </c>
      <c r="Y131" s="73">
        <v>8879</v>
      </c>
      <c r="Z131" s="73">
        <v>70523</v>
      </c>
      <c r="AA131" s="73">
        <v>7251</v>
      </c>
      <c r="AB131" s="73">
        <v>64272</v>
      </c>
      <c r="AC131" s="73">
        <v>1610300</v>
      </c>
      <c r="AD131" s="73">
        <v>236974</v>
      </c>
      <c r="AE131" s="73">
        <v>656700</v>
      </c>
      <c r="AF131" s="73">
        <v>108683</v>
      </c>
      <c r="AG131" s="73">
        <v>15590</v>
      </c>
      <c r="AH131" s="73">
        <v>143420</v>
      </c>
      <c r="AI131" s="73">
        <v>111673</v>
      </c>
      <c r="AJ131" s="73">
        <v>18859</v>
      </c>
      <c r="AK131" s="73">
        <v>206940</v>
      </c>
      <c r="AL131" s="73">
        <v>57081</v>
      </c>
      <c r="AM131" s="62">
        <v>298913</v>
      </c>
      <c r="AN131" s="62">
        <v>214152</v>
      </c>
      <c r="AO131" s="62">
        <v>22617</v>
      </c>
      <c r="AP131" s="62">
        <v>1318006.26</v>
      </c>
      <c r="AQ131" s="62">
        <v>7653</v>
      </c>
      <c r="AR131" s="62">
        <v>40003</v>
      </c>
      <c r="AS131" s="62">
        <v>836218</v>
      </c>
      <c r="AT131" s="62">
        <v>6507824.9978430755</v>
      </c>
      <c r="AU131" s="62">
        <v>1518168</v>
      </c>
      <c r="AV131" s="62">
        <v>66861</v>
      </c>
      <c r="AW131" s="62">
        <v>23000</v>
      </c>
      <c r="AX131" s="62">
        <v>147462</v>
      </c>
      <c r="AY131" s="62">
        <v>386568</v>
      </c>
      <c r="AZ131" s="62">
        <v>50701</v>
      </c>
      <c r="BA131" s="62">
        <v>69984</v>
      </c>
      <c r="BB131" s="62">
        <v>719375</v>
      </c>
      <c r="BC131" s="62">
        <v>40658</v>
      </c>
      <c r="BD131" s="62">
        <v>178292</v>
      </c>
      <c r="BE131" s="62">
        <v>163930</v>
      </c>
      <c r="BF131" s="62">
        <v>269269</v>
      </c>
      <c r="BG131" s="62">
        <v>45910</v>
      </c>
      <c r="BH131" s="62">
        <v>121809</v>
      </c>
      <c r="BI131" s="62">
        <v>26895</v>
      </c>
      <c r="BJ131" s="62">
        <v>380100</v>
      </c>
      <c r="BK131" s="62">
        <v>53650</v>
      </c>
      <c r="BL131" s="62">
        <v>74924</v>
      </c>
      <c r="BM131" s="62">
        <v>234849</v>
      </c>
      <c r="BN131" s="62">
        <v>47940</v>
      </c>
      <c r="BO131" s="62">
        <v>161697</v>
      </c>
      <c r="BP131" s="62">
        <v>2047474</v>
      </c>
      <c r="BQ131" s="62">
        <v>156336</v>
      </c>
      <c r="BR131" s="62">
        <v>19991</v>
      </c>
      <c r="BS131" s="62">
        <v>39622</v>
      </c>
      <c r="BT131" s="62">
        <v>22753</v>
      </c>
      <c r="BU131" s="62">
        <v>77500</v>
      </c>
      <c r="BV131" s="62">
        <v>198752</v>
      </c>
      <c r="BW131" s="62">
        <v>48436</v>
      </c>
      <c r="BX131" s="62">
        <v>5018278</v>
      </c>
      <c r="BY131" s="62">
        <v>531367</v>
      </c>
      <c r="BZ131" s="62">
        <v>31515</v>
      </c>
      <c r="CA131" s="62">
        <v>295130</v>
      </c>
      <c r="CB131" s="62">
        <v>104372</v>
      </c>
      <c r="CC131" s="62">
        <v>17897</v>
      </c>
      <c r="CD131" s="62">
        <v>27606</v>
      </c>
      <c r="CE131" s="62">
        <v>94390</v>
      </c>
      <c r="CF131" s="62">
        <v>208479</v>
      </c>
    </row>
    <row r="132" spans="2:84" x14ac:dyDescent="0.2">
      <c r="B132" s="2">
        <v>118</v>
      </c>
      <c r="E132"/>
      <c r="O132" s="62">
        <v>130</v>
      </c>
      <c r="P132" s="62">
        <v>0</v>
      </c>
    </row>
    <row r="133" spans="2:84" ht="13.5" thickBot="1" x14ac:dyDescent="0.25">
      <c r="B133" s="2">
        <v>119</v>
      </c>
      <c r="E133" s="22" t="s">
        <v>112</v>
      </c>
      <c r="F133" s="3"/>
      <c r="G133" s="3"/>
      <c r="O133" s="62">
        <v>131</v>
      </c>
      <c r="P133" s="62">
        <v>0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</row>
    <row r="134" spans="2:84" ht="13.5" thickBot="1" x14ac:dyDescent="0.25">
      <c r="B134" s="2">
        <v>120</v>
      </c>
      <c r="E134" t="s">
        <v>113</v>
      </c>
      <c r="F134" s="58">
        <v>115.35</v>
      </c>
      <c r="G134" s="58">
        <f>HLOOKUP($E$3,$P$3:$CF$269,O134,FALSE)</f>
        <v>116.75</v>
      </c>
      <c r="H134" s="147">
        <f>G134*EXP('Model Inputs'!H21)</f>
        <v>118.17125625990397</v>
      </c>
      <c r="I134" s="148">
        <f>H134*EXP('Model Inputs'!I21)</f>
        <v>119.60981418453014</v>
      </c>
      <c r="J134" s="148">
        <f>I134*EXP('Model Inputs'!J21)</f>
        <v>121.06588439571399</v>
      </c>
      <c r="K134" s="148">
        <f>J134*EXP('Model Inputs'!K21)</f>
        <v>121.06588439571399</v>
      </c>
      <c r="L134" s="148">
        <f>K134*EXP('Model Inputs'!L21)</f>
        <v>121.06588439571399</v>
      </c>
      <c r="M134" s="149">
        <f>L134*EXP('Model Inputs'!M21)</f>
        <v>121.06588439571399</v>
      </c>
      <c r="N134" s="150">
        <v>9</v>
      </c>
      <c r="O134" s="62">
        <v>132</v>
      </c>
      <c r="P134" s="62">
        <v>0</v>
      </c>
      <c r="Q134" s="54">
        <v>116.75</v>
      </c>
      <c r="R134" s="77">
        <v>116.75</v>
      </c>
      <c r="S134" s="77">
        <v>116.75</v>
      </c>
      <c r="T134" s="77">
        <v>116.75</v>
      </c>
      <c r="U134" s="77">
        <v>116.75</v>
      </c>
      <c r="V134" s="77">
        <v>116.75</v>
      </c>
      <c r="W134" s="77">
        <v>116.75</v>
      </c>
      <c r="X134" s="77">
        <v>116.75</v>
      </c>
      <c r="Y134" s="77">
        <v>116.75</v>
      </c>
      <c r="Z134" s="77">
        <v>116.75</v>
      </c>
      <c r="AA134" s="77">
        <v>116.75</v>
      </c>
      <c r="AB134" s="77">
        <v>116.75</v>
      </c>
      <c r="AC134" s="77">
        <v>116.75</v>
      </c>
      <c r="AD134" s="77">
        <v>116.75</v>
      </c>
      <c r="AE134" s="77">
        <v>116.75</v>
      </c>
      <c r="AF134" s="77">
        <v>116.75</v>
      </c>
      <c r="AG134" s="77">
        <v>116.75</v>
      </c>
      <c r="AH134" s="77">
        <v>116.75</v>
      </c>
      <c r="AI134" s="77">
        <v>116.75</v>
      </c>
      <c r="AJ134" s="77">
        <v>116.75</v>
      </c>
      <c r="AK134" s="77">
        <v>116.75</v>
      </c>
      <c r="AL134" s="77">
        <v>116.75</v>
      </c>
      <c r="AM134" s="62">
        <v>116.75</v>
      </c>
      <c r="AN134" s="62">
        <v>116.75</v>
      </c>
      <c r="AO134" s="62">
        <v>116.75</v>
      </c>
      <c r="AP134" s="62">
        <v>116.75</v>
      </c>
      <c r="AQ134" s="62">
        <v>116.75</v>
      </c>
      <c r="AR134" s="62">
        <v>116.75</v>
      </c>
      <c r="AS134" s="62">
        <v>116.75</v>
      </c>
      <c r="AT134" s="62">
        <v>116.75</v>
      </c>
      <c r="AU134" s="62">
        <v>116.75</v>
      </c>
      <c r="AV134" s="62">
        <v>116.75</v>
      </c>
      <c r="AW134" s="62">
        <v>116.75</v>
      </c>
      <c r="AX134" s="62">
        <v>116.75</v>
      </c>
      <c r="AY134" s="62">
        <v>116.75</v>
      </c>
      <c r="AZ134" s="62">
        <v>116.75</v>
      </c>
      <c r="BA134" s="62">
        <v>116.75</v>
      </c>
      <c r="BB134" s="62">
        <v>116.75</v>
      </c>
      <c r="BC134" s="62">
        <v>116.75</v>
      </c>
      <c r="BD134" s="62">
        <v>116.75</v>
      </c>
      <c r="BE134" s="62">
        <v>116.75</v>
      </c>
      <c r="BF134" s="62">
        <v>116.75</v>
      </c>
      <c r="BG134" s="62">
        <v>116.75</v>
      </c>
      <c r="BH134" s="62">
        <v>116.75</v>
      </c>
      <c r="BI134" s="62">
        <v>116.75</v>
      </c>
      <c r="BJ134" s="62">
        <v>116.75</v>
      </c>
      <c r="BK134" s="62">
        <v>116.75</v>
      </c>
      <c r="BL134" s="62">
        <v>116.75</v>
      </c>
      <c r="BM134" s="62">
        <v>116.75</v>
      </c>
      <c r="BN134" s="62">
        <v>116.75</v>
      </c>
      <c r="BO134" s="62">
        <v>116.75</v>
      </c>
      <c r="BP134" s="62">
        <v>116.75</v>
      </c>
      <c r="BQ134" s="62">
        <v>116.75</v>
      </c>
      <c r="BR134" s="62">
        <v>116.75</v>
      </c>
      <c r="BS134" s="62">
        <v>116.75</v>
      </c>
      <c r="BT134" s="62">
        <v>116.75</v>
      </c>
      <c r="BU134" s="62">
        <v>116.75</v>
      </c>
      <c r="BV134" s="62">
        <v>116.75</v>
      </c>
      <c r="BW134" s="62">
        <v>116.75</v>
      </c>
      <c r="BX134" s="62">
        <v>116.75</v>
      </c>
      <c r="BY134" s="62">
        <v>116.75</v>
      </c>
      <c r="BZ134" s="62">
        <v>116.75</v>
      </c>
      <c r="CA134" s="62">
        <v>116.75</v>
      </c>
      <c r="CB134" s="62">
        <v>116.75</v>
      </c>
      <c r="CC134" s="62">
        <v>116.75</v>
      </c>
      <c r="CD134" s="62">
        <v>116.75</v>
      </c>
      <c r="CE134" s="62">
        <v>116.75</v>
      </c>
      <c r="CF134" s="62">
        <v>116.75</v>
      </c>
    </row>
    <row r="135" spans="2:84" ht="13.5" thickBot="1" x14ac:dyDescent="0.25">
      <c r="B135" s="2">
        <v>121</v>
      </c>
      <c r="E135" t="s">
        <v>273</v>
      </c>
      <c r="F135" s="15">
        <v>962.94</v>
      </c>
      <c r="G135" s="15">
        <f>HLOOKUP($E$3,$P$3:$CF$269,O135,FALSE)</f>
        <v>973.56</v>
      </c>
      <c r="H135" s="138">
        <f>G135*EXP('Model Inputs'!H20)</f>
        <v>993.22721659644833</v>
      </c>
      <c r="I135" s="139">
        <f>H135*EXP('Model Inputs'!I20)</f>
        <v>1013.2917373227414</v>
      </c>
      <c r="J135" s="139">
        <f>I135*EXP('Model Inputs'!J20)</f>
        <v>1033.7615882547002</v>
      </c>
      <c r="K135" s="139">
        <f>J135*EXP('Model Inputs'!K20)</f>
        <v>1033.7615882547002</v>
      </c>
      <c r="L135" s="139">
        <f>K135*EXP('Model Inputs'!L20)</f>
        <v>1033.7615882547002</v>
      </c>
      <c r="M135" s="140">
        <f>L135*EXP('Model Inputs'!M20)</f>
        <v>1033.7615882547002</v>
      </c>
      <c r="N135" s="150">
        <v>8</v>
      </c>
      <c r="O135" s="62">
        <v>133</v>
      </c>
      <c r="P135" s="62">
        <v>0</v>
      </c>
      <c r="Q135" s="54">
        <v>973.56</v>
      </c>
      <c r="R135" s="62">
        <v>973.56</v>
      </c>
      <c r="S135" s="62">
        <v>973.56</v>
      </c>
      <c r="T135" s="62">
        <v>973.56</v>
      </c>
      <c r="U135" s="62">
        <v>973.56</v>
      </c>
      <c r="V135" s="62">
        <v>973.56</v>
      </c>
      <c r="W135" s="62">
        <v>973.56</v>
      </c>
      <c r="X135" s="62">
        <v>973.56</v>
      </c>
      <c r="Y135" s="62">
        <v>973.56</v>
      </c>
      <c r="Z135" s="62">
        <v>973.56</v>
      </c>
      <c r="AA135" s="62">
        <v>973.56</v>
      </c>
      <c r="AB135" s="62">
        <v>973.56</v>
      </c>
      <c r="AC135" s="62">
        <v>973.56</v>
      </c>
      <c r="AD135" s="62">
        <v>973.56</v>
      </c>
      <c r="AE135" s="62">
        <v>973.56</v>
      </c>
      <c r="AF135" s="62">
        <v>973.56</v>
      </c>
      <c r="AG135" s="62">
        <v>973.56</v>
      </c>
      <c r="AH135" s="62">
        <v>973.56</v>
      </c>
      <c r="AI135" s="62">
        <v>973.56</v>
      </c>
      <c r="AJ135" s="62">
        <v>973.56</v>
      </c>
      <c r="AK135" s="62">
        <v>973.56</v>
      </c>
      <c r="AL135" s="62">
        <v>973.56</v>
      </c>
      <c r="AM135" s="62">
        <v>973.56</v>
      </c>
      <c r="AN135" s="62">
        <v>973.56</v>
      </c>
      <c r="AO135" s="62">
        <v>973.56</v>
      </c>
      <c r="AP135" s="62">
        <v>973.56</v>
      </c>
      <c r="AQ135" s="62">
        <v>973.56</v>
      </c>
      <c r="AR135" s="62">
        <v>973.56</v>
      </c>
      <c r="AS135" s="62">
        <v>973.56</v>
      </c>
      <c r="AT135" s="62">
        <v>973.56</v>
      </c>
      <c r="AU135" s="62">
        <v>973.56</v>
      </c>
      <c r="AV135" s="62">
        <v>973.56</v>
      </c>
      <c r="AW135" s="62">
        <v>973.56</v>
      </c>
      <c r="AX135" s="62">
        <v>973.56</v>
      </c>
      <c r="AY135" s="62">
        <v>973.56</v>
      </c>
      <c r="AZ135" s="62">
        <v>973.56</v>
      </c>
      <c r="BA135" s="62">
        <v>973.56</v>
      </c>
      <c r="BB135" s="62">
        <v>973.56</v>
      </c>
      <c r="BC135" s="62">
        <v>973.56</v>
      </c>
      <c r="BD135" s="62">
        <v>973.56</v>
      </c>
      <c r="BE135" s="62">
        <v>973.56</v>
      </c>
      <c r="BF135" s="62">
        <v>973.56</v>
      </c>
      <c r="BG135" s="62">
        <v>973.56</v>
      </c>
      <c r="BH135" s="62">
        <v>973.56</v>
      </c>
      <c r="BI135" s="62">
        <v>973.56</v>
      </c>
      <c r="BJ135" s="62">
        <v>973.56</v>
      </c>
      <c r="BK135" s="62">
        <v>973.56</v>
      </c>
      <c r="BL135" s="62">
        <v>973.56</v>
      </c>
      <c r="BM135" s="62">
        <v>973.56</v>
      </c>
      <c r="BN135" s="62">
        <v>973.56</v>
      </c>
      <c r="BO135" s="62">
        <v>973.56</v>
      </c>
      <c r="BP135" s="62">
        <v>973.56</v>
      </c>
      <c r="BQ135" s="62">
        <v>973.56</v>
      </c>
      <c r="BR135" s="62">
        <v>973.56</v>
      </c>
      <c r="BS135" s="62">
        <v>973.56</v>
      </c>
      <c r="BT135" s="62">
        <v>973.56</v>
      </c>
      <c r="BU135" s="62">
        <v>973.56</v>
      </c>
      <c r="BV135" s="62">
        <v>973.56</v>
      </c>
      <c r="BW135" s="62">
        <v>973.56</v>
      </c>
      <c r="BX135" s="62">
        <v>973.56</v>
      </c>
      <c r="BY135" s="62">
        <v>973.56</v>
      </c>
      <c r="BZ135" s="62">
        <v>973.56</v>
      </c>
      <c r="CA135" s="62">
        <v>973.56</v>
      </c>
      <c r="CB135" s="62">
        <v>973.56</v>
      </c>
      <c r="CC135" s="62">
        <v>973.56</v>
      </c>
      <c r="CD135" s="62">
        <v>973.56</v>
      </c>
      <c r="CE135" s="62">
        <v>973.56</v>
      </c>
      <c r="CF135" s="62">
        <v>973.56</v>
      </c>
    </row>
    <row r="136" spans="2:84" x14ac:dyDescent="0.2">
      <c r="B136" s="2">
        <v>122</v>
      </c>
      <c r="E136" t="s">
        <v>114</v>
      </c>
      <c r="F136" s="24">
        <v>2.2870420261587143E-2</v>
      </c>
      <c r="G136" s="24">
        <f>HLOOKUP($E$3,$P$3:$CF$269,O136,FALSE)</f>
        <v>1.1297019722471029E-2</v>
      </c>
      <c r="H136" s="24">
        <f>LN(H134/G134)*0.3+LN(H135/G135)*0.7</f>
        <v>1.7629999999999955E-2</v>
      </c>
      <c r="I136" s="24">
        <f t="shared" ref="I136:M136" si="25">LN(I134/H134)*0.3+LN(I135/H135)*0.7</f>
        <v>1.7629999999999955E-2</v>
      </c>
      <c r="J136" s="24">
        <f t="shared" si="25"/>
        <v>1.7629999999999955E-2</v>
      </c>
      <c r="K136" s="24">
        <f t="shared" si="25"/>
        <v>0</v>
      </c>
      <c r="L136" s="24">
        <f t="shared" si="25"/>
        <v>0</v>
      </c>
      <c r="M136" s="24">
        <f t="shared" si="25"/>
        <v>0</v>
      </c>
      <c r="N136" s="127"/>
      <c r="O136" s="62">
        <v>134</v>
      </c>
      <c r="P136" s="62">
        <v>0</v>
      </c>
      <c r="Q136" s="54">
        <v>1.1297019722471029E-2</v>
      </c>
      <c r="R136" s="75">
        <v>1.1297019722471029E-2</v>
      </c>
      <c r="S136" s="75">
        <v>1.1297019722471029E-2</v>
      </c>
      <c r="T136" s="75">
        <v>1.1297019722471029E-2</v>
      </c>
      <c r="U136" s="75">
        <v>1.1297019722471029E-2</v>
      </c>
      <c r="V136" s="75">
        <v>1.1297019722471029E-2</v>
      </c>
      <c r="W136" s="75">
        <v>1.1297019722471029E-2</v>
      </c>
      <c r="X136" s="75">
        <v>1.1297019722471029E-2</v>
      </c>
      <c r="Y136" s="75">
        <v>1.1297019722471029E-2</v>
      </c>
      <c r="Z136" s="75">
        <v>1.1297019722471029E-2</v>
      </c>
      <c r="AA136" s="75">
        <v>1.1297019722471029E-2</v>
      </c>
      <c r="AB136" s="75">
        <v>1.1297019722471029E-2</v>
      </c>
      <c r="AC136" s="75">
        <v>1.1297019722471029E-2</v>
      </c>
      <c r="AD136" s="75">
        <v>1.1297019722471029E-2</v>
      </c>
      <c r="AE136" s="75">
        <v>1.1297019722471029E-2</v>
      </c>
      <c r="AF136" s="75">
        <v>1.1297019722471029E-2</v>
      </c>
      <c r="AG136" s="75">
        <v>1.1297019722471029E-2</v>
      </c>
      <c r="AH136" s="75">
        <v>1.1297019722471029E-2</v>
      </c>
      <c r="AI136" s="75">
        <v>1.1297019722471029E-2</v>
      </c>
      <c r="AJ136" s="75">
        <v>1.1297019722471029E-2</v>
      </c>
      <c r="AK136" s="75">
        <v>1.1297019722471029E-2</v>
      </c>
      <c r="AL136" s="75">
        <v>1.1297019722471029E-2</v>
      </c>
      <c r="AM136" s="62">
        <v>1.1297019722471029E-2</v>
      </c>
      <c r="AN136" s="62">
        <v>1.1297019722471029E-2</v>
      </c>
      <c r="AO136" s="62">
        <v>1.1297019722471029E-2</v>
      </c>
      <c r="AP136" s="62">
        <v>1.1297019722471029E-2</v>
      </c>
      <c r="AQ136" s="62">
        <v>1.1297019722471029E-2</v>
      </c>
      <c r="AR136" s="62">
        <v>1.1297019722471029E-2</v>
      </c>
      <c r="AS136" s="62">
        <v>1.1297019722471029E-2</v>
      </c>
      <c r="AT136" s="62">
        <v>1.1297019722471029E-2</v>
      </c>
      <c r="AU136" s="62">
        <v>1.1297019722471029E-2</v>
      </c>
      <c r="AV136" s="62">
        <v>1.1297019722471029E-2</v>
      </c>
      <c r="AW136" s="62">
        <v>1.1297019722471029E-2</v>
      </c>
      <c r="AX136" s="62">
        <v>1.1297019722471029E-2</v>
      </c>
      <c r="AY136" s="62">
        <v>1.1297019722471029E-2</v>
      </c>
      <c r="AZ136" s="62">
        <v>1.1297019722471029E-2</v>
      </c>
      <c r="BA136" s="62">
        <v>1.1297019722471029E-2</v>
      </c>
      <c r="BB136" s="62">
        <v>1.1297019722471029E-2</v>
      </c>
      <c r="BC136" s="62">
        <v>1.1297019722471029E-2</v>
      </c>
      <c r="BD136" s="62">
        <v>1.1297019722471029E-2</v>
      </c>
      <c r="BE136" s="62">
        <v>1.1297019722471029E-2</v>
      </c>
      <c r="BF136" s="62">
        <v>1.1297019722471029E-2</v>
      </c>
      <c r="BG136" s="62">
        <v>1.1297019722471029E-2</v>
      </c>
      <c r="BH136" s="62">
        <v>1.1297019722471029E-2</v>
      </c>
      <c r="BI136" s="62">
        <v>1.1297019722471029E-2</v>
      </c>
      <c r="BJ136" s="62">
        <v>1.1297019722471029E-2</v>
      </c>
      <c r="BK136" s="62">
        <v>1.1297019722471029E-2</v>
      </c>
      <c r="BL136" s="62">
        <v>1.1297019722471029E-2</v>
      </c>
      <c r="BM136" s="62">
        <v>1.1297019722471029E-2</v>
      </c>
      <c r="BN136" s="62">
        <v>1.1297019722471029E-2</v>
      </c>
      <c r="BO136" s="62">
        <v>1.1297019722471029E-2</v>
      </c>
      <c r="BP136" s="62">
        <v>1.1297019722471029E-2</v>
      </c>
      <c r="BQ136" s="62">
        <v>1.1297019722471029E-2</v>
      </c>
      <c r="BR136" s="62">
        <v>1.1297019722471029E-2</v>
      </c>
      <c r="BS136" s="62">
        <v>1.1297019722471029E-2</v>
      </c>
      <c r="BT136" s="62">
        <v>1.1297019722471029E-2</v>
      </c>
      <c r="BU136" s="62">
        <v>1.1297019722471029E-2</v>
      </c>
      <c r="BV136" s="62">
        <v>1.1297019722471029E-2</v>
      </c>
      <c r="BW136" s="62">
        <v>1.1297019722471029E-2</v>
      </c>
      <c r="BX136" s="62">
        <v>1.1297019722471029E-2</v>
      </c>
      <c r="BY136" s="62">
        <v>1.1297019722471029E-2</v>
      </c>
      <c r="BZ136" s="62">
        <v>1.1297019722471029E-2</v>
      </c>
      <c r="CA136" s="62">
        <v>1.1297019722471029E-2</v>
      </c>
      <c r="CB136" s="62">
        <v>1.1297019722471029E-2</v>
      </c>
      <c r="CC136" s="62">
        <v>1.1297019722471029E-2</v>
      </c>
      <c r="CD136" s="62">
        <v>1.1297019722471029E-2</v>
      </c>
      <c r="CE136" s="62">
        <v>1.1297019722471029E-2</v>
      </c>
      <c r="CF136" s="62">
        <v>1.1297019722471029E-2</v>
      </c>
    </row>
    <row r="137" spans="2:84" x14ac:dyDescent="0.2">
      <c r="B137" s="2">
        <v>123</v>
      </c>
      <c r="E137" t="s">
        <v>115</v>
      </c>
      <c r="F137" s="16"/>
      <c r="G137" s="16">
        <f>HLOOKUP($E$3,$P$3:$CF$269,O137,FALSE)</f>
        <v>121.48225782618636</v>
      </c>
      <c r="H137" s="16">
        <f t="shared" ref="H137:M137" si="26">G137*EXP(H136)</f>
        <v>123.64298083954563</v>
      </c>
      <c r="I137" s="16">
        <f t="shared" si="26"/>
        <v>125.84213517632614</v>
      </c>
      <c r="J137" s="16">
        <f t="shared" si="26"/>
        <v>128.08040438856614</v>
      </c>
      <c r="K137" s="16">
        <f t="shared" si="26"/>
        <v>128.08040438856614</v>
      </c>
      <c r="L137" s="16">
        <f t="shared" si="26"/>
        <v>128.08040438856614</v>
      </c>
      <c r="M137" s="16">
        <f t="shared" si="26"/>
        <v>128.08040438856614</v>
      </c>
      <c r="N137" s="125"/>
      <c r="O137" s="62">
        <v>135</v>
      </c>
      <c r="P137" s="62">
        <v>0</v>
      </c>
      <c r="Q137" s="54">
        <v>112.94636489328941</v>
      </c>
      <c r="R137" s="65">
        <v>119.90882598845548</v>
      </c>
      <c r="S137" s="65">
        <v>129.82440916515441</v>
      </c>
      <c r="T137" s="65">
        <v>121.76793175669485</v>
      </c>
      <c r="U137" s="65">
        <v>136.80672909693433</v>
      </c>
      <c r="V137" s="65">
        <v>132.89794217212008</v>
      </c>
      <c r="W137" s="65">
        <v>120.08791702477366</v>
      </c>
      <c r="X137" s="65">
        <v>127.88983277683826</v>
      </c>
      <c r="Y137" s="65">
        <v>121.48225782618636</v>
      </c>
      <c r="Z137" s="65">
        <v>115.85085408419623</v>
      </c>
      <c r="AA137" s="65">
        <v>141.3156406634694</v>
      </c>
      <c r="AB137" s="65">
        <v>145.7623882106526</v>
      </c>
      <c r="AC137" s="65">
        <v>142.40989423223749</v>
      </c>
      <c r="AD137" s="65">
        <v>124.0360812666496</v>
      </c>
      <c r="AE137" s="65">
        <v>145.7623882106526</v>
      </c>
      <c r="AF137" s="65">
        <v>124.78497613550158</v>
      </c>
      <c r="AG137" s="65">
        <v>121.48225782618636</v>
      </c>
      <c r="AH137" s="65">
        <v>145.7623882106526</v>
      </c>
      <c r="AI137" s="65">
        <v>121.90346028562305</v>
      </c>
      <c r="AJ137" s="65">
        <v>119.90882598845548</v>
      </c>
      <c r="AK137" s="65">
        <v>121.48225782618636</v>
      </c>
      <c r="AL137" s="65">
        <v>136.80672909693433</v>
      </c>
      <c r="AM137" s="62">
        <v>127.88983277683826</v>
      </c>
      <c r="AN137" s="62">
        <v>139.60831166458524</v>
      </c>
      <c r="AO137" s="62">
        <v>121.48225782618636</v>
      </c>
      <c r="AP137" s="62">
        <v>136.80672909693433</v>
      </c>
      <c r="AQ137" s="62">
        <v>110.75400918022159</v>
      </c>
      <c r="AR137" s="62">
        <v>110.75400918022159</v>
      </c>
      <c r="AS137" s="62">
        <v>142.40989423223749</v>
      </c>
      <c r="AT137" s="62">
        <v>134.78085267887963</v>
      </c>
      <c r="AU137" s="62">
        <v>141.3156406634694</v>
      </c>
      <c r="AV137" s="62">
        <v>133.61143820285582</v>
      </c>
      <c r="AW137" s="62">
        <v>127.50962337369558</v>
      </c>
      <c r="AX137" s="62">
        <v>115.76604995703863</v>
      </c>
      <c r="AY137" s="62">
        <v>132.89794217212008</v>
      </c>
      <c r="AZ137" s="62">
        <v>122.33528156949642</v>
      </c>
      <c r="BA137" s="62">
        <v>123.43674053330342</v>
      </c>
      <c r="BB137" s="62">
        <v>124.78497613550158</v>
      </c>
      <c r="BC137" s="62">
        <v>113.73381886474279</v>
      </c>
      <c r="BD137" s="62">
        <v>136.80672909693433</v>
      </c>
      <c r="BE137" s="62">
        <v>138.01066621754694</v>
      </c>
      <c r="BF137" s="62">
        <v>120.08791702477366</v>
      </c>
      <c r="BG137" s="62">
        <v>120.08791702477366</v>
      </c>
      <c r="BH137" s="62">
        <v>113.26204286375102</v>
      </c>
      <c r="BI137" s="62">
        <v>125.99081726999606</v>
      </c>
      <c r="BJ137" s="62">
        <v>139.60831166458524</v>
      </c>
      <c r="BK137" s="62">
        <v>138.01066621754694</v>
      </c>
      <c r="BL137" s="62">
        <v>133.61143820285582</v>
      </c>
      <c r="BM137" s="62">
        <v>142.40989423223749</v>
      </c>
      <c r="BN137" s="62">
        <v>104.23222287046765</v>
      </c>
      <c r="BO137" s="62">
        <v>114.98176000791265</v>
      </c>
      <c r="BP137" s="62">
        <v>142.40989423223749</v>
      </c>
      <c r="BQ137" s="62">
        <v>112.94636489328941</v>
      </c>
      <c r="BR137" s="62">
        <v>104.23222287046765</v>
      </c>
      <c r="BS137" s="62">
        <v>120.51972453913251</v>
      </c>
      <c r="BT137" s="62">
        <v>119.90882598845548</v>
      </c>
      <c r="BU137" s="62">
        <v>124.78497613550158</v>
      </c>
      <c r="BV137" s="62">
        <v>119.90882598845548</v>
      </c>
      <c r="BW137" s="62">
        <v>128.52103189718119</v>
      </c>
      <c r="BX137" s="62">
        <v>142.40989423223749</v>
      </c>
      <c r="BY137" s="62">
        <v>143.08837110848145</v>
      </c>
      <c r="BZ137" s="62">
        <v>133.61143820285582</v>
      </c>
      <c r="CA137" s="62">
        <v>132.89794217212008</v>
      </c>
      <c r="CB137" s="62">
        <v>120.08791702477366</v>
      </c>
      <c r="CC137" s="62">
        <v>121.31585941730198</v>
      </c>
      <c r="CD137" s="62">
        <v>132.89794217212008</v>
      </c>
      <c r="CE137" s="62">
        <v>109.73377666248402</v>
      </c>
      <c r="CF137" s="62">
        <v>143.08837110848145</v>
      </c>
    </row>
    <row r="138" spans="2:84" x14ac:dyDescent="0.2">
      <c r="B138" s="2">
        <v>124</v>
      </c>
      <c r="F138" s="16"/>
      <c r="G138" s="16"/>
      <c r="H138" s="16"/>
      <c r="I138" s="16"/>
      <c r="J138" s="16"/>
      <c r="K138" s="16"/>
      <c r="L138" s="16"/>
      <c r="M138" s="16"/>
      <c r="N138" s="125"/>
      <c r="O138" s="62">
        <v>136</v>
      </c>
      <c r="P138" s="62">
        <v>0</v>
      </c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</row>
    <row r="139" spans="2:84" x14ac:dyDescent="0.2">
      <c r="B139" s="2">
        <v>125</v>
      </c>
      <c r="E139" t="s">
        <v>116</v>
      </c>
      <c r="F139" s="16">
        <v>17.928358347013472</v>
      </c>
      <c r="G139" s="16">
        <f>HLOOKUP($E$3,$P$3:$CF$269,O139,FALSE)</f>
        <v>17.829004392807523</v>
      </c>
      <c r="H139" s="16">
        <f t="shared" ref="H139:K139" si="27">H113</f>
        <v>18.045671362707417</v>
      </c>
      <c r="I139" s="16">
        <f t="shared" si="27"/>
        <v>18.265350363893006</v>
      </c>
      <c r="J139" s="16">
        <f t="shared" si="27"/>
        <v>18.040491803034545</v>
      </c>
      <c r="K139" s="16">
        <f t="shared" si="27"/>
        <v>7.8581348279765848</v>
      </c>
      <c r="L139" s="16">
        <f t="shared" ref="L139:M139" si="28">L113</f>
        <v>7.8581348279765848</v>
      </c>
      <c r="M139" s="16">
        <f t="shared" si="28"/>
        <v>7.8581348279765848</v>
      </c>
      <c r="N139" s="125"/>
      <c r="O139" s="62">
        <v>137</v>
      </c>
      <c r="P139" s="62">
        <v>0</v>
      </c>
      <c r="Q139" s="54">
        <v>17.829004392807523</v>
      </c>
      <c r="R139" s="65">
        <v>17.829004392807523</v>
      </c>
      <c r="S139" s="65">
        <v>17.829004392807523</v>
      </c>
      <c r="T139" s="65">
        <v>17.829004392807523</v>
      </c>
      <c r="U139" s="65">
        <v>17.829004392807523</v>
      </c>
      <c r="V139" s="65">
        <v>17.829004392807523</v>
      </c>
      <c r="W139" s="65">
        <v>17.829004392807523</v>
      </c>
      <c r="X139" s="65">
        <v>17.829004392807523</v>
      </c>
      <c r="Y139" s="65">
        <v>17.829004392807523</v>
      </c>
      <c r="Z139" s="65">
        <v>17.829004392807523</v>
      </c>
      <c r="AA139" s="65">
        <v>17.829004392807523</v>
      </c>
      <c r="AB139" s="65">
        <v>17.829004392807523</v>
      </c>
      <c r="AC139" s="65">
        <v>17.829004392807523</v>
      </c>
      <c r="AD139" s="65">
        <v>17.829004392807523</v>
      </c>
      <c r="AE139" s="65">
        <v>17.829004392807523</v>
      </c>
      <c r="AF139" s="65">
        <v>17.829004392807523</v>
      </c>
      <c r="AG139" s="65">
        <v>17.829004392807523</v>
      </c>
      <c r="AH139" s="65">
        <v>17.829004392807523</v>
      </c>
      <c r="AI139" s="65">
        <v>17.829004392807523</v>
      </c>
      <c r="AJ139" s="65">
        <v>17.829004392807523</v>
      </c>
      <c r="AK139" s="65">
        <v>17.829004392807523</v>
      </c>
      <c r="AL139" s="65">
        <v>17.829004392807523</v>
      </c>
      <c r="AM139" s="62">
        <v>17.829004392807523</v>
      </c>
      <c r="AN139" s="62">
        <v>17.829004392807523</v>
      </c>
      <c r="AO139" s="62">
        <v>17.829004392807523</v>
      </c>
      <c r="AP139" s="62">
        <v>17.829004392807523</v>
      </c>
      <c r="AQ139" s="62">
        <v>17.829004392807523</v>
      </c>
      <c r="AR139" s="62">
        <v>17.829004392807523</v>
      </c>
      <c r="AS139" s="62">
        <v>17.829004392807523</v>
      </c>
      <c r="AT139" s="62">
        <v>17.829004392807523</v>
      </c>
      <c r="AU139" s="62">
        <v>17.829004392807523</v>
      </c>
      <c r="AV139" s="62">
        <v>17.829004392807523</v>
      </c>
      <c r="AW139" s="62">
        <v>17.829004392807523</v>
      </c>
      <c r="AX139" s="62">
        <v>17.829004392807523</v>
      </c>
      <c r="AY139" s="62">
        <v>17.829004392807523</v>
      </c>
      <c r="AZ139" s="62">
        <v>17.829004392807523</v>
      </c>
      <c r="BA139" s="62">
        <v>17.829004392807523</v>
      </c>
      <c r="BB139" s="62">
        <v>17.829004392807523</v>
      </c>
      <c r="BC139" s="62">
        <v>17.829004392807523</v>
      </c>
      <c r="BD139" s="62">
        <v>17.829004392807523</v>
      </c>
      <c r="BE139" s="62">
        <v>17.829004392807523</v>
      </c>
      <c r="BF139" s="62">
        <v>17.829004392807523</v>
      </c>
      <c r="BG139" s="62">
        <v>17.829004392807523</v>
      </c>
      <c r="BH139" s="62">
        <v>17.829004392807523</v>
      </c>
      <c r="BI139" s="62">
        <v>17.829004392807523</v>
      </c>
      <c r="BJ139" s="62">
        <v>17.829004392807523</v>
      </c>
      <c r="BK139" s="62">
        <v>17.829004392807523</v>
      </c>
      <c r="BL139" s="62">
        <v>17.829004392807523</v>
      </c>
      <c r="BM139" s="62">
        <v>17.829004392807523</v>
      </c>
      <c r="BN139" s="62">
        <v>17.829004392807523</v>
      </c>
      <c r="BO139" s="62">
        <v>17.829004392807523</v>
      </c>
      <c r="BP139" s="62">
        <v>17.829004392807523</v>
      </c>
      <c r="BQ139" s="62">
        <v>17.829004392807523</v>
      </c>
      <c r="BR139" s="62">
        <v>17.829004392807523</v>
      </c>
      <c r="BS139" s="62">
        <v>17.829004392807523</v>
      </c>
      <c r="BT139" s="62">
        <v>17.829004392807523</v>
      </c>
      <c r="BU139" s="62">
        <v>17.829004392807523</v>
      </c>
      <c r="BV139" s="62">
        <v>17.829004392807523</v>
      </c>
      <c r="BW139" s="62">
        <v>17.829004392807523</v>
      </c>
      <c r="BX139" s="62">
        <v>17.829004392807523</v>
      </c>
      <c r="BY139" s="62">
        <v>17.829004392807523</v>
      </c>
      <c r="BZ139" s="62">
        <v>17.829004392807523</v>
      </c>
      <c r="CA139" s="62">
        <v>17.829004392807523</v>
      </c>
      <c r="CB139" s="62">
        <v>17.829004392807523</v>
      </c>
      <c r="CC139" s="62">
        <v>17.829004392807523</v>
      </c>
      <c r="CD139" s="62">
        <v>17.829004392807523</v>
      </c>
      <c r="CE139" s="62">
        <v>17.829004392807523</v>
      </c>
      <c r="CF139" s="62">
        <v>17.829004392807523</v>
      </c>
    </row>
    <row r="140" spans="2:84" x14ac:dyDescent="0.2">
      <c r="B140" s="2">
        <v>126</v>
      </c>
      <c r="O140" s="62">
        <v>138</v>
      </c>
      <c r="P140" s="62">
        <v>0</v>
      </c>
    </row>
    <row r="141" spans="2:84" x14ac:dyDescent="0.2">
      <c r="B141" s="2">
        <v>127</v>
      </c>
      <c r="E141" s="22" t="s">
        <v>117</v>
      </c>
      <c r="F141" s="3"/>
      <c r="G141" s="3"/>
      <c r="H141" s="3"/>
      <c r="I141" s="3"/>
      <c r="J141" s="3"/>
      <c r="K141" s="3"/>
      <c r="L141" s="3"/>
      <c r="O141" s="62">
        <v>139</v>
      </c>
      <c r="P141" s="62">
        <v>0</v>
      </c>
    </row>
    <row r="142" spans="2:84" x14ac:dyDescent="0.2">
      <c r="B142" s="2">
        <v>128</v>
      </c>
      <c r="E142" t="s">
        <v>118</v>
      </c>
      <c r="F142" s="16"/>
      <c r="G142" s="16">
        <f>HLOOKUP($E$3,$P$3:$CF$269,O142,FALSE)</f>
        <v>27</v>
      </c>
      <c r="H142" s="25">
        <f>'Model Inputs'!H16</f>
        <v>27</v>
      </c>
      <c r="I142" s="25">
        <f>'Model Inputs'!I16</f>
        <v>27</v>
      </c>
      <c r="J142" s="25">
        <f>'Model Inputs'!J16</f>
        <v>27</v>
      </c>
      <c r="K142" s="25">
        <f>'Model Inputs'!K16</f>
        <v>0</v>
      </c>
      <c r="L142" s="25">
        <f>'Model Inputs'!L16</f>
        <v>0</v>
      </c>
      <c r="M142" s="25">
        <f>'Model Inputs'!M16</f>
        <v>0</v>
      </c>
      <c r="N142" s="125"/>
      <c r="O142" s="62">
        <v>140</v>
      </c>
      <c r="P142" s="62">
        <v>0</v>
      </c>
      <c r="Q142" s="54">
        <v>1850</v>
      </c>
      <c r="R142" s="65">
        <v>92</v>
      </c>
      <c r="S142" s="65">
        <v>773</v>
      </c>
      <c r="T142" s="65">
        <v>503</v>
      </c>
      <c r="U142" s="65">
        <v>1506</v>
      </c>
      <c r="V142" s="65">
        <v>1727</v>
      </c>
      <c r="W142" s="65">
        <v>1025</v>
      </c>
      <c r="X142" s="65">
        <v>153</v>
      </c>
      <c r="Y142" s="65">
        <v>27</v>
      </c>
      <c r="Z142" s="65">
        <v>350</v>
      </c>
      <c r="AA142" s="65">
        <v>34</v>
      </c>
      <c r="AB142" s="65">
        <v>157</v>
      </c>
      <c r="AC142" s="65">
        <v>5220</v>
      </c>
      <c r="AD142" s="65">
        <v>953</v>
      </c>
      <c r="AE142" s="65">
        <v>1116</v>
      </c>
      <c r="AF142" s="65">
        <v>345</v>
      </c>
      <c r="AG142" s="65">
        <v>140</v>
      </c>
      <c r="AH142" s="65">
        <v>449</v>
      </c>
      <c r="AI142" s="65">
        <v>260</v>
      </c>
      <c r="AJ142" s="65">
        <v>80</v>
      </c>
      <c r="AK142" s="65">
        <v>1001</v>
      </c>
      <c r="AL142" s="65">
        <v>246</v>
      </c>
      <c r="AM142" s="62">
        <v>1132</v>
      </c>
      <c r="AN142" s="62">
        <v>1613</v>
      </c>
      <c r="AO142" s="62">
        <v>68</v>
      </c>
      <c r="AP142" s="62">
        <v>3521</v>
      </c>
      <c r="AQ142" s="62">
        <v>21</v>
      </c>
      <c r="AR142" s="62">
        <v>69</v>
      </c>
      <c r="AS142" s="62">
        <v>3367</v>
      </c>
      <c r="AT142" s="62">
        <v>122366</v>
      </c>
      <c r="AU142" s="62">
        <v>5608</v>
      </c>
      <c r="AV142" s="62">
        <v>843</v>
      </c>
      <c r="AW142" s="62">
        <v>98</v>
      </c>
      <c r="AX142" s="62">
        <v>336</v>
      </c>
      <c r="AY142" s="62">
        <v>1948</v>
      </c>
      <c r="AZ142" s="62">
        <v>192</v>
      </c>
      <c r="BA142" s="62">
        <v>357</v>
      </c>
      <c r="BB142" s="62">
        <v>2864</v>
      </c>
      <c r="BC142" s="62">
        <v>134</v>
      </c>
      <c r="BD142" s="62">
        <v>1051</v>
      </c>
      <c r="BE142" s="62">
        <v>855</v>
      </c>
      <c r="BF142" s="62">
        <v>2004</v>
      </c>
      <c r="BG142" s="62">
        <v>333</v>
      </c>
      <c r="BH142" s="62">
        <v>573</v>
      </c>
      <c r="BI142" s="62">
        <v>370</v>
      </c>
      <c r="BJ142" s="62">
        <v>1883</v>
      </c>
      <c r="BK142" s="62">
        <v>216</v>
      </c>
      <c r="BL142" s="62">
        <v>239</v>
      </c>
      <c r="BM142" s="62">
        <v>970</v>
      </c>
      <c r="BN142" s="62">
        <v>178</v>
      </c>
      <c r="BO142" s="62">
        <v>564</v>
      </c>
      <c r="BP142" s="62">
        <v>7744</v>
      </c>
      <c r="BQ142" s="62">
        <v>743</v>
      </c>
      <c r="BR142" s="62">
        <v>80</v>
      </c>
      <c r="BS142" s="62">
        <v>107</v>
      </c>
      <c r="BT142" s="62">
        <v>275</v>
      </c>
      <c r="BU142" s="62">
        <v>242</v>
      </c>
      <c r="BV142" s="62">
        <v>1188</v>
      </c>
      <c r="BW142" s="62">
        <v>134</v>
      </c>
      <c r="BX142" s="62">
        <v>28605</v>
      </c>
      <c r="BY142" s="62">
        <v>2571</v>
      </c>
      <c r="BZ142" s="62">
        <v>289</v>
      </c>
      <c r="CA142" s="62">
        <v>1619</v>
      </c>
      <c r="CB142" s="62">
        <v>480</v>
      </c>
      <c r="CC142" s="62">
        <v>79</v>
      </c>
      <c r="CD142" s="62">
        <v>61</v>
      </c>
      <c r="CE142" s="62">
        <v>530</v>
      </c>
      <c r="CF142" s="62">
        <v>1095</v>
      </c>
    </row>
    <row r="143" spans="2:84" x14ac:dyDescent="0.2">
      <c r="B143" s="2">
        <v>129</v>
      </c>
      <c r="E143" t="s">
        <v>119</v>
      </c>
      <c r="F143" s="15"/>
      <c r="G143" s="15">
        <f>HLOOKUP($E$3,$P$3:$CF$269,O143,FALSE)</f>
        <v>27.1</v>
      </c>
      <c r="H143" s="15">
        <f>(G143*14+H142)/15</f>
        <v>27.093333333333337</v>
      </c>
      <c r="I143" s="15">
        <f>(H143*15+I142)/16</f>
        <v>27.087500000000002</v>
      </c>
      <c r="J143" s="15">
        <f>(I143*16+J142)/17</f>
        <v>27.082352941176474</v>
      </c>
      <c r="K143" s="15">
        <f>(J143*17+K142)/18</f>
        <v>25.577777777777779</v>
      </c>
      <c r="L143" s="15">
        <f>(K143*17+L142)/18</f>
        <v>24.156790123456791</v>
      </c>
      <c r="M143" s="15">
        <f>(L143*17+M142)/18</f>
        <v>22.814746227709193</v>
      </c>
      <c r="N143" s="12"/>
      <c r="O143" s="62">
        <v>141</v>
      </c>
      <c r="P143" s="62">
        <v>0</v>
      </c>
      <c r="Q143" s="54">
        <v>1840.3866666666665</v>
      </c>
      <c r="R143" s="65">
        <v>92.1</v>
      </c>
      <c r="S143" s="65">
        <v>771.52</v>
      </c>
      <c r="T143" s="65">
        <v>500.86666666666667</v>
      </c>
      <c r="U143" s="65">
        <v>1531.5266666666669</v>
      </c>
      <c r="V143" s="65">
        <v>1532.38</v>
      </c>
      <c r="W143" s="65">
        <v>980.31999999999994</v>
      </c>
      <c r="X143" s="65">
        <v>146.46666666666667</v>
      </c>
      <c r="Y143" s="65">
        <v>27.1</v>
      </c>
      <c r="Z143" s="65">
        <v>331.66666666666669</v>
      </c>
      <c r="AA143" s="65">
        <v>28.806666666666668</v>
      </c>
      <c r="AB143" s="65">
        <v>146.9666666666667</v>
      </c>
      <c r="AC143" s="65">
        <v>5126.6000000000004</v>
      </c>
      <c r="AD143" s="65">
        <v>922.70666666666671</v>
      </c>
      <c r="AE143" s="65">
        <v>1158.9333333333334</v>
      </c>
      <c r="AF143" s="65">
        <v>322.95999999999998</v>
      </c>
      <c r="AG143" s="65">
        <v>136.83999999999997</v>
      </c>
      <c r="AH143" s="65">
        <v>456.28666666666669</v>
      </c>
      <c r="AI143" s="65">
        <v>270.84666666666664</v>
      </c>
      <c r="AJ143" s="65">
        <v>80.38666666666667</v>
      </c>
      <c r="AK143" s="65">
        <v>926.25333333333333</v>
      </c>
      <c r="AL143" s="65">
        <v>230.66666666666666</v>
      </c>
      <c r="AM143" s="62">
        <v>1040.5066666666667</v>
      </c>
      <c r="AN143" s="62">
        <v>1372.48</v>
      </c>
      <c r="AO143" s="62">
        <v>68.08</v>
      </c>
      <c r="AP143" s="62">
        <v>3350.8666666666668</v>
      </c>
      <c r="AQ143" s="62">
        <v>21.2</v>
      </c>
      <c r="AR143" s="62">
        <v>66.166666666666657</v>
      </c>
      <c r="AS143" s="62">
        <v>2787.9333333333334</v>
      </c>
      <c r="AT143" s="62">
        <v>122266.89333333333</v>
      </c>
      <c r="AU143" s="62">
        <v>5381.333333333333</v>
      </c>
      <c r="AV143" s="62">
        <v>706.26666666666665</v>
      </c>
      <c r="AW143" s="62">
        <v>98</v>
      </c>
      <c r="AX143" s="62">
        <v>355.0533333333334</v>
      </c>
      <c r="AY143" s="62">
        <v>1834.2</v>
      </c>
      <c r="AZ143" s="62">
        <v>126.13333333333334</v>
      </c>
      <c r="BA143" s="62">
        <v>529.73333333333335</v>
      </c>
      <c r="BB143" s="62">
        <v>2706.6666666666665</v>
      </c>
      <c r="BC143" s="62">
        <v>130.94666666666666</v>
      </c>
      <c r="BD143" s="62">
        <v>882.16666666666663</v>
      </c>
      <c r="BE143" s="62">
        <v>946.71999999999991</v>
      </c>
      <c r="BF143" s="62">
        <v>2026.8</v>
      </c>
      <c r="BG143" s="62">
        <v>332.10666666666663</v>
      </c>
      <c r="BH143" s="62">
        <v>587.86666666666667</v>
      </c>
      <c r="BI143" s="62">
        <v>370</v>
      </c>
      <c r="BJ143" s="62">
        <v>1506.2</v>
      </c>
      <c r="BK143" s="62">
        <v>184.15333333333334</v>
      </c>
      <c r="BL143" s="62">
        <v>280.35333333333335</v>
      </c>
      <c r="BM143" s="62">
        <v>1151.4666666666667</v>
      </c>
      <c r="BN143" s="62">
        <v>153.74666666666664</v>
      </c>
      <c r="BO143" s="62">
        <v>548.79999999999995</v>
      </c>
      <c r="BP143" s="62">
        <v>7492.86</v>
      </c>
      <c r="BQ143" s="62">
        <v>728.93333333333328</v>
      </c>
      <c r="BR143" s="62">
        <v>64.2</v>
      </c>
      <c r="BS143" s="62">
        <v>93.626666666666651</v>
      </c>
      <c r="BT143" s="62">
        <v>238.49333333333334</v>
      </c>
      <c r="BU143" s="62">
        <v>245.53333333333333</v>
      </c>
      <c r="BV143" s="62">
        <v>1146.2333333333333</v>
      </c>
      <c r="BW143" s="62">
        <v>152.53999999999996</v>
      </c>
      <c r="BX143" s="62">
        <v>14198.733333333334</v>
      </c>
      <c r="BY143" s="62">
        <v>2171.4733333333334</v>
      </c>
      <c r="BZ143" s="62">
        <v>239.96666666666667</v>
      </c>
      <c r="CA143" s="62">
        <v>1482.78</v>
      </c>
      <c r="CB143" s="62">
        <v>433.85333333333335</v>
      </c>
      <c r="CC143" s="62">
        <v>95.266666666666666</v>
      </c>
      <c r="CD143" s="62">
        <v>64.36666666666666</v>
      </c>
      <c r="CE143" s="62">
        <v>469.54666666666668</v>
      </c>
      <c r="CF143" s="62">
        <v>1022.4599999999999</v>
      </c>
    </row>
    <row r="144" spans="2:84" x14ac:dyDescent="0.2">
      <c r="B144" s="2">
        <v>130</v>
      </c>
      <c r="E144" t="s">
        <v>120</v>
      </c>
      <c r="F144" s="7"/>
      <c r="G144" s="7">
        <f>HLOOKUP($E$3,$P$3:$CF$269,O144,FALSE)</f>
        <v>1316</v>
      </c>
      <c r="H144" s="7"/>
      <c r="I144" s="7"/>
      <c r="J144" s="7"/>
      <c r="K144" s="7"/>
      <c r="L144" s="7"/>
      <c r="M144" s="7"/>
      <c r="N144" s="33"/>
      <c r="O144" s="62">
        <v>142</v>
      </c>
      <c r="P144" s="62">
        <v>0</v>
      </c>
      <c r="Q144" s="54">
        <v>11491</v>
      </c>
      <c r="R144" s="73">
        <v>1720</v>
      </c>
      <c r="S144" s="73">
        <v>35510</v>
      </c>
      <c r="T144" s="73">
        <v>36569</v>
      </c>
      <c r="U144" s="73">
        <v>60749</v>
      </c>
      <c r="V144" s="73">
        <v>57903</v>
      </c>
      <c r="W144" s="73">
        <v>28024</v>
      </c>
      <c r="X144" s="73">
        <v>6158</v>
      </c>
      <c r="Y144" s="73">
        <v>1316</v>
      </c>
      <c r="Z144" s="73">
        <v>14300</v>
      </c>
      <c r="AA144" s="73">
        <v>1836</v>
      </c>
      <c r="AB144" s="73">
        <v>10626</v>
      </c>
      <c r="AC144" s="73">
        <v>182596</v>
      </c>
      <c r="AD144" s="73">
        <v>39667</v>
      </c>
      <c r="AE144" s="73">
        <v>84701</v>
      </c>
      <c r="AF144" s="73">
        <v>15423</v>
      </c>
      <c r="AG144" s="73">
        <v>3331</v>
      </c>
      <c r="AH144" s="73">
        <v>27636</v>
      </c>
      <c r="AI144" s="73">
        <v>19025</v>
      </c>
      <c r="AJ144" s="73">
        <v>3981</v>
      </c>
      <c r="AK144" s="73">
        <v>46020</v>
      </c>
      <c r="AL144" s="73">
        <v>9508</v>
      </c>
      <c r="AM144" s="62">
        <v>46276</v>
      </c>
      <c r="AN144" s="62">
        <v>19007</v>
      </c>
      <c r="AO144" s="62">
        <v>2757</v>
      </c>
      <c r="AP144" s="62">
        <v>231499</v>
      </c>
      <c r="AQ144" s="62">
        <v>1138</v>
      </c>
      <c r="AR144" s="62">
        <v>5286</v>
      </c>
      <c r="AS144" s="62">
        <v>120364</v>
      </c>
      <c r="AT144" s="62">
        <v>1199780</v>
      </c>
      <c r="AU144" s="62">
        <v>282393</v>
      </c>
      <c r="AV144" s="62">
        <v>13832</v>
      </c>
      <c r="AW144" s="62">
        <v>5828</v>
      </c>
      <c r="AX144" s="62">
        <v>26525</v>
      </c>
      <c r="AY144" s="62">
        <v>80940</v>
      </c>
      <c r="AZ144" s="62">
        <v>9048</v>
      </c>
      <c r="BA144" s="62">
        <v>9050</v>
      </c>
      <c r="BB144" s="62">
        <v>140007</v>
      </c>
      <c r="BC144" s="62">
        <v>6634</v>
      </c>
      <c r="BD144" s="62">
        <v>20975</v>
      </c>
      <c r="BE144" s="62">
        <v>30684</v>
      </c>
      <c r="BF144" s="62">
        <v>48493</v>
      </c>
      <c r="BG144" s="62">
        <v>7703</v>
      </c>
      <c r="BH144" s="62">
        <v>23493</v>
      </c>
      <c r="BI144" s="62">
        <v>6135</v>
      </c>
      <c r="BJ144" s="62">
        <v>58220</v>
      </c>
      <c r="BK144" s="62">
        <v>10675</v>
      </c>
      <c r="BL144" s="62">
        <v>12551</v>
      </c>
      <c r="BM144" s="62">
        <v>50528</v>
      </c>
      <c r="BN144" s="62">
        <v>10230</v>
      </c>
      <c r="BO144" s="62">
        <v>33866</v>
      </c>
      <c r="BP144" s="62">
        <v>295994</v>
      </c>
      <c r="BQ144" s="62">
        <v>32438</v>
      </c>
      <c r="BR144" s="62">
        <v>4133</v>
      </c>
      <c r="BS144" s="62">
        <v>5839</v>
      </c>
      <c r="BT144" s="62">
        <v>2734</v>
      </c>
      <c r="BU144" s="62">
        <v>15597</v>
      </c>
      <c r="BV144" s="62">
        <v>49556</v>
      </c>
      <c r="BW144" s="62">
        <v>6457</v>
      </c>
      <c r="BX144" s="62">
        <v>678106</v>
      </c>
      <c r="BY144" s="62">
        <v>107231</v>
      </c>
      <c r="BZ144" s="62">
        <v>10902</v>
      </c>
      <c r="CA144" s="62">
        <v>48777</v>
      </c>
      <c r="CB144" s="62">
        <v>21295</v>
      </c>
      <c r="CC144" s="62">
        <v>3454</v>
      </c>
      <c r="CD144" s="62">
        <v>3811</v>
      </c>
      <c r="CE144" s="62">
        <v>20983</v>
      </c>
      <c r="CF144" s="62">
        <v>37473</v>
      </c>
    </row>
    <row r="145" spans="2:84" x14ac:dyDescent="0.2">
      <c r="B145" s="2">
        <v>131</v>
      </c>
      <c r="E145" t="s">
        <v>121</v>
      </c>
      <c r="F145" s="19"/>
      <c r="G145" s="19">
        <f>HLOOKUP($E$3,$P$3:$CF$269,O145,FALSE)</f>
        <v>-5.243161094224924E-2</v>
      </c>
      <c r="H145" s="19">
        <f>'Model Inputs'!H17</f>
        <v>0</v>
      </c>
      <c r="I145" s="19">
        <f>'Model Inputs'!I17</f>
        <v>0</v>
      </c>
      <c r="J145" s="19">
        <f>'Model Inputs'!J17</f>
        <v>0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35"/>
      <c r="O145" s="62">
        <v>143</v>
      </c>
      <c r="P145" s="62">
        <v>0</v>
      </c>
      <c r="Q145" s="54">
        <v>1.8797319641458532E-2</v>
      </c>
      <c r="R145" s="75">
        <v>-4.7093023255813951E-2</v>
      </c>
      <c r="S145" s="75">
        <v>2.3796113770768797E-2</v>
      </c>
      <c r="T145" s="75">
        <v>7.7579370505072603E-2</v>
      </c>
      <c r="U145" s="75">
        <v>0.10000164611763157</v>
      </c>
      <c r="V145" s="75">
        <v>0.10745557225014248</v>
      </c>
      <c r="W145" s="75">
        <v>2.7976020553811019E-2</v>
      </c>
      <c r="X145" s="75">
        <v>0.1039298473530367</v>
      </c>
      <c r="Y145" s="75">
        <v>-5.243161094224924E-2</v>
      </c>
      <c r="Z145" s="75">
        <v>0.17930069930069931</v>
      </c>
      <c r="AA145" s="75">
        <v>0.16394335511982572</v>
      </c>
      <c r="AB145" s="75">
        <v>0.11001317523056653</v>
      </c>
      <c r="AC145" s="75">
        <v>0.12120747442441236</v>
      </c>
      <c r="AD145" s="75">
        <v>2.9419920841001337E-2</v>
      </c>
      <c r="AE145" s="75">
        <v>3.7779955372427718E-2</v>
      </c>
      <c r="AF145" s="75">
        <v>0.20864941969785386</v>
      </c>
      <c r="AG145" s="75">
        <v>-1.4410087060942659E-2</v>
      </c>
      <c r="AH145" s="75">
        <v>6.1188305109277752E-2</v>
      </c>
      <c r="AI145" s="75">
        <v>9.4612352168199743E-2</v>
      </c>
      <c r="AJ145" s="75">
        <v>-5.9030394373273044E-2</v>
      </c>
      <c r="AK145" s="75">
        <v>2.9161234245980008E-2</v>
      </c>
      <c r="AL145" s="75">
        <v>0.17469499368952462</v>
      </c>
      <c r="AM145" s="62">
        <v>0.17585789610165095</v>
      </c>
      <c r="AN145" s="62">
        <v>0.16336086704898195</v>
      </c>
      <c r="AO145" s="62">
        <v>-1.922379397896264E-2</v>
      </c>
      <c r="AP145" s="62">
        <v>5.4492675994280752E-2</v>
      </c>
      <c r="AQ145" s="62">
        <v>0.16608084358523725</v>
      </c>
      <c r="AR145" s="62">
        <v>4.6348846008323875E-2</v>
      </c>
      <c r="AS145" s="62">
        <v>0.31792728722873947</v>
      </c>
      <c r="AT145" s="62">
        <v>9.0121522279084501E-2</v>
      </c>
      <c r="AU145" s="62">
        <v>0.16107693887596364</v>
      </c>
      <c r="AV145" s="62">
        <v>0.18876518218623481</v>
      </c>
      <c r="AW145" s="62">
        <v>-4.5470144131777628E-2</v>
      </c>
      <c r="AX145" s="62">
        <v>3.8303487276154569E-2</v>
      </c>
      <c r="AY145" s="62">
        <v>0.16208302446256487</v>
      </c>
      <c r="AZ145" s="62">
        <v>0.12886825817860301</v>
      </c>
      <c r="BA145" s="62">
        <v>0.48132596685082873</v>
      </c>
      <c r="BB145" s="62">
        <v>0.11063018277657545</v>
      </c>
      <c r="BC145" s="62">
        <v>8.9990955682845944E-2</v>
      </c>
      <c r="BD145" s="62">
        <v>0.75532777115613825</v>
      </c>
      <c r="BE145" s="62">
        <v>0.15581410507104679</v>
      </c>
      <c r="BF145" s="62">
        <v>0.10566473511640856</v>
      </c>
      <c r="BG145" s="62">
        <v>0.19875373231208621</v>
      </c>
      <c r="BH145" s="62">
        <v>2.4560507385178565E-2</v>
      </c>
      <c r="BI145" s="62">
        <v>-2.0863895680521598E-2</v>
      </c>
      <c r="BJ145" s="62">
        <v>0.18191343181037445</v>
      </c>
      <c r="BK145" s="62">
        <v>0.12412177985948478</v>
      </c>
      <c r="BL145" s="62">
        <v>8.1188749900406337E-2</v>
      </c>
      <c r="BM145" s="62">
        <v>0.12434689677010766</v>
      </c>
      <c r="BN145" s="62">
        <v>7.4682306940371451E-2</v>
      </c>
      <c r="BO145" s="62">
        <v>7.9962203980393318E-2</v>
      </c>
      <c r="BP145" s="62">
        <v>0.23146077285350378</v>
      </c>
      <c r="BQ145" s="62">
        <v>3.2338615204389916E-2</v>
      </c>
      <c r="BR145" s="62">
        <v>3.4357609484635857E-2</v>
      </c>
      <c r="BS145" s="62">
        <v>6.1654392875492379E-3</v>
      </c>
      <c r="BT145" s="62">
        <v>2.0482809070958303E-2</v>
      </c>
      <c r="BU145" s="62">
        <v>0.10572546002436366</v>
      </c>
      <c r="BV145" s="62">
        <v>2.4477358947453388E-2</v>
      </c>
      <c r="BW145" s="62">
        <v>9.8807495741056212E-2</v>
      </c>
      <c r="BX145" s="62">
        <v>0.12360014511005654</v>
      </c>
      <c r="BY145" s="62">
        <v>0.11472428682004271</v>
      </c>
      <c r="BZ145" s="62">
        <v>0.2241790497156485</v>
      </c>
      <c r="CA145" s="62">
        <v>0.15281792648174344</v>
      </c>
      <c r="CB145" s="62">
        <v>7.316271425217187E-2</v>
      </c>
      <c r="CC145" s="62">
        <v>8.251302837290099E-2</v>
      </c>
      <c r="CD145" s="62">
        <v>4.7231697717134606E-3</v>
      </c>
      <c r="CE145" s="62">
        <v>0.10413191631320592</v>
      </c>
      <c r="CF145" s="62">
        <v>0.12555706775545059</v>
      </c>
    </row>
    <row r="146" spans="2:84" x14ac:dyDescent="0.2">
      <c r="B146" s="2">
        <v>132</v>
      </c>
      <c r="O146" s="62">
        <v>144</v>
      </c>
      <c r="P146" s="62">
        <v>0</v>
      </c>
    </row>
    <row r="147" spans="2:84" x14ac:dyDescent="0.2">
      <c r="B147" s="2">
        <v>133</v>
      </c>
      <c r="C147" t="s">
        <v>122</v>
      </c>
      <c r="E147"/>
      <c r="O147" s="62">
        <v>145</v>
      </c>
      <c r="P147" s="62">
        <v>0</v>
      </c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</row>
    <row r="148" spans="2:84" x14ac:dyDescent="0.2">
      <c r="B148" s="2">
        <v>134</v>
      </c>
      <c r="E148"/>
      <c r="O148" s="62">
        <v>146</v>
      </c>
      <c r="P148" s="62">
        <v>0</v>
      </c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</row>
    <row r="149" spans="2:84" outlineLevel="1" x14ac:dyDescent="0.2">
      <c r="B149" s="2">
        <v>135</v>
      </c>
      <c r="C149" s="9" t="s">
        <v>123</v>
      </c>
      <c r="D149" s="9"/>
      <c r="E149"/>
      <c r="O149" s="62">
        <v>147</v>
      </c>
      <c r="P149" s="62">
        <v>0</v>
      </c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</row>
    <row r="150" spans="2:84" outlineLevel="1" x14ac:dyDescent="0.2">
      <c r="B150" s="2">
        <v>136</v>
      </c>
      <c r="C150" s="9"/>
      <c r="D150" s="9"/>
      <c r="E150"/>
      <c r="O150" s="62">
        <v>148</v>
      </c>
      <c r="P150" s="62">
        <v>0</v>
      </c>
    </row>
    <row r="151" spans="2:84" outlineLevel="1" x14ac:dyDescent="0.2">
      <c r="B151" s="2">
        <v>137</v>
      </c>
      <c r="E151" t="s">
        <v>125</v>
      </c>
      <c r="F151" s="21"/>
      <c r="G151" s="21">
        <f t="shared" ref="G151:G158" si="29">HLOOKUP($E$3,$P$3:$CF$269,O151,FALSE)</f>
        <v>1</v>
      </c>
      <c r="H151" s="21">
        <f t="shared" ref="H151:M151" si="30">G151</f>
        <v>1</v>
      </c>
      <c r="I151" s="21">
        <f t="shared" si="30"/>
        <v>1</v>
      </c>
      <c r="J151" s="21">
        <f t="shared" si="30"/>
        <v>1</v>
      </c>
      <c r="K151" s="21">
        <f t="shared" si="30"/>
        <v>1</v>
      </c>
      <c r="L151" s="21">
        <f t="shared" si="30"/>
        <v>1</v>
      </c>
      <c r="M151" s="21">
        <f t="shared" si="30"/>
        <v>1</v>
      </c>
      <c r="N151" s="128"/>
      <c r="O151" s="62">
        <v>149</v>
      </c>
      <c r="P151" s="62">
        <v>0</v>
      </c>
      <c r="Q151" s="54">
        <v>1</v>
      </c>
      <c r="R151" s="77">
        <v>1</v>
      </c>
      <c r="S151" s="77">
        <v>1</v>
      </c>
      <c r="T151" s="77">
        <v>1</v>
      </c>
      <c r="U151" s="77">
        <v>1</v>
      </c>
      <c r="V151" s="77">
        <v>1</v>
      </c>
      <c r="W151" s="77">
        <v>1</v>
      </c>
      <c r="X151" s="77">
        <v>1</v>
      </c>
      <c r="Y151" s="77">
        <v>1</v>
      </c>
      <c r="Z151" s="77">
        <v>1</v>
      </c>
      <c r="AA151" s="77">
        <v>1</v>
      </c>
      <c r="AB151" s="77">
        <v>1</v>
      </c>
      <c r="AC151" s="77">
        <v>1</v>
      </c>
      <c r="AD151" s="77">
        <v>1</v>
      </c>
      <c r="AE151" s="77">
        <v>1</v>
      </c>
      <c r="AF151" s="77">
        <v>1</v>
      </c>
      <c r="AG151" s="77">
        <v>1</v>
      </c>
      <c r="AH151" s="77">
        <v>1</v>
      </c>
      <c r="AI151" s="77">
        <v>1</v>
      </c>
      <c r="AJ151" s="77">
        <v>1</v>
      </c>
      <c r="AK151" s="77">
        <v>1</v>
      </c>
      <c r="AL151" s="77">
        <v>1</v>
      </c>
      <c r="AM151" s="62">
        <v>1</v>
      </c>
      <c r="AN151" s="62">
        <v>1</v>
      </c>
      <c r="AO151" s="62">
        <v>1</v>
      </c>
      <c r="AP151" s="62">
        <v>1</v>
      </c>
      <c r="AQ151" s="62">
        <v>1</v>
      </c>
      <c r="AR151" s="62">
        <v>1</v>
      </c>
      <c r="AS151" s="62">
        <v>1</v>
      </c>
      <c r="AT151" s="62">
        <v>1</v>
      </c>
      <c r="AU151" s="62">
        <v>1</v>
      </c>
      <c r="AV151" s="62">
        <v>1</v>
      </c>
      <c r="AW151" s="62">
        <v>1</v>
      </c>
      <c r="AX151" s="62">
        <v>1</v>
      </c>
      <c r="AY151" s="62">
        <v>1</v>
      </c>
      <c r="AZ151" s="62">
        <v>1</v>
      </c>
      <c r="BA151" s="62">
        <v>1</v>
      </c>
      <c r="BB151" s="62">
        <v>1</v>
      </c>
      <c r="BC151" s="62">
        <v>1</v>
      </c>
      <c r="BD151" s="62">
        <v>1</v>
      </c>
      <c r="BE151" s="62">
        <v>1</v>
      </c>
      <c r="BF151" s="62">
        <v>1</v>
      </c>
      <c r="BG151" s="62">
        <v>1</v>
      </c>
      <c r="BH151" s="62">
        <v>1</v>
      </c>
      <c r="BI151" s="62">
        <v>1</v>
      </c>
      <c r="BJ151" s="62">
        <v>1</v>
      </c>
      <c r="BK151" s="62">
        <v>1</v>
      </c>
      <c r="BL151" s="62">
        <v>1</v>
      </c>
      <c r="BM151" s="62">
        <v>1</v>
      </c>
      <c r="BN151" s="62">
        <v>1</v>
      </c>
      <c r="BO151" s="62">
        <v>1</v>
      </c>
      <c r="BP151" s="62">
        <v>1</v>
      </c>
      <c r="BQ151" s="62">
        <v>1</v>
      </c>
      <c r="BR151" s="62">
        <v>1</v>
      </c>
      <c r="BS151" s="62">
        <v>1</v>
      </c>
      <c r="BT151" s="62">
        <v>1</v>
      </c>
      <c r="BU151" s="62">
        <v>1</v>
      </c>
      <c r="BV151" s="62">
        <v>1</v>
      </c>
      <c r="BW151" s="62">
        <v>1</v>
      </c>
      <c r="BX151" s="62">
        <v>1</v>
      </c>
      <c r="BY151" s="62">
        <v>1</v>
      </c>
      <c r="BZ151" s="62">
        <v>1</v>
      </c>
      <c r="CA151" s="62">
        <v>1</v>
      </c>
      <c r="CB151" s="62">
        <v>1</v>
      </c>
      <c r="CC151" s="62">
        <v>1</v>
      </c>
      <c r="CD151" s="62">
        <v>1</v>
      </c>
      <c r="CE151" s="62">
        <v>1</v>
      </c>
      <c r="CF151" s="62">
        <v>1</v>
      </c>
    </row>
    <row r="152" spans="2:84" outlineLevel="1" x14ac:dyDescent="0.2">
      <c r="B152" s="2">
        <v>138</v>
      </c>
      <c r="E152" t="s">
        <v>126</v>
      </c>
      <c r="F152" s="26"/>
      <c r="G152" s="26">
        <f t="shared" si="29"/>
        <v>0.14676220801161596</v>
      </c>
      <c r="H152" s="26">
        <f t="shared" ref="H152:K152" si="31">H113/H137</f>
        <v>0.14594982456889893</v>
      </c>
      <c r="I152" s="26">
        <f t="shared" si="31"/>
        <v>0.1451449495695552</v>
      </c>
      <c r="J152" s="26">
        <f t="shared" si="31"/>
        <v>0.14085286417666118</v>
      </c>
      <c r="K152" s="26">
        <f t="shared" si="31"/>
        <v>6.1353138799724843E-2</v>
      </c>
      <c r="L152" s="26">
        <f t="shared" ref="L152:M152" si="32">L113/L137</f>
        <v>6.1353138799724843E-2</v>
      </c>
      <c r="M152" s="26">
        <f t="shared" si="32"/>
        <v>6.1353138799724843E-2</v>
      </c>
      <c r="N152" s="129"/>
      <c r="O152" s="62">
        <v>150</v>
      </c>
      <c r="P152" s="62">
        <v>0</v>
      </c>
      <c r="Q152" s="54">
        <v>0.15785372472723833</v>
      </c>
      <c r="R152" s="78">
        <v>0.14868800729083992</v>
      </c>
      <c r="S152" s="78">
        <v>0.13733168136453131</v>
      </c>
      <c r="T152" s="78">
        <v>0.14641789620301468</v>
      </c>
      <c r="U152" s="78">
        <v>0.13032256900298225</v>
      </c>
      <c r="V152" s="78">
        <v>0.13415560919458519</v>
      </c>
      <c r="W152" s="78">
        <v>0.14846626400497454</v>
      </c>
      <c r="X152" s="78">
        <v>0.13940908362839363</v>
      </c>
      <c r="Y152" s="78">
        <v>0.14676220801161596</v>
      </c>
      <c r="Z152" s="78">
        <v>0.15389618431168445</v>
      </c>
      <c r="AA152" s="78">
        <v>0.12616440975040907</v>
      </c>
      <c r="AB152" s="78">
        <v>0.12231553428612488</v>
      </c>
      <c r="AC152" s="78">
        <v>0.12519498373991172</v>
      </c>
      <c r="AD152" s="78">
        <v>0.14374046818263456</v>
      </c>
      <c r="AE152" s="78">
        <v>0.12231553428612488</v>
      </c>
      <c r="AF152" s="78">
        <v>0.14287781225720117</v>
      </c>
      <c r="AG152" s="78">
        <v>0.14676220801161596</v>
      </c>
      <c r="AH152" s="78">
        <v>0.12231553428612488</v>
      </c>
      <c r="AI152" s="78">
        <v>0.14625511327597832</v>
      </c>
      <c r="AJ152" s="78">
        <v>0.14868800729083992</v>
      </c>
      <c r="AK152" s="78">
        <v>0.14676220801161596</v>
      </c>
      <c r="AL152" s="78">
        <v>0.13032256900298225</v>
      </c>
      <c r="AM152" s="62">
        <v>0.13940908362839363</v>
      </c>
      <c r="AN152" s="62">
        <v>0.1277073275955263</v>
      </c>
      <c r="AO152" s="62">
        <v>0.14676220801161596</v>
      </c>
      <c r="AP152" s="62">
        <v>0.13032256900298225</v>
      </c>
      <c r="AQ152" s="62">
        <v>0.16097841084737383</v>
      </c>
      <c r="AR152" s="62">
        <v>0.16097841084737383</v>
      </c>
      <c r="AS152" s="62">
        <v>0.12519498373991172</v>
      </c>
      <c r="AT152" s="62">
        <v>0.13228143344133447</v>
      </c>
      <c r="AU152" s="62">
        <v>0.12616440975040907</v>
      </c>
      <c r="AV152" s="62">
        <v>0.1334392072461536</v>
      </c>
      <c r="AW152" s="62">
        <v>0.13982477495487242</v>
      </c>
      <c r="AX152" s="62">
        <v>0.15400892057234358</v>
      </c>
      <c r="AY152" s="62">
        <v>0.13415560919458519</v>
      </c>
      <c r="AZ152" s="62">
        <v>0.14573885933862174</v>
      </c>
      <c r="BA152" s="62">
        <v>0.14443839261939381</v>
      </c>
      <c r="BB152" s="62">
        <v>0.14287781225720117</v>
      </c>
      <c r="BC152" s="62">
        <v>0.15676079965283282</v>
      </c>
      <c r="BD152" s="62">
        <v>0.13032256900298225</v>
      </c>
      <c r="BE152" s="62">
        <v>0.12918569905824212</v>
      </c>
      <c r="BF152" s="62">
        <v>0.14846626400497454</v>
      </c>
      <c r="BG152" s="62">
        <v>0.14846626400497454</v>
      </c>
      <c r="BH152" s="62">
        <v>0.15741376318150105</v>
      </c>
      <c r="BI152" s="62">
        <v>0.14151034796925149</v>
      </c>
      <c r="BJ152" s="62">
        <v>0.1277073275955263</v>
      </c>
      <c r="BK152" s="62">
        <v>0.12918569905824212</v>
      </c>
      <c r="BL152" s="62">
        <v>0.1334392072461536</v>
      </c>
      <c r="BM152" s="62">
        <v>0.12519498373991172</v>
      </c>
      <c r="BN152" s="62">
        <v>0.17105079314065991</v>
      </c>
      <c r="BO152" s="62">
        <v>0.15505941456784617</v>
      </c>
      <c r="BP152" s="62">
        <v>0.12519498373991172</v>
      </c>
      <c r="BQ152" s="62">
        <v>0.15785372472723833</v>
      </c>
      <c r="BR152" s="62">
        <v>0.17105079314065991</v>
      </c>
      <c r="BS152" s="62">
        <v>0.14793432743881257</v>
      </c>
      <c r="BT152" s="62">
        <v>0.14868800729083992</v>
      </c>
      <c r="BU152" s="62">
        <v>0.14287781225720117</v>
      </c>
      <c r="BV152" s="62">
        <v>0.14868800729083992</v>
      </c>
      <c r="BW152" s="62">
        <v>0.13872441054683565</v>
      </c>
      <c r="BX152" s="62">
        <v>0.12519498373991172</v>
      </c>
      <c r="BY152" s="62">
        <v>0.12460135128165369</v>
      </c>
      <c r="BZ152" s="62">
        <v>0.1334392072461536</v>
      </c>
      <c r="CA152" s="62">
        <v>0.13415560919458519</v>
      </c>
      <c r="CB152" s="62">
        <v>0.14846626400497454</v>
      </c>
      <c r="CC152" s="62">
        <v>0.14696350896282537</v>
      </c>
      <c r="CD152" s="62">
        <v>0.13415560919458519</v>
      </c>
      <c r="CE152" s="62">
        <v>0.16247508228615387</v>
      </c>
      <c r="CF152" s="62">
        <v>0.12460135128165369</v>
      </c>
    </row>
    <row r="153" spans="2:84" outlineLevel="1" x14ac:dyDescent="0.2">
      <c r="B153" s="2">
        <v>139</v>
      </c>
      <c r="E153" t="s">
        <v>127</v>
      </c>
      <c r="F153" s="17"/>
      <c r="G153" s="17">
        <f t="shared" si="29"/>
        <v>1247</v>
      </c>
      <c r="H153" s="17">
        <f t="shared" ref="H153:K153" si="33">H96</f>
        <v>1221</v>
      </c>
      <c r="I153" s="17">
        <f t="shared" si="33"/>
        <v>1208.8237731492798</v>
      </c>
      <c r="J153" s="17">
        <f t="shared" si="33"/>
        <v>1208</v>
      </c>
      <c r="K153" s="17">
        <f t="shared" si="33"/>
        <v>0</v>
      </c>
      <c r="L153" s="17">
        <f t="shared" ref="L153:M153" si="34">L96</f>
        <v>0</v>
      </c>
      <c r="M153" s="17">
        <f t="shared" si="34"/>
        <v>0</v>
      </c>
      <c r="N153" s="34"/>
      <c r="O153" s="62">
        <v>151</v>
      </c>
      <c r="P153" s="62">
        <v>0</v>
      </c>
      <c r="Q153" s="54">
        <v>11707</v>
      </c>
      <c r="R153" s="73">
        <v>1639</v>
      </c>
      <c r="S153" s="73">
        <v>36355</v>
      </c>
      <c r="T153" s="73">
        <v>39406</v>
      </c>
      <c r="U153" s="73">
        <v>66824</v>
      </c>
      <c r="V153" s="73">
        <v>64125</v>
      </c>
      <c r="W153" s="73">
        <v>28808</v>
      </c>
      <c r="X153" s="73">
        <v>6798</v>
      </c>
      <c r="Y153" s="73">
        <v>1247</v>
      </c>
      <c r="Z153" s="73">
        <v>16864</v>
      </c>
      <c r="AA153" s="73">
        <v>2137</v>
      </c>
      <c r="AB153" s="73">
        <v>11795</v>
      </c>
      <c r="AC153" s="73">
        <v>204728</v>
      </c>
      <c r="AD153" s="73">
        <v>40834</v>
      </c>
      <c r="AE153" s="73">
        <v>87901</v>
      </c>
      <c r="AF153" s="73">
        <v>18641</v>
      </c>
      <c r="AG153" s="73">
        <v>3283</v>
      </c>
      <c r="AH153" s="73">
        <v>29327</v>
      </c>
      <c r="AI153" s="73">
        <v>20825</v>
      </c>
      <c r="AJ153" s="73">
        <v>3746</v>
      </c>
      <c r="AK153" s="73">
        <v>47362</v>
      </c>
      <c r="AL153" s="73">
        <v>11169</v>
      </c>
      <c r="AM153" s="62">
        <v>54414</v>
      </c>
      <c r="AN153" s="62">
        <v>22112</v>
      </c>
      <c r="AO153" s="62">
        <v>2704</v>
      </c>
      <c r="AP153" s="62">
        <v>244114</v>
      </c>
      <c r="AQ153" s="62">
        <v>1327</v>
      </c>
      <c r="AR153" s="62">
        <v>5531</v>
      </c>
      <c r="AS153" s="62">
        <v>158631</v>
      </c>
      <c r="AT153" s="62">
        <v>1307906</v>
      </c>
      <c r="AU153" s="62">
        <v>327880</v>
      </c>
      <c r="AV153" s="62">
        <v>16443</v>
      </c>
      <c r="AW153" s="62">
        <v>5563</v>
      </c>
      <c r="AX153" s="62">
        <v>27541</v>
      </c>
      <c r="AY153" s="62">
        <v>94059</v>
      </c>
      <c r="AZ153" s="62">
        <v>10214</v>
      </c>
      <c r="BA153" s="62">
        <v>13406</v>
      </c>
      <c r="BB153" s="62">
        <v>155496</v>
      </c>
      <c r="BC153" s="62">
        <v>7231</v>
      </c>
      <c r="BD153" s="62">
        <v>36818</v>
      </c>
      <c r="BE153" s="62">
        <v>35465</v>
      </c>
      <c r="BF153" s="62">
        <v>53617</v>
      </c>
      <c r="BG153" s="62">
        <v>9234</v>
      </c>
      <c r="BH153" s="62">
        <v>24070</v>
      </c>
      <c r="BI153" s="62">
        <v>6007</v>
      </c>
      <c r="BJ153" s="62">
        <v>68811</v>
      </c>
      <c r="BK153" s="62">
        <v>12000</v>
      </c>
      <c r="BL153" s="62">
        <v>13570</v>
      </c>
      <c r="BM153" s="62">
        <v>56811</v>
      </c>
      <c r="BN153" s="62">
        <v>10994</v>
      </c>
      <c r="BO153" s="62">
        <v>36574</v>
      </c>
      <c r="BP153" s="62">
        <v>364505</v>
      </c>
      <c r="BQ153" s="62">
        <v>33487</v>
      </c>
      <c r="BR153" s="62">
        <v>4275</v>
      </c>
      <c r="BS153" s="62">
        <v>5875</v>
      </c>
      <c r="BT153" s="62">
        <v>2790</v>
      </c>
      <c r="BU153" s="62">
        <v>17246</v>
      </c>
      <c r="BV153" s="62">
        <v>50769</v>
      </c>
      <c r="BW153" s="62">
        <v>7095</v>
      </c>
      <c r="BX153" s="62">
        <v>761920</v>
      </c>
      <c r="BY153" s="62">
        <v>119533</v>
      </c>
      <c r="BZ153" s="62">
        <v>13346</v>
      </c>
      <c r="CA153" s="62">
        <v>56231</v>
      </c>
      <c r="CB153" s="62">
        <v>22853</v>
      </c>
      <c r="CC153" s="62">
        <v>3739</v>
      </c>
      <c r="CD153" s="62">
        <v>3829</v>
      </c>
      <c r="CE153" s="62">
        <v>23168</v>
      </c>
      <c r="CF153" s="62">
        <v>42178</v>
      </c>
    </row>
    <row r="154" spans="2:84" outlineLevel="1" x14ac:dyDescent="0.2">
      <c r="B154" s="2">
        <v>140</v>
      </c>
      <c r="E154" t="s">
        <v>128</v>
      </c>
      <c r="F154" s="17"/>
      <c r="G154" s="17">
        <f t="shared" si="29"/>
        <v>8879</v>
      </c>
      <c r="H154" s="17">
        <f t="shared" ref="H154:K154" si="35">H131</f>
        <v>8879</v>
      </c>
      <c r="I154" s="17">
        <f t="shared" si="35"/>
        <v>8879</v>
      </c>
      <c r="J154" s="17">
        <f t="shared" si="35"/>
        <v>8879</v>
      </c>
      <c r="K154" s="17">
        <f t="shared" si="35"/>
        <v>8879</v>
      </c>
      <c r="L154" s="17">
        <f t="shared" ref="L154:M154" si="36">L131</f>
        <v>8879</v>
      </c>
      <c r="M154" s="17">
        <f t="shared" si="36"/>
        <v>8879</v>
      </c>
      <c r="N154" s="34"/>
      <c r="O154" s="62">
        <v>152</v>
      </c>
      <c r="P154" s="62">
        <v>0</v>
      </c>
      <c r="Q154" s="54">
        <v>47365</v>
      </c>
      <c r="R154" s="73">
        <v>8722</v>
      </c>
      <c r="S154" s="73">
        <v>219364</v>
      </c>
      <c r="T154" s="73">
        <v>197591</v>
      </c>
      <c r="U154" s="73">
        <v>379690</v>
      </c>
      <c r="V154" s="73">
        <v>382435</v>
      </c>
      <c r="W154" s="73">
        <v>116948</v>
      </c>
      <c r="X154" s="73">
        <v>39945</v>
      </c>
      <c r="Y154" s="73">
        <v>8879</v>
      </c>
      <c r="Z154" s="73">
        <v>70523</v>
      </c>
      <c r="AA154" s="73">
        <v>7251</v>
      </c>
      <c r="AB154" s="73">
        <v>64272</v>
      </c>
      <c r="AC154" s="73">
        <v>1610300</v>
      </c>
      <c r="AD154" s="73">
        <v>236974</v>
      </c>
      <c r="AE154" s="73">
        <v>656700</v>
      </c>
      <c r="AF154" s="73">
        <v>108683</v>
      </c>
      <c r="AG154" s="73">
        <v>15590</v>
      </c>
      <c r="AH154" s="73">
        <v>143420</v>
      </c>
      <c r="AI154" s="73">
        <v>111673</v>
      </c>
      <c r="AJ154" s="73">
        <v>18859</v>
      </c>
      <c r="AK154" s="73">
        <v>206940</v>
      </c>
      <c r="AL154" s="73">
        <v>57081</v>
      </c>
      <c r="AM154" s="62">
        <v>298913</v>
      </c>
      <c r="AN154" s="62">
        <v>214152</v>
      </c>
      <c r="AO154" s="62">
        <v>22617</v>
      </c>
      <c r="AP154" s="62">
        <v>1318006.26</v>
      </c>
      <c r="AQ154" s="62">
        <v>7653</v>
      </c>
      <c r="AR154" s="62">
        <v>40003</v>
      </c>
      <c r="AS154" s="62">
        <v>836218</v>
      </c>
      <c r="AT154" s="62">
        <v>6507824.9978430755</v>
      </c>
      <c r="AU154" s="62">
        <v>1518168</v>
      </c>
      <c r="AV154" s="62">
        <v>66861</v>
      </c>
      <c r="AW154" s="62">
        <v>23000</v>
      </c>
      <c r="AX154" s="62">
        <v>147462</v>
      </c>
      <c r="AY154" s="62">
        <v>386568</v>
      </c>
      <c r="AZ154" s="62">
        <v>50701</v>
      </c>
      <c r="BA154" s="62">
        <v>69984</v>
      </c>
      <c r="BB154" s="62">
        <v>719375</v>
      </c>
      <c r="BC154" s="62">
        <v>40658</v>
      </c>
      <c r="BD154" s="62">
        <v>178292</v>
      </c>
      <c r="BE154" s="62">
        <v>163930</v>
      </c>
      <c r="BF154" s="62">
        <v>269269</v>
      </c>
      <c r="BG154" s="62">
        <v>45910</v>
      </c>
      <c r="BH154" s="62">
        <v>121809</v>
      </c>
      <c r="BI154" s="62">
        <v>26895</v>
      </c>
      <c r="BJ154" s="62">
        <v>380100</v>
      </c>
      <c r="BK154" s="62">
        <v>53650</v>
      </c>
      <c r="BL154" s="62">
        <v>74924</v>
      </c>
      <c r="BM154" s="62">
        <v>234849</v>
      </c>
      <c r="BN154" s="62">
        <v>47940</v>
      </c>
      <c r="BO154" s="62">
        <v>161697</v>
      </c>
      <c r="BP154" s="62">
        <v>2047474</v>
      </c>
      <c r="BQ154" s="62">
        <v>156336</v>
      </c>
      <c r="BR154" s="62">
        <v>19991</v>
      </c>
      <c r="BS154" s="62">
        <v>39622</v>
      </c>
      <c r="BT154" s="62">
        <v>22753</v>
      </c>
      <c r="BU154" s="62">
        <v>77500</v>
      </c>
      <c r="BV154" s="62">
        <v>198752</v>
      </c>
      <c r="BW154" s="62">
        <v>48436</v>
      </c>
      <c r="BX154" s="62">
        <v>5018278</v>
      </c>
      <c r="BY154" s="62">
        <v>531367</v>
      </c>
      <c r="BZ154" s="62">
        <v>31515</v>
      </c>
      <c r="CA154" s="62">
        <v>295130</v>
      </c>
      <c r="CB154" s="62">
        <v>104372</v>
      </c>
      <c r="CC154" s="62">
        <v>17897</v>
      </c>
      <c r="CD154" s="62">
        <v>27606</v>
      </c>
      <c r="CE154" s="62">
        <v>94390</v>
      </c>
      <c r="CF154" s="62">
        <v>208479</v>
      </c>
    </row>
    <row r="155" spans="2:84" outlineLevel="1" x14ac:dyDescent="0.2">
      <c r="B155" s="2">
        <v>141</v>
      </c>
      <c r="E155" t="s">
        <v>129</v>
      </c>
      <c r="F155" s="23"/>
      <c r="G155" s="23">
        <f t="shared" si="29"/>
        <v>24277695</v>
      </c>
      <c r="H155" s="23">
        <f t="shared" ref="H155:K155" si="37">H97</f>
        <v>24573208</v>
      </c>
      <c r="I155" s="23">
        <f t="shared" si="37"/>
        <v>25238196.708595157</v>
      </c>
      <c r="J155" s="23">
        <f t="shared" si="37"/>
        <v>25027361.725309163</v>
      </c>
      <c r="K155" s="23">
        <f t="shared" si="37"/>
        <v>0</v>
      </c>
      <c r="L155" s="23">
        <f t="shared" ref="L155:M155" si="38">L97</f>
        <v>0</v>
      </c>
      <c r="M155" s="23">
        <f t="shared" si="38"/>
        <v>0</v>
      </c>
      <c r="N155" s="126"/>
      <c r="O155" s="62">
        <v>153</v>
      </c>
      <c r="P155" s="62">
        <v>0</v>
      </c>
      <c r="Q155" s="54">
        <v>196678489.51999998</v>
      </c>
      <c r="R155" s="76">
        <v>35072033.450000003</v>
      </c>
      <c r="S155" s="76">
        <v>1004806057.23</v>
      </c>
      <c r="T155" s="76">
        <v>965494908</v>
      </c>
      <c r="U155" s="76">
        <v>1625113745</v>
      </c>
      <c r="V155" s="76">
        <v>1698796915</v>
      </c>
      <c r="W155" s="76">
        <v>462722974.39999998</v>
      </c>
      <c r="X155" s="76">
        <v>140043253.31999999</v>
      </c>
      <c r="Y155" s="76">
        <v>24277695</v>
      </c>
      <c r="Z155" s="76">
        <v>296347935.98000002</v>
      </c>
      <c r="AA155" s="76">
        <v>28058573</v>
      </c>
      <c r="AB155" s="76">
        <v>236670888</v>
      </c>
      <c r="AC155" s="76">
        <v>7300596773.4699993</v>
      </c>
      <c r="AD155" s="76">
        <v>894325175.94500005</v>
      </c>
      <c r="AE155" s="76">
        <v>2441417269.6100001</v>
      </c>
      <c r="AF155" s="76">
        <v>475607780</v>
      </c>
      <c r="AG155" s="76">
        <v>55789815.049999997</v>
      </c>
      <c r="AH155" s="76">
        <v>503653603.91999996</v>
      </c>
      <c r="AI155" s="76">
        <v>604044502.87</v>
      </c>
      <c r="AJ155" s="76">
        <v>71275130.329999998</v>
      </c>
      <c r="AK155" s="76">
        <v>847850242.13999987</v>
      </c>
      <c r="AL155" s="76">
        <v>180110370.48000002</v>
      </c>
      <c r="AM155" s="62">
        <v>1662873707.4000001</v>
      </c>
      <c r="AN155" s="62">
        <v>500219027</v>
      </c>
      <c r="AO155" s="62">
        <v>78856294</v>
      </c>
      <c r="AP155" s="62">
        <v>5368791037</v>
      </c>
      <c r="AQ155" s="62">
        <v>23214317</v>
      </c>
      <c r="AR155" s="62">
        <v>140499412.40000001</v>
      </c>
      <c r="AS155" s="62">
        <v>3990106814</v>
      </c>
      <c r="AT155" s="62">
        <v>34358400058.670135</v>
      </c>
      <c r="AU155" s="62">
        <v>7347004292.7400007</v>
      </c>
      <c r="AV155" s="62">
        <v>241690956.85999998</v>
      </c>
      <c r="AW155" s="62">
        <v>95899942</v>
      </c>
      <c r="AX155" s="62">
        <v>691937259.56999993</v>
      </c>
      <c r="AY155" s="62">
        <v>1765175863.9372001</v>
      </c>
      <c r="AZ155" s="62">
        <v>235713328.76999998</v>
      </c>
      <c r="BA155" s="62">
        <v>279152714.05000001</v>
      </c>
      <c r="BB155" s="62">
        <v>3148440771.1800003</v>
      </c>
      <c r="BC155" s="62">
        <v>188577567.27000004</v>
      </c>
      <c r="BD155" s="62">
        <v>865739104</v>
      </c>
      <c r="BE155" s="62">
        <v>630632295.43000007</v>
      </c>
      <c r="BF155" s="62">
        <v>1209457472</v>
      </c>
      <c r="BG155" s="62">
        <v>199210113.66</v>
      </c>
      <c r="BH155" s="62">
        <v>486523773</v>
      </c>
      <c r="BI155" s="62">
        <v>117871237</v>
      </c>
      <c r="BJ155" s="62">
        <v>1601230861.24</v>
      </c>
      <c r="BK155" s="62">
        <v>243290453.05000001</v>
      </c>
      <c r="BL155" s="62">
        <v>300026728</v>
      </c>
      <c r="BM155" s="62">
        <v>1071531583.1</v>
      </c>
      <c r="BN155" s="62">
        <v>181197229</v>
      </c>
      <c r="BO155" s="62">
        <v>779946675</v>
      </c>
      <c r="BP155" s="62">
        <v>8481800753.25</v>
      </c>
      <c r="BQ155" s="62">
        <v>630876660.42999995</v>
      </c>
      <c r="BR155" s="62">
        <v>84662079</v>
      </c>
      <c r="BS155" s="62">
        <v>100284685</v>
      </c>
      <c r="BT155" s="62">
        <v>70913683.370000005</v>
      </c>
      <c r="BU155" s="62">
        <v>278242768.26999998</v>
      </c>
      <c r="BV155" s="62">
        <v>881672003</v>
      </c>
      <c r="BW155" s="62">
        <v>193582441</v>
      </c>
      <c r="BX155" s="62">
        <v>24710637614.232998</v>
      </c>
      <c r="BY155" s="62">
        <v>2555624112</v>
      </c>
      <c r="BZ155" s="62">
        <v>126764022</v>
      </c>
      <c r="CA155" s="62">
        <v>1427648865</v>
      </c>
      <c r="CB155" s="62">
        <v>360086954</v>
      </c>
      <c r="CC155" s="62">
        <v>101881440</v>
      </c>
      <c r="CD155" s="62">
        <v>135194208.19</v>
      </c>
      <c r="CE155" s="62">
        <v>422889754.88</v>
      </c>
      <c r="CF155" s="62">
        <v>863880083</v>
      </c>
    </row>
    <row r="156" spans="2:84" outlineLevel="1" x14ac:dyDescent="0.2">
      <c r="B156" s="2">
        <v>142</v>
      </c>
      <c r="E156" t="s">
        <v>140</v>
      </c>
      <c r="F156" s="27"/>
      <c r="G156" s="27">
        <f t="shared" si="29"/>
        <v>27.1</v>
      </c>
      <c r="H156" s="27">
        <f t="shared" ref="H156:K156" si="39">H143</f>
        <v>27.093333333333337</v>
      </c>
      <c r="I156" s="27">
        <f t="shared" si="39"/>
        <v>27.087500000000002</v>
      </c>
      <c r="J156" s="27">
        <f t="shared" si="39"/>
        <v>27.082352941176474</v>
      </c>
      <c r="K156" s="27">
        <f t="shared" si="39"/>
        <v>25.577777777777779</v>
      </c>
      <c r="L156" s="27">
        <f t="shared" ref="L156:M156" si="40">L143</f>
        <v>24.156790123456791</v>
      </c>
      <c r="M156" s="27">
        <f t="shared" si="40"/>
        <v>22.814746227709193</v>
      </c>
      <c r="N156" s="130"/>
      <c r="O156" s="62">
        <v>154</v>
      </c>
      <c r="P156" s="62">
        <v>0</v>
      </c>
      <c r="Q156" s="54">
        <v>1840.3866666666665</v>
      </c>
      <c r="R156" s="79">
        <v>92.1</v>
      </c>
      <c r="S156" s="79">
        <v>771.52</v>
      </c>
      <c r="T156" s="79">
        <v>500.86666666666667</v>
      </c>
      <c r="U156" s="79">
        <v>1531.5266666666669</v>
      </c>
      <c r="V156" s="79">
        <v>1532.38</v>
      </c>
      <c r="W156" s="79">
        <v>980.31999999999994</v>
      </c>
      <c r="X156" s="79">
        <v>146.46666666666667</v>
      </c>
      <c r="Y156" s="79">
        <v>27.1</v>
      </c>
      <c r="Z156" s="79">
        <v>331.66666666666669</v>
      </c>
      <c r="AA156" s="79">
        <v>28.806666666666668</v>
      </c>
      <c r="AB156" s="79">
        <v>146.9666666666667</v>
      </c>
      <c r="AC156" s="79">
        <v>5126.6000000000004</v>
      </c>
      <c r="AD156" s="79">
        <v>922.70666666666671</v>
      </c>
      <c r="AE156" s="79">
        <v>1158.9333333333334</v>
      </c>
      <c r="AF156" s="79">
        <v>322.95999999999998</v>
      </c>
      <c r="AG156" s="79">
        <v>136.83999999999997</v>
      </c>
      <c r="AH156" s="79">
        <v>456.28666666666669</v>
      </c>
      <c r="AI156" s="79">
        <v>270.84666666666664</v>
      </c>
      <c r="AJ156" s="79">
        <v>80.38666666666667</v>
      </c>
      <c r="AK156" s="79">
        <v>926.25333333333333</v>
      </c>
      <c r="AL156" s="79">
        <v>230.66666666666666</v>
      </c>
      <c r="AM156" s="62">
        <v>1040.5066666666667</v>
      </c>
      <c r="AN156" s="62">
        <v>1372.48</v>
      </c>
      <c r="AO156" s="62">
        <v>68.08</v>
      </c>
      <c r="AP156" s="62">
        <v>3350.8666666666668</v>
      </c>
      <c r="AQ156" s="62">
        <v>21.2</v>
      </c>
      <c r="AR156" s="62">
        <v>66.166666666666657</v>
      </c>
      <c r="AS156" s="62">
        <v>2787.9333333333334</v>
      </c>
      <c r="AT156" s="62">
        <v>122266.89333333333</v>
      </c>
      <c r="AU156" s="62">
        <v>5381.333333333333</v>
      </c>
      <c r="AV156" s="62">
        <v>706.26666666666665</v>
      </c>
      <c r="AW156" s="62">
        <v>98</v>
      </c>
      <c r="AX156" s="62">
        <v>355.0533333333334</v>
      </c>
      <c r="AY156" s="62">
        <v>1834.2</v>
      </c>
      <c r="AZ156" s="62">
        <v>126.13333333333334</v>
      </c>
      <c r="BA156" s="62">
        <v>529.73333333333335</v>
      </c>
      <c r="BB156" s="62">
        <v>2706.6666666666665</v>
      </c>
      <c r="BC156" s="62">
        <v>130.94666666666666</v>
      </c>
      <c r="BD156" s="62">
        <v>882.16666666666663</v>
      </c>
      <c r="BE156" s="62">
        <v>946.71999999999991</v>
      </c>
      <c r="BF156" s="62">
        <v>2026.8</v>
      </c>
      <c r="BG156" s="62">
        <v>332.10666666666663</v>
      </c>
      <c r="BH156" s="62">
        <v>587.86666666666667</v>
      </c>
      <c r="BI156" s="62">
        <v>370</v>
      </c>
      <c r="BJ156" s="62">
        <v>1506.2</v>
      </c>
      <c r="BK156" s="62">
        <v>184.15333333333334</v>
      </c>
      <c r="BL156" s="62">
        <v>280.35333333333335</v>
      </c>
      <c r="BM156" s="62">
        <v>1151.4666666666667</v>
      </c>
      <c r="BN156" s="62">
        <v>153.74666666666664</v>
      </c>
      <c r="BO156" s="62">
        <v>548.79999999999995</v>
      </c>
      <c r="BP156" s="62">
        <v>7492.86</v>
      </c>
      <c r="BQ156" s="62">
        <v>728.93333333333328</v>
      </c>
      <c r="BR156" s="62">
        <v>64.2</v>
      </c>
      <c r="BS156" s="62">
        <v>93.626666666666651</v>
      </c>
      <c r="BT156" s="62">
        <v>238.49333333333334</v>
      </c>
      <c r="BU156" s="62">
        <v>245.53333333333333</v>
      </c>
      <c r="BV156" s="62">
        <v>1146.2333333333333</v>
      </c>
      <c r="BW156" s="62">
        <v>152.53999999999996</v>
      </c>
      <c r="BX156" s="62">
        <v>14198.733333333334</v>
      </c>
      <c r="BY156" s="62">
        <v>2171.4733333333334</v>
      </c>
      <c r="BZ156" s="62">
        <v>239.96666666666667</v>
      </c>
      <c r="CA156" s="62">
        <v>1482.78</v>
      </c>
      <c r="CB156" s="62">
        <v>433.85333333333335</v>
      </c>
      <c r="CC156" s="62">
        <v>95.266666666666666</v>
      </c>
      <c r="CD156" s="62">
        <v>64.36666666666666</v>
      </c>
      <c r="CE156" s="62">
        <v>469.54666666666668</v>
      </c>
      <c r="CF156" s="62">
        <v>1022.4599999999999</v>
      </c>
    </row>
    <row r="157" spans="2:84" outlineLevel="1" x14ac:dyDescent="0.2">
      <c r="B157" s="2">
        <v>143</v>
      </c>
      <c r="E157" t="s">
        <v>141</v>
      </c>
      <c r="F157" s="20"/>
      <c r="G157" s="20">
        <f t="shared" si="29"/>
        <v>-5.243161094224924E-2</v>
      </c>
      <c r="H157" s="20">
        <f t="shared" ref="H157:L157" si="41">H145</f>
        <v>0</v>
      </c>
      <c r="I157" s="20">
        <f t="shared" si="41"/>
        <v>0</v>
      </c>
      <c r="J157" s="20">
        <f t="shared" si="41"/>
        <v>0</v>
      </c>
      <c r="K157" s="20">
        <f t="shared" si="41"/>
        <v>0</v>
      </c>
      <c r="L157" s="20">
        <f t="shared" si="41"/>
        <v>0</v>
      </c>
      <c r="M157" s="20">
        <f t="shared" ref="M157" si="42">M145</f>
        <v>0</v>
      </c>
      <c r="N157" s="39"/>
      <c r="O157" s="62">
        <v>155</v>
      </c>
      <c r="P157" s="62">
        <v>0</v>
      </c>
      <c r="Q157" s="54">
        <v>1.8797319641458532E-2</v>
      </c>
      <c r="R157" s="75">
        <v>-4.7093023255813951E-2</v>
      </c>
      <c r="S157" s="75">
        <v>2.3796113770768797E-2</v>
      </c>
      <c r="T157" s="75">
        <v>7.7579370505072603E-2</v>
      </c>
      <c r="U157" s="75">
        <v>0.10000164611763157</v>
      </c>
      <c r="V157" s="75">
        <v>0.10745557225014248</v>
      </c>
      <c r="W157" s="75">
        <v>2.7976020553811019E-2</v>
      </c>
      <c r="X157" s="75">
        <v>0.1039298473530367</v>
      </c>
      <c r="Y157" s="75">
        <v>-5.243161094224924E-2</v>
      </c>
      <c r="Z157" s="75">
        <v>0.17930069930069931</v>
      </c>
      <c r="AA157" s="75">
        <v>0.16394335511982572</v>
      </c>
      <c r="AB157" s="75">
        <v>0.11001317523056653</v>
      </c>
      <c r="AC157" s="75">
        <v>0.12120747442441236</v>
      </c>
      <c r="AD157" s="75">
        <v>2.9419920841001337E-2</v>
      </c>
      <c r="AE157" s="75">
        <v>3.7779955372427718E-2</v>
      </c>
      <c r="AF157" s="75">
        <v>0.20864941969785386</v>
      </c>
      <c r="AG157" s="75">
        <v>-1.4410087060942659E-2</v>
      </c>
      <c r="AH157" s="75">
        <v>6.1188305109277752E-2</v>
      </c>
      <c r="AI157" s="75">
        <v>9.4612352168199743E-2</v>
      </c>
      <c r="AJ157" s="75">
        <v>-5.9030394373273044E-2</v>
      </c>
      <c r="AK157" s="75">
        <v>2.9161234245980008E-2</v>
      </c>
      <c r="AL157" s="75">
        <v>0.17469499368952462</v>
      </c>
      <c r="AM157" s="62">
        <v>0.17585789610165095</v>
      </c>
      <c r="AN157" s="62">
        <v>0.16336086704898195</v>
      </c>
      <c r="AO157" s="62">
        <v>-1.922379397896264E-2</v>
      </c>
      <c r="AP157" s="62">
        <v>5.4492675994280752E-2</v>
      </c>
      <c r="AQ157" s="62">
        <v>0.16608084358523725</v>
      </c>
      <c r="AR157" s="62">
        <v>4.6348846008323875E-2</v>
      </c>
      <c r="AS157" s="62">
        <v>0.31792728722873947</v>
      </c>
      <c r="AT157" s="62">
        <v>9.0121522279084501E-2</v>
      </c>
      <c r="AU157" s="62">
        <v>0.16107693887596364</v>
      </c>
      <c r="AV157" s="62">
        <v>0.18876518218623481</v>
      </c>
      <c r="AW157" s="62">
        <v>-4.5470144131777628E-2</v>
      </c>
      <c r="AX157" s="62">
        <v>3.8303487276154569E-2</v>
      </c>
      <c r="AY157" s="62">
        <v>0.16208302446256487</v>
      </c>
      <c r="AZ157" s="62">
        <v>0.12886825817860301</v>
      </c>
      <c r="BA157" s="62">
        <v>0.48132596685082873</v>
      </c>
      <c r="BB157" s="62">
        <v>0.11063018277657545</v>
      </c>
      <c r="BC157" s="62">
        <v>8.9990955682845944E-2</v>
      </c>
      <c r="BD157" s="62">
        <v>0.75532777115613825</v>
      </c>
      <c r="BE157" s="62">
        <v>0.15581410507104679</v>
      </c>
      <c r="BF157" s="62">
        <v>0.10566473511640856</v>
      </c>
      <c r="BG157" s="62">
        <v>0.19875373231208621</v>
      </c>
      <c r="BH157" s="62">
        <v>2.4560507385178565E-2</v>
      </c>
      <c r="BI157" s="62">
        <v>-2.0863895680521598E-2</v>
      </c>
      <c r="BJ157" s="62">
        <v>0.18191343181037445</v>
      </c>
      <c r="BK157" s="62">
        <v>0.12412177985948478</v>
      </c>
      <c r="BL157" s="62">
        <v>8.1188749900406337E-2</v>
      </c>
      <c r="BM157" s="62">
        <v>0.12434689677010766</v>
      </c>
      <c r="BN157" s="62">
        <v>7.4682306940371451E-2</v>
      </c>
      <c r="BO157" s="62">
        <v>7.9962203980393318E-2</v>
      </c>
      <c r="BP157" s="62">
        <v>0.23146077285350378</v>
      </c>
      <c r="BQ157" s="62">
        <v>3.2338615204389916E-2</v>
      </c>
      <c r="BR157" s="62">
        <v>3.4357609484635857E-2</v>
      </c>
      <c r="BS157" s="62">
        <v>6.1654392875492379E-3</v>
      </c>
      <c r="BT157" s="62">
        <v>2.0482809070958303E-2</v>
      </c>
      <c r="BU157" s="62">
        <v>0.10572546002436366</v>
      </c>
      <c r="BV157" s="62">
        <v>2.4477358947453388E-2</v>
      </c>
      <c r="BW157" s="62">
        <v>9.8807495741056212E-2</v>
      </c>
      <c r="BX157" s="62">
        <v>0.12360014511005654</v>
      </c>
      <c r="BY157" s="62">
        <v>0.11472428682004271</v>
      </c>
      <c r="BZ157" s="62">
        <v>0.2241790497156485</v>
      </c>
      <c r="CA157" s="62">
        <v>0.15281792648174344</v>
      </c>
      <c r="CB157" s="62">
        <v>7.316271425217187E-2</v>
      </c>
      <c r="CC157" s="62">
        <v>8.251302837290099E-2</v>
      </c>
      <c r="CD157" s="62">
        <v>4.7231697717134606E-3</v>
      </c>
      <c r="CE157" s="62">
        <v>0.10413191631320592</v>
      </c>
      <c r="CF157" s="62">
        <v>0.12555706775545059</v>
      </c>
    </row>
    <row r="158" spans="2:84" outlineLevel="1" x14ac:dyDescent="0.2">
      <c r="B158" s="2">
        <v>144</v>
      </c>
      <c r="E158" t="s">
        <v>142</v>
      </c>
      <c r="G158">
        <f t="shared" si="29"/>
        <v>10</v>
      </c>
      <c r="H158">
        <f t="shared" ref="H158:K158" si="43">H5-2006</f>
        <v>11</v>
      </c>
      <c r="I158">
        <f t="shared" si="43"/>
        <v>12</v>
      </c>
      <c r="J158">
        <f t="shared" si="43"/>
        <v>13</v>
      </c>
      <c r="K158">
        <f t="shared" si="43"/>
        <v>14</v>
      </c>
      <c r="L158">
        <v>14</v>
      </c>
      <c r="M158">
        <v>15</v>
      </c>
      <c r="O158" s="62">
        <v>156</v>
      </c>
      <c r="P158" s="62">
        <v>0</v>
      </c>
      <c r="Q158" s="54">
        <v>10</v>
      </c>
      <c r="R158" s="62">
        <v>10</v>
      </c>
      <c r="S158" s="62">
        <v>10</v>
      </c>
      <c r="T158" s="62">
        <v>10</v>
      </c>
      <c r="U158" s="62">
        <v>10</v>
      </c>
      <c r="V158" s="62">
        <v>10</v>
      </c>
      <c r="W158" s="62">
        <v>10</v>
      </c>
      <c r="X158" s="62">
        <v>10</v>
      </c>
      <c r="Y158" s="62">
        <v>10</v>
      </c>
      <c r="Z158" s="62">
        <v>10</v>
      </c>
      <c r="AA158" s="62">
        <v>10</v>
      </c>
      <c r="AB158" s="62">
        <v>10</v>
      </c>
      <c r="AC158" s="62">
        <v>10</v>
      </c>
      <c r="AD158" s="62">
        <v>10</v>
      </c>
      <c r="AE158" s="62">
        <v>10</v>
      </c>
      <c r="AF158" s="62">
        <v>10</v>
      </c>
      <c r="AG158" s="62">
        <v>10</v>
      </c>
      <c r="AH158" s="62">
        <v>10</v>
      </c>
      <c r="AI158" s="62">
        <v>10</v>
      </c>
      <c r="AJ158" s="62">
        <v>10</v>
      </c>
      <c r="AK158" s="62">
        <v>10</v>
      </c>
      <c r="AL158" s="62">
        <v>10</v>
      </c>
      <c r="AM158" s="62">
        <v>10</v>
      </c>
      <c r="AN158" s="62">
        <v>10</v>
      </c>
      <c r="AO158" s="62">
        <v>10</v>
      </c>
      <c r="AP158" s="62">
        <v>10</v>
      </c>
      <c r="AQ158" s="62">
        <v>10</v>
      </c>
      <c r="AR158" s="62">
        <v>10</v>
      </c>
      <c r="AS158" s="62">
        <v>10</v>
      </c>
      <c r="AT158" s="62">
        <v>10</v>
      </c>
      <c r="AU158" s="62">
        <v>10</v>
      </c>
      <c r="AV158" s="62">
        <v>10</v>
      </c>
      <c r="AW158" s="62">
        <v>10</v>
      </c>
      <c r="AX158" s="62">
        <v>10</v>
      </c>
      <c r="AY158" s="62">
        <v>10</v>
      </c>
      <c r="AZ158" s="62">
        <v>10</v>
      </c>
      <c r="BA158" s="62">
        <v>10</v>
      </c>
      <c r="BB158" s="62">
        <v>10</v>
      </c>
      <c r="BC158" s="62">
        <v>10</v>
      </c>
      <c r="BD158" s="62">
        <v>10</v>
      </c>
      <c r="BE158" s="62">
        <v>10</v>
      </c>
      <c r="BF158" s="62">
        <v>10</v>
      </c>
      <c r="BG158" s="62">
        <v>10</v>
      </c>
      <c r="BH158" s="62">
        <v>10</v>
      </c>
      <c r="BI158" s="62">
        <v>10</v>
      </c>
      <c r="BJ158" s="62">
        <v>10</v>
      </c>
      <c r="BK158" s="62">
        <v>10</v>
      </c>
      <c r="BL158" s="62">
        <v>10</v>
      </c>
      <c r="BM158" s="62">
        <v>10</v>
      </c>
      <c r="BN158" s="62">
        <v>10</v>
      </c>
      <c r="BO158" s="62">
        <v>10</v>
      </c>
      <c r="BP158" s="62">
        <v>10</v>
      </c>
      <c r="BQ158" s="62">
        <v>10</v>
      </c>
      <c r="BR158" s="62">
        <v>10</v>
      </c>
      <c r="BS158" s="62">
        <v>10</v>
      </c>
      <c r="BT158" s="62">
        <v>10</v>
      </c>
      <c r="BU158" s="62">
        <v>10</v>
      </c>
      <c r="BV158" s="62">
        <v>10</v>
      </c>
      <c r="BW158" s="62">
        <v>10</v>
      </c>
      <c r="BX158" s="62">
        <v>10</v>
      </c>
      <c r="BY158" s="62">
        <v>10</v>
      </c>
      <c r="BZ158" s="62">
        <v>10</v>
      </c>
      <c r="CA158" s="62">
        <v>10</v>
      </c>
      <c r="CB158" s="62">
        <v>10</v>
      </c>
      <c r="CC158" s="62">
        <v>10</v>
      </c>
      <c r="CD158" s="62">
        <v>10</v>
      </c>
      <c r="CE158" s="62">
        <v>10</v>
      </c>
      <c r="CF158" s="62">
        <v>10</v>
      </c>
    </row>
    <row r="159" spans="2:84" outlineLevel="1" x14ac:dyDescent="0.2">
      <c r="B159" s="2">
        <v>145</v>
      </c>
      <c r="E159"/>
      <c r="O159" s="62">
        <v>157</v>
      </c>
      <c r="P159" s="62">
        <v>0</v>
      </c>
    </row>
    <row r="160" spans="2:84" outlineLevel="1" x14ac:dyDescent="0.2">
      <c r="B160" s="2">
        <v>146</v>
      </c>
      <c r="D160" s="9"/>
      <c r="E160"/>
      <c r="O160" s="62">
        <v>158</v>
      </c>
      <c r="P160" s="62">
        <v>0</v>
      </c>
    </row>
    <row r="161" spans="2:84" outlineLevel="1" x14ac:dyDescent="0.2">
      <c r="B161" s="2">
        <v>147</v>
      </c>
      <c r="C161" s="9" t="s">
        <v>124</v>
      </c>
      <c r="D161" s="9"/>
      <c r="E161"/>
      <c r="O161" s="62">
        <v>159</v>
      </c>
      <c r="P161" s="62">
        <v>0</v>
      </c>
    </row>
    <row r="162" spans="2:84" outlineLevel="1" x14ac:dyDescent="0.2">
      <c r="B162" s="2">
        <v>148</v>
      </c>
      <c r="D162">
        <v>91</v>
      </c>
      <c r="E162" t="s">
        <v>125</v>
      </c>
      <c r="F162" s="30"/>
      <c r="G162" s="30">
        <f t="shared" ref="G162:G179" si="44">HLOOKUP($E$3,$P$3:$CF$269,O162,FALSE)</f>
        <v>12.814736982825067</v>
      </c>
      <c r="H162" s="30">
        <f t="shared" ref="H162:M179" si="45">G162</f>
        <v>12.814736982825067</v>
      </c>
      <c r="I162" s="30">
        <f t="shared" si="45"/>
        <v>12.814736982825067</v>
      </c>
      <c r="J162" s="30">
        <f t="shared" si="45"/>
        <v>12.814736982825067</v>
      </c>
      <c r="K162" s="30">
        <f t="shared" si="45"/>
        <v>12.814736982825067</v>
      </c>
      <c r="L162" s="30">
        <f t="shared" si="45"/>
        <v>12.814736982825067</v>
      </c>
      <c r="M162" s="30">
        <f t="shared" si="45"/>
        <v>12.814736982825067</v>
      </c>
      <c r="N162" s="131"/>
      <c r="O162" s="62">
        <v>160</v>
      </c>
      <c r="P162" s="62">
        <v>0</v>
      </c>
      <c r="Q162" s="54">
        <v>12.809732041092667</v>
      </c>
      <c r="R162" s="80">
        <v>12.815667288766317</v>
      </c>
      <c r="S162" s="80">
        <v>12.814549938113361</v>
      </c>
      <c r="T162" s="80">
        <v>12.81527413480965</v>
      </c>
      <c r="U162" s="80">
        <v>12.816805233884939</v>
      </c>
      <c r="V162" s="80">
        <v>12.816571389915095</v>
      </c>
      <c r="W162" s="80">
        <v>12.81288440307239</v>
      </c>
      <c r="X162" s="80">
        <v>12.81331330994302</v>
      </c>
      <c r="Y162" s="80">
        <v>12.814736982825067</v>
      </c>
      <c r="Z162" s="80">
        <v>12.812338831390388</v>
      </c>
      <c r="AA162" s="80">
        <v>12.810934558134596</v>
      </c>
      <c r="AB162" s="80">
        <v>12.811148202512005</v>
      </c>
      <c r="AC162" s="80">
        <v>12.816376841821629</v>
      </c>
      <c r="AD162" s="80">
        <v>12.821412544937436</v>
      </c>
      <c r="AE162" s="80">
        <v>12.819095782593745</v>
      </c>
      <c r="AF162" s="80">
        <v>12.812096781482326</v>
      </c>
      <c r="AG162" s="80">
        <v>12.820454839694522</v>
      </c>
      <c r="AH162" s="80">
        <v>12.815345078290729</v>
      </c>
      <c r="AI162" s="80">
        <v>12.815711468242117</v>
      </c>
      <c r="AJ162" s="80">
        <v>12.812372588661209</v>
      </c>
      <c r="AK162" s="80">
        <v>12.816091448430351</v>
      </c>
      <c r="AL162" s="80">
        <v>12.814546852239651</v>
      </c>
      <c r="AM162" s="62">
        <v>12.810940759039308</v>
      </c>
      <c r="AN162" s="62">
        <v>12.81145662132478</v>
      </c>
      <c r="AO162" s="62">
        <v>12.814922528786086</v>
      </c>
      <c r="AP162" s="62">
        <v>12.818702772475747</v>
      </c>
      <c r="AQ162" s="62">
        <v>12.817662753008971</v>
      </c>
      <c r="AR162" s="62">
        <v>12.806567709189416</v>
      </c>
      <c r="AS162" s="62">
        <v>12.816977769510226</v>
      </c>
      <c r="AT162" s="62">
        <v>12.815090519596231</v>
      </c>
      <c r="AU162" s="62">
        <v>12.815281989642113</v>
      </c>
      <c r="AV162" s="62">
        <v>12.815901074724351</v>
      </c>
      <c r="AW162" s="62">
        <v>12.813206597855897</v>
      </c>
      <c r="AX162" s="62">
        <v>12.814116835927887</v>
      </c>
      <c r="AY162" s="62">
        <v>12.820177946526355</v>
      </c>
      <c r="AZ162" s="62">
        <v>12.812859046489152</v>
      </c>
      <c r="BA162" s="62">
        <v>12.819461334344746</v>
      </c>
      <c r="BB162" s="62">
        <v>12.813083541286099</v>
      </c>
      <c r="BC162" s="62">
        <v>12.814420946768353</v>
      </c>
      <c r="BD162" s="62">
        <v>12.819261214706257</v>
      </c>
      <c r="BE162" s="62">
        <v>12.814306444850608</v>
      </c>
      <c r="BF162" s="62">
        <v>12.787701892268222</v>
      </c>
      <c r="BG162" s="62">
        <v>12.810935258155617</v>
      </c>
      <c r="BH162" s="62">
        <v>12.814773798938791</v>
      </c>
      <c r="BI162" s="62">
        <v>12.831090199996751</v>
      </c>
      <c r="BJ162" s="62">
        <v>12.811928566157505</v>
      </c>
      <c r="BK162" s="62">
        <v>12.814734709841771</v>
      </c>
      <c r="BL162" s="62">
        <v>12.814137975902941</v>
      </c>
      <c r="BM162" s="62">
        <v>12.819457458886518</v>
      </c>
      <c r="BN162" s="62">
        <v>12.814374704096441</v>
      </c>
      <c r="BO162" s="62">
        <v>12.812937993392623</v>
      </c>
      <c r="BP162" s="62">
        <v>12.817219145404639</v>
      </c>
      <c r="BQ162" s="62">
        <v>12.806437742471982</v>
      </c>
      <c r="BR162" s="62">
        <v>12.822060011014516</v>
      </c>
      <c r="BS162" s="62">
        <v>12.812317891678893</v>
      </c>
      <c r="BT162" s="62">
        <v>12.814570121024731</v>
      </c>
      <c r="BU162" s="62">
        <v>12.814778731479111</v>
      </c>
      <c r="BV162" s="62">
        <v>12.809840579464703</v>
      </c>
      <c r="BW162" s="62">
        <v>12.814244071673096</v>
      </c>
      <c r="BX162" s="62">
        <v>12.802268129032575</v>
      </c>
      <c r="BY162" s="62">
        <v>12.814879887835255</v>
      </c>
      <c r="BZ162" s="62">
        <v>12.815287046759257</v>
      </c>
      <c r="CA162" s="62">
        <v>12.81359917943923</v>
      </c>
      <c r="CB162" s="62">
        <v>12.815763359841434</v>
      </c>
      <c r="CC162" s="62">
        <v>12.815289735331385</v>
      </c>
      <c r="CD162" s="62">
        <v>12.814503173948188</v>
      </c>
      <c r="CE162" s="62">
        <v>12.813463903341642</v>
      </c>
      <c r="CF162" s="62">
        <v>12.813263187749161</v>
      </c>
    </row>
    <row r="163" spans="2:84" outlineLevel="1" x14ac:dyDescent="0.2">
      <c r="B163" s="2">
        <v>149</v>
      </c>
      <c r="D163">
        <v>92</v>
      </c>
      <c r="E163" t="s">
        <v>126</v>
      </c>
      <c r="F163" s="30"/>
      <c r="G163" s="30">
        <f t="shared" si="44"/>
        <v>0.62665786861574369</v>
      </c>
      <c r="H163" s="30">
        <f t="shared" si="45"/>
        <v>0.62665786861574369</v>
      </c>
      <c r="I163" s="30">
        <f t="shared" si="45"/>
        <v>0.62665786861574369</v>
      </c>
      <c r="J163" s="30">
        <f t="shared" si="45"/>
        <v>0.62665786861574369</v>
      </c>
      <c r="K163" s="30">
        <f t="shared" si="45"/>
        <v>0.62665786861574369</v>
      </c>
      <c r="L163" s="30">
        <f t="shared" si="45"/>
        <v>0.62665786861574369</v>
      </c>
      <c r="M163" s="30">
        <f t="shared" si="45"/>
        <v>0.62665786861574369</v>
      </c>
      <c r="N163" s="131"/>
      <c r="O163" s="62">
        <v>161</v>
      </c>
      <c r="P163" s="62">
        <v>0</v>
      </c>
      <c r="Q163" s="54">
        <v>0.62643242664315246</v>
      </c>
      <c r="R163" s="80">
        <v>0.62653853064688692</v>
      </c>
      <c r="S163" s="80">
        <v>0.6328047547232748</v>
      </c>
      <c r="T163" s="80">
        <v>0.6266420475927259</v>
      </c>
      <c r="U163" s="80">
        <v>0.62645281025512112</v>
      </c>
      <c r="V163" s="80">
        <v>0.62625791288463828</v>
      </c>
      <c r="W163" s="80">
        <v>0.62777892695115167</v>
      </c>
      <c r="X163" s="80">
        <v>0.62722193683244376</v>
      </c>
      <c r="Y163" s="80">
        <v>0.62665786861574369</v>
      </c>
      <c r="Z163" s="80">
        <v>0.6293676487913592</v>
      </c>
      <c r="AA163" s="80">
        <v>0.63118119214696933</v>
      </c>
      <c r="AB163" s="80">
        <v>0.62748695413763633</v>
      </c>
      <c r="AC163" s="80">
        <v>0.62669500544213474</v>
      </c>
      <c r="AD163" s="80">
        <v>0.62821524004612495</v>
      </c>
      <c r="AE163" s="80">
        <v>0.62671730298834671</v>
      </c>
      <c r="AF163" s="80">
        <v>0.62771962840268625</v>
      </c>
      <c r="AG163" s="80">
        <v>0.62649571916465363</v>
      </c>
      <c r="AH163" s="80">
        <v>0.62607624823750918</v>
      </c>
      <c r="AI163" s="80">
        <v>0.62209521131343637</v>
      </c>
      <c r="AJ163" s="80">
        <v>0.62704150513783619</v>
      </c>
      <c r="AK163" s="80">
        <v>0.62747095513449158</v>
      </c>
      <c r="AL163" s="80">
        <v>0.6287665026882101</v>
      </c>
      <c r="AM163" s="62">
        <v>0.62628012665005395</v>
      </c>
      <c r="AN163" s="62">
        <v>0.62561845200004551</v>
      </c>
      <c r="AO163" s="62">
        <v>0.62749416150340098</v>
      </c>
      <c r="AP163" s="62">
        <v>0.6270622158506467</v>
      </c>
      <c r="AQ163" s="62">
        <v>0.62696440111624496</v>
      </c>
      <c r="AR163" s="62">
        <v>0.630250030542991</v>
      </c>
      <c r="AS163" s="62">
        <v>0.61948587267852395</v>
      </c>
      <c r="AT163" s="62">
        <v>0.63013282520267999</v>
      </c>
      <c r="AU163" s="62">
        <v>0.62764389189673109</v>
      </c>
      <c r="AV163" s="62">
        <v>0.62779738691986353</v>
      </c>
      <c r="AW163" s="62">
        <v>0.62593041592282184</v>
      </c>
      <c r="AX163" s="62">
        <v>0.62903862070960403</v>
      </c>
      <c r="AY163" s="62">
        <v>0.62523314168334332</v>
      </c>
      <c r="AZ163" s="62">
        <v>0.62667799323262352</v>
      </c>
      <c r="BA163" s="62">
        <v>0.62706798998948121</v>
      </c>
      <c r="BB163" s="62">
        <v>0.63057730008522872</v>
      </c>
      <c r="BC163" s="62">
        <v>0.62706462770942051</v>
      </c>
      <c r="BD163" s="62">
        <v>0.62545240797989465</v>
      </c>
      <c r="BE163" s="62">
        <v>0.62769902096511809</v>
      </c>
      <c r="BF163" s="62">
        <v>0.62881456567055571</v>
      </c>
      <c r="BG163" s="62">
        <v>0.62469391589931944</v>
      </c>
      <c r="BH163" s="62">
        <v>0.62569353366657343</v>
      </c>
      <c r="BI163" s="62">
        <v>0.62680751453324146</v>
      </c>
      <c r="BJ163" s="62">
        <v>0.62460732905682403</v>
      </c>
      <c r="BK163" s="62">
        <v>0.62743525406525413</v>
      </c>
      <c r="BL163" s="62">
        <v>0.62651916394216123</v>
      </c>
      <c r="BM163" s="62">
        <v>0.62689304939036861</v>
      </c>
      <c r="BN163" s="62">
        <v>0.62692417872216433</v>
      </c>
      <c r="BO163" s="62">
        <v>0.62560506060476007</v>
      </c>
      <c r="BP163" s="62">
        <v>0.62712970811613922</v>
      </c>
      <c r="BQ163" s="62">
        <v>0.63089926250244477</v>
      </c>
      <c r="BR163" s="62">
        <v>0.62426122025757624</v>
      </c>
      <c r="BS163" s="62">
        <v>0.62763723446719488</v>
      </c>
      <c r="BT163" s="62">
        <v>0.62666654379396858</v>
      </c>
      <c r="BU163" s="62">
        <v>0.62669041886364918</v>
      </c>
      <c r="BV163" s="62">
        <v>0.63219180354371862</v>
      </c>
      <c r="BW163" s="62">
        <v>0.62698617183391536</v>
      </c>
      <c r="BX163" s="62">
        <v>0.63227166604871299</v>
      </c>
      <c r="BY163" s="62">
        <v>0.62695084028967196</v>
      </c>
      <c r="BZ163" s="62">
        <v>0.62622775446724177</v>
      </c>
      <c r="CA163" s="62">
        <v>0.62557067618694218</v>
      </c>
      <c r="CB163" s="62">
        <v>0.62845189561653692</v>
      </c>
      <c r="CC163" s="62">
        <v>0.62705212360064444</v>
      </c>
      <c r="CD163" s="62">
        <v>0.62665140849649814</v>
      </c>
      <c r="CE163" s="62">
        <v>0.62689728434480774</v>
      </c>
      <c r="CF163" s="62">
        <v>0.62650156425066361</v>
      </c>
    </row>
    <row r="164" spans="2:84" outlineLevel="1" x14ac:dyDescent="0.2">
      <c r="B164" s="2">
        <v>150</v>
      </c>
      <c r="D164">
        <v>93</v>
      </c>
      <c r="E164" t="s">
        <v>127</v>
      </c>
      <c r="F164" s="30"/>
      <c r="G164" s="30">
        <f t="shared" si="44"/>
        <v>0.44524665751828291</v>
      </c>
      <c r="H164" s="30">
        <f t="shared" si="45"/>
        <v>0.44524665751828291</v>
      </c>
      <c r="I164" s="30">
        <f t="shared" si="45"/>
        <v>0.44524665751828291</v>
      </c>
      <c r="J164" s="30">
        <f t="shared" si="45"/>
        <v>0.44524665751828291</v>
      </c>
      <c r="K164" s="30">
        <f t="shared" si="45"/>
        <v>0.44524665751828291</v>
      </c>
      <c r="L164" s="30">
        <f t="shared" si="45"/>
        <v>0.44524665751828291</v>
      </c>
      <c r="M164" s="30">
        <f t="shared" si="45"/>
        <v>0.44524665751828291</v>
      </c>
      <c r="N164" s="131"/>
      <c r="O164" s="62">
        <v>162</v>
      </c>
      <c r="P164" s="62">
        <v>0</v>
      </c>
      <c r="Q164" s="54">
        <v>0.45713993689039062</v>
      </c>
      <c r="R164" s="80">
        <v>0.4439023607460244</v>
      </c>
      <c r="S164" s="80">
        <v>0.44057142147939932</v>
      </c>
      <c r="T164" s="80">
        <v>0.44477792881448552</v>
      </c>
      <c r="U164" s="80">
        <v>0.43873386187248575</v>
      </c>
      <c r="V164" s="80">
        <v>0.4358896076051535</v>
      </c>
      <c r="W164" s="80">
        <v>0.44479564805494209</v>
      </c>
      <c r="X164" s="80">
        <v>0.44755158910340032</v>
      </c>
      <c r="Y164" s="80">
        <v>0.44524665751828291</v>
      </c>
      <c r="Z164" s="80">
        <v>0.44061715082506375</v>
      </c>
      <c r="AA164" s="80">
        <v>0.44745410998208301</v>
      </c>
      <c r="AB164" s="80">
        <v>0.44313835605104801</v>
      </c>
      <c r="AC164" s="80">
        <v>0.43941794296536801</v>
      </c>
      <c r="AD164" s="80">
        <v>0.42638488478866743</v>
      </c>
      <c r="AE164" s="80">
        <v>0.45244742162916041</v>
      </c>
      <c r="AF164" s="80">
        <v>0.45271762057555354</v>
      </c>
      <c r="AG164" s="80">
        <v>0.44521613602173082</v>
      </c>
      <c r="AH164" s="80">
        <v>0.44682826788847246</v>
      </c>
      <c r="AI164" s="80">
        <v>0.45201542149564689</v>
      </c>
      <c r="AJ164" s="80">
        <v>0.4464027375197227</v>
      </c>
      <c r="AK164" s="80">
        <v>0.43862936786240148</v>
      </c>
      <c r="AL164" s="80">
        <v>0.43902133767751522</v>
      </c>
      <c r="AM164" s="62">
        <v>0.4744381767411836</v>
      </c>
      <c r="AN164" s="62">
        <v>0.43647701585188614</v>
      </c>
      <c r="AO164" s="62">
        <v>0.43962692290821337</v>
      </c>
      <c r="AP164" s="62">
        <v>0.45823154050753734</v>
      </c>
      <c r="AQ164" s="62">
        <v>0.45389437066785804</v>
      </c>
      <c r="AR164" s="62">
        <v>0.44425993474703762</v>
      </c>
      <c r="AS164" s="62">
        <v>0.45117461629467093</v>
      </c>
      <c r="AT164" s="62">
        <v>0.40372588554868494</v>
      </c>
      <c r="AU164" s="62">
        <v>0.44481289096321819</v>
      </c>
      <c r="AV164" s="62">
        <v>0.44245966585891083</v>
      </c>
      <c r="AW164" s="62">
        <v>0.44821775695201793</v>
      </c>
      <c r="AX164" s="62">
        <v>0.44290459816855243</v>
      </c>
      <c r="AY164" s="62">
        <v>0.48009712300465496</v>
      </c>
      <c r="AZ164" s="62">
        <v>0.448688905956176</v>
      </c>
      <c r="BA164" s="62">
        <v>0.43982965445396532</v>
      </c>
      <c r="BB164" s="62">
        <v>0.4500217885029455</v>
      </c>
      <c r="BC164" s="62">
        <v>0.4457443182280692</v>
      </c>
      <c r="BD164" s="62">
        <v>0.45820846274877775</v>
      </c>
      <c r="BE164" s="62">
        <v>0.44786381497226846</v>
      </c>
      <c r="BF164" s="62">
        <v>0.49067198763245296</v>
      </c>
      <c r="BG164" s="62">
        <v>0.44850949404180862</v>
      </c>
      <c r="BH164" s="62">
        <v>0.44530287863498574</v>
      </c>
      <c r="BI164" s="62">
        <v>0.42476869962767549</v>
      </c>
      <c r="BJ164" s="62">
        <v>0.45612132967833618</v>
      </c>
      <c r="BK164" s="62">
        <v>0.44337554057814377</v>
      </c>
      <c r="BL164" s="62">
        <v>0.44709862395546524</v>
      </c>
      <c r="BM164" s="62">
        <v>0.45682379493569403</v>
      </c>
      <c r="BN164" s="62">
        <v>0.44494767057280865</v>
      </c>
      <c r="BO164" s="62">
        <v>0.37201213786515019</v>
      </c>
      <c r="BP164" s="62">
        <v>0.42381762023795266</v>
      </c>
      <c r="BQ164" s="62">
        <v>0.44131893231242408</v>
      </c>
      <c r="BR164" s="62">
        <v>0.43709079094380021</v>
      </c>
      <c r="BS164" s="62">
        <v>0.45048620372916154</v>
      </c>
      <c r="BT164" s="62">
        <v>0.44556299156779983</v>
      </c>
      <c r="BU164" s="62">
        <v>0.444646753415468</v>
      </c>
      <c r="BV164" s="62">
        <v>0.42625427330755833</v>
      </c>
      <c r="BW164" s="62">
        <v>0.44494104793733213</v>
      </c>
      <c r="BX164" s="62">
        <v>0.46436063113248105</v>
      </c>
      <c r="BY164" s="62">
        <v>0.44037823971385298</v>
      </c>
      <c r="BZ164" s="62">
        <v>0.44449362529585673</v>
      </c>
      <c r="CA164" s="62">
        <v>0.44953008725980731</v>
      </c>
      <c r="CB164" s="62">
        <v>0.44342744550240265</v>
      </c>
      <c r="CC164" s="62">
        <v>0.44683231305323856</v>
      </c>
      <c r="CD164" s="62">
        <v>0.45067578913947226</v>
      </c>
      <c r="CE164" s="62">
        <v>0.44532584848564594</v>
      </c>
      <c r="CF164" s="62">
        <v>0.44551658211236922</v>
      </c>
    </row>
    <row r="165" spans="2:84" outlineLevel="1" x14ac:dyDescent="0.2">
      <c r="B165" s="2">
        <v>151</v>
      </c>
      <c r="D165">
        <v>94</v>
      </c>
      <c r="E165" t="s">
        <v>128</v>
      </c>
      <c r="F165" s="30"/>
      <c r="G165" s="30">
        <f t="shared" si="44"/>
        <v>0.15517605381023231</v>
      </c>
      <c r="H165" s="30">
        <f t="shared" si="45"/>
        <v>0.15517605381023231</v>
      </c>
      <c r="I165" s="30">
        <f t="shared" si="45"/>
        <v>0.15517605381023231</v>
      </c>
      <c r="J165" s="30">
        <f t="shared" si="45"/>
        <v>0.15517605381023231</v>
      </c>
      <c r="K165" s="30">
        <f t="shared" si="45"/>
        <v>0.15517605381023231</v>
      </c>
      <c r="L165" s="30">
        <f t="shared" si="45"/>
        <v>0.15517605381023231</v>
      </c>
      <c r="M165" s="30">
        <f t="shared" si="45"/>
        <v>0.15517605381023231</v>
      </c>
      <c r="N165" s="131"/>
      <c r="O165" s="62">
        <v>163</v>
      </c>
      <c r="P165" s="62">
        <v>0</v>
      </c>
      <c r="Q165" s="54">
        <v>0.15665784699970534</v>
      </c>
      <c r="R165" s="80">
        <v>0.1617444919555816</v>
      </c>
      <c r="S165" s="80">
        <v>0.16082604962565611</v>
      </c>
      <c r="T165" s="80">
        <v>0.15980624732477092</v>
      </c>
      <c r="U165" s="80">
        <v>0.16310337583390586</v>
      </c>
      <c r="V165" s="80">
        <v>0.16831921619179602</v>
      </c>
      <c r="W165" s="80">
        <v>0.16252049393951762</v>
      </c>
      <c r="X165" s="80">
        <v>0.15481466094418173</v>
      </c>
      <c r="Y165" s="80">
        <v>0.15517605381023231</v>
      </c>
      <c r="Z165" s="80">
        <v>0.16553001458055727</v>
      </c>
      <c r="AA165" s="80">
        <v>0.16256292839174574</v>
      </c>
      <c r="AB165" s="80">
        <v>0.16819202909035297</v>
      </c>
      <c r="AC165" s="80">
        <v>0.16934294174326384</v>
      </c>
      <c r="AD165" s="80">
        <v>0.16915297456674111</v>
      </c>
      <c r="AE165" s="80">
        <v>0.16696938333937167</v>
      </c>
      <c r="AF165" s="80">
        <v>0.15509730054549328</v>
      </c>
      <c r="AG165" s="80">
        <v>0.15784576240515069</v>
      </c>
      <c r="AH165" s="80">
        <v>0.16157425539342624</v>
      </c>
      <c r="AI165" s="80">
        <v>0.15455513331555285</v>
      </c>
      <c r="AJ165" s="80">
        <v>0.16160336889525384</v>
      </c>
      <c r="AK165" s="80">
        <v>0.16456895098040686</v>
      </c>
      <c r="AL165" s="80">
        <v>0.15671309770681655</v>
      </c>
      <c r="AM165" s="62">
        <v>0.1441581876797372</v>
      </c>
      <c r="AN165" s="62">
        <v>0.17461819600232706</v>
      </c>
      <c r="AO165" s="62">
        <v>0.15973801818190592</v>
      </c>
      <c r="AP165" s="62">
        <v>0.15922024051428693</v>
      </c>
      <c r="AQ165" s="62">
        <v>0.15558244874183169</v>
      </c>
      <c r="AR165" s="62">
        <v>0.16039174713949583</v>
      </c>
      <c r="AS165" s="62">
        <v>0.15946553199517904</v>
      </c>
      <c r="AT165" s="62">
        <v>0.19340777889018368</v>
      </c>
      <c r="AU165" s="62">
        <v>0.16028930385074378</v>
      </c>
      <c r="AV165" s="62">
        <v>0.16088555495078627</v>
      </c>
      <c r="AW165" s="62">
        <v>0.16089871597868671</v>
      </c>
      <c r="AX165" s="62">
        <v>0.16303950431475447</v>
      </c>
      <c r="AY165" s="62">
        <v>0.13324360811210118</v>
      </c>
      <c r="AZ165" s="62">
        <v>0.16588739365653263</v>
      </c>
      <c r="BA165" s="62">
        <v>0.15708779987464641</v>
      </c>
      <c r="BB165" s="62">
        <v>0.15932646742524642</v>
      </c>
      <c r="BC165" s="62">
        <v>0.15813459527300394</v>
      </c>
      <c r="BD165" s="62">
        <v>0.16040733392949291</v>
      </c>
      <c r="BE165" s="62">
        <v>0.15920812956331759</v>
      </c>
      <c r="BF165" s="62">
        <v>0.13794101340892354</v>
      </c>
      <c r="BG165" s="62">
        <v>0.16228813491112656</v>
      </c>
      <c r="BH165" s="62">
        <v>0.15851879459963403</v>
      </c>
      <c r="BI165" s="62">
        <v>0.14776809242987449</v>
      </c>
      <c r="BJ165" s="62">
        <v>0.15299708425545441</v>
      </c>
      <c r="BK165" s="62">
        <v>0.16051635196057754</v>
      </c>
      <c r="BL165" s="62">
        <v>0.15840720771787323</v>
      </c>
      <c r="BM165" s="62">
        <v>0.15097438860357479</v>
      </c>
      <c r="BN165" s="62">
        <v>0.16021524631856379</v>
      </c>
      <c r="BO165" s="62">
        <v>0.22133468679295701</v>
      </c>
      <c r="BP165" s="62">
        <v>0.19096276480396263</v>
      </c>
      <c r="BQ165" s="62">
        <v>0.16787525933291775</v>
      </c>
      <c r="BR165" s="62">
        <v>0.1556297157235631</v>
      </c>
      <c r="BS165" s="62">
        <v>0.15673422967828587</v>
      </c>
      <c r="BT165" s="62">
        <v>0.15984140060233723</v>
      </c>
      <c r="BU165" s="62">
        <v>0.16111502938499189</v>
      </c>
      <c r="BV165" s="62">
        <v>0.1755219698118943</v>
      </c>
      <c r="BW165" s="62">
        <v>0.15947803333162081</v>
      </c>
      <c r="BX165" s="62">
        <v>0.13103812705228901</v>
      </c>
      <c r="BY165" s="62">
        <v>0.16531318919302812</v>
      </c>
      <c r="BZ165" s="62">
        <v>0.16304420261765296</v>
      </c>
      <c r="CA165" s="62">
        <v>0.15805738529391053</v>
      </c>
      <c r="CB165" s="62">
        <v>0.1623917780574746</v>
      </c>
      <c r="CC165" s="62">
        <v>0.15925517629622021</v>
      </c>
      <c r="CD165" s="62">
        <v>0.1613932911786638</v>
      </c>
      <c r="CE165" s="62">
        <v>0.16259340762324623</v>
      </c>
      <c r="CF165" s="62">
        <v>0.1624092653520125</v>
      </c>
    </row>
    <row r="166" spans="2:84" outlineLevel="1" x14ac:dyDescent="0.2">
      <c r="B166" s="2">
        <v>152</v>
      </c>
      <c r="D166">
        <v>95</v>
      </c>
      <c r="E166" t="s">
        <v>129</v>
      </c>
      <c r="F166" s="30"/>
      <c r="G166" s="30">
        <f t="shared" si="44"/>
        <v>0.10876831095024361</v>
      </c>
      <c r="H166" s="30">
        <f t="shared" si="45"/>
        <v>0.10876831095024361</v>
      </c>
      <c r="I166" s="30">
        <f t="shared" si="45"/>
        <v>0.10876831095024361</v>
      </c>
      <c r="J166" s="30">
        <f t="shared" si="45"/>
        <v>0.10876831095024361</v>
      </c>
      <c r="K166" s="30">
        <f t="shared" si="45"/>
        <v>0.10876831095024361</v>
      </c>
      <c r="L166" s="30">
        <f t="shared" si="45"/>
        <v>0.10876831095024361</v>
      </c>
      <c r="M166" s="30">
        <f t="shared" si="45"/>
        <v>0.10876831095024361</v>
      </c>
      <c r="N166" s="131"/>
      <c r="O166" s="62">
        <v>164</v>
      </c>
      <c r="P166" s="62">
        <v>0</v>
      </c>
      <c r="Q166" s="54">
        <v>0.11095634019827018</v>
      </c>
      <c r="R166" s="80">
        <v>9.9479524361308885E-2</v>
      </c>
      <c r="S166" s="80">
        <v>0.11006314761137045</v>
      </c>
      <c r="T166" s="80">
        <v>0.10505984096412749</v>
      </c>
      <c r="U166" s="80">
        <v>0.10907159670629264</v>
      </c>
      <c r="V166" s="80">
        <v>0.10745367871077752</v>
      </c>
      <c r="W166" s="80">
        <v>0.10179342606131343</v>
      </c>
      <c r="X166" s="80">
        <v>0.10977007445625103</v>
      </c>
      <c r="Y166" s="80">
        <v>0.10876831095024361</v>
      </c>
      <c r="Z166" s="80">
        <v>0.10466523755598584</v>
      </c>
      <c r="AA166" s="80">
        <v>0.10661130436832145</v>
      </c>
      <c r="AB166" s="80">
        <v>0.1018364785179439</v>
      </c>
      <c r="AC166" s="80">
        <v>0.1061941404269041</v>
      </c>
      <c r="AD166" s="80">
        <v>0.11285150840872868</v>
      </c>
      <c r="AE166" s="80">
        <v>8.6397660773184212E-2</v>
      </c>
      <c r="AF166" s="80">
        <v>0.1057203064698805</v>
      </c>
      <c r="AG166" s="80">
        <v>0.10302773180002736</v>
      </c>
      <c r="AH166" s="80">
        <v>0.10431420693070237</v>
      </c>
      <c r="AI166" s="80">
        <v>9.2676138236125125E-2</v>
      </c>
      <c r="AJ166" s="80">
        <v>0.10612395466848289</v>
      </c>
      <c r="AK166" s="80">
        <v>0.10433170770676883</v>
      </c>
      <c r="AL166" s="80">
        <v>0.11427851674253658</v>
      </c>
      <c r="AM166" s="62">
        <v>9.5699160131832592E-2</v>
      </c>
      <c r="AN166" s="62">
        <v>0.10573805416740537</v>
      </c>
      <c r="AO166" s="62">
        <v>0.10851015848503008</v>
      </c>
      <c r="AP166" s="62">
        <v>0.10671054627551309</v>
      </c>
      <c r="AQ166" s="62">
        <v>9.9503014400384018E-2</v>
      </c>
      <c r="AR166" s="62">
        <v>0.11689601504617993</v>
      </c>
      <c r="AS166" s="62">
        <v>0.10338576785065104</v>
      </c>
      <c r="AT166" s="62">
        <v>0.10604040724435995</v>
      </c>
      <c r="AU166" s="62">
        <v>0.10539415660645776</v>
      </c>
      <c r="AV166" s="62">
        <v>0.10313938778589071</v>
      </c>
      <c r="AW166" s="62">
        <v>0.10307493055803828</v>
      </c>
      <c r="AX166" s="62">
        <v>0.10524242364690309</v>
      </c>
      <c r="AY166" s="62">
        <v>0.10888926911656939</v>
      </c>
      <c r="AZ166" s="62">
        <v>0.10020252734990942</v>
      </c>
      <c r="BA166" s="62">
        <v>0.10423208482699614</v>
      </c>
      <c r="BB166" s="62">
        <v>0.10628989100841502</v>
      </c>
      <c r="BC166" s="62">
        <v>0.10737515684912674</v>
      </c>
      <c r="BD166" s="62">
        <v>0.10062789653882867</v>
      </c>
      <c r="BE166" s="62">
        <v>0.10380892089426159</v>
      </c>
      <c r="BF166" s="62">
        <v>0.10317535760217442</v>
      </c>
      <c r="BG166" s="62">
        <v>0.1083221198069267</v>
      </c>
      <c r="BH166" s="62">
        <v>0.10727913758209669</v>
      </c>
      <c r="BI166" s="62">
        <v>0.11598211536671865</v>
      </c>
      <c r="BJ166" s="62">
        <v>0.10317943236699752</v>
      </c>
      <c r="BK166" s="62">
        <v>0.10657520088673479</v>
      </c>
      <c r="BL166" s="62">
        <v>0.10527782657464585</v>
      </c>
      <c r="BM166" s="62">
        <v>0.10513039650977005</v>
      </c>
      <c r="BN166" s="62">
        <v>0.10578038524992366</v>
      </c>
      <c r="BO166" s="62">
        <v>9.0321762302703806E-2</v>
      </c>
      <c r="BP166" s="62">
        <v>9.4677511393098171E-2</v>
      </c>
      <c r="BQ166" s="62">
        <v>0.10111247781969618</v>
      </c>
      <c r="BR166" s="62">
        <v>0.10923611475842263</v>
      </c>
      <c r="BS166" s="62">
        <v>0.10739102691223297</v>
      </c>
      <c r="BT166" s="62">
        <v>0.10708229676935903</v>
      </c>
      <c r="BU166" s="62">
        <v>0.10420612745703645</v>
      </c>
      <c r="BV166" s="62">
        <v>0.10676639878525551</v>
      </c>
      <c r="BW166" s="62">
        <v>0.10513060531848911</v>
      </c>
      <c r="BX166" s="62">
        <v>8.9453099906663405E-2</v>
      </c>
      <c r="BY166" s="62">
        <v>0.10395212049695503</v>
      </c>
      <c r="BZ166" s="62">
        <v>0.10219327879520154</v>
      </c>
      <c r="CA166" s="62">
        <v>0.10392772758871294</v>
      </c>
      <c r="CB166" s="62">
        <v>0.10415743115331262</v>
      </c>
      <c r="CC166" s="62">
        <v>0.1042627293398468</v>
      </c>
      <c r="CD166" s="62">
        <v>0.10057762104709515</v>
      </c>
      <c r="CE166" s="62">
        <v>0.10388159705056238</v>
      </c>
      <c r="CF166" s="62">
        <v>0.1083093955727209</v>
      </c>
    </row>
    <row r="167" spans="2:84" outlineLevel="1" x14ac:dyDescent="0.2">
      <c r="B167" s="2">
        <v>153</v>
      </c>
      <c r="D167">
        <v>96</v>
      </c>
      <c r="E167" t="s">
        <v>130</v>
      </c>
      <c r="F167" s="30"/>
      <c r="G167" s="30">
        <f t="shared" si="44"/>
        <v>0.12097350377727345</v>
      </c>
      <c r="H167" s="30">
        <f t="shared" si="45"/>
        <v>0.12097350377727345</v>
      </c>
      <c r="I167" s="30">
        <f t="shared" si="45"/>
        <v>0.12097350377727345</v>
      </c>
      <c r="J167" s="30">
        <f t="shared" si="45"/>
        <v>0.12097350377727345</v>
      </c>
      <c r="K167" s="30">
        <f t="shared" si="45"/>
        <v>0.12097350377727345</v>
      </c>
      <c r="L167" s="30">
        <f t="shared" si="45"/>
        <v>0.12097350377727345</v>
      </c>
      <c r="M167" s="30">
        <f t="shared" si="45"/>
        <v>0.12097350377727345</v>
      </c>
      <c r="N167" s="131"/>
      <c r="O167" s="62">
        <v>165</v>
      </c>
      <c r="P167" s="62">
        <v>0</v>
      </c>
      <c r="Q167" s="54">
        <v>0.12359159685608501</v>
      </c>
      <c r="R167" s="80">
        <v>0.12324787238901624</v>
      </c>
      <c r="S167" s="80">
        <v>0.13217376575351314</v>
      </c>
      <c r="T167" s="80">
        <v>0.12013030694372406</v>
      </c>
      <c r="U167" s="80">
        <v>0.12288769765677032</v>
      </c>
      <c r="V167" s="80">
        <v>0.12189278087833144</v>
      </c>
      <c r="W167" s="80">
        <v>0.12919440994006814</v>
      </c>
      <c r="X167" s="80">
        <v>0.12487470386764654</v>
      </c>
      <c r="Y167" s="80">
        <v>0.12097350377727345</v>
      </c>
      <c r="Z167" s="80">
        <v>0.12794174119086588</v>
      </c>
      <c r="AA167" s="80">
        <v>0.13706018401500897</v>
      </c>
      <c r="AB167" s="80">
        <v>0.12870964222518633</v>
      </c>
      <c r="AC167" s="80">
        <v>0.12147806662847094</v>
      </c>
      <c r="AD167" s="80">
        <v>0.13726772631351714</v>
      </c>
      <c r="AE167" s="80">
        <v>0.12198175940059586</v>
      </c>
      <c r="AF167" s="80">
        <v>0.12676771898688943</v>
      </c>
      <c r="AG167" s="80">
        <v>0.12173752796686821</v>
      </c>
      <c r="AH167" s="80">
        <v>0.12171966210426044</v>
      </c>
      <c r="AI167" s="80">
        <v>0.11428480170755995</v>
      </c>
      <c r="AJ167" s="80">
        <v>0.12321666434535516</v>
      </c>
      <c r="AK167" s="80">
        <v>0.13002499084082975</v>
      </c>
      <c r="AL167" s="80">
        <v>0.12618436838216662</v>
      </c>
      <c r="AM167" s="62">
        <v>0.12000471124962564</v>
      </c>
      <c r="AN167" s="62">
        <v>0.13146065398894646</v>
      </c>
      <c r="AO167" s="62">
        <v>0.1218073782663498</v>
      </c>
      <c r="AP167" s="62">
        <v>0.12243728642597285</v>
      </c>
      <c r="AQ167" s="62">
        <v>0.12595743134646198</v>
      </c>
      <c r="AR167" s="62">
        <v>0.13567249409377924</v>
      </c>
      <c r="AS167" s="62">
        <v>0.12826071187395693</v>
      </c>
      <c r="AT167" s="62">
        <v>0.12455488549148441</v>
      </c>
      <c r="AU167" s="62">
        <v>0.12368805787968395</v>
      </c>
      <c r="AV167" s="62">
        <v>0.12460459341251928</v>
      </c>
      <c r="AW167" s="62">
        <v>0.11836281035814622</v>
      </c>
      <c r="AX167" s="62">
        <v>0.13311598005915859</v>
      </c>
      <c r="AY167" s="62">
        <v>0.12362413787767235</v>
      </c>
      <c r="AZ167" s="62">
        <v>0.12499651430944181</v>
      </c>
      <c r="BA167" s="62">
        <v>0.12617818185698848</v>
      </c>
      <c r="BB167" s="62">
        <v>0.13060779866809447</v>
      </c>
      <c r="BC167" s="62">
        <v>0.12542391091997662</v>
      </c>
      <c r="BD167" s="62">
        <v>0.1313154023425287</v>
      </c>
      <c r="BE167" s="62">
        <v>0.12893595599785801</v>
      </c>
      <c r="BF167" s="62">
        <v>0.12284409942711516</v>
      </c>
      <c r="BG167" s="62">
        <v>0.11202169308850274</v>
      </c>
      <c r="BH167" s="62">
        <v>0.12071467044070472</v>
      </c>
      <c r="BI167" s="62">
        <v>0.111167860155029</v>
      </c>
      <c r="BJ167" s="62">
        <v>0.12795101592373048</v>
      </c>
      <c r="BK167" s="62">
        <v>0.12693574858162182</v>
      </c>
      <c r="BL167" s="62">
        <v>0.12261170231418994</v>
      </c>
      <c r="BM167" s="62">
        <v>0.12510208424137748</v>
      </c>
      <c r="BN167" s="62">
        <v>0.12357587300745609</v>
      </c>
      <c r="BO167" s="62">
        <v>0.11810437475003943</v>
      </c>
      <c r="BP167" s="62">
        <v>0.12150468166324147</v>
      </c>
      <c r="BQ167" s="62">
        <v>0.14193855805786137</v>
      </c>
      <c r="BR167" s="62">
        <v>0.11139862192050343</v>
      </c>
      <c r="BS167" s="62">
        <v>0.12416910854387986</v>
      </c>
      <c r="BT167" s="62">
        <v>0.12342821347674704</v>
      </c>
      <c r="BU167" s="62">
        <v>0.12113916284441517</v>
      </c>
      <c r="BV167" s="62">
        <v>0.14249648757510736</v>
      </c>
      <c r="BW167" s="62">
        <v>0.12527638712442601</v>
      </c>
      <c r="BX167" s="62">
        <v>0.12445997451312252</v>
      </c>
      <c r="BY167" s="62">
        <v>0.12307953610340672</v>
      </c>
      <c r="BZ167" s="62">
        <v>0.12100049828728121</v>
      </c>
      <c r="CA167" s="62">
        <v>0.1306730089827155</v>
      </c>
      <c r="CB167" s="62">
        <v>0.1233185145088953</v>
      </c>
      <c r="CC167" s="62">
        <v>0.12567133584468748</v>
      </c>
      <c r="CD167" s="62">
        <v>0.12078347002043022</v>
      </c>
      <c r="CE167" s="62">
        <v>0.12657540754975516</v>
      </c>
      <c r="CF167" s="62">
        <v>0.13015388559119367</v>
      </c>
    </row>
    <row r="168" spans="2:84" outlineLevel="1" x14ac:dyDescent="0.2">
      <c r="B168" s="2">
        <v>154</v>
      </c>
      <c r="D168">
        <v>97</v>
      </c>
      <c r="E168" t="s">
        <v>131</v>
      </c>
      <c r="F168" s="30"/>
      <c r="G168" s="30">
        <f t="shared" si="44"/>
        <v>-0.41443878646004056</v>
      </c>
      <c r="H168" s="30">
        <f t="shared" si="45"/>
        <v>-0.41443878646004056</v>
      </c>
      <c r="I168" s="30">
        <f t="shared" si="45"/>
        <v>-0.41443878646004056</v>
      </c>
      <c r="J168" s="30">
        <f t="shared" si="45"/>
        <v>-0.41443878646004056</v>
      </c>
      <c r="K168" s="30">
        <f t="shared" si="45"/>
        <v>-0.41443878646004056</v>
      </c>
      <c r="L168" s="30">
        <f t="shared" si="45"/>
        <v>-0.41443878646004056</v>
      </c>
      <c r="M168" s="30">
        <f t="shared" si="45"/>
        <v>-0.41443878646004056</v>
      </c>
      <c r="N168" s="131"/>
      <c r="O168" s="62">
        <v>166</v>
      </c>
      <c r="P168" s="62">
        <v>0</v>
      </c>
      <c r="Q168" s="54">
        <v>-0.40029655329034286</v>
      </c>
      <c r="R168" s="80">
        <v>-0.35409746395880048</v>
      </c>
      <c r="S168" s="80">
        <v>-0.38079269995727272</v>
      </c>
      <c r="T168" s="80">
        <v>-0.36934413846152148</v>
      </c>
      <c r="U168" s="80">
        <v>-0.37238802143178218</v>
      </c>
      <c r="V168" s="80">
        <v>-0.34925812609869589</v>
      </c>
      <c r="W168" s="80">
        <v>-0.3479372427761262</v>
      </c>
      <c r="X168" s="80">
        <v>-0.39556858220062985</v>
      </c>
      <c r="Y168" s="80">
        <v>-0.41443878646004056</v>
      </c>
      <c r="Z168" s="80">
        <v>-0.42901924253101764</v>
      </c>
      <c r="AA168" s="80">
        <v>-0.33467907529638907</v>
      </c>
      <c r="AB168" s="80">
        <v>-0.39218484854447522</v>
      </c>
      <c r="AC168" s="80">
        <v>-0.35195652739232181</v>
      </c>
      <c r="AD168" s="80">
        <v>-0.36636745662078835</v>
      </c>
      <c r="AE168" s="80">
        <v>-0.45925238847230287</v>
      </c>
      <c r="AF168" s="80">
        <v>-0.37266565684339747</v>
      </c>
      <c r="AG168" s="80">
        <v>-0.43179131955659478</v>
      </c>
      <c r="AH168" s="80">
        <v>-0.37734922005510918</v>
      </c>
      <c r="AI168" s="80">
        <v>-0.35842476957809133</v>
      </c>
      <c r="AJ168" s="80">
        <v>-0.35454392671765556</v>
      </c>
      <c r="AK168" s="80">
        <v>-0.39269300695857801</v>
      </c>
      <c r="AL168" s="80">
        <v>-0.389404678686189</v>
      </c>
      <c r="AM168" s="62">
        <v>-0.37945720060836563</v>
      </c>
      <c r="AN168" s="62">
        <v>-0.31747603649379857</v>
      </c>
      <c r="AO168" s="62">
        <v>-0.22895369706124347</v>
      </c>
      <c r="AP168" s="62">
        <v>-0.38478592456140381</v>
      </c>
      <c r="AQ168" s="62">
        <v>-0.43886947995862802</v>
      </c>
      <c r="AR168" s="62">
        <v>-0.37337600290101314</v>
      </c>
      <c r="AS168" s="62">
        <v>-0.38500686853637711</v>
      </c>
      <c r="AT168" s="62">
        <v>-0.40141903726022066</v>
      </c>
      <c r="AU168" s="62">
        <v>-0.37924679976802611</v>
      </c>
      <c r="AV168" s="62">
        <v>-0.37932477859397951</v>
      </c>
      <c r="AW168" s="62">
        <v>-0.32350172182936532</v>
      </c>
      <c r="AX168" s="62">
        <v>-0.37138961260064557</v>
      </c>
      <c r="AY168" s="62">
        <v>-0.34806187446929693</v>
      </c>
      <c r="AZ168" s="62">
        <v>-0.3742197508901331</v>
      </c>
      <c r="BA168" s="62">
        <v>-0.37768395522454962</v>
      </c>
      <c r="BB168" s="62">
        <v>-0.38956149181062166</v>
      </c>
      <c r="BC168" s="62">
        <v>-0.31507885698961069</v>
      </c>
      <c r="BD168" s="62">
        <v>-0.46205209541916481</v>
      </c>
      <c r="BE168" s="62">
        <v>-0.37218652822928527</v>
      </c>
      <c r="BF168" s="62">
        <v>-0.30443575165854886</v>
      </c>
      <c r="BG168" s="62">
        <v>-0.37415836912025918</v>
      </c>
      <c r="BH168" s="62">
        <v>-0.35102507535006755</v>
      </c>
      <c r="BI168" s="62">
        <v>-0.51829590350545818</v>
      </c>
      <c r="BJ168" s="62">
        <v>-0.40931439487207433</v>
      </c>
      <c r="BK168" s="62">
        <v>-0.37469032273540276</v>
      </c>
      <c r="BL168" s="62">
        <v>-0.39600165294843515</v>
      </c>
      <c r="BM168" s="62">
        <v>-0.405987541344832</v>
      </c>
      <c r="BN168" s="62">
        <v>-0.37280827648908577</v>
      </c>
      <c r="BO168" s="62">
        <v>-0.51307049283325834</v>
      </c>
      <c r="BP168" s="62">
        <v>-0.37229165620323451</v>
      </c>
      <c r="BQ168" s="62">
        <v>-0.40964494938947582</v>
      </c>
      <c r="BR168" s="62">
        <v>-0.25488962993383857</v>
      </c>
      <c r="BS168" s="62">
        <v>-0.40561202090393783</v>
      </c>
      <c r="BT168" s="62">
        <v>-0.33851096182861345</v>
      </c>
      <c r="BU168" s="62">
        <v>-0.38744065213890316</v>
      </c>
      <c r="BV168" s="62">
        <v>-0.44696440822760047</v>
      </c>
      <c r="BW168" s="62">
        <v>-0.39134946530999126</v>
      </c>
      <c r="BX168" s="62">
        <v>-0.35637045987491234</v>
      </c>
      <c r="BY168" s="62">
        <v>-0.37352077511780502</v>
      </c>
      <c r="BZ168" s="62">
        <v>-0.24160753933709078</v>
      </c>
      <c r="CA168" s="62">
        <v>-0.3760363967227357</v>
      </c>
      <c r="CB168" s="62">
        <v>-0.3760580341659242</v>
      </c>
      <c r="CC168" s="62">
        <v>-0.39025396151577973</v>
      </c>
      <c r="CD168" s="62">
        <v>-0.41490662478154905</v>
      </c>
      <c r="CE168" s="62">
        <v>-0.38195668509070285</v>
      </c>
      <c r="CF168" s="62">
        <v>-0.3902227978483408</v>
      </c>
    </row>
    <row r="169" spans="2:84" outlineLevel="1" x14ac:dyDescent="0.2">
      <c r="B169" s="2">
        <v>155</v>
      </c>
      <c r="D169">
        <v>98</v>
      </c>
      <c r="E169" t="s">
        <v>132</v>
      </c>
      <c r="F169" s="30"/>
      <c r="G169" s="30">
        <f t="shared" si="44"/>
        <v>0.17811555362105094</v>
      </c>
      <c r="H169" s="30">
        <f t="shared" si="45"/>
        <v>0.17811555362105094</v>
      </c>
      <c r="I169" s="30">
        <f t="shared" si="45"/>
        <v>0.17811555362105094</v>
      </c>
      <c r="J169" s="30">
        <f t="shared" si="45"/>
        <v>0.17811555362105094</v>
      </c>
      <c r="K169" s="30">
        <f t="shared" si="45"/>
        <v>0.17811555362105094</v>
      </c>
      <c r="L169" s="30">
        <f t="shared" si="45"/>
        <v>0.17811555362105094</v>
      </c>
      <c r="M169" s="30">
        <f t="shared" si="45"/>
        <v>0.17811555362105094</v>
      </c>
      <c r="N169" s="131"/>
      <c r="O169" s="62">
        <v>167</v>
      </c>
      <c r="P169" s="62">
        <v>0</v>
      </c>
      <c r="Q169" s="54">
        <v>0.22272730217267106</v>
      </c>
      <c r="R169" s="80">
        <v>0.21300959127088095</v>
      </c>
      <c r="S169" s="80">
        <v>0.17335542337902538</v>
      </c>
      <c r="T169" s="80">
        <v>0.19756385978967794</v>
      </c>
      <c r="U169" s="80">
        <v>0.18996236641101552</v>
      </c>
      <c r="V169" s="80">
        <v>0.20491353114258057</v>
      </c>
      <c r="W169" s="80">
        <v>0.20381579665316127</v>
      </c>
      <c r="X169" s="80">
        <v>0.25152891820417489</v>
      </c>
      <c r="Y169" s="80">
        <v>0.17811555362105094</v>
      </c>
      <c r="Z169" s="80">
        <v>0.16844599337173957</v>
      </c>
      <c r="AA169" s="80">
        <v>0.20463766697671296</v>
      </c>
      <c r="AB169" s="80">
        <v>0.16958826570242688</v>
      </c>
      <c r="AC169" s="80">
        <v>0.20304805797401301</v>
      </c>
      <c r="AD169" s="80">
        <v>0.18249730011161983</v>
      </c>
      <c r="AE169" s="80">
        <v>0.15794361855622402</v>
      </c>
      <c r="AF169" s="80">
        <v>0.11632977868088479</v>
      </c>
      <c r="AG169" s="80">
        <v>0.1251282609437471</v>
      </c>
      <c r="AH169" s="80">
        <v>0.18855649782772993</v>
      </c>
      <c r="AI169" s="80">
        <v>0.21778015067159809</v>
      </c>
      <c r="AJ169" s="80">
        <v>0.1956193740023032</v>
      </c>
      <c r="AK169" s="80">
        <v>0.18107885978200972</v>
      </c>
      <c r="AL169" s="80">
        <v>0.17302448085604266</v>
      </c>
      <c r="AM169" s="62">
        <v>0.2037462989516087</v>
      </c>
      <c r="AN169" s="62">
        <v>0.27740749094919742</v>
      </c>
      <c r="AO169" s="62">
        <v>0.23571949757047889</v>
      </c>
      <c r="AP169" s="62">
        <v>0.17074113440192745</v>
      </c>
      <c r="AQ169" s="62">
        <v>0.17421493243426237</v>
      </c>
      <c r="AR169" s="62">
        <v>0.10588288610709412</v>
      </c>
      <c r="AS169" s="62">
        <v>0.19238636456092251</v>
      </c>
      <c r="AT169" s="62">
        <v>0.18618116751437797</v>
      </c>
      <c r="AU169" s="62">
        <v>0.19081218843470027</v>
      </c>
      <c r="AV169" s="62">
        <v>0.1805822018903388</v>
      </c>
      <c r="AW169" s="62">
        <v>0.25101480115264524</v>
      </c>
      <c r="AX169" s="62">
        <v>0.18884973319552725</v>
      </c>
      <c r="AY169" s="62">
        <v>0.20334885650391998</v>
      </c>
      <c r="AZ169" s="62">
        <v>0.18686585189078467</v>
      </c>
      <c r="BA169" s="62">
        <v>0.17512836761040085</v>
      </c>
      <c r="BB169" s="62">
        <v>0.1674170193964844</v>
      </c>
      <c r="BC169" s="62">
        <v>0.21824049077183857</v>
      </c>
      <c r="BD169" s="62">
        <v>0.17121564819836485</v>
      </c>
      <c r="BE169" s="62">
        <v>0.18869188478016991</v>
      </c>
      <c r="BF169" s="62">
        <v>0.2328630013255388</v>
      </c>
      <c r="BG169" s="62">
        <v>0.19218571466043591</v>
      </c>
      <c r="BH169" s="62">
        <v>0.20632116545564333</v>
      </c>
      <c r="BI169" s="62">
        <v>0.16659946607288456</v>
      </c>
      <c r="BJ169" s="62">
        <v>0.17928178064532294</v>
      </c>
      <c r="BK169" s="62">
        <v>0.19330688239669644</v>
      </c>
      <c r="BL169" s="62">
        <v>0.18084866382798676</v>
      </c>
      <c r="BM169" s="62">
        <v>0.1859902829732617</v>
      </c>
      <c r="BN169" s="62">
        <v>0.2290697476813679</v>
      </c>
      <c r="BO169" s="62">
        <v>6.6008262535650897E-3</v>
      </c>
      <c r="BP169" s="62">
        <v>0.25107352360474089</v>
      </c>
      <c r="BQ169" s="62">
        <v>0.16813952291116996</v>
      </c>
      <c r="BR169" s="62">
        <v>0.23846949280649632</v>
      </c>
      <c r="BS169" s="62">
        <v>0.17994301787009193</v>
      </c>
      <c r="BT169" s="62">
        <v>0.17481390584244072</v>
      </c>
      <c r="BU169" s="62">
        <v>0.19022532846439644</v>
      </c>
      <c r="BV169" s="62">
        <v>0.15426972026093408</v>
      </c>
      <c r="BW169" s="62">
        <v>0.17867650841945085</v>
      </c>
      <c r="BX169" s="62">
        <v>0.20320354247111899</v>
      </c>
      <c r="BY169" s="62">
        <v>0.18635031529150531</v>
      </c>
      <c r="BZ169" s="62">
        <v>0.30866308158943717</v>
      </c>
      <c r="CA169" s="62">
        <v>0.189825746196991</v>
      </c>
      <c r="CB169" s="62">
        <v>0.18276575431779585</v>
      </c>
      <c r="CC169" s="62">
        <v>0.19466101229742394</v>
      </c>
      <c r="CD169" s="62">
        <v>0.18263289182349302</v>
      </c>
      <c r="CE169" s="62">
        <v>0.19408398963548201</v>
      </c>
      <c r="CF169" s="62">
        <v>0.21380425825097774</v>
      </c>
    </row>
    <row r="170" spans="2:84" outlineLevel="1" x14ac:dyDescent="0.2">
      <c r="B170" s="2">
        <v>156</v>
      </c>
      <c r="D170">
        <v>99</v>
      </c>
      <c r="E170" t="s">
        <v>133</v>
      </c>
      <c r="F170" s="30"/>
      <c r="G170" s="30">
        <f t="shared" si="44"/>
        <v>0.17432798980667397</v>
      </c>
      <c r="H170" s="30">
        <f t="shared" si="45"/>
        <v>0.17432798980667397</v>
      </c>
      <c r="I170" s="30">
        <f t="shared" si="45"/>
        <v>0.17432798980667397</v>
      </c>
      <c r="J170" s="30">
        <f t="shared" si="45"/>
        <v>0.17432798980667397</v>
      </c>
      <c r="K170" s="30">
        <f t="shared" si="45"/>
        <v>0.17432798980667397</v>
      </c>
      <c r="L170" s="30">
        <f t="shared" si="45"/>
        <v>0.17432798980667397</v>
      </c>
      <c r="M170" s="30">
        <f t="shared" si="45"/>
        <v>0.17432798980667397</v>
      </c>
      <c r="N170" s="131"/>
      <c r="O170" s="62">
        <v>168</v>
      </c>
      <c r="P170" s="62">
        <v>0</v>
      </c>
      <c r="Q170" s="54">
        <v>0.17177849581388829</v>
      </c>
      <c r="R170" s="80">
        <v>0.15483886501318267</v>
      </c>
      <c r="S170" s="80">
        <v>0.17794974498286584</v>
      </c>
      <c r="T170" s="80">
        <v>0.16646675427234686</v>
      </c>
      <c r="U170" s="80">
        <v>0.17188676846649997</v>
      </c>
      <c r="V170" s="80">
        <v>0.16731089891616763</v>
      </c>
      <c r="W170" s="80">
        <v>0.16001913836834675</v>
      </c>
      <c r="X170" s="80">
        <v>0.17826995710647331</v>
      </c>
      <c r="Y170" s="80">
        <v>0.17432798980667397</v>
      </c>
      <c r="Z170" s="80">
        <v>0.16437855724120906</v>
      </c>
      <c r="AA170" s="80">
        <v>0.16941256687878514</v>
      </c>
      <c r="AB170" s="80">
        <v>0.15529711493754556</v>
      </c>
      <c r="AC170" s="80">
        <v>0.15625428248754109</v>
      </c>
      <c r="AD170" s="80">
        <v>0.18664684042524549</v>
      </c>
      <c r="AE170" s="80">
        <v>0.1547561951000799</v>
      </c>
      <c r="AF170" s="80">
        <v>0.14311942948519987</v>
      </c>
      <c r="AG170" s="80">
        <v>0.15578145602833682</v>
      </c>
      <c r="AH170" s="80">
        <v>0.16396621973346462</v>
      </c>
      <c r="AI170" s="80">
        <v>0.13416837582546362</v>
      </c>
      <c r="AJ170" s="80">
        <v>0.16890950559847798</v>
      </c>
      <c r="AK170" s="80">
        <v>0.1640777783447091</v>
      </c>
      <c r="AL170" s="80">
        <v>0.21577666473416468</v>
      </c>
      <c r="AM170" s="62">
        <v>0.14260908353524326</v>
      </c>
      <c r="AN170" s="62">
        <v>0.15393852902841731</v>
      </c>
      <c r="AO170" s="62">
        <v>0.18140575466897618</v>
      </c>
      <c r="AP170" s="62">
        <v>0.14350631712760509</v>
      </c>
      <c r="AQ170" s="62">
        <v>0.14620866802689342</v>
      </c>
      <c r="AR170" s="62">
        <v>0.20678713176491742</v>
      </c>
      <c r="AS170" s="62">
        <v>0.15813049803608295</v>
      </c>
      <c r="AT170" s="62">
        <v>0.15656134120190557</v>
      </c>
      <c r="AU170" s="62">
        <v>0.16404114759948579</v>
      </c>
      <c r="AV170" s="62">
        <v>0.16782890461962829</v>
      </c>
      <c r="AW170" s="62">
        <v>0.15957942932999436</v>
      </c>
      <c r="AX170" s="62">
        <v>0.16660033235186913</v>
      </c>
      <c r="AY170" s="62">
        <v>0.16900299808417318</v>
      </c>
      <c r="AZ170" s="62">
        <v>0.15194285464472035</v>
      </c>
      <c r="BA170" s="62">
        <v>0.16973497702744425</v>
      </c>
      <c r="BB170" s="62">
        <v>0.16720910089759156</v>
      </c>
      <c r="BC170" s="62">
        <v>0.17101722675154812</v>
      </c>
      <c r="BD170" s="62">
        <v>0.14751708740856675</v>
      </c>
      <c r="BE170" s="62">
        <v>0.16766663884915775</v>
      </c>
      <c r="BF170" s="62">
        <v>0.16213456734626613</v>
      </c>
      <c r="BG170" s="62">
        <v>0.17567013467705989</v>
      </c>
      <c r="BH170" s="62">
        <v>0.17125280694478112</v>
      </c>
      <c r="BI170" s="62">
        <v>0.17821555056517674</v>
      </c>
      <c r="BJ170" s="62">
        <v>0.16291602092212651</v>
      </c>
      <c r="BK170" s="62">
        <v>0.17114358176948108</v>
      </c>
      <c r="BL170" s="62">
        <v>0.16716122087415469</v>
      </c>
      <c r="BM170" s="62">
        <v>0.15716899407163007</v>
      </c>
      <c r="BN170" s="62">
        <v>0.16151670357314785</v>
      </c>
      <c r="BO170" s="62">
        <v>0.1422161409682251</v>
      </c>
      <c r="BP170" s="62">
        <v>0.14596830485981666</v>
      </c>
      <c r="BQ170" s="62">
        <v>0.15569732564767053</v>
      </c>
      <c r="BR170" s="62">
        <v>0.17968558232475068</v>
      </c>
      <c r="BS170" s="62">
        <v>0.16936180917785057</v>
      </c>
      <c r="BT170" s="62">
        <v>0.17654307212838749</v>
      </c>
      <c r="BU170" s="62">
        <v>0.16143487747770865</v>
      </c>
      <c r="BV170" s="62">
        <v>0.16679861288402542</v>
      </c>
      <c r="BW170" s="62">
        <v>0.16929474667119218</v>
      </c>
      <c r="BX170" s="62">
        <v>0.14636389987504791</v>
      </c>
      <c r="BY170" s="62">
        <v>0.16484460359808092</v>
      </c>
      <c r="BZ170" s="62">
        <v>0.15542489375565871</v>
      </c>
      <c r="CA170" s="62">
        <v>0.16232933514104553</v>
      </c>
      <c r="CB170" s="62">
        <v>0.16373590283611791</v>
      </c>
      <c r="CC170" s="62">
        <v>0.16202335231267001</v>
      </c>
      <c r="CD170" s="62">
        <v>0.14954689120769832</v>
      </c>
      <c r="CE170" s="62">
        <v>0.1597645481501179</v>
      </c>
      <c r="CF170" s="62">
        <v>0.14705809784239759</v>
      </c>
    </row>
    <row r="171" spans="2:84" outlineLevel="1" x14ac:dyDescent="0.2">
      <c r="B171" s="2">
        <v>157</v>
      </c>
      <c r="D171">
        <v>100</v>
      </c>
      <c r="E171" t="s">
        <v>134</v>
      </c>
      <c r="F171" s="30"/>
      <c r="G171" s="30">
        <f t="shared" si="44"/>
        <v>5.2580154946279323E-2</v>
      </c>
      <c r="H171" s="30">
        <f t="shared" si="45"/>
        <v>5.2580154946279323E-2</v>
      </c>
      <c r="I171" s="30">
        <f t="shared" si="45"/>
        <v>5.2580154946279323E-2</v>
      </c>
      <c r="J171" s="30">
        <f t="shared" si="45"/>
        <v>5.2580154946279323E-2</v>
      </c>
      <c r="K171" s="30">
        <f t="shared" si="45"/>
        <v>5.2580154946279323E-2</v>
      </c>
      <c r="L171" s="30">
        <f t="shared" si="45"/>
        <v>5.2580154946279323E-2</v>
      </c>
      <c r="M171" s="30">
        <f t="shared" si="45"/>
        <v>5.2580154946279323E-2</v>
      </c>
      <c r="N171" s="131"/>
      <c r="O171" s="62">
        <v>169</v>
      </c>
      <c r="P171" s="62">
        <v>0</v>
      </c>
      <c r="Q171" s="54">
        <v>4.916034883349274E-2</v>
      </c>
      <c r="R171" s="80">
        <v>5.3284587002275452E-2</v>
      </c>
      <c r="S171" s="80">
        <v>4.6438770495822568E-2</v>
      </c>
      <c r="T171" s="80">
        <v>5.378123107436461E-2</v>
      </c>
      <c r="U171" s="80">
        <v>5.4123928392651788E-2</v>
      </c>
      <c r="V171" s="80">
        <v>5.5403825613348445E-2</v>
      </c>
      <c r="W171" s="80">
        <v>5.3204514285881799E-2</v>
      </c>
      <c r="X171" s="80">
        <v>5.3512745703827136E-2</v>
      </c>
      <c r="Y171" s="80">
        <v>5.2580154946279323E-2</v>
      </c>
      <c r="Z171" s="80">
        <v>5.4667101446115196E-2</v>
      </c>
      <c r="AA171" s="80">
        <v>5.0296776035877011E-2</v>
      </c>
      <c r="AB171" s="80">
        <v>5.4182273542130122E-2</v>
      </c>
      <c r="AC171" s="80">
        <v>5.4305782202809016E-2</v>
      </c>
      <c r="AD171" s="80">
        <v>5.13127303109433E-2</v>
      </c>
      <c r="AE171" s="80">
        <v>5.288435121579127E-2</v>
      </c>
      <c r="AF171" s="80">
        <v>5.147941371628928E-2</v>
      </c>
      <c r="AG171" s="80">
        <v>5.3175575741781445E-2</v>
      </c>
      <c r="AH171" s="80">
        <v>5.4158651158093707E-2</v>
      </c>
      <c r="AI171" s="80">
        <v>5.8419685387726017E-2</v>
      </c>
      <c r="AJ171" s="80">
        <v>5.3813202937880944E-2</v>
      </c>
      <c r="AK171" s="80">
        <v>5.5239256895829203E-2</v>
      </c>
      <c r="AL171" s="80">
        <v>4.9449949373317037E-2</v>
      </c>
      <c r="AM171" s="62">
        <v>5.510177459757104E-2</v>
      </c>
      <c r="AN171" s="62">
        <v>3.92884225511968E-2</v>
      </c>
      <c r="AO171" s="62">
        <v>5.0210375098082127E-2</v>
      </c>
      <c r="AP171" s="62">
        <v>5.3955443732925601E-2</v>
      </c>
      <c r="AQ171" s="62">
        <v>5.2589972630502468E-2</v>
      </c>
      <c r="AR171" s="62">
        <v>4.8389909273165221E-2</v>
      </c>
      <c r="AS171" s="62">
        <v>5.2148283588284383E-2</v>
      </c>
      <c r="AT171" s="62">
        <v>6.0341732873607445E-2</v>
      </c>
      <c r="AU171" s="62">
        <v>5.4713049229756505E-2</v>
      </c>
      <c r="AV171" s="62">
        <v>5.0898468907486172E-2</v>
      </c>
      <c r="AW171" s="62">
        <v>5.3634879307653871E-2</v>
      </c>
      <c r="AX171" s="62">
        <v>5.3265333346367405E-2</v>
      </c>
      <c r="AY171" s="62">
        <v>5.2298936624469383E-2</v>
      </c>
      <c r="AZ171" s="62">
        <v>5.4883074935938692E-2</v>
      </c>
      <c r="BA171" s="62">
        <v>5.2741199780716452E-2</v>
      </c>
      <c r="BB171" s="62">
        <v>5.5237188358003841E-2</v>
      </c>
      <c r="BC171" s="62">
        <v>5.3501901429098941E-2</v>
      </c>
      <c r="BD171" s="62">
        <v>5.6033918204693167E-2</v>
      </c>
      <c r="BE171" s="62">
        <v>5.0554854145639982E-2</v>
      </c>
      <c r="BF171" s="62">
        <v>5.4390477619424615E-2</v>
      </c>
      <c r="BG171" s="62">
        <v>5.6170591256039626E-2</v>
      </c>
      <c r="BH171" s="62">
        <v>5.4009750189700778E-2</v>
      </c>
      <c r="BI171" s="62">
        <v>5.4392669295586948E-2</v>
      </c>
      <c r="BJ171" s="62">
        <v>5.5090168412796126E-2</v>
      </c>
      <c r="BK171" s="62">
        <v>5.3716614384770489E-2</v>
      </c>
      <c r="BL171" s="62">
        <v>5.353540498508691E-2</v>
      </c>
      <c r="BM171" s="62">
        <v>5.3225749366978548E-2</v>
      </c>
      <c r="BN171" s="62">
        <v>5.4270127536606649E-2</v>
      </c>
      <c r="BO171" s="62">
        <v>5.3855187171518715E-2</v>
      </c>
      <c r="BP171" s="62">
        <v>5.503990155228089E-2</v>
      </c>
      <c r="BQ171" s="62">
        <v>5.3373379568857682E-2</v>
      </c>
      <c r="BR171" s="62">
        <v>5.5167258833257127E-2</v>
      </c>
      <c r="BS171" s="62">
        <v>4.6101284287109245E-2</v>
      </c>
      <c r="BT171" s="62">
        <v>5.4131604166514968E-2</v>
      </c>
      <c r="BU171" s="62">
        <v>5.3735279456927132E-2</v>
      </c>
      <c r="BV171" s="62">
        <v>5.9101216571373683E-2</v>
      </c>
      <c r="BW171" s="62">
        <v>5.4762699359683475E-2</v>
      </c>
      <c r="BX171" s="62">
        <v>5.3565988595264846E-2</v>
      </c>
      <c r="BY171" s="62">
        <v>5.4044621134801796E-2</v>
      </c>
      <c r="BZ171" s="62">
        <v>5.3358879624143984E-2</v>
      </c>
      <c r="CA171" s="62">
        <v>5.2963073937608462E-2</v>
      </c>
      <c r="CB171" s="62">
        <v>5.5990134811783165E-2</v>
      </c>
      <c r="CC171" s="62">
        <v>5.4452989613549385E-2</v>
      </c>
      <c r="CD171" s="62">
        <v>5.0135942746284523E-2</v>
      </c>
      <c r="CE171" s="62">
        <v>5.3965274109464501E-2</v>
      </c>
      <c r="CF171" s="62">
        <v>5.2537973833140517E-2</v>
      </c>
    </row>
    <row r="172" spans="2:84" outlineLevel="1" x14ac:dyDescent="0.2">
      <c r="B172" s="2">
        <v>158</v>
      </c>
      <c r="D172">
        <v>101</v>
      </c>
      <c r="E172" t="s">
        <v>135</v>
      </c>
      <c r="F172" s="30"/>
      <c r="G172" s="30">
        <f t="shared" si="44"/>
        <v>1.0484673502828501E-2</v>
      </c>
      <c r="H172" s="30">
        <f t="shared" si="45"/>
        <v>1.0484673502828501E-2</v>
      </c>
      <c r="I172" s="30">
        <f t="shared" si="45"/>
        <v>1.0484673502828501E-2</v>
      </c>
      <c r="J172" s="30">
        <f t="shared" si="45"/>
        <v>1.0484673502828501E-2</v>
      </c>
      <c r="K172" s="30">
        <f t="shared" si="45"/>
        <v>1.0484673502828501E-2</v>
      </c>
      <c r="L172" s="30">
        <f t="shared" si="45"/>
        <v>1.0484673502828501E-2</v>
      </c>
      <c r="M172" s="30">
        <f t="shared" si="45"/>
        <v>1.0484673502828501E-2</v>
      </c>
      <c r="N172" s="131"/>
      <c r="O172" s="62">
        <v>170</v>
      </c>
      <c r="P172" s="62">
        <v>0</v>
      </c>
      <c r="Q172" s="54">
        <v>8.3780809469955475E-3</v>
      </c>
      <c r="R172" s="80">
        <v>9.7871670027535052E-3</v>
      </c>
      <c r="S172" s="80">
        <v>1.635269041024201E-2</v>
      </c>
      <c r="T172" s="80">
        <v>9.1957660950107156E-3</v>
      </c>
      <c r="U172" s="80">
        <v>9.421783718003951E-3</v>
      </c>
      <c r="V172" s="80">
        <v>8.3371804494174473E-3</v>
      </c>
      <c r="W172" s="80">
        <v>1.0619573680694994E-2</v>
      </c>
      <c r="X172" s="80">
        <v>9.2589979425976576E-3</v>
      </c>
      <c r="Y172" s="80">
        <v>1.0484673502828501E-2</v>
      </c>
      <c r="Z172" s="80">
        <v>7.9388349901480249E-3</v>
      </c>
      <c r="AA172" s="80">
        <v>1.3605974269170984E-2</v>
      </c>
      <c r="AB172" s="80">
        <v>9.5944400375493899E-3</v>
      </c>
      <c r="AC172" s="80">
        <v>9.2234521577403417E-3</v>
      </c>
      <c r="AD172" s="80">
        <v>1.0491982213276518E-2</v>
      </c>
      <c r="AE172" s="80">
        <v>1.0884982180299985E-2</v>
      </c>
      <c r="AF172" s="80">
        <v>1.1006053941147842E-2</v>
      </c>
      <c r="AG172" s="80">
        <v>9.7635545924857903E-3</v>
      </c>
      <c r="AH172" s="80">
        <v>9.4711672338345654E-3</v>
      </c>
      <c r="AI172" s="80">
        <v>8.0165151496298659E-3</v>
      </c>
      <c r="AJ172" s="80">
        <v>9.6281305977349296E-3</v>
      </c>
      <c r="AK172" s="80">
        <v>8.7768246463334476E-3</v>
      </c>
      <c r="AL172" s="80">
        <v>1.1464544361095563E-2</v>
      </c>
      <c r="AM172" s="62">
        <v>9.1021959170886624E-3</v>
      </c>
      <c r="AN172" s="62">
        <v>2.5779559549943265E-2</v>
      </c>
      <c r="AO172" s="62">
        <v>1.1840717811787527E-2</v>
      </c>
      <c r="AP172" s="62">
        <v>9.2727630431103103E-3</v>
      </c>
      <c r="AQ172" s="62">
        <v>1.1165903805033572E-2</v>
      </c>
      <c r="AR172" s="62">
        <v>1.306357983546147E-2</v>
      </c>
      <c r="AS172" s="62">
        <v>8.5114114388413764E-3</v>
      </c>
      <c r="AT172" s="62">
        <v>7.0053012385223878E-3</v>
      </c>
      <c r="AU172" s="62">
        <v>9.4875654709910551E-3</v>
      </c>
      <c r="AV172" s="62">
        <v>1.07932400511217E-2</v>
      </c>
      <c r="AW172" s="62">
        <v>8.9648463668951517E-3</v>
      </c>
      <c r="AX172" s="62">
        <v>1.0124985957135957E-2</v>
      </c>
      <c r="AY172" s="62">
        <v>1.0697811739488916E-2</v>
      </c>
      <c r="AZ172" s="62">
        <v>9.1358843325688444E-3</v>
      </c>
      <c r="BA172" s="62">
        <v>1.1020866526093354E-2</v>
      </c>
      <c r="BB172" s="62">
        <v>1.0118646189356317E-2</v>
      </c>
      <c r="BC172" s="62">
        <v>9.9979889545190881E-3</v>
      </c>
      <c r="BD172" s="62">
        <v>9.9902254520090605E-3</v>
      </c>
      <c r="BE172" s="62">
        <v>1.0346625185687741E-2</v>
      </c>
      <c r="BF172" s="62">
        <v>9.2014059929463876E-3</v>
      </c>
      <c r="BG172" s="62">
        <v>7.9296125178026644E-3</v>
      </c>
      <c r="BH172" s="62">
        <v>9.5805310949350631E-3</v>
      </c>
      <c r="BI172" s="62">
        <v>6.4690505508058771E-3</v>
      </c>
      <c r="BJ172" s="62">
        <v>8.6619930215187102E-3</v>
      </c>
      <c r="BK172" s="62">
        <v>1.0171824601749035E-2</v>
      </c>
      <c r="BL172" s="62">
        <v>1.0015898125792844E-2</v>
      </c>
      <c r="BM172" s="62">
        <v>1.0145632960995909E-2</v>
      </c>
      <c r="BN172" s="62">
        <v>9.3677093679656043E-3</v>
      </c>
      <c r="BO172" s="62">
        <v>9.4352482025605311E-3</v>
      </c>
      <c r="BP172" s="62">
        <v>8.1411608494639243E-3</v>
      </c>
      <c r="BQ172" s="62">
        <v>1.1248129432982201E-2</v>
      </c>
      <c r="BR172" s="62">
        <v>8.9178394128427985E-3</v>
      </c>
      <c r="BS172" s="62">
        <v>1.8022794006242293E-2</v>
      </c>
      <c r="BT172" s="62">
        <v>9.3352609250269558E-3</v>
      </c>
      <c r="BU172" s="62">
        <v>9.8400229973298892E-3</v>
      </c>
      <c r="BV172" s="62">
        <v>6.5931192565729102E-3</v>
      </c>
      <c r="BW172" s="62">
        <v>9.537342017168271E-3</v>
      </c>
      <c r="BX172" s="62">
        <v>1.3022518819600537E-2</v>
      </c>
      <c r="BY172" s="62">
        <v>9.5187289016650523E-3</v>
      </c>
      <c r="BZ172" s="62">
        <v>9.8020658333177746E-3</v>
      </c>
      <c r="CA172" s="62">
        <v>1.0508978475099684E-2</v>
      </c>
      <c r="CB172" s="62">
        <v>8.7628386700441263E-3</v>
      </c>
      <c r="CC172" s="62">
        <v>9.9897516161615574E-3</v>
      </c>
      <c r="CD172" s="62">
        <v>1.0791809526784157E-2</v>
      </c>
      <c r="CE172" s="62">
        <v>9.7205101496112833E-3</v>
      </c>
      <c r="CF172" s="62">
        <v>1.1579271828662918E-2</v>
      </c>
    </row>
    <row r="173" spans="2:84" outlineLevel="1" x14ac:dyDescent="0.2">
      <c r="B173" s="2">
        <v>159</v>
      </c>
      <c r="D173">
        <v>102</v>
      </c>
      <c r="E173" t="s">
        <v>136</v>
      </c>
      <c r="F173" s="30"/>
      <c r="G173" s="30">
        <f t="shared" si="44"/>
        <v>-9.4108140005183527E-4</v>
      </c>
      <c r="H173" s="30">
        <f t="shared" si="45"/>
        <v>-9.4108140005183527E-4</v>
      </c>
      <c r="I173" s="30">
        <f t="shared" si="45"/>
        <v>-9.4108140005183527E-4</v>
      </c>
      <c r="J173" s="30">
        <f t="shared" si="45"/>
        <v>-9.4108140005183527E-4</v>
      </c>
      <c r="K173" s="30">
        <f t="shared" si="45"/>
        <v>-9.4108140005183527E-4</v>
      </c>
      <c r="L173" s="30">
        <f t="shared" si="45"/>
        <v>-9.4108140005183527E-4</v>
      </c>
      <c r="M173" s="30">
        <f t="shared" si="45"/>
        <v>-9.4108140005183527E-4</v>
      </c>
      <c r="N173" s="131"/>
      <c r="O173" s="62">
        <v>171</v>
      </c>
      <c r="P173" s="62">
        <v>0</v>
      </c>
      <c r="Q173" s="54">
        <v>5.9946940642715829E-3</v>
      </c>
      <c r="R173" s="80">
        <v>-6.5025914175914634E-4</v>
      </c>
      <c r="S173" s="80">
        <v>1.6759843612100256E-3</v>
      </c>
      <c r="T173" s="80">
        <v>2.7663053736157184E-4</v>
      </c>
      <c r="U173" s="80">
        <v>-2.6035614297739706E-4</v>
      </c>
      <c r="V173" s="80">
        <v>-5.7365548392321331E-4</v>
      </c>
      <c r="W173" s="80">
        <v>-2.2490720512663431E-4</v>
      </c>
      <c r="X173" s="80">
        <v>8.5376572339093681E-4</v>
      </c>
      <c r="Y173" s="80">
        <v>-9.4108140005183527E-4</v>
      </c>
      <c r="Z173" s="80">
        <v>6.1302371553551005E-5</v>
      </c>
      <c r="AA173" s="80">
        <v>6.8268178762295739E-4</v>
      </c>
      <c r="AB173" s="80">
        <v>3.4373713503621506E-5</v>
      </c>
      <c r="AC173" s="80">
        <v>-1.5818605478726266E-4</v>
      </c>
      <c r="AD173" s="80">
        <v>2.2701363569527511E-3</v>
      </c>
      <c r="AE173" s="80">
        <v>-3.2346528351723247E-4</v>
      </c>
      <c r="AF173" s="80">
        <v>1.140042255446172E-3</v>
      </c>
      <c r="AG173" s="80">
        <v>-5.9075973229821832E-4</v>
      </c>
      <c r="AH173" s="80">
        <v>-2.1441362403668007E-4</v>
      </c>
      <c r="AI173" s="80">
        <v>-2.3827479727646372E-3</v>
      </c>
      <c r="AJ173" s="80">
        <v>-1.5707053355296097E-5</v>
      </c>
      <c r="AK173" s="80">
        <v>-3.8825942909598288E-4</v>
      </c>
      <c r="AL173" s="80">
        <v>2.7192736585223976E-3</v>
      </c>
      <c r="AM173" s="62">
        <v>-8.2985391367038086E-4</v>
      </c>
      <c r="AN173" s="62">
        <v>-1.4134374886796142E-3</v>
      </c>
      <c r="AO173" s="62">
        <v>8.9397456847595258E-4</v>
      </c>
      <c r="AP173" s="62">
        <v>3.4302060197081985E-4</v>
      </c>
      <c r="AQ173" s="62">
        <v>-1.1294551958965504E-3</v>
      </c>
      <c r="AR173" s="62">
        <v>1.2109405594558365E-3</v>
      </c>
      <c r="AS173" s="62">
        <v>-1.5813240122744265E-3</v>
      </c>
      <c r="AT173" s="62">
        <v>-1.094344426412347E-3</v>
      </c>
      <c r="AU173" s="62">
        <v>-9.2664484729276797E-5</v>
      </c>
      <c r="AV173" s="62">
        <v>2.0223953221643332E-3</v>
      </c>
      <c r="AW173" s="62">
        <v>3.0843628318241723E-4</v>
      </c>
      <c r="AX173" s="62">
        <v>3.1725297581755574E-4</v>
      </c>
      <c r="AY173" s="62">
        <v>-5.0436281801816141E-4</v>
      </c>
      <c r="AZ173" s="62">
        <v>-4.4748950522163766E-4</v>
      </c>
      <c r="BA173" s="62">
        <v>-3.0347596960900169E-4</v>
      </c>
      <c r="BB173" s="62">
        <v>-1.0413741656456477E-4</v>
      </c>
      <c r="BC173" s="62">
        <v>-9.667838359062042E-5</v>
      </c>
      <c r="BD173" s="62">
        <v>-2.2259690703941293E-3</v>
      </c>
      <c r="BE173" s="62">
        <v>2.5923324333866349E-3</v>
      </c>
      <c r="BF173" s="62">
        <v>3.2685217636735375E-4</v>
      </c>
      <c r="BG173" s="62">
        <v>1.4274970927439234E-3</v>
      </c>
      <c r="BH173" s="62">
        <v>-2.4676475388385466E-4</v>
      </c>
      <c r="BI173" s="62">
        <v>-1.4618171876717989E-4</v>
      </c>
      <c r="BJ173" s="62">
        <v>-1.2931521650270394E-3</v>
      </c>
      <c r="BK173" s="62">
        <v>-1.8589471029353821E-4</v>
      </c>
      <c r="BL173" s="62">
        <v>-4.6541624922236124E-5</v>
      </c>
      <c r="BM173" s="62">
        <v>3.9913554246706617E-5</v>
      </c>
      <c r="BN173" s="62">
        <v>-3.7943535359061253E-4</v>
      </c>
      <c r="BO173" s="62">
        <v>8.561929233125154E-6</v>
      </c>
      <c r="BP173" s="62">
        <v>4.0338828404695715E-4</v>
      </c>
      <c r="BQ173" s="62">
        <v>-1.6964015473627803E-4</v>
      </c>
      <c r="BR173" s="62">
        <v>-3.2773297847610294E-4</v>
      </c>
      <c r="BS173" s="62">
        <v>-5.7988406067078779E-3</v>
      </c>
      <c r="BT173" s="62">
        <v>-4.2344457436627181E-4</v>
      </c>
      <c r="BU173" s="62">
        <v>-1.9944974844410268E-4</v>
      </c>
      <c r="BV173" s="62">
        <v>-3.7832146181729365E-4</v>
      </c>
      <c r="BW173" s="62">
        <v>-5.761489034696865E-4</v>
      </c>
      <c r="BX173" s="62">
        <v>8.631702700449273E-4</v>
      </c>
      <c r="BY173" s="62">
        <v>1.0600679838934646E-4</v>
      </c>
      <c r="BZ173" s="62">
        <v>1.687118599302817E-5</v>
      </c>
      <c r="CA173" s="62">
        <v>-5.7384102735041909E-4</v>
      </c>
      <c r="CB173" s="62">
        <v>-1.367785384319864E-3</v>
      </c>
      <c r="CC173" s="62">
        <v>-7.2531054784727433E-4</v>
      </c>
      <c r="CD173" s="62">
        <v>2.4768257822905815E-3</v>
      </c>
      <c r="CE173" s="62">
        <v>-1.6300306147759569E-4</v>
      </c>
      <c r="CF173" s="62">
        <v>-8.87775861540957E-4</v>
      </c>
    </row>
    <row r="174" spans="2:84" outlineLevel="1" x14ac:dyDescent="0.2">
      <c r="B174" s="2">
        <v>160</v>
      </c>
      <c r="D174">
        <v>103</v>
      </c>
      <c r="E174" t="s">
        <v>137</v>
      </c>
      <c r="F174" s="30"/>
      <c r="G174" s="30">
        <f t="shared" si="44"/>
        <v>0.16991427230225328</v>
      </c>
      <c r="H174" s="30">
        <f t="shared" si="45"/>
        <v>0.16991427230225328</v>
      </c>
      <c r="I174" s="30">
        <f t="shared" si="45"/>
        <v>0.16991427230225328</v>
      </c>
      <c r="J174" s="30">
        <f t="shared" si="45"/>
        <v>0.16991427230225328</v>
      </c>
      <c r="K174" s="30">
        <f t="shared" si="45"/>
        <v>0.16991427230225328</v>
      </c>
      <c r="L174" s="30">
        <f t="shared" si="45"/>
        <v>0.16991427230225328</v>
      </c>
      <c r="M174" s="30">
        <f t="shared" si="45"/>
        <v>0.16991427230225328</v>
      </c>
      <c r="N174" s="131"/>
      <c r="O174" s="62">
        <v>172</v>
      </c>
      <c r="P174" s="62">
        <v>0</v>
      </c>
      <c r="Q174" s="54">
        <v>0.13797223539543702</v>
      </c>
      <c r="R174" s="80">
        <v>0.11557135318483555</v>
      </c>
      <c r="S174" s="80">
        <v>0.15689125870107565</v>
      </c>
      <c r="T174" s="80">
        <v>0.13550366426895094</v>
      </c>
      <c r="U174" s="80">
        <v>0.1420445459839475</v>
      </c>
      <c r="V174" s="80">
        <v>0.12037419191948384</v>
      </c>
      <c r="W174" s="80">
        <v>0.11784423877075456</v>
      </c>
      <c r="X174" s="80">
        <v>0.12466894617253094</v>
      </c>
      <c r="Y174" s="80">
        <v>0.16991427230225328</v>
      </c>
      <c r="Z174" s="80">
        <v>0.17821776452137159</v>
      </c>
      <c r="AA174" s="80">
        <v>0.11405953951133221</v>
      </c>
      <c r="AB174" s="80">
        <v>0.15457317439348905</v>
      </c>
      <c r="AC174" s="80">
        <v>0.11749420161030724</v>
      </c>
      <c r="AD174" s="80">
        <v>0.14857425884810532</v>
      </c>
      <c r="AE174" s="80">
        <v>0.20277109741824062</v>
      </c>
      <c r="AF174" s="80">
        <v>0.16927832986658353</v>
      </c>
      <c r="AG174" s="80">
        <v>0.19844147105488796</v>
      </c>
      <c r="AH174" s="80">
        <v>0.14169574192628809</v>
      </c>
      <c r="AI174" s="80">
        <v>0.10564678612297607</v>
      </c>
      <c r="AJ174" s="80">
        <v>0.12594028554582348</v>
      </c>
      <c r="AK174" s="80">
        <v>0.15376739376769985</v>
      </c>
      <c r="AL174" s="80">
        <v>0.17713174311737548</v>
      </c>
      <c r="AM174" s="62">
        <v>0.12686878444662444</v>
      </c>
      <c r="AN174" s="62">
        <v>6.3150409965432669E-2</v>
      </c>
      <c r="AO174" s="62">
        <v>5.6930975555831653E-2</v>
      </c>
      <c r="AP174" s="62">
        <v>0.1404221581385352</v>
      </c>
      <c r="AQ174" s="62">
        <v>0.17368009391936112</v>
      </c>
      <c r="AR174" s="62">
        <v>0.2065999902162769</v>
      </c>
      <c r="AS174" s="62">
        <v>0.14172030798422036</v>
      </c>
      <c r="AT174" s="62">
        <v>0.14619652124988428</v>
      </c>
      <c r="AU174" s="62">
        <v>0.141222278744879</v>
      </c>
      <c r="AV174" s="62">
        <v>0.1482847141632227</v>
      </c>
      <c r="AW174" s="62">
        <v>8.1072932846977142E-2</v>
      </c>
      <c r="AX174" s="62">
        <v>0.1401574964782081</v>
      </c>
      <c r="AY174" s="62">
        <v>0.12197014541504286</v>
      </c>
      <c r="AZ174" s="62">
        <v>0.13473180879929952</v>
      </c>
      <c r="BA174" s="62">
        <v>0.15126628844982973</v>
      </c>
      <c r="BB174" s="62">
        <v>0.15909842334365082</v>
      </c>
      <c r="BC174" s="62">
        <v>0.10029623231852544</v>
      </c>
      <c r="BD174" s="62">
        <v>0.18397040305579559</v>
      </c>
      <c r="BE174" s="62">
        <v>0.14104798504886482</v>
      </c>
      <c r="BF174" s="62">
        <v>8.3835597524175937E-2</v>
      </c>
      <c r="BG174" s="62">
        <v>0.14433696871551771</v>
      </c>
      <c r="BH174" s="62">
        <v>0.12437820874556793</v>
      </c>
      <c r="BI174" s="62">
        <v>0.2326447049863789</v>
      </c>
      <c r="BJ174" s="62">
        <v>0.16333677799130095</v>
      </c>
      <c r="BK174" s="62">
        <v>0.14207316580340745</v>
      </c>
      <c r="BL174" s="62">
        <v>0.15695911132868196</v>
      </c>
      <c r="BM174" s="62">
        <v>0.15314585004078135</v>
      </c>
      <c r="BN174" s="62">
        <v>0.11920026770553258</v>
      </c>
      <c r="BO174" s="62">
        <v>0.29721991232518447</v>
      </c>
      <c r="BP174" s="62">
        <v>0.10194906102051043</v>
      </c>
      <c r="BQ174" s="62">
        <v>0.1644240448695794</v>
      </c>
      <c r="BR174" s="62">
        <v>6.0242307161694902E-2</v>
      </c>
      <c r="BS174" s="62">
        <v>0.16295763663883825</v>
      </c>
      <c r="BT174" s="62">
        <v>0.13835080358585455</v>
      </c>
      <c r="BU174" s="62">
        <v>0.14493296177992718</v>
      </c>
      <c r="BV174" s="62">
        <v>0.19561400337153279</v>
      </c>
      <c r="BW174" s="62">
        <v>0.15732468491725349</v>
      </c>
      <c r="BX174" s="62">
        <v>0.1136957198299523</v>
      </c>
      <c r="BY174" s="62">
        <v>0.14168298109989297</v>
      </c>
      <c r="BZ174" s="62">
        <v>1.0267065243983853E-2</v>
      </c>
      <c r="CA174" s="62">
        <v>0.14009774284449922</v>
      </c>
      <c r="CB174" s="62">
        <v>0.14373198907844248</v>
      </c>
      <c r="CC174" s="62">
        <v>0.14463975314387012</v>
      </c>
      <c r="CD174" s="62">
        <v>0.1539784609852605</v>
      </c>
      <c r="CE174" s="62">
        <v>0.13961842490702145</v>
      </c>
      <c r="CF174" s="62">
        <v>0.12574468926822333</v>
      </c>
    </row>
    <row r="175" spans="2:84" outlineLevel="1" x14ac:dyDescent="0.2">
      <c r="B175" s="2">
        <v>161</v>
      </c>
      <c r="D175">
        <v>104</v>
      </c>
      <c r="E175" t="s">
        <v>138</v>
      </c>
      <c r="F175" s="30"/>
      <c r="G175" s="30">
        <f t="shared" si="44"/>
        <v>7.102823441438598E-2</v>
      </c>
      <c r="H175" s="30">
        <f t="shared" si="45"/>
        <v>7.102823441438598E-2</v>
      </c>
      <c r="I175" s="30">
        <f t="shared" si="45"/>
        <v>7.102823441438598E-2</v>
      </c>
      <c r="J175" s="30">
        <f t="shared" si="45"/>
        <v>7.102823441438598E-2</v>
      </c>
      <c r="K175" s="30">
        <f t="shared" si="45"/>
        <v>7.102823441438598E-2</v>
      </c>
      <c r="L175" s="30">
        <f t="shared" si="45"/>
        <v>7.102823441438598E-2</v>
      </c>
      <c r="M175" s="30">
        <f t="shared" si="45"/>
        <v>7.102823441438598E-2</v>
      </c>
      <c r="N175" s="131"/>
      <c r="O175" s="62">
        <v>173</v>
      </c>
      <c r="P175" s="62">
        <v>0</v>
      </c>
      <c r="Q175" s="54">
        <v>0.10143528458581824</v>
      </c>
      <c r="R175" s="80">
        <v>7.0267007453026831E-2</v>
      </c>
      <c r="S175" s="80">
        <v>5.232124614429616E-2</v>
      </c>
      <c r="T175" s="80">
        <v>6.6108571896744822E-2</v>
      </c>
      <c r="U175" s="80">
        <v>6.003319427512703E-2</v>
      </c>
      <c r="V175" s="80">
        <v>5.8429286772212735E-2</v>
      </c>
      <c r="W175" s="80">
        <v>6.051504417461831E-2</v>
      </c>
      <c r="X175" s="80">
        <v>0.10565182817113133</v>
      </c>
      <c r="Y175" s="80">
        <v>7.102823441438598E-2</v>
      </c>
      <c r="Z175" s="80">
        <v>7.7925564110140705E-2</v>
      </c>
      <c r="AA175" s="80">
        <v>5.0262202405579666E-2</v>
      </c>
      <c r="AB175" s="80">
        <v>6.6071035432867714E-2</v>
      </c>
      <c r="AC175" s="80">
        <v>6.4419982902084671E-2</v>
      </c>
      <c r="AD175" s="80">
        <v>4.3348258892874789E-2</v>
      </c>
      <c r="AE175" s="80">
        <v>8.7725060705797123E-2</v>
      </c>
      <c r="AF175" s="80">
        <v>3.6828671976821645E-2</v>
      </c>
      <c r="AG175" s="80">
        <v>7.1961549152193563E-2</v>
      </c>
      <c r="AH175" s="80">
        <v>6.7324079211322413E-2</v>
      </c>
      <c r="AI175" s="80">
        <v>8.8855714342797237E-2</v>
      </c>
      <c r="AJ175" s="80">
        <v>5.8278593670142348E-2</v>
      </c>
      <c r="AK175" s="80">
        <v>6.8984448296552911E-2</v>
      </c>
      <c r="AL175" s="80">
        <v>3.8329632195606367E-2</v>
      </c>
      <c r="AM175" s="62">
        <v>9.4290957601617126E-2</v>
      </c>
      <c r="AN175" s="62">
        <v>8.4004659034318335E-2</v>
      </c>
      <c r="AO175" s="62">
        <v>2.2877463026163211E-2</v>
      </c>
      <c r="AP175" s="62">
        <v>7.9932009137978294E-2</v>
      </c>
      <c r="AQ175" s="62">
        <v>9.9120475637581668E-2</v>
      </c>
      <c r="AR175" s="62">
        <v>2.250803236897532E-2</v>
      </c>
      <c r="AS175" s="62">
        <v>7.6522376318457042E-2</v>
      </c>
      <c r="AT175" s="62">
        <v>6.5547648484522603E-2</v>
      </c>
      <c r="AU175" s="62">
        <v>6.9628395848584726E-2</v>
      </c>
      <c r="AV175" s="62">
        <v>6.0882088759193681E-2</v>
      </c>
      <c r="AW175" s="62">
        <v>6.9712278683907045E-2</v>
      </c>
      <c r="AX175" s="62">
        <v>6.2872155189259829E-2</v>
      </c>
      <c r="AY175" s="62">
        <v>7.1904631761291124E-2</v>
      </c>
      <c r="AZ175" s="62">
        <v>7.281052872589204E-2</v>
      </c>
      <c r="BA175" s="62">
        <v>5.5763489209087289E-2</v>
      </c>
      <c r="BB175" s="62">
        <v>6.450385986571594E-2</v>
      </c>
      <c r="BC175" s="62">
        <v>4.9628669364692721E-2</v>
      </c>
      <c r="BD175" s="62">
        <v>0.10485309734642859</v>
      </c>
      <c r="BE175" s="62">
        <v>6.259227882158809E-2</v>
      </c>
      <c r="BF175" s="62">
        <v>6.8599197531240746E-2</v>
      </c>
      <c r="BG175" s="62">
        <v>5.8453936704806808E-2</v>
      </c>
      <c r="BH175" s="62">
        <v>6.0821786295606181E-2</v>
      </c>
      <c r="BI175" s="62">
        <v>0.10871200396356162</v>
      </c>
      <c r="BJ175" s="62">
        <v>8.1234353309591445E-2</v>
      </c>
      <c r="BK175" s="62">
        <v>6.3907524365019161E-2</v>
      </c>
      <c r="BL175" s="62">
        <v>6.9725850879947981E-2</v>
      </c>
      <c r="BM175" s="62">
        <v>8.6219061139922698E-2</v>
      </c>
      <c r="BN175" s="62">
        <v>8.4039391655790538E-2</v>
      </c>
      <c r="BO175" s="62">
        <v>3.5907807191767394E-2</v>
      </c>
      <c r="BP175" s="62">
        <v>9.1189738655948011E-2</v>
      </c>
      <c r="BQ175" s="62">
        <v>7.2918304926018515E-2</v>
      </c>
      <c r="BR175" s="62">
        <v>3.3864956833131898E-2</v>
      </c>
      <c r="BS175" s="62">
        <v>6.8816641732062048E-2</v>
      </c>
      <c r="BT175" s="62">
        <v>3.5810646123854012E-2</v>
      </c>
      <c r="BU175" s="62">
        <v>7.3845437082521767E-2</v>
      </c>
      <c r="BV175" s="62">
        <v>7.6883631560121374E-2</v>
      </c>
      <c r="BW175" s="62">
        <v>6.4616493049869009E-2</v>
      </c>
      <c r="BX175" s="62">
        <v>8.3766530586805971E-2</v>
      </c>
      <c r="BY175" s="62">
        <v>6.2218358729399931E-2</v>
      </c>
      <c r="BZ175" s="62">
        <v>6.3660439793258597E-2</v>
      </c>
      <c r="CA175" s="62">
        <v>6.9424696868744168E-2</v>
      </c>
      <c r="CB175" s="62">
        <v>6.2914230789096276E-2</v>
      </c>
      <c r="CC175" s="62">
        <v>7.6790539792661316E-2</v>
      </c>
      <c r="CD175" s="62">
        <v>8.8805523470779343E-2</v>
      </c>
      <c r="CE175" s="62">
        <v>7.3163749094575195E-2</v>
      </c>
      <c r="CF175" s="62">
        <v>9.8196503947286851E-2</v>
      </c>
    </row>
    <row r="176" spans="2:84" outlineLevel="1" x14ac:dyDescent="0.2">
      <c r="B176" s="2">
        <v>162</v>
      </c>
      <c r="D176">
        <v>105</v>
      </c>
      <c r="E176" t="s">
        <v>139</v>
      </c>
      <c r="F176" s="30"/>
      <c r="G176" s="30">
        <f t="shared" si="44"/>
        <v>-0.21250333013948025</v>
      </c>
      <c r="H176" s="30">
        <f t="shared" si="45"/>
        <v>-0.21250333013948025</v>
      </c>
      <c r="I176" s="30">
        <f t="shared" si="45"/>
        <v>-0.21250333013948025</v>
      </c>
      <c r="J176" s="30">
        <f t="shared" si="45"/>
        <v>-0.21250333013948025</v>
      </c>
      <c r="K176" s="30">
        <f t="shared" si="45"/>
        <v>-0.21250333013948025</v>
      </c>
      <c r="L176" s="30">
        <f t="shared" si="45"/>
        <v>-0.21250333013948025</v>
      </c>
      <c r="M176" s="30">
        <f t="shared" si="45"/>
        <v>-0.21250333013948025</v>
      </c>
      <c r="N176" s="131"/>
      <c r="O176" s="62">
        <v>174</v>
      </c>
      <c r="P176" s="62">
        <v>0</v>
      </c>
      <c r="Q176" s="54">
        <v>-0.23963911110966085</v>
      </c>
      <c r="R176" s="80">
        <v>-0.19377556722487993</v>
      </c>
      <c r="S176" s="80">
        <v>-0.19667267056573109</v>
      </c>
      <c r="T176" s="80">
        <v>-0.19982454385291665</v>
      </c>
      <c r="U176" s="80">
        <v>-0.19832146792901736</v>
      </c>
      <c r="V176" s="80">
        <v>-0.19208104501518797</v>
      </c>
      <c r="W176" s="80">
        <v>-0.18759065264887106</v>
      </c>
      <c r="X176" s="80">
        <v>-0.24875118665730625</v>
      </c>
      <c r="Y176" s="80">
        <v>-0.21250333013948025</v>
      </c>
      <c r="Z176" s="80">
        <v>-0.20941867398814357</v>
      </c>
      <c r="AA176" s="80">
        <v>-0.18345276323003798</v>
      </c>
      <c r="AB176" s="80">
        <v>-0.18794898767840035</v>
      </c>
      <c r="AC176" s="80">
        <v>-0.18616402518793154</v>
      </c>
      <c r="AD176" s="80">
        <v>-0.1965192649703878</v>
      </c>
      <c r="AE176" s="80">
        <v>-0.21876341378886505</v>
      </c>
      <c r="AF176" s="80">
        <v>-0.15025749458548762</v>
      </c>
      <c r="AG176" s="80">
        <v>-0.19453034814682924</v>
      </c>
      <c r="AH176" s="80">
        <v>-0.19831640106704812</v>
      </c>
      <c r="AI176" s="80">
        <v>-0.19063932476945222</v>
      </c>
      <c r="AJ176" s="80">
        <v>-0.19298885908759725</v>
      </c>
      <c r="AK176" s="80">
        <v>-0.19992696853124642</v>
      </c>
      <c r="AL176" s="80">
        <v>-0.21717851527880416</v>
      </c>
      <c r="AM176" s="62">
        <v>-0.2046460714481767</v>
      </c>
      <c r="AN176" s="62">
        <v>-0.20481699911382095</v>
      </c>
      <c r="AO176" s="62">
        <v>-0.17420665482110415</v>
      </c>
      <c r="AP176" s="62">
        <v>-0.18437027082973884</v>
      </c>
      <c r="AQ176" s="62">
        <v>-0.2116235581971142</v>
      </c>
      <c r="AR176" s="62">
        <v>-0.19950805269641952</v>
      </c>
      <c r="AS176" s="62">
        <v>-0.20183062917963079</v>
      </c>
      <c r="AT176" s="62">
        <v>-0.18735165460066494</v>
      </c>
      <c r="AU176" s="62">
        <v>-0.19997360443550533</v>
      </c>
      <c r="AV176" s="62">
        <v>-0.19546489563692088</v>
      </c>
      <c r="AW176" s="62">
        <v>-0.19570689637039543</v>
      </c>
      <c r="AX176" s="62">
        <v>-0.1965347725693373</v>
      </c>
      <c r="AY176" s="62">
        <v>-0.20667439190788128</v>
      </c>
      <c r="AZ176" s="62">
        <v>-0.19131545113638782</v>
      </c>
      <c r="BA176" s="62">
        <v>-0.19213129090158865</v>
      </c>
      <c r="BB176" s="62">
        <v>-0.19817626582076298</v>
      </c>
      <c r="BC176" s="62">
        <v>-0.18849818208740332</v>
      </c>
      <c r="BD176" s="62">
        <v>-0.21813974871200364</v>
      </c>
      <c r="BE176" s="62">
        <v>-0.19709701505492419</v>
      </c>
      <c r="BF176" s="62">
        <v>-0.19706067365865154</v>
      </c>
      <c r="BG176" s="62">
        <v>-0.20101963201828435</v>
      </c>
      <c r="BH176" s="62">
        <v>-0.19938526215996488</v>
      </c>
      <c r="BI176" s="62">
        <v>-0.25473357491781701</v>
      </c>
      <c r="BJ176" s="62">
        <v>-0.21195870004978368</v>
      </c>
      <c r="BK176" s="62">
        <v>-0.20210733169486494</v>
      </c>
      <c r="BL176" s="62">
        <v>-0.2038675949853031</v>
      </c>
      <c r="BM176" s="62">
        <v>-0.2089484017558583</v>
      </c>
      <c r="BN176" s="62">
        <v>-0.21329347547462973</v>
      </c>
      <c r="BO176" s="62">
        <v>-0.14835948861003165</v>
      </c>
      <c r="BP176" s="62">
        <v>-0.20663672686964946</v>
      </c>
      <c r="BQ176" s="62">
        <v>-0.19593447283208443</v>
      </c>
      <c r="BR176" s="62">
        <v>-0.18136915734086642</v>
      </c>
      <c r="BS176" s="62">
        <v>-0.20477978882980941</v>
      </c>
      <c r="BT176" s="62">
        <v>-0.18160352832288848</v>
      </c>
      <c r="BU176" s="62">
        <v>-0.20205345289841906</v>
      </c>
      <c r="BV176" s="62">
        <v>-0.21056030938333606</v>
      </c>
      <c r="BW176" s="62">
        <v>-0.20156858548674542</v>
      </c>
      <c r="BX176" s="62">
        <v>-0.20256662124834143</v>
      </c>
      <c r="BY176" s="62">
        <v>-0.19434568462543164</v>
      </c>
      <c r="BZ176" s="62">
        <v>-0.18646926204413686</v>
      </c>
      <c r="CA176" s="62">
        <v>-0.19878385030461762</v>
      </c>
      <c r="CB176" s="62">
        <v>-0.19413898408103403</v>
      </c>
      <c r="CC176" s="62">
        <v>-0.20575368498050087</v>
      </c>
      <c r="CD176" s="62">
        <v>-0.20264700323983714</v>
      </c>
      <c r="CE176" s="62">
        <v>-0.199694320532977</v>
      </c>
      <c r="CF176" s="62">
        <v>-0.2104030536722592</v>
      </c>
    </row>
    <row r="177" spans="2:84" outlineLevel="1" x14ac:dyDescent="0.2">
      <c r="B177" s="2">
        <v>163</v>
      </c>
      <c r="D177">
        <v>106</v>
      </c>
      <c r="E177" t="s">
        <v>140</v>
      </c>
      <c r="F177" s="30"/>
      <c r="G177" s="30">
        <f t="shared" si="44"/>
        <v>0.28674139316725961</v>
      </c>
      <c r="H177" s="30">
        <f t="shared" si="45"/>
        <v>0.28674139316725961</v>
      </c>
      <c r="I177" s="30">
        <f t="shared" si="45"/>
        <v>0.28674139316725961</v>
      </c>
      <c r="J177" s="30">
        <f t="shared" si="45"/>
        <v>0.28674139316725961</v>
      </c>
      <c r="K177" s="30">
        <f t="shared" si="45"/>
        <v>0.28674139316725961</v>
      </c>
      <c r="L177" s="30">
        <f t="shared" si="45"/>
        <v>0.28674139316725961</v>
      </c>
      <c r="M177" s="30">
        <f t="shared" si="45"/>
        <v>0.28674139316725961</v>
      </c>
      <c r="N177" s="131"/>
      <c r="O177" s="62">
        <v>175</v>
      </c>
      <c r="P177" s="62">
        <v>0</v>
      </c>
      <c r="Q177" s="54">
        <v>0.27092696230975616</v>
      </c>
      <c r="R177" s="80">
        <v>0.2899842608063613</v>
      </c>
      <c r="S177" s="80">
        <v>0.28298512422600247</v>
      </c>
      <c r="T177" s="80">
        <v>0.28707892412431502</v>
      </c>
      <c r="U177" s="80">
        <v>0.2851490113700737</v>
      </c>
      <c r="V177" s="80">
        <v>0.28420139449902559</v>
      </c>
      <c r="W177" s="80">
        <v>0.28500958184648895</v>
      </c>
      <c r="X177" s="80">
        <v>0.28370267151158091</v>
      </c>
      <c r="Y177" s="80">
        <v>0.28674139316725961</v>
      </c>
      <c r="Z177" s="80">
        <v>0.28379003825737037</v>
      </c>
      <c r="AA177" s="80">
        <v>0.28175998233412042</v>
      </c>
      <c r="AB177" s="80">
        <v>0.2816386059607896</v>
      </c>
      <c r="AC177" s="80">
        <v>0.28305047136064898</v>
      </c>
      <c r="AD177" s="80">
        <v>0.28483022925532114</v>
      </c>
      <c r="AE177" s="80">
        <v>0.29049857880350527</v>
      </c>
      <c r="AF177" s="80">
        <v>0.28273774566805199</v>
      </c>
      <c r="AG177" s="80">
        <v>0.29120275902466158</v>
      </c>
      <c r="AH177" s="80">
        <v>0.2827376505232107</v>
      </c>
      <c r="AI177" s="80">
        <v>0.29843590380536777</v>
      </c>
      <c r="AJ177" s="80">
        <v>0.28144827104784864</v>
      </c>
      <c r="AK177" s="80">
        <v>0.28829362994568158</v>
      </c>
      <c r="AL177" s="80">
        <v>0.28413424093437806</v>
      </c>
      <c r="AM177" s="62">
        <v>0.28346477186532276</v>
      </c>
      <c r="AN177" s="62">
        <v>0.27952983232604545</v>
      </c>
      <c r="AO177" s="62">
        <v>0.28710962148426139</v>
      </c>
      <c r="AP177" s="62">
        <v>0.279849817684024</v>
      </c>
      <c r="AQ177" s="62">
        <v>0.28962031145387657</v>
      </c>
      <c r="AR177" s="62">
        <v>0.27114185557669329</v>
      </c>
      <c r="AS177" s="62">
        <v>0.28393866630536674</v>
      </c>
      <c r="AT177" s="62">
        <v>0.28103942707747115</v>
      </c>
      <c r="AU177" s="62">
        <v>0.28514864990810113</v>
      </c>
      <c r="AV177" s="62">
        <v>0.28738107681180652</v>
      </c>
      <c r="AW177" s="62">
        <v>0.2824276179830254</v>
      </c>
      <c r="AX177" s="62">
        <v>0.28455904652676672</v>
      </c>
      <c r="AY177" s="62">
        <v>0.28037736243139383</v>
      </c>
      <c r="AZ177" s="62">
        <v>0.28085824415958044</v>
      </c>
      <c r="BA177" s="62">
        <v>0.29238266824468462</v>
      </c>
      <c r="BB177" s="62">
        <v>0.28031453942393714</v>
      </c>
      <c r="BC177" s="62">
        <v>0.2845205344019151</v>
      </c>
      <c r="BD177" s="62">
        <v>0.27893679484614825</v>
      </c>
      <c r="BE177" s="62">
        <v>0.28512098255909085</v>
      </c>
      <c r="BF177" s="62">
        <v>0.26488534058798557</v>
      </c>
      <c r="BG177" s="62">
        <v>0.2778199459708583</v>
      </c>
      <c r="BH177" s="62">
        <v>0.28619542192321351</v>
      </c>
      <c r="BI177" s="62">
        <v>0.30806351907524121</v>
      </c>
      <c r="BJ177" s="62">
        <v>0.28425444932860688</v>
      </c>
      <c r="BK177" s="62">
        <v>0.28618264020825912</v>
      </c>
      <c r="BL177" s="62">
        <v>0.28527120082684115</v>
      </c>
      <c r="BM177" s="62">
        <v>0.28465242249808648</v>
      </c>
      <c r="BN177" s="62">
        <v>0.28471988958403216</v>
      </c>
      <c r="BO177" s="62">
        <v>0.31555461798107892</v>
      </c>
      <c r="BP177" s="62">
        <v>0.28772900710890736</v>
      </c>
      <c r="BQ177" s="62">
        <v>0.28165005765394108</v>
      </c>
      <c r="BR177" s="62">
        <v>0.29288374730803418</v>
      </c>
      <c r="BS177" s="62">
        <v>0.28111087216612968</v>
      </c>
      <c r="BT177" s="62">
        <v>0.28413142627924287</v>
      </c>
      <c r="BU177" s="62">
        <v>0.28543404325407423</v>
      </c>
      <c r="BV177" s="62">
        <v>0.28562150100728984</v>
      </c>
      <c r="BW177" s="62">
        <v>0.2856719537668066</v>
      </c>
      <c r="BX177" s="62">
        <v>0.28632240556882116</v>
      </c>
      <c r="BY177" s="62">
        <v>0.28536787107195966</v>
      </c>
      <c r="BZ177" s="62">
        <v>0.28547139334660182</v>
      </c>
      <c r="CA177" s="62">
        <v>0.28451828333695223</v>
      </c>
      <c r="CB177" s="62">
        <v>0.28349120517139337</v>
      </c>
      <c r="CC177" s="62">
        <v>0.28615083352883275</v>
      </c>
      <c r="CD177" s="62">
        <v>0.28487592510066162</v>
      </c>
      <c r="CE177" s="62">
        <v>0.2838741617953463</v>
      </c>
      <c r="CF177" s="62">
        <v>0.28112377097206753</v>
      </c>
    </row>
    <row r="178" spans="2:84" outlineLevel="1" x14ac:dyDescent="0.2">
      <c r="B178" s="2">
        <v>164</v>
      </c>
      <c r="D178">
        <v>107</v>
      </c>
      <c r="E178" t="s">
        <v>141</v>
      </c>
      <c r="F178" s="30"/>
      <c r="G178" s="30">
        <f t="shared" si="44"/>
        <v>1.6397049080020095E-2</v>
      </c>
      <c r="H178" s="30">
        <f t="shared" si="45"/>
        <v>1.6397049080020095E-2</v>
      </c>
      <c r="I178" s="30">
        <f t="shared" si="45"/>
        <v>1.6397049080020095E-2</v>
      </c>
      <c r="J178" s="30">
        <f t="shared" si="45"/>
        <v>1.6397049080020095E-2</v>
      </c>
      <c r="K178" s="30">
        <f t="shared" si="45"/>
        <v>1.6397049080020095E-2</v>
      </c>
      <c r="L178" s="30">
        <f t="shared" si="45"/>
        <v>1.6397049080020095E-2</v>
      </c>
      <c r="M178" s="30">
        <f t="shared" si="45"/>
        <v>1.6397049080020095E-2</v>
      </c>
      <c r="N178" s="131"/>
      <c r="O178" s="62">
        <v>176</v>
      </c>
      <c r="P178" s="62">
        <v>0</v>
      </c>
      <c r="Q178" s="54">
        <v>1.6552268024858856E-2</v>
      </c>
      <c r="R178" s="80">
        <v>1.6884808980926914E-2</v>
      </c>
      <c r="S178" s="80">
        <v>1.6313376266207182E-2</v>
      </c>
      <c r="T178" s="80">
        <v>1.6151696019241348E-2</v>
      </c>
      <c r="U178" s="80">
        <v>1.6393943148746228E-2</v>
      </c>
      <c r="V178" s="80">
        <v>1.5919092215677562E-2</v>
      </c>
      <c r="W178" s="80">
        <v>1.6487334535780412E-2</v>
      </c>
      <c r="X178" s="80">
        <v>1.7042358123801227E-2</v>
      </c>
      <c r="Y178" s="80">
        <v>1.6397049080020095E-2</v>
      </c>
      <c r="Z178" s="80">
        <v>1.7164879005947407E-2</v>
      </c>
      <c r="AA178" s="80">
        <v>1.7148540698927305E-2</v>
      </c>
      <c r="AB178" s="80">
        <v>1.6568226227378101E-2</v>
      </c>
      <c r="AC178" s="80">
        <v>1.5470131042697439E-2</v>
      </c>
      <c r="AD178" s="80">
        <v>1.4944986467434054E-2</v>
      </c>
      <c r="AE178" s="80">
        <v>1.7398767402179435E-2</v>
      </c>
      <c r="AF178" s="80">
        <v>1.6514003246118299E-2</v>
      </c>
      <c r="AG178" s="80">
        <v>1.4787566347912307E-2</v>
      </c>
      <c r="AH178" s="80">
        <v>1.6099577033044595E-2</v>
      </c>
      <c r="AI178" s="80">
        <v>1.749210972384746E-2</v>
      </c>
      <c r="AJ178" s="80">
        <v>1.7776288552165551E-2</v>
      </c>
      <c r="AK178" s="80">
        <v>1.5675519503605795E-2</v>
      </c>
      <c r="AL178" s="80">
        <v>1.6630199052646653E-2</v>
      </c>
      <c r="AM178" s="62">
        <v>1.7246998534919594E-2</v>
      </c>
      <c r="AN178" s="62">
        <v>1.5547107133269608E-2</v>
      </c>
      <c r="AO178" s="62">
        <v>1.5159457625624144E-2</v>
      </c>
      <c r="AP178" s="62">
        <v>1.5343959258075234E-2</v>
      </c>
      <c r="AQ178" s="62">
        <v>1.5823455220707411E-2</v>
      </c>
      <c r="AR178" s="62">
        <v>1.6247560170027778E-2</v>
      </c>
      <c r="AS178" s="62">
        <v>1.5395994562528447E-2</v>
      </c>
      <c r="AT178" s="62">
        <v>1.5624869819731506E-2</v>
      </c>
      <c r="AU178" s="62">
        <v>1.6239413994782091E-2</v>
      </c>
      <c r="AV178" s="62">
        <v>1.6694250765189496E-2</v>
      </c>
      <c r="AW178" s="62">
        <v>1.6122492115473099E-2</v>
      </c>
      <c r="AX178" s="62">
        <v>1.6466061917639028E-2</v>
      </c>
      <c r="AY178" s="62">
        <v>1.8085973688710889E-2</v>
      </c>
      <c r="AZ178" s="62">
        <v>1.6824620360180863E-2</v>
      </c>
      <c r="BA178" s="62">
        <v>1.6080247796990361E-2</v>
      </c>
      <c r="BB178" s="62">
        <v>1.7765547889685835E-2</v>
      </c>
      <c r="BC178" s="62">
        <v>1.6227029509459773E-2</v>
      </c>
      <c r="BD178" s="62">
        <v>8.5354633160724946E-3</v>
      </c>
      <c r="BE178" s="62">
        <v>1.7100358087364081E-2</v>
      </c>
      <c r="BF178" s="62">
        <v>1.9257833067450301E-2</v>
      </c>
      <c r="BG178" s="62">
        <v>1.6493101393689487E-2</v>
      </c>
      <c r="BH178" s="62">
        <v>1.651676781430117E-2</v>
      </c>
      <c r="BI178" s="62">
        <v>1.3387604712142648E-2</v>
      </c>
      <c r="BJ178" s="62">
        <v>1.681280839947228E-2</v>
      </c>
      <c r="BK178" s="62">
        <v>1.6332104112459469E-2</v>
      </c>
      <c r="BL178" s="62">
        <v>1.6702637232819013E-2</v>
      </c>
      <c r="BM178" s="62">
        <v>1.596697492517023E-2</v>
      </c>
      <c r="BN178" s="62">
        <v>1.6073011167664714E-2</v>
      </c>
      <c r="BO178" s="62">
        <v>1.8282289803208236E-2</v>
      </c>
      <c r="BP178" s="62">
        <v>1.7069606512678453E-2</v>
      </c>
      <c r="BQ178" s="62">
        <v>1.8271794694913294E-2</v>
      </c>
      <c r="BR178" s="62">
        <v>1.6741877542982252E-2</v>
      </c>
      <c r="BS178" s="62">
        <v>1.6560347928585229E-2</v>
      </c>
      <c r="BT178" s="62">
        <v>1.5802795299602459E-2</v>
      </c>
      <c r="BU178" s="62">
        <v>1.6195084643078297E-2</v>
      </c>
      <c r="BV178" s="62">
        <v>1.7401119226232727E-2</v>
      </c>
      <c r="BW178" s="62">
        <v>1.6878832535802892E-2</v>
      </c>
      <c r="BX178" s="62">
        <v>1.9028847209653924E-2</v>
      </c>
      <c r="BY178" s="62">
        <v>1.6239658779423113E-2</v>
      </c>
      <c r="BZ178" s="62">
        <v>1.6075484172332705E-2</v>
      </c>
      <c r="CA178" s="62">
        <v>1.6733010793387279E-2</v>
      </c>
      <c r="CB178" s="62">
        <v>1.6231890457665921E-2</v>
      </c>
      <c r="CC178" s="62">
        <v>1.6206708644970012E-2</v>
      </c>
      <c r="CD178" s="62">
        <v>1.7372305699524911E-2</v>
      </c>
      <c r="CE178" s="62">
        <v>1.6324414371964677E-2</v>
      </c>
      <c r="CF178" s="62">
        <v>1.6521916507409327E-2</v>
      </c>
    </row>
    <row r="179" spans="2:84" outlineLevel="1" x14ac:dyDescent="0.2">
      <c r="B179" s="2">
        <v>165</v>
      </c>
      <c r="D179">
        <v>108</v>
      </c>
      <c r="E179" t="s">
        <v>142</v>
      </c>
      <c r="F179" s="30"/>
      <c r="G179" s="30">
        <f t="shared" si="44"/>
        <v>1.7428216497280095E-2</v>
      </c>
      <c r="H179" s="30">
        <f t="shared" si="45"/>
        <v>1.7428216497280095E-2</v>
      </c>
      <c r="I179" s="30">
        <f t="shared" si="45"/>
        <v>1.7428216497280095E-2</v>
      </c>
      <c r="J179" s="30">
        <f t="shared" si="45"/>
        <v>1.7428216497280095E-2</v>
      </c>
      <c r="K179" s="30">
        <f t="shared" si="45"/>
        <v>1.7428216497280095E-2</v>
      </c>
      <c r="L179" s="30">
        <f t="shared" si="45"/>
        <v>1.7428216497280095E-2</v>
      </c>
      <c r="M179" s="30">
        <f t="shared" si="45"/>
        <v>1.7428216497280095E-2</v>
      </c>
      <c r="N179" s="131"/>
      <c r="O179" s="62">
        <v>177</v>
      </c>
      <c r="P179" s="62">
        <v>0</v>
      </c>
      <c r="Q179" s="54">
        <v>1.6747525564226536E-2</v>
      </c>
      <c r="R179" s="80">
        <v>1.7009932059591473E-2</v>
      </c>
      <c r="S179" s="80">
        <v>1.6955520913816583E-2</v>
      </c>
      <c r="T179" s="80">
        <v>1.7203225696670724E-2</v>
      </c>
      <c r="U179" s="80">
        <v>1.7086999661839512E-2</v>
      </c>
      <c r="V179" s="80">
        <v>1.6996314400266339E-2</v>
      </c>
      <c r="W179" s="80">
        <v>1.690720112802924E-2</v>
      </c>
      <c r="X179" s="80">
        <v>1.7168498267042372E-2</v>
      </c>
      <c r="Y179" s="80">
        <v>1.7428216497280095E-2</v>
      </c>
      <c r="Z179" s="80">
        <v>1.695041636105039E-2</v>
      </c>
      <c r="AA179" s="80">
        <v>1.7414061292593028E-2</v>
      </c>
      <c r="AB179" s="80">
        <v>1.720622198906013E-2</v>
      </c>
      <c r="AC179" s="80">
        <v>1.7080827974094354E-2</v>
      </c>
      <c r="AD179" s="80">
        <v>1.7313247671871868E-2</v>
      </c>
      <c r="AE179" s="80">
        <v>1.6956025473438538E-2</v>
      </c>
      <c r="AF179" s="80">
        <v>1.7117255131705159E-2</v>
      </c>
      <c r="AG179" s="80">
        <v>1.6814518779379978E-2</v>
      </c>
      <c r="AH179" s="80">
        <v>1.7069436046277635E-2</v>
      </c>
      <c r="AI179" s="80">
        <v>1.6939413316907893E-2</v>
      </c>
      <c r="AJ179" s="80">
        <v>1.719346265690247E-2</v>
      </c>
      <c r="AK179" s="80">
        <v>1.7161459713348436E-2</v>
      </c>
      <c r="AL179" s="80">
        <v>1.6860801541318384E-2</v>
      </c>
      <c r="AM179" s="62">
        <v>1.6992756604081418E-2</v>
      </c>
      <c r="AN179" s="62">
        <v>1.725507894387681E-2</v>
      </c>
      <c r="AO179" s="62">
        <v>1.7002749995337119E-2</v>
      </c>
      <c r="AP179" s="62">
        <v>1.6882566384411584E-2</v>
      </c>
      <c r="AQ179" s="62">
        <v>1.6823080470422646E-2</v>
      </c>
      <c r="AR179" s="62">
        <v>1.7381500251264996E-2</v>
      </c>
      <c r="AS179" s="62">
        <v>1.7119215019861609E-2</v>
      </c>
      <c r="AT179" s="62">
        <v>1.6978633925670391E-2</v>
      </c>
      <c r="AU179" s="62">
        <v>1.6908543562592665E-2</v>
      </c>
      <c r="AV179" s="62">
        <v>1.6810530680632627E-2</v>
      </c>
      <c r="AW179" s="62">
        <v>1.6892478484389146E-2</v>
      </c>
      <c r="AX179" s="62">
        <v>1.7124782362528762E-2</v>
      </c>
      <c r="AY179" s="62">
        <v>1.7190103196549511E-2</v>
      </c>
      <c r="AZ179" s="62">
        <v>1.6923297552258253E-2</v>
      </c>
      <c r="BA179" s="62">
        <v>1.6879451969016607E-2</v>
      </c>
      <c r="BB179" s="62">
        <v>1.6966263387364029E-2</v>
      </c>
      <c r="BC179" s="62">
        <v>1.6986713033060617E-2</v>
      </c>
      <c r="BD179" s="62">
        <v>1.7250460353881336E-2</v>
      </c>
      <c r="BE179" s="62">
        <v>1.7318240947118611E-2</v>
      </c>
      <c r="BF179" s="62">
        <v>1.6424473897077706E-2</v>
      </c>
      <c r="BG179" s="62">
        <v>1.6898903802612567E-2</v>
      </c>
      <c r="BH179" s="62">
        <v>1.7065638512686939E-2</v>
      </c>
      <c r="BI179" s="62">
        <v>1.7635386805908114E-2</v>
      </c>
      <c r="BJ179" s="62">
        <v>1.715467325690679E-2</v>
      </c>
      <c r="BK179" s="62">
        <v>1.7190495573677769E-2</v>
      </c>
      <c r="BL179" s="62">
        <v>1.7114629359302573E-2</v>
      </c>
      <c r="BM179" s="62">
        <v>1.6952934743774482E-2</v>
      </c>
      <c r="BN179" s="62">
        <v>1.7167145572104206E-2</v>
      </c>
      <c r="BO179" s="62">
        <v>1.7630669223099804E-2</v>
      </c>
      <c r="BP179" s="62">
        <v>1.6786752067508934E-2</v>
      </c>
      <c r="BQ179" s="62">
        <v>1.7071273312970148E-2</v>
      </c>
      <c r="BR179" s="62">
        <v>1.7054156160156039E-2</v>
      </c>
      <c r="BS179" s="62">
        <v>1.6892411172958977E-2</v>
      </c>
      <c r="BT179" s="62">
        <v>1.6875012456433913E-2</v>
      </c>
      <c r="BU179" s="62">
        <v>1.6863830652238253E-2</v>
      </c>
      <c r="BV179" s="62">
        <v>1.7276607721454604E-2</v>
      </c>
      <c r="BW179" s="62">
        <v>1.6922988035720829E-2</v>
      </c>
      <c r="BX179" s="62">
        <v>1.6870773683148002E-2</v>
      </c>
      <c r="BY179" s="62">
        <v>1.6977158990882913E-2</v>
      </c>
      <c r="BZ179" s="62">
        <v>1.6762540532253616E-2</v>
      </c>
      <c r="CA179" s="62">
        <v>1.68594357359904E-2</v>
      </c>
      <c r="CB179" s="62">
        <v>1.6943170190737777E-2</v>
      </c>
      <c r="CC179" s="62">
        <v>1.6836736100497216E-2</v>
      </c>
      <c r="CD179" s="62">
        <v>1.6995014078462347E-2</v>
      </c>
      <c r="CE179" s="62">
        <v>1.6954615724874465E-2</v>
      </c>
      <c r="CF179" s="62">
        <v>1.7261879459545361E-2</v>
      </c>
    </row>
    <row r="180" spans="2:84" outlineLevel="1" x14ac:dyDescent="0.2">
      <c r="B180" s="2">
        <v>166</v>
      </c>
      <c r="E180"/>
      <c r="O180" s="62">
        <v>178</v>
      </c>
      <c r="P180" s="62">
        <v>0</v>
      </c>
    </row>
    <row r="181" spans="2:84" outlineLevel="1" x14ac:dyDescent="0.2">
      <c r="B181" s="2">
        <v>167</v>
      </c>
      <c r="C181" s="9" t="s">
        <v>143</v>
      </c>
      <c r="D181" s="9"/>
      <c r="E181"/>
      <c r="O181" s="62">
        <v>179</v>
      </c>
      <c r="P181" s="62">
        <v>0</v>
      </c>
    </row>
    <row r="182" spans="2:84" outlineLevel="1" x14ac:dyDescent="0.2">
      <c r="B182" s="2">
        <v>168</v>
      </c>
      <c r="E182"/>
      <c r="O182" s="62">
        <v>180</v>
      </c>
      <c r="P182" s="62">
        <v>0</v>
      </c>
    </row>
    <row r="183" spans="2:84" outlineLevel="1" x14ac:dyDescent="0.2">
      <c r="B183" s="2">
        <v>169</v>
      </c>
      <c r="C183" s="28"/>
      <c r="D183" s="28"/>
      <c r="E183" s="28" t="s">
        <v>125</v>
      </c>
      <c r="F183" s="30"/>
      <c r="G183" s="30">
        <f t="shared" ref="G183:G199" si="46">HLOOKUP($E$3,$P$3:$CF$269,O183,FALSE)</f>
        <v>1</v>
      </c>
      <c r="H183" s="30">
        <f t="shared" ref="H183:M199" si="47">G183</f>
        <v>1</v>
      </c>
      <c r="I183" s="30">
        <f t="shared" si="47"/>
        <v>1</v>
      </c>
      <c r="J183" s="30">
        <f t="shared" si="47"/>
        <v>1</v>
      </c>
      <c r="K183" s="30">
        <f t="shared" si="47"/>
        <v>1</v>
      </c>
      <c r="L183" s="30">
        <f t="shared" si="47"/>
        <v>1</v>
      </c>
      <c r="M183" s="30">
        <f t="shared" si="47"/>
        <v>1</v>
      </c>
      <c r="N183" s="131"/>
      <c r="O183" s="62">
        <v>181</v>
      </c>
      <c r="P183" s="62">
        <v>0</v>
      </c>
      <c r="Q183" s="54">
        <v>1</v>
      </c>
      <c r="R183" s="81">
        <v>1</v>
      </c>
      <c r="S183" s="81">
        <v>1</v>
      </c>
      <c r="T183" s="81">
        <v>1</v>
      </c>
      <c r="U183" s="81">
        <v>1</v>
      </c>
      <c r="V183" s="81">
        <v>1</v>
      </c>
      <c r="W183" s="81">
        <v>1</v>
      </c>
      <c r="X183" s="81">
        <v>1</v>
      </c>
      <c r="Y183" s="81">
        <v>1</v>
      </c>
      <c r="Z183" s="81">
        <v>1</v>
      </c>
      <c r="AA183" s="81">
        <v>1</v>
      </c>
      <c r="AB183" s="81">
        <v>1</v>
      </c>
      <c r="AC183" s="81">
        <v>1</v>
      </c>
      <c r="AD183" s="81">
        <v>1</v>
      </c>
      <c r="AE183" s="81">
        <v>1</v>
      </c>
      <c r="AF183" s="81">
        <v>1</v>
      </c>
      <c r="AG183" s="81">
        <v>1</v>
      </c>
      <c r="AH183" s="81">
        <v>1</v>
      </c>
      <c r="AI183" s="81">
        <v>1</v>
      </c>
      <c r="AJ183" s="81">
        <v>1</v>
      </c>
      <c r="AK183" s="81">
        <v>1</v>
      </c>
      <c r="AL183" s="81">
        <v>1</v>
      </c>
      <c r="AM183" s="62">
        <v>1</v>
      </c>
      <c r="AN183" s="62">
        <v>1</v>
      </c>
      <c r="AO183" s="62">
        <v>1</v>
      </c>
      <c r="AP183" s="62">
        <v>1</v>
      </c>
      <c r="AQ183" s="62">
        <v>1</v>
      </c>
      <c r="AR183" s="62">
        <v>1</v>
      </c>
      <c r="AS183" s="62">
        <v>1</v>
      </c>
      <c r="AT183" s="62">
        <v>1</v>
      </c>
      <c r="AU183" s="62">
        <v>1</v>
      </c>
      <c r="AV183" s="62">
        <v>1</v>
      </c>
      <c r="AW183" s="62">
        <v>1</v>
      </c>
      <c r="AX183" s="62">
        <v>1</v>
      </c>
      <c r="AY183" s="62">
        <v>1</v>
      </c>
      <c r="AZ183" s="62">
        <v>1</v>
      </c>
      <c r="BA183" s="62">
        <v>1</v>
      </c>
      <c r="BB183" s="62">
        <v>1</v>
      </c>
      <c r="BC183" s="62">
        <v>1</v>
      </c>
      <c r="BD183" s="62">
        <v>1</v>
      </c>
      <c r="BE183" s="62">
        <v>1</v>
      </c>
      <c r="BF183" s="62">
        <v>1</v>
      </c>
      <c r="BG183" s="62">
        <v>1</v>
      </c>
      <c r="BH183" s="62">
        <v>1</v>
      </c>
      <c r="BI183" s="62">
        <v>1</v>
      </c>
      <c r="BJ183" s="62">
        <v>1</v>
      </c>
      <c r="BK183" s="62">
        <v>1</v>
      </c>
      <c r="BL183" s="62">
        <v>1</v>
      </c>
      <c r="BM183" s="62">
        <v>1</v>
      </c>
      <c r="BN183" s="62">
        <v>1</v>
      </c>
      <c r="BO183" s="62">
        <v>1</v>
      </c>
      <c r="BP183" s="62">
        <v>1</v>
      </c>
      <c r="BQ183" s="62">
        <v>1</v>
      </c>
      <c r="BR183" s="62">
        <v>1</v>
      </c>
      <c r="BS183" s="62">
        <v>1</v>
      </c>
      <c r="BT183" s="62">
        <v>1</v>
      </c>
      <c r="BU183" s="62">
        <v>1</v>
      </c>
      <c r="BV183" s="62">
        <v>1</v>
      </c>
      <c r="BW183" s="62">
        <v>1</v>
      </c>
      <c r="BX183" s="62">
        <v>1</v>
      </c>
      <c r="BY183" s="62">
        <v>1</v>
      </c>
      <c r="BZ183" s="62">
        <v>1</v>
      </c>
      <c r="CA183" s="62">
        <v>1</v>
      </c>
      <c r="CB183" s="62">
        <v>1</v>
      </c>
      <c r="CC183" s="62">
        <v>1</v>
      </c>
      <c r="CD183" s="62">
        <v>1</v>
      </c>
      <c r="CE183" s="62">
        <v>1</v>
      </c>
      <c r="CF183" s="62">
        <v>1</v>
      </c>
    </row>
    <row r="184" spans="2:84" outlineLevel="1" x14ac:dyDescent="0.2">
      <c r="B184" s="2">
        <v>170</v>
      </c>
      <c r="C184" s="28"/>
      <c r="D184" s="28"/>
      <c r="E184" s="28" t="s">
        <v>126</v>
      </c>
      <c r="F184" s="30"/>
      <c r="G184" s="30">
        <f t="shared" si="46"/>
        <v>0.16439999999999999</v>
      </c>
      <c r="H184" s="30">
        <f t="shared" si="47"/>
        <v>0.16439999999999999</v>
      </c>
      <c r="I184" s="30">
        <f t="shared" si="47"/>
        <v>0.16439999999999999</v>
      </c>
      <c r="J184" s="30">
        <f t="shared" si="47"/>
        <v>0.16439999999999999</v>
      </c>
      <c r="K184" s="30">
        <f t="shared" si="47"/>
        <v>0.16439999999999999</v>
      </c>
      <c r="L184" s="30">
        <f t="shared" si="47"/>
        <v>0.16439999999999999</v>
      </c>
      <c r="M184" s="30">
        <f t="shared" si="47"/>
        <v>0.16439999999999999</v>
      </c>
      <c r="N184" s="131"/>
      <c r="O184" s="62">
        <v>182</v>
      </c>
      <c r="P184" s="62">
        <v>0</v>
      </c>
      <c r="Q184" s="54">
        <v>0.16439999999999999</v>
      </c>
      <c r="R184" s="81">
        <v>0.16439999999999999</v>
      </c>
      <c r="S184" s="81">
        <v>0.16439999999999999</v>
      </c>
      <c r="T184" s="81">
        <v>0.16439999999999999</v>
      </c>
      <c r="U184" s="81">
        <v>0.16439999999999999</v>
      </c>
      <c r="V184" s="81">
        <v>0.16439999999999999</v>
      </c>
      <c r="W184" s="81">
        <v>0.16439999999999999</v>
      </c>
      <c r="X184" s="81">
        <v>0.16439999999999999</v>
      </c>
      <c r="Y184" s="81">
        <v>0.16439999999999999</v>
      </c>
      <c r="Z184" s="81">
        <v>0.16439999999999999</v>
      </c>
      <c r="AA184" s="81">
        <v>0.16439999999999999</v>
      </c>
      <c r="AB184" s="81">
        <v>0.16439999999999999</v>
      </c>
      <c r="AC184" s="81">
        <v>0.16439999999999999</v>
      </c>
      <c r="AD184" s="81">
        <v>0.16439999999999999</v>
      </c>
      <c r="AE184" s="81">
        <v>0.16439999999999999</v>
      </c>
      <c r="AF184" s="81">
        <v>0.16439999999999999</v>
      </c>
      <c r="AG184" s="81">
        <v>0.16439999999999999</v>
      </c>
      <c r="AH184" s="81">
        <v>0.16439999999999999</v>
      </c>
      <c r="AI184" s="81">
        <v>0.16439999999999999</v>
      </c>
      <c r="AJ184" s="81">
        <v>0.16439999999999999</v>
      </c>
      <c r="AK184" s="81">
        <v>0.16439999999999999</v>
      </c>
      <c r="AL184" s="81">
        <v>0.16439999999999999</v>
      </c>
      <c r="AM184" s="62">
        <v>0.16439999999999999</v>
      </c>
      <c r="AN184" s="62">
        <v>0.16439999999999999</v>
      </c>
      <c r="AO184" s="62">
        <v>0.16439999999999999</v>
      </c>
      <c r="AP184" s="62">
        <v>0.16439999999999999</v>
      </c>
      <c r="AQ184" s="62">
        <v>0.16439999999999999</v>
      </c>
      <c r="AR184" s="62">
        <v>0.16439999999999999</v>
      </c>
      <c r="AS184" s="62">
        <v>0.16439999999999999</v>
      </c>
      <c r="AT184" s="62">
        <v>0.16439999999999999</v>
      </c>
      <c r="AU184" s="62">
        <v>0.16439999999999999</v>
      </c>
      <c r="AV184" s="62">
        <v>0.16439999999999999</v>
      </c>
      <c r="AW184" s="62">
        <v>0.16439999999999999</v>
      </c>
      <c r="AX184" s="62">
        <v>0.16439999999999999</v>
      </c>
      <c r="AY184" s="62">
        <v>0.16439999999999999</v>
      </c>
      <c r="AZ184" s="62">
        <v>0.16439999999999999</v>
      </c>
      <c r="BA184" s="62">
        <v>0.16439999999999999</v>
      </c>
      <c r="BB184" s="62">
        <v>0.16439999999999999</v>
      </c>
      <c r="BC184" s="62">
        <v>0.16439999999999999</v>
      </c>
      <c r="BD184" s="62">
        <v>0.16439999999999999</v>
      </c>
      <c r="BE184" s="62">
        <v>0.16439999999999999</v>
      </c>
      <c r="BF184" s="62">
        <v>0.16439999999999999</v>
      </c>
      <c r="BG184" s="62">
        <v>0.16439999999999999</v>
      </c>
      <c r="BH184" s="62">
        <v>0.16439999999999999</v>
      </c>
      <c r="BI184" s="62">
        <v>0.16439999999999999</v>
      </c>
      <c r="BJ184" s="62">
        <v>0.16439999999999999</v>
      </c>
      <c r="BK184" s="62">
        <v>0.16439999999999999</v>
      </c>
      <c r="BL184" s="62">
        <v>0.16439999999999999</v>
      </c>
      <c r="BM184" s="62">
        <v>0.16439999999999999</v>
      </c>
      <c r="BN184" s="62">
        <v>0.16439999999999999</v>
      </c>
      <c r="BO184" s="62">
        <v>0.16439999999999999</v>
      </c>
      <c r="BP184" s="62">
        <v>0.16439999999999999</v>
      </c>
      <c r="BQ184" s="62">
        <v>0.16439999999999999</v>
      </c>
      <c r="BR184" s="62">
        <v>0.16439999999999999</v>
      </c>
      <c r="BS184" s="62">
        <v>0.16439999999999999</v>
      </c>
      <c r="BT184" s="62">
        <v>0.16439999999999999</v>
      </c>
      <c r="BU184" s="62">
        <v>0.16439999999999999</v>
      </c>
      <c r="BV184" s="62">
        <v>0.16439999999999999</v>
      </c>
      <c r="BW184" s="62">
        <v>0.16439999999999999</v>
      </c>
      <c r="BX184" s="62">
        <v>0.16439999999999999</v>
      </c>
      <c r="BY184" s="62">
        <v>0.16439999999999999</v>
      </c>
      <c r="BZ184" s="62">
        <v>0.16439999999999999</v>
      </c>
      <c r="CA184" s="62">
        <v>0.16439999999999999</v>
      </c>
      <c r="CB184" s="62">
        <v>0.16439999999999999</v>
      </c>
      <c r="CC184" s="62">
        <v>0.16439999999999999</v>
      </c>
      <c r="CD184" s="62">
        <v>0.16439999999999999</v>
      </c>
      <c r="CE184" s="62">
        <v>0.16439999999999999</v>
      </c>
      <c r="CF184" s="62">
        <v>0.16439999999999999</v>
      </c>
    </row>
    <row r="185" spans="2:84" outlineLevel="1" x14ac:dyDescent="0.2">
      <c r="B185" s="2">
        <v>171</v>
      </c>
      <c r="C185" s="7"/>
      <c r="D185" s="7"/>
      <c r="E185" s="7" t="s">
        <v>127</v>
      </c>
      <c r="F185" s="30"/>
      <c r="G185" s="30">
        <f t="shared" si="46"/>
        <v>63422.311800000003</v>
      </c>
      <c r="H185" s="30">
        <f t="shared" si="47"/>
        <v>63422.311800000003</v>
      </c>
      <c r="I185" s="30">
        <f t="shared" si="47"/>
        <v>63422.311800000003</v>
      </c>
      <c r="J185" s="30">
        <f t="shared" si="47"/>
        <v>63422.311800000003</v>
      </c>
      <c r="K185" s="30">
        <f t="shared" si="47"/>
        <v>63422.311800000003</v>
      </c>
      <c r="L185" s="30">
        <f t="shared" si="47"/>
        <v>63422.311800000003</v>
      </c>
      <c r="M185" s="30">
        <f t="shared" si="47"/>
        <v>63422.311800000003</v>
      </c>
      <c r="N185" s="131"/>
      <c r="O185" s="62">
        <v>183</v>
      </c>
      <c r="P185" s="62">
        <v>0</v>
      </c>
      <c r="Q185" s="54">
        <v>63422.311800000003</v>
      </c>
      <c r="R185" s="81">
        <v>63422.311800000003</v>
      </c>
      <c r="S185" s="81">
        <v>63422.311800000003</v>
      </c>
      <c r="T185" s="81">
        <v>63422.311800000003</v>
      </c>
      <c r="U185" s="81">
        <v>63422.311800000003</v>
      </c>
      <c r="V185" s="81">
        <v>63422.311800000003</v>
      </c>
      <c r="W185" s="81">
        <v>63422.311800000003</v>
      </c>
      <c r="X185" s="81">
        <v>63422.311800000003</v>
      </c>
      <c r="Y185" s="81">
        <v>63422.311800000003</v>
      </c>
      <c r="Z185" s="81">
        <v>63422.311800000003</v>
      </c>
      <c r="AA185" s="81">
        <v>63422.311800000003</v>
      </c>
      <c r="AB185" s="81">
        <v>63422.311800000003</v>
      </c>
      <c r="AC185" s="81">
        <v>63422.311800000003</v>
      </c>
      <c r="AD185" s="81">
        <v>63422.311800000003</v>
      </c>
      <c r="AE185" s="81">
        <v>63422.311800000003</v>
      </c>
      <c r="AF185" s="81">
        <v>63422.311800000003</v>
      </c>
      <c r="AG185" s="81">
        <v>63422.311800000003</v>
      </c>
      <c r="AH185" s="81">
        <v>63422.311800000003</v>
      </c>
      <c r="AI185" s="81">
        <v>63422.311800000003</v>
      </c>
      <c r="AJ185" s="81">
        <v>63422.311800000003</v>
      </c>
      <c r="AK185" s="81">
        <v>63422.311800000003</v>
      </c>
      <c r="AL185" s="81">
        <v>63422.311800000003</v>
      </c>
      <c r="AM185" s="62">
        <v>63422.311800000003</v>
      </c>
      <c r="AN185" s="62">
        <v>63422.311800000003</v>
      </c>
      <c r="AO185" s="62">
        <v>63422.311800000003</v>
      </c>
      <c r="AP185" s="62">
        <v>63422.311800000003</v>
      </c>
      <c r="AQ185" s="62">
        <v>63422.311800000003</v>
      </c>
      <c r="AR185" s="62">
        <v>63422.311800000003</v>
      </c>
      <c r="AS185" s="62">
        <v>63422.311800000003</v>
      </c>
      <c r="AT185" s="62">
        <v>63422.311800000003</v>
      </c>
      <c r="AU185" s="62">
        <v>63422.311800000003</v>
      </c>
      <c r="AV185" s="62">
        <v>63422.311800000003</v>
      </c>
      <c r="AW185" s="62">
        <v>63422.311800000003</v>
      </c>
      <c r="AX185" s="62">
        <v>63422.311800000003</v>
      </c>
      <c r="AY185" s="62">
        <v>63422.311800000003</v>
      </c>
      <c r="AZ185" s="62">
        <v>63422.311800000003</v>
      </c>
      <c r="BA185" s="62">
        <v>63422.311800000003</v>
      </c>
      <c r="BB185" s="62">
        <v>63422.311800000003</v>
      </c>
      <c r="BC185" s="62">
        <v>63422.311800000003</v>
      </c>
      <c r="BD185" s="62">
        <v>63422.311800000003</v>
      </c>
      <c r="BE185" s="62">
        <v>63422.311800000003</v>
      </c>
      <c r="BF185" s="62">
        <v>63422.311800000003</v>
      </c>
      <c r="BG185" s="62">
        <v>63422.311800000003</v>
      </c>
      <c r="BH185" s="62">
        <v>63422.311800000003</v>
      </c>
      <c r="BI185" s="62">
        <v>63422.311800000003</v>
      </c>
      <c r="BJ185" s="62">
        <v>63422.311800000003</v>
      </c>
      <c r="BK185" s="62">
        <v>63422.311800000003</v>
      </c>
      <c r="BL185" s="62">
        <v>63422.311800000003</v>
      </c>
      <c r="BM185" s="62">
        <v>63422.311800000003</v>
      </c>
      <c r="BN185" s="62">
        <v>63422.311800000003</v>
      </c>
      <c r="BO185" s="62">
        <v>63422.311800000003</v>
      </c>
      <c r="BP185" s="62">
        <v>63422.311800000003</v>
      </c>
      <c r="BQ185" s="62">
        <v>63422.311800000003</v>
      </c>
      <c r="BR185" s="62">
        <v>63422.311800000003</v>
      </c>
      <c r="BS185" s="62">
        <v>63422.311800000003</v>
      </c>
      <c r="BT185" s="62">
        <v>63422.311800000003</v>
      </c>
      <c r="BU185" s="62">
        <v>63422.311800000003</v>
      </c>
      <c r="BV185" s="62">
        <v>63422.311800000003</v>
      </c>
      <c r="BW185" s="62">
        <v>63422.311800000003</v>
      </c>
      <c r="BX185" s="62">
        <v>63422.311800000003</v>
      </c>
      <c r="BY185" s="62">
        <v>63422.311800000003</v>
      </c>
      <c r="BZ185" s="62">
        <v>63422.311800000003</v>
      </c>
      <c r="CA185" s="62">
        <v>63422.311800000003</v>
      </c>
      <c r="CB185" s="62">
        <v>63422.311800000003</v>
      </c>
      <c r="CC185" s="62">
        <v>63422.311800000003</v>
      </c>
      <c r="CD185" s="62">
        <v>63422.311800000003</v>
      </c>
      <c r="CE185" s="62">
        <v>63422.311800000003</v>
      </c>
      <c r="CF185" s="62">
        <v>63422.311800000003</v>
      </c>
    </row>
    <row r="186" spans="2:84" outlineLevel="1" x14ac:dyDescent="0.2">
      <c r="B186" s="2">
        <v>172</v>
      </c>
      <c r="C186" s="7"/>
      <c r="D186" s="7"/>
      <c r="E186" s="7" t="s">
        <v>128</v>
      </c>
      <c r="F186" s="30"/>
      <c r="G186" s="30">
        <f t="shared" si="46"/>
        <v>345129.01459999999</v>
      </c>
      <c r="H186" s="30">
        <f t="shared" si="47"/>
        <v>345129.01459999999</v>
      </c>
      <c r="I186" s="30">
        <f t="shared" si="47"/>
        <v>345129.01459999999</v>
      </c>
      <c r="J186" s="30">
        <f t="shared" si="47"/>
        <v>345129.01459999999</v>
      </c>
      <c r="K186" s="30">
        <f t="shared" si="47"/>
        <v>345129.01459999999</v>
      </c>
      <c r="L186" s="30">
        <f t="shared" si="47"/>
        <v>345129.01459999999</v>
      </c>
      <c r="M186" s="30">
        <f t="shared" si="47"/>
        <v>345129.01459999999</v>
      </c>
      <c r="N186" s="131"/>
      <c r="O186" s="62">
        <v>184</v>
      </c>
      <c r="P186" s="62">
        <v>0</v>
      </c>
      <c r="Q186" s="54">
        <v>345129.01459999999</v>
      </c>
      <c r="R186" s="73">
        <v>345129.01459999999</v>
      </c>
      <c r="S186" s="73">
        <v>345129.01459999999</v>
      </c>
      <c r="T186" s="73">
        <v>345129.01459999999</v>
      </c>
      <c r="U186" s="73">
        <v>345129.01459999999</v>
      </c>
      <c r="V186" s="73">
        <v>345129.01459999999</v>
      </c>
      <c r="W186" s="73">
        <v>345129.01459999999</v>
      </c>
      <c r="X186" s="73">
        <v>345129.01459999999</v>
      </c>
      <c r="Y186" s="73">
        <v>345129.01459999999</v>
      </c>
      <c r="Z186" s="73">
        <v>345129.01459999999</v>
      </c>
      <c r="AA186" s="73">
        <v>345129.01459999999</v>
      </c>
      <c r="AB186" s="73">
        <v>345129.01459999999</v>
      </c>
      <c r="AC186" s="73">
        <v>345129.01459999999</v>
      </c>
      <c r="AD186" s="73">
        <v>345129.01459999999</v>
      </c>
      <c r="AE186" s="73">
        <v>345129.01459999999</v>
      </c>
      <c r="AF186" s="73">
        <v>345129.01459999999</v>
      </c>
      <c r="AG186" s="73">
        <v>345129.01459999999</v>
      </c>
      <c r="AH186" s="73">
        <v>345129.01459999999</v>
      </c>
      <c r="AI186" s="73">
        <v>345129.01459999999</v>
      </c>
      <c r="AJ186" s="73">
        <v>345129.01459999999</v>
      </c>
      <c r="AK186" s="73">
        <v>345129.01459999999</v>
      </c>
      <c r="AL186" s="73">
        <v>345129.01459999999</v>
      </c>
      <c r="AM186" s="62">
        <v>345129.01459999999</v>
      </c>
      <c r="AN186" s="62">
        <v>345129.01459999999</v>
      </c>
      <c r="AO186" s="62">
        <v>345129.01459999999</v>
      </c>
      <c r="AP186" s="62">
        <v>345129.01459999999</v>
      </c>
      <c r="AQ186" s="62">
        <v>345129.01459999999</v>
      </c>
      <c r="AR186" s="62">
        <v>345129.01459999999</v>
      </c>
      <c r="AS186" s="62">
        <v>345129.01459999999</v>
      </c>
      <c r="AT186" s="62">
        <v>345129.01459999999</v>
      </c>
      <c r="AU186" s="62">
        <v>345129.01459999999</v>
      </c>
      <c r="AV186" s="62">
        <v>345129.01459999999</v>
      </c>
      <c r="AW186" s="62">
        <v>345129.01459999999</v>
      </c>
      <c r="AX186" s="62">
        <v>345129.01459999999</v>
      </c>
      <c r="AY186" s="62">
        <v>345129.01459999999</v>
      </c>
      <c r="AZ186" s="62">
        <v>345129.01459999999</v>
      </c>
      <c r="BA186" s="62">
        <v>345129.01459999999</v>
      </c>
      <c r="BB186" s="62">
        <v>345129.01459999999</v>
      </c>
      <c r="BC186" s="62">
        <v>345129.01459999999</v>
      </c>
      <c r="BD186" s="62">
        <v>345129.01459999999</v>
      </c>
      <c r="BE186" s="62">
        <v>345129.01459999999</v>
      </c>
      <c r="BF186" s="62">
        <v>345129.01459999999</v>
      </c>
      <c r="BG186" s="62">
        <v>345129.01459999999</v>
      </c>
      <c r="BH186" s="62">
        <v>345129.01459999999</v>
      </c>
      <c r="BI186" s="62">
        <v>345129.01459999999</v>
      </c>
      <c r="BJ186" s="62">
        <v>345129.01459999999</v>
      </c>
      <c r="BK186" s="62">
        <v>345129.01459999999</v>
      </c>
      <c r="BL186" s="62">
        <v>345129.01459999999</v>
      </c>
      <c r="BM186" s="62">
        <v>345129.01459999999</v>
      </c>
      <c r="BN186" s="62">
        <v>345129.01459999999</v>
      </c>
      <c r="BO186" s="62">
        <v>345129.01459999999</v>
      </c>
      <c r="BP186" s="62">
        <v>345129.01459999999</v>
      </c>
      <c r="BQ186" s="62">
        <v>345129.01459999999</v>
      </c>
      <c r="BR186" s="62">
        <v>345129.01459999999</v>
      </c>
      <c r="BS186" s="62">
        <v>345129.01459999999</v>
      </c>
      <c r="BT186" s="62">
        <v>345129.01459999999</v>
      </c>
      <c r="BU186" s="62">
        <v>345129.01459999999</v>
      </c>
      <c r="BV186" s="62">
        <v>345129.01459999999</v>
      </c>
      <c r="BW186" s="62">
        <v>345129.01459999999</v>
      </c>
      <c r="BX186" s="62">
        <v>345129.01459999999</v>
      </c>
      <c r="BY186" s="62">
        <v>345129.01459999999</v>
      </c>
      <c r="BZ186" s="62">
        <v>345129.01459999999</v>
      </c>
      <c r="CA186" s="62">
        <v>345129.01459999999</v>
      </c>
      <c r="CB186" s="62">
        <v>345129.01459999999</v>
      </c>
      <c r="CC186" s="62">
        <v>345129.01459999999</v>
      </c>
      <c r="CD186" s="62">
        <v>345129.01459999999</v>
      </c>
      <c r="CE186" s="62">
        <v>345129.01459999999</v>
      </c>
      <c r="CF186" s="62">
        <v>345129.01459999999</v>
      </c>
    </row>
    <row r="187" spans="2:84" outlineLevel="1" x14ac:dyDescent="0.2">
      <c r="B187" s="2">
        <v>173</v>
      </c>
      <c r="C187" s="7"/>
      <c r="D187" s="7"/>
      <c r="E187" s="7" t="s">
        <v>144</v>
      </c>
      <c r="F187" s="17"/>
      <c r="G187" s="17">
        <f t="shared" si="46"/>
        <v>1630327994.0632999</v>
      </c>
      <c r="H187" s="17">
        <f t="shared" si="47"/>
        <v>1630327994.0632999</v>
      </c>
      <c r="I187" s="17">
        <f t="shared" si="47"/>
        <v>1630327994.0632999</v>
      </c>
      <c r="J187" s="17">
        <f t="shared" si="47"/>
        <v>1630327994.0632999</v>
      </c>
      <c r="K187" s="17">
        <f t="shared" si="47"/>
        <v>1630327994.0632999</v>
      </c>
      <c r="L187" s="17">
        <f t="shared" si="47"/>
        <v>1630327994.0632999</v>
      </c>
      <c r="M187" s="17">
        <f t="shared" si="47"/>
        <v>1630327994.0632999</v>
      </c>
      <c r="N187" s="34"/>
      <c r="O187" s="62">
        <v>185</v>
      </c>
      <c r="P187" s="62">
        <v>0</v>
      </c>
      <c r="Q187" s="54">
        <v>1630327994.0632999</v>
      </c>
      <c r="R187" s="73">
        <v>1630327994.0632999</v>
      </c>
      <c r="S187" s="73">
        <v>1630327994.0632999</v>
      </c>
      <c r="T187" s="73">
        <v>1630327994.0632999</v>
      </c>
      <c r="U187" s="73">
        <v>1630327994.0632999</v>
      </c>
      <c r="V187" s="73">
        <v>1630327994.0632999</v>
      </c>
      <c r="W187" s="73">
        <v>1630327994.0632999</v>
      </c>
      <c r="X187" s="73">
        <v>1630327994.0632999</v>
      </c>
      <c r="Y187" s="73">
        <v>1630327994.0632999</v>
      </c>
      <c r="Z187" s="73">
        <v>1630327994.0632999</v>
      </c>
      <c r="AA187" s="73">
        <v>1630327994.0632999</v>
      </c>
      <c r="AB187" s="73">
        <v>1630327994.0632999</v>
      </c>
      <c r="AC187" s="73">
        <v>1630327994.0632999</v>
      </c>
      <c r="AD187" s="73">
        <v>1630327994.0632999</v>
      </c>
      <c r="AE187" s="73">
        <v>1630327994.0632999</v>
      </c>
      <c r="AF187" s="73">
        <v>1630327994.0632999</v>
      </c>
      <c r="AG187" s="73">
        <v>1630327994.0632999</v>
      </c>
      <c r="AH187" s="73">
        <v>1630327994.0632999</v>
      </c>
      <c r="AI187" s="73">
        <v>1630327994.0632999</v>
      </c>
      <c r="AJ187" s="73">
        <v>1630327994.0632999</v>
      </c>
      <c r="AK187" s="73">
        <v>1630327994.0632999</v>
      </c>
      <c r="AL187" s="73">
        <v>1630327994.0632999</v>
      </c>
      <c r="AM187" s="62">
        <v>1630327994.0632999</v>
      </c>
      <c r="AN187" s="62">
        <v>1630327994.0632999</v>
      </c>
      <c r="AO187" s="62">
        <v>1630327994.0632999</v>
      </c>
      <c r="AP187" s="62">
        <v>1630327994.0632999</v>
      </c>
      <c r="AQ187" s="62">
        <v>1630327994.0632999</v>
      </c>
      <c r="AR187" s="62">
        <v>1630327994.0632999</v>
      </c>
      <c r="AS187" s="62">
        <v>1630327994.0632999</v>
      </c>
      <c r="AT187" s="62">
        <v>1630327994.0632999</v>
      </c>
      <c r="AU187" s="62">
        <v>1630327994.0632999</v>
      </c>
      <c r="AV187" s="62">
        <v>1630327994.0632999</v>
      </c>
      <c r="AW187" s="62">
        <v>1630327994.0632999</v>
      </c>
      <c r="AX187" s="62">
        <v>1630327994.0632999</v>
      </c>
      <c r="AY187" s="62">
        <v>1630327994.0632999</v>
      </c>
      <c r="AZ187" s="62">
        <v>1630327994.0632999</v>
      </c>
      <c r="BA187" s="62">
        <v>1630327994.0632999</v>
      </c>
      <c r="BB187" s="62">
        <v>1630327994.0632999</v>
      </c>
      <c r="BC187" s="62">
        <v>1630327994.0632999</v>
      </c>
      <c r="BD187" s="62">
        <v>1630327994.0632999</v>
      </c>
      <c r="BE187" s="62">
        <v>1630327994.0632999</v>
      </c>
      <c r="BF187" s="62">
        <v>1630327994.0632999</v>
      </c>
      <c r="BG187" s="62">
        <v>1630327994.0632999</v>
      </c>
      <c r="BH187" s="62">
        <v>1630327994.0632999</v>
      </c>
      <c r="BI187" s="62">
        <v>1630327994.0632999</v>
      </c>
      <c r="BJ187" s="62">
        <v>1630327994.0632999</v>
      </c>
      <c r="BK187" s="62">
        <v>1630327994.0632999</v>
      </c>
      <c r="BL187" s="62">
        <v>1630327994.0632999</v>
      </c>
      <c r="BM187" s="62">
        <v>1630327994.0632999</v>
      </c>
      <c r="BN187" s="62">
        <v>1630327994.0632999</v>
      </c>
      <c r="BO187" s="62">
        <v>1630327994.0632999</v>
      </c>
      <c r="BP187" s="62">
        <v>1630327994.0632999</v>
      </c>
      <c r="BQ187" s="62">
        <v>1630327994.0632999</v>
      </c>
      <c r="BR187" s="62">
        <v>1630327994.0632999</v>
      </c>
      <c r="BS187" s="62">
        <v>1630327994.0632999</v>
      </c>
      <c r="BT187" s="62">
        <v>1630327994.0632999</v>
      </c>
      <c r="BU187" s="62">
        <v>1630327994.0632999</v>
      </c>
      <c r="BV187" s="62">
        <v>1630327994.0632999</v>
      </c>
      <c r="BW187" s="62">
        <v>1630327994.0632999</v>
      </c>
      <c r="BX187" s="62">
        <v>1630327994.0632999</v>
      </c>
      <c r="BY187" s="62">
        <v>1630327994.0632999</v>
      </c>
      <c r="BZ187" s="62">
        <v>1630327994.0632999</v>
      </c>
      <c r="CA187" s="62">
        <v>1630327994.0632999</v>
      </c>
      <c r="CB187" s="62">
        <v>1630327994.0632999</v>
      </c>
      <c r="CC187" s="62">
        <v>1630327994.0632999</v>
      </c>
      <c r="CD187" s="62">
        <v>1630327994.0632999</v>
      </c>
      <c r="CE187" s="62">
        <v>1630327994.0632999</v>
      </c>
      <c r="CF187" s="62">
        <v>1630327994.0632999</v>
      </c>
    </row>
    <row r="188" spans="2:84" outlineLevel="1" x14ac:dyDescent="0.2">
      <c r="B188" s="2">
        <v>174</v>
      </c>
      <c r="C188" s="28"/>
      <c r="D188" s="28"/>
      <c r="E188" s="28" t="s">
        <v>130</v>
      </c>
      <c r="F188" s="30"/>
      <c r="G188" s="30">
        <f t="shared" si="46"/>
        <v>1</v>
      </c>
      <c r="H188" s="30">
        <f t="shared" si="47"/>
        <v>1</v>
      </c>
      <c r="I188" s="30">
        <f t="shared" si="47"/>
        <v>1</v>
      </c>
      <c r="J188" s="30">
        <f t="shared" si="47"/>
        <v>1</v>
      </c>
      <c r="K188" s="30">
        <f t="shared" si="47"/>
        <v>1</v>
      </c>
      <c r="L188" s="30">
        <f t="shared" si="47"/>
        <v>1</v>
      </c>
      <c r="M188" s="30">
        <f t="shared" si="47"/>
        <v>1</v>
      </c>
      <c r="N188" s="131"/>
      <c r="O188" s="62">
        <v>186</v>
      </c>
      <c r="P188" s="62">
        <v>0</v>
      </c>
      <c r="Q188" s="54">
        <v>1</v>
      </c>
      <c r="R188" s="81">
        <v>1</v>
      </c>
      <c r="S188" s="81">
        <v>1</v>
      </c>
      <c r="T188" s="81">
        <v>1</v>
      </c>
      <c r="U188" s="81">
        <v>1</v>
      </c>
      <c r="V188" s="81">
        <v>1</v>
      </c>
      <c r="W188" s="81">
        <v>1</v>
      </c>
      <c r="X188" s="81">
        <v>1</v>
      </c>
      <c r="Y188" s="81">
        <v>1</v>
      </c>
      <c r="Z188" s="81">
        <v>1</v>
      </c>
      <c r="AA188" s="81">
        <v>1</v>
      </c>
      <c r="AB188" s="81">
        <v>1</v>
      </c>
      <c r="AC188" s="81">
        <v>1</v>
      </c>
      <c r="AD188" s="81">
        <v>1</v>
      </c>
      <c r="AE188" s="81">
        <v>1</v>
      </c>
      <c r="AF188" s="81">
        <v>1</v>
      </c>
      <c r="AG188" s="81">
        <v>1</v>
      </c>
      <c r="AH188" s="81">
        <v>1</v>
      </c>
      <c r="AI188" s="81">
        <v>1</v>
      </c>
      <c r="AJ188" s="81">
        <v>1</v>
      </c>
      <c r="AK188" s="81">
        <v>1</v>
      </c>
      <c r="AL188" s="81">
        <v>1</v>
      </c>
      <c r="AM188" s="62">
        <v>1</v>
      </c>
      <c r="AN188" s="62">
        <v>1</v>
      </c>
      <c r="AO188" s="62">
        <v>1</v>
      </c>
      <c r="AP188" s="62">
        <v>1</v>
      </c>
      <c r="AQ188" s="62">
        <v>1</v>
      </c>
      <c r="AR188" s="62">
        <v>1</v>
      </c>
      <c r="AS188" s="62">
        <v>1</v>
      </c>
      <c r="AT188" s="62">
        <v>1</v>
      </c>
      <c r="AU188" s="62">
        <v>1</v>
      </c>
      <c r="AV188" s="62">
        <v>1</v>
      </c>
      <c r="AW188" s="62">
        <v>1</v>
      </c>
      <c r="AX188" s="62">
        <v>1</v>
      </c>
      <c r="AY188" s="62">
        <v>1</v>
      </c>
      <c r="AZ188" s="62">
        <v>1</v>
      </c>
      <c r="BA188" s="62">
        <v>1</v>
      </c>
      <c r="BB188" s="62">
        <v>1</v>
      </c>
      <c r="BC188" s="62">
        <v>1</v>
      </c>
      <c r="BD188" s="62">
        <v>1</v>
      </c>
      <c r="BE188" s="62">
        <v>1</v>
      </c>
      <c r="BF188" s="62">
        <v>1</v>
      </c>
      <c r="BG188" s="62">
        <v>1</v>
      </c>
      <c r="BH188" s="62">
        <v>1</v>
      </c>
      <c r="BI188" s="62">
        <v>1</v>
      </c>
      <c r="BJ188" s="62">
        <v>1</v>
      </c>
      <c r="BK188" s="62">
        <v>1</v>
      </c>
      <c r="BL188" s="62">
        <v>1</v>
      </c>
      <c r="BM188" s="62">
        <v>1</v>
      </c>
      <c r="BN188" s="62">
        <v>1</v>
      </c>
      <c r="BO188" s="62">
        <v>1</v>
      </c>
      <c r="BP188" s="62">
        <v>1</v>
      </c>
      <c r="BQ188" s="62">
        <v>1</v>
      </c>
      <c r="BR188" s="62">
        <v>1</v>
      </c>
      <c r="BS188" s="62">
        <v>1</v>
      </c>
      <c r="BT188" s="62">
        <v>1</v>
      </c>
      <c r="BU188" s="62">
        <v>1</v>
      </c>
      <c r="BV188" s="62">
        <v>1</v>
      </c>
      <c r="BW188" s="62">
        <v>1</v>
      </c>
      <c r="BX188" s="62">
        <v>1</v>
      </c>
      <c r="BY188" s="62">
        <v>1</v>
      </c>
      <c r="BZ188" s="62">
        <v>1</v>
      </c>
      <c r="CA188" s="62">
        <v>1</v>
      </c>
      <c r="CB188" s="62">
        <v>1</v>
      </c>
      <c r="CC188" s="62">
        <v>1</v>
      </c>
      <c r="CD188" s="62">
        <v>1</v>
      </c>
      <c r="CE188" s="62">
        <v>1</v>
      </c>
      <c r="CF188" s="62">
        <v>1</v>
      </c>
    </row>
    <row r="189" spans="2:84" outlineLevel="1" x14ac:dyDescent="0.2">
      <c r="B189" s="2">
        <v>175</v>
      </c>
      <c r="C189" s="28"/>
      <c r="D189" s="28"/>
      <c r="E189" s="28" t="s">
        <v>131</v>
      </c>
      <c r="F189" s="30"/>
      <c r="G189" s="30">
        <f t="shared" si="46"/>
        <v>1</v>
      </c>
      <c r="H189" s="30">
        <f t="shared" si="47"/>
        <v>1</v>
      </c>
      <c r="I189" s="30">
        <f t="shared" si="47"/>
        <v>1</v>
      </c>
      <c r="J189" s="30">
        <f t="shared" si="47"/>
        <v>1</v>
      </c>
      <c r="K189" s="30">
        <f t="shared" si="47"/>
        <v>1</v>
      </c>
      <c r="L189" s="30">
        <f t="shared" si="47"/>
        <v>1</v>
      </c>
      <c r="M189" s="30">
        <f t="shared" si="47"/>
        <v>1</v>
      </c>
      <c r="N189" s="131"/>
      <c r="O189" s="62">
        <v>187</v>
      </c>
      <c r="P189" s="62">
        <v>0</v>
      </c>
      <c r="Q189" s="54">
        <v>1</v>
      </c>
      <c r="R189" s="81">
        <v>1</v>
      </c>
      <c r="S189" s="81">
        <v>1</v>
      </c>
      <c r="T189" s="81">
        <v>1</v>
      </c>
      <c r="U189" s="81">
        <v>1</v>
      </c>
      <c r="V189" s="81">
        <v>1</v>
      </c>
      <c r="W189" s="81">
        <v>1</v>
      </c>
      <c r="X189" s="81">
        <v>1</v>
      </c>
      <c r="Y189" s="81">
        <v>1</v>
      </c>
      <c r="Z189" s="81">
        <v>1</v>
      </c>
      <c r="AA189" s="81">
        <v>1</v>
      </c>
      <c r="AB189" s="81">
        <v>1</v>
      </c>
      <c r="AC189" s="81">
        <v>1</v>
      </c>
      <c r="AD189" s="81">
        <v>1</v>
      </c>
      <c r="AE189" s="81">
        <v>1</v>
      </c>
      <c r="AF189" s="81">
        <v>1</v>
      </c>
      <c r="AG189" s="81">
        <v>1</v>
      </c>
      <c r="AH189" s="81">
        <v>1</v>
      </c>
      <c r="AI189" s="81">
        <v>1</v>
      </c>
      <c r="AJ189" s="81">
        <v>1</v>
      </c>
      <c r="AK189" s="81">
        <v>1</v>
      </c>
      <c r="AL189" s="81">
        <v>1</v>
      </c>
      <c r="AM189" s="62">
        <v>1</v>
      </c>
      <c r="AN189" s="62">
        <v>1</v>
      </c>
      <c r="AO189" s="62">
        <v>1</v>
      </c>
      <c r="AP189" s="62">
        <v>1</v>
      </c>
      <c r="AQ189" s="62">
        <v>1</v>
      </c>
      <c r="AR189" s="62">
        <v>1</v>
      </c>
      <c r="AS189" s="62">
        <v>1</v>
      </c>
      <c r="AT189" s="62">
        <v>1</v>
      </c>
      <c r="AU189" s="62">
        <v>1</v>
      </c>
      <c r="AV189" s="62">
        <v>1</v>
      </c>
      <c r="AW189" s="62">
        <v>1</v>
      </c>
      <c r="AX189" s="62">
        <v>1</v>
      </c>
      <c r="AY189" s="62">
        <v>1</v>
      </c>
      <c r="AZ189" s="62">
        <v>1</v>
      </c>
      <c r="BA189" s="62">
        <v>1</v>
      </c>
      <c r="BB189" s="62">
        <v>1</v>
      </c>
      <c r="BC189" s="62">
        <v>1</v>
      </c>
      <c r="BD189" s="62">
        <v>1</v>
      </c>
      <c r="BE189" s="62">
        <v>1</v>
      </c>
      <c r="BF189" s="62">
        <v>1</v>
      </c>
      <c r="BG189" s="62">
        <v>1</v>
      </c>
      <c r="BH189" s="62">
        <v>1</v>
      </c>
      <c r="BI189" s="62">
        <v>1</v>
      </c>
      <c r="BJ189" s="62">
        <v>1</v>
      </c>
      <c r="BK189" s="62">
        <v>1</v>
      </c>
      <c r="BL189" s="62">
        <v>1</v>
      </c>
      <c r="BM189" s="62">
        <v>1</v>
      </c>
      <c r="BN189" s="62">
        <v>1</v>
      </c>
      <c r="BO189" s="62">
        <v>1</v>
      </c>
      <c r="BP189" s="62">
        <v>1</v>
      </c>
      <c r="BQ189" s="62">
        <v>1</v>
      </c>
      <c r="BR189" s="62">
        <v>1</v>
      </c>
      <c r="BS189" s="62">
        <v>1</v>
      </c>
      <c r="BT189" s="62">
        <v>1</v>
      </c>
      <c r="BU189" s="62">
        <v>1</v>
      </c>
      <c r="BV189" s="62">
        <v>1</v>
      </c>
      <c r="BW189" s="62">
        <v>1</v>
      </c>
      <c r="BX189" s="62">
        <v>1</v>
      </c>
      <c r="BY189" s="62">
        <v>1</v>
      </c>
      <c r="BZ189" s="62">
        <v>1</v>
      </c>
      <c r="CA189" s="62">
        <v>1</v>
      </c>
      <c r="CB189" s="62">
        <v>1</v>
      </c>
      <c r="CC189" s="62">
        <v>1</v>
      </c>
      <c r="CD189" s="62">
        <v>1</v>
      </c>
      <c r="CE189" s="62">
        <v>1</v>
      </c>
      <c r="CF189" s="62">
        <v>1</v>
      </c>
    </row>
    <row r="190" spans="2:84" outlineLevel="1" x14ac:dyDescent="0.2">
      <c r="B190" s="2">
        <v>176</v>
      </c>
      <c r="C190" s="28"/>
      <c r="D190" s="28"/>
      <c r="E190" s="28" t="s">
        <v>132</v>
      </c>
      <c r="F190" s="30"/>
      <c r="G190" s="30">
        <f t="shared" si="46"/>
        <v>1</v>
      </c>
      <c r="H190" s="30">
        <f t="shared" si="47"/>
        <v>1</v>
      </c>
      <c r="I190" s="30">
        <f t="shared" si="47"/>
        <v>1</v>
      </c>
      <c r="J190" s="30">
        <f t="shared" si="47"/>
        <v>1</v>
      </c>
      <c r="K190" s="30">
        <f t="shared" si="47"/>
        <v>1</v>
      </c>
      <c r="L190" s="30">
        <f t="shared" si="47"/>
        <v>1</v>
      </c>
      <c r="M190" s="30">
        <f t="shared" si="47"/>
        <v>1</v>
      </c>
      <c r="N190" s="131"/>
      <c r="O190" s="62">
        <v>188</v>
      </c>
      <c r="P190" s="62">
        <v>0</v>
      </c>
      <c r="Q190" s="54">
        <v>1</v>
      </c>
      <c r="R190" s="81">
        <v>1</v>
      </c>
      <c r="S190" s="81">
        <v>1</v>
      </c>
      <c r="T190" s="81">
        <v>1</v>
      </c>
      <c r="U190" s="81">
        <v>1</v>
      </c>
      <c r="V190" s="81">
        <v>1</v>
      </c>
      <c r="W190" s="81">
        <v>1</v>
      </c>
      <c r="X190" s="81">
        <v>1</v>
      </c>
      <c r="Y190" s="81">
        <v>1</v>
      </c>
      <c r="Z190" s="81">
        <v>1</v>
      </c>
      <c r="AA190" s="81">
        <v>1</v>
      </c>
      <c r="AB190" s="81">
        <v>1</v>
      </c>
      <c r="AC190" s="81">
        <v>1</v>
      </c>
      <c r="AD190" s="81">
        <v>1</v>
      </c>
      <c r="AE190" s="81">
        <v>1</v>
      </c>
      <c r="AF190" s="81">
        <v>1</v>
      </c>
      <c r="AG190" s="81">
        <v>1</v>
      </c>
      <c r="AH190" s="81">
        <v>1</v>
      </c>
      <c r="AI190" s="81">
        <v>1</v>
      </c>
      <c r="AJ190" s="81">
        <v>1</v>
      </c>
      <c r="AK190" s="81">
        <v>1</v>
      </c>
      <c r="AL190" s="81">
        <v>1</v>
      </c>
      <c r="AM190" s="62">
        <v>1</v>
      </c>
      <c r="AN190" s="62">
        <v>1</v>
      </c>
      <c r="AO190" s="62">
        <v>1</v>
      </c>
      <c r="AP190" s="62">
        <v>1</v>
      </c>
      <c r="AQ190" s="62">
        <v>1</v>
      </c>
      <c r="AR190" s="62">
        <v>1</v>
      </c>
      <c r="AS190" s="62">
        <v>1</v>
      </c>
      <c r="AT190" s="62">
        <v>1</v>
      </c>
      <c r="AU190" s="62">
        <v>1</v>
      </c>
      <c r="AV190" s="62">
        <v>1</v>
      </c>
      <c r="AW190" s="62">
        <v>1</v>
      </c>
      <c r="AX190" s="62">
        <v>1</v>
      </c>
      <c r="AY190" s="62">
        <v>1</v>
      </c>
      <c r="AZ190" s="62">
        <v>1</v>
      </c>
      <c r="BA190" s="62">
        <v>1</v>
      </c>
      <c r="BB190" s="62">
        <v>1</v>
      </c>
      <c r="BC190" s="62">
        <v>1</v>
      </c>
      <c r="BD190" s="62">
        <v>1</v>
      </c>
      <c r="BE190" s="62">
        <v>1</v>
      </c>
      <c r="BF190" s="62">
        <v>1</v>
      </c>
      <c r="BG190" s="62">
        <v>1</v>
      </c>
      <c r="BH190" s="62">
        <v>1</v>
      </c>
      <c r="BI190" s="62">
        <v>1</v>
      </c>
      <c r="BJ190" s="62">
        <v>1</v>
      </c>
      <c r="BK190" s="62">
        <v>1</v>
      </c>
      <c r="BL190" s="62">
        <v>1</v>
      </c>
      <c r="BM190" s="62">
        <v>1</v>
      </c>
      <c r="BN190" s="62">
        <v>1</v>
      </c>
      <c r="BO190" s="62">
        <v>1</v>
      </c>
      <c r="BP190" s="62">
        <v>1</v>
      </c>
      <c r="BQ190" s="62">
        <v>1</v>
      </c>
      <c r="BR190" s="62">
        <v>1</v>
      </c>
      <c r="BS190" s="62">
        <v>1</v>
      </c>
      <c r="BT190" s="62">
        <v>1</v>
      </c>
      <c r="BU190" s="62">
        <v>1</v>
      </c>
      <c r="BV190" s="62">
        <v>1</v>
      </c>
      <c r="BW190" s="62">
        <v>1</v>
      </c>
      <c r="BX190" s="62">
        <v>1</v>
      </c>
      <c r="BY190" s="62">
        <v>1</v>
      </c>
      <c r="BZ190" s="62">
        <v>1</v>
      </c>
      <c r="CA190" s="62">
        <v>1</v>
      </c>
      <c r="CB190" s="62">
        <v>1</v>
      </c>
      <c r="CC190" s="62">
        <v>1</v>
      </c>
      <c r="CD190" s="62">
        <v>1</v>
      </c>
      <c r="CE190" s="62">
        <v>1</v>
      </c>
      <c r="CF190" s="62">
        <v>1</v>
      </c>
    </row>
    <row r="191" spans="2:84" outlineLevel="1" x14ac:dyDescent="0.2">
      <c r="B191" s="2">
        <v>177</v>
      </c>
      <c r="C191" s="28"/>
      <c r="D191" s="28"/>
      <c r="E191" s="28" t="s">
        <v>133</v>
      </c>
      <c r="F191" s="30"/>
      <c r="G191" s="30">
        <f t="shared" si="46"/>
        <v>1</v>
      </c>
      <c r="H191" s="30">
        <f t="shared" si="47"/>
        <v>1</v>
      </c>
      <c r="I191" s="30">
        <f t="shared" si="47"/>
        <v>1</v>
      </c>
      <c r="J191" s="30">
        <f t="shared" si="47"/>
        <v>1</v>
      </c>
      <c r="K191" s="30">
        <f t="shared" si="47"/>
        <v>1</v>
      </c>
      <c r="L191" s="30">
        <f t="shared" si="47"/>
        <v>1</v>
      </c>
      <c r="M191" s="30">
        <f t="shared" si="47"/>
        <v>1</v>
      </c>
      <c r="N191" s="131"/>
      <c r="O191" s="62">
        <v>189</v>
      </c>
      <c r="P191" s="62">
        <v>0</v>
      </c>
      <c r="Q191" s="54">
        <v>1</v>
      </c>
      <c r="R191" s="81">
        <v>1</v>
      </c>
      <c r="S191" s="81">
        <v>1</v>
      </c>
      <c r="T191" s="81">
        <v>1</v>
      </c>
      <c r="U191" s="81">
        <v>1</v>
      </c>
      <c r="V191" s="81">
        <v>1</v>
      </c>
      <c r="W191" s="81">
        <v>1</v>
      </c>
      <c r="X191" s="81">
        <v>1</v>
      </c>
      <c r="Y191" s="81">
        <v>1</v>
      </c>
      <c r="Z191" s="81">
        <v>1</v>
      </c>
      <c r="AA191" s="81">
        <v>1</v>
      </c>
      <c r="AB191" s="81">
        <v>1</v>
      </c>
      <c r="AC191" s="81">
        <v>1</v>
      </c>
      <c r="AD191" s="81">
        <v>1</v>
      </c>
      <c r="AE191" s="81">
        <v>1</v>
      </c>
      <c r="AF191" s="81">
        <v>1</v>
      </c>
      <c r="AG191" s="81">
        <v>1</v>
      </c>
      <c r="AH191" s="81">
        <v>1</v>
      </c>
      <c r="AI191" s="81">
        <v>1</v>
      </c>
      <c r="AJ191" s="81">
        <v>1</v>
      </c>
      <c r="AK191" s="81">
        <v>1</v>
      </c>
      <c r="AL191" s="81">
        <v>1</v>
      </c>
      <c r="AM191" s="62">
        <v>1</v>
      </c>
      <c r="AN191" s="62">
        <v>1</v>
      </c>
      <c r="AO191" s="62">
        <v>1</v>
      </c>
      <c r="AP191" s="62">
        <v>1</v>
      </c>
      <c r="AQ191" s="62">
        <v>1</v>
      </c>
      <c r="AR191" s="62">
        <v>1</v>
      </c>
      <c r="AS191" s="62">
        <v>1</v>
      </c>
      <c r="AT191" s="62">
        <v>1</v>
      </c>
      <c r="AU191" s="62">
        <v>1</v>
      </c>
      <c r="AV191" s="62">
        <v>1</v>
      </c>
      <c r="AW191" s="62">
        <v>1</v>
      </c>
      <c r="AX191" s="62">
        <v>1</v>
      </c>
      <c r="AY191" s="62">
        <v>1</v>
      </c>
      <c r="AZ191" s="62">
        <v>1</v>
      </c>
      <c r="BA191" s="62">
        <v>1</v>
      </c>
      <c r="BB191" s="62">
        <v>1</v>
      </c>
      <c r="BC191" s="62">
        <v>1</v>
      </c>
      <c r="BD191" s="62">
        <v>1</v>
      </c>
      <c r="BE191" s="62">
        <v>1</v>
      </c>
      <c r="BF191" s="62">
        <v>1</v>
      </c>
      <c r="BG191" s="62">
        <v>1</v>
      </c>
      <c r="BH191" s="62">
        <v>1</v>
      </c>
      <c r="BI191" s="62">
        <v>1</v>
      </c>
      <c r="BJ191" s="62">
        <v>1</v>
      </c>
      <c r="BK191" s="62">
        <v>1</v>
      </c>
      <c r="BL191" s="62">
        <v>1</v>
      </c>
      <c r="BM191" s="62">
        <v>1</v>
      </c>
      <c r="BN191" s="62">
        <v>1</v>
      </c>
      <c r="BO191" s="62">
        <v>1</v>
      </c>
      <c r="BP191" s="62">
        <v>1</v>
      </c>
      <c r="BQ191" s="62">
        <v>1</v>
      </c>
      <c r="BR191" s="62">
        <v>1</v>
      </c>
      <c r="BS191" s="62">
        <v>1</v>
      </c>
      <c r="BT191" s="62">
        <v>1</v>
      </c>
      <c r="BU191" s="62">
        <v>1</v>
      </c>
      <c r="BV191" s="62">
        <v>1</v>
      </c>
      <c r="BW191" s="62">
        <v>1</v>
      </c>
      <c r="BX191" s="62">
        <v>1</v>
      </c>
      <c r="BY191" s="62">
        <v>1</v>
      </c>
      <c r="BZ191" s="62">
        <v>1</v>
      </c>
      <c r="CA191" s="62">
        <v>1</v>
      </c>
      <c r="CB191" s="62">
        <v>1</v>
      </c>
      <c r="CC191" s="62">
        <v>1</v>
      </c>
      <c r="CD191" s="62">
        <v>1</v>
      </c>
      <c r="CE191" s="62">
        <v>1</v>
      </c>
      <c r="CF191" s="62">
        <v>1</v>
      </c>
    </row>
    <row r="192" spans="2:84" outlineLevel="1" x14ac:dyDescent="0.2">
      <c r="B192" s="2">
        <v>178</v>
      </c>
      <c r="C192" s="28"/>
      <c r="D192" s="28"/>
      <c r="E192" s="28" t="s">
        <v>134</v>
      </c>
      <c r="F192" s="30"/>
      <c r="G192" s="30">
        <f t="shared" si="46"/>
        <v>1</v>
      </c>
      <c r="H192" s="30">
        <f t="shared" si="47"/>
        <v>1</v>
      </c>
      <c r="I192" s="30">
        <f t="shared" si="47"/>
        <v>1</v>
      </c>
      <c r="J192" s="30">
        <f t="shared" si="47"/>
        <v>1</v>
      </c>
      <c r="K192" s="30">
        <f t="shared" si="47"/>
        <v>1</v>
      </c>
      <c r="L192" s="30">
        <f t="shared" si="47"/>
        <v>1</v>
      </c>
      <c r="M192" s="30">
        <f t="shared" si="47"/>
        <v>1</v>
      </c>
      <c r="N192" s="131"/>
      <c r="O192" s="62">
        <v>190</v>
      </c>
      <c r="P192" s="62">
        <v>0</v>
      </c>
      <c r="Q192" s="54">
        <v>1</v>
      </c>
      <c r="R192" s="81">
        <v>1</v>
      </c>
      <c r="S192" s="81">
        <v>1</v>
      </c>
      <c r="T192" s="81">
        <v>1</v>
      </c>
      <c r="U192" s="81">
        <v>1</v>
      </c>
      <c r="V192" s="81">
        <v>1</v>
      </c>
      <c r="W192" s="81">
        <v>1</v>
      </c>
      <c r="X192" s="81">
        <v>1</v>
      </c>
      <c r="Y192" s="81">
        <v>1</v>
      </c>
      <c r="Z192" s="81">
        <v>1</v>
      </c>
      <c r="AA192" s="81">
        <v>1</v>
      </c>
      <c r="AB192" s="81">
        <v>1</v>
      </c>
      <c r="AC192" s="81">
        <v>1</v>
      </c>
      <c r="AD192" s="81">
        <v>1</v>
      </c>
      <c r="AE192" s="81">
        <v>1</v>
      </c>
      <c r="AF192" s="81">
        <v>1</v>
      </c>
      <c r="AG192" s="81">
        <v>1</v>
      </c>
      <c r="AH192" s="81">
        <v>1</v>
      </c>
      <c r="AI192" s="81">
        <v>1</v>
      </c>
      <c r="AJ192" s="81">
        <v>1</v>
      </c>
      <c r="AK192" s="81">
        <v>1</v>
      </c>
      <c r="AL192" s="81">
        <v>1</v>
      </c>
      <c r="AM192" s="62">
        <v>1</v>
      </c>
      <c r="AN192" s="62">
        <v>1</v>
      </c>
      <c r="AO192" s="62">
        <v>1</v>
      </c>
      <c r="AP192" s="62">
        <v>1</v>
      </c>
      <c r="AQ192" s="62">
        <v>1</v>
      </c>
      <c r="AR192" s="62">
        <v>1</v>
      </c>
      <c r="AS192" s="62">
        <v>1</v>
      </c>
      <c r="AT192" s="62">
        <v>1</v>
      </c>
      <c r="AU192" s="62">
        <v>1</v>
      </c>
      <c r="AV192" s="62">
        <v>1</v>
      </c>
      <c r="AW192" s="62">
        <v>1</v>
      </c>
      <c r="AX192" s="62">
        <v>1</v>
      </c>
      <c r="AY192" s="62">
        <v>1</v>
      </c>
      <c r="AZ192" s="62">
        <v>1</v>
      </c>
      <c r="BA192" s="62">
        <v>1</v>
      </c>
      <c r="BB192" s="62">
        <v>1</v>
      </c>
      <c r="BC192" s="62">
        <v>1</v>
      </c>
      <c r="BD192" s="62">
        <v>1</v>
      </c>
      <c r="BE192" s="62">
        <v>1</v>
      </c>
      <c r="BF192" s="62">
        <v>1</v>
      </c>
      <c r="BG192" s="62">
        <v>1</v>
      </c>
      <c r="BH192" s="62">
        <v>1</v>
      </c>
      <c r="BI192" s="62">
        <v>1</v>
      </c>
      <c r="BJ192" s="62">
        <v>1</v>
      </c>
      <c r="BK192" s="62">
        <v>1</v>
      </c>
      <c r="BL192" s="62">
        <v>1</v>
      </c>
      <c r="BM192" s="62">
        <v>1</v>
      </c>
      <c r="BN192" s="62">
        <v>1</v>
      </c>
      <c r="BO192" s="62">
        <v>1</v>
      </c>
      <c r="BP192" s="62">
        <v>1</v>
      </c>
      <c r="BQ192" s="62">
        <v>1</v>
      </c>
      <c r="BR192" s="62">
        <v>1</v>
      </c>
      <c r="BS192" s="62">
        <v>1</v>
      </c>
      <c r="BT192" s="62">
        <v>1</v>
      </c>
      <c r="BU192" s="62">
        <v>1</v>
      </c>
      <c r="BV192" s="62">
        <v>1</v>
      </c>
      <c r="BW192" s="62">
        <v>1</v>
      </c>
      <c r="BX192" s="62">
        <v>1</v>
      </c>
      <c r="BY192" s="62">
        <v>1</v>
      </c>
      <c r="BZ192" s="62">
        <v>1</v>
      </c>
      <c r="CA192" s="62">
        <v>1</v>
      </c>
      <c r="CB192" s="62">
        <v>1</v>
      </c>
      <c r="CC192" s="62">
        <v>1</v>
      </c>
      <c r="CD192" s="62">
        <v>1</v>
      </c>
      <c r="CE192" s="62">
        <v>1</v>
      </c>
      <c r="CF192" s="62">
        <v>1</v>
      </c>
    </row>
    <row r="193" spans="2:84" outlineLevel="1" x14ac:dyDescent="0.2">
      <c r="B193" s="2">
        <v>179</v>
      </c>
      <c r="C193" s="28"/>
      <c r="D193" s="28"/>
      <c r="E193" s="28" t="s">
        <v>135</v>
      </c>
      <c r="F193" s="30"/>
      <c r="G193" s="30">
        <f t="shared" si="46"/>
        <v>1</v>
      </c>
      <c r="H193" s="30">
        <f t="shared" si="47"/>
        <v>1</v>
      </c>
      <c r="I193" s="30">
        <f t="shared" si="47"/>
        <v>1</v>
      </c>
      <c r="J193" s="30">
        <f t="shared" si="47"/>
        <v>1</v>
      </c>
      <c r="K193" s="30">
        <f t="shared" si="47"/>
        <v>1</v>
      </c>
      <c r="L193" s="30">
        <f t="shared" si="47"/>
        <v>1</v>
      </c>
      <c r="M193" s="30">
        <f t="shared" si="47"/>
        <v>1</v>
      </c>
      <c r="N193" s="131"/>
      <c r="O193" s="62">
        <v>191</v>
      </c>
      <c r="P193" s="62">
        <v>0</v>
      </c>
      <c r="Q193" s="54">
        <v>1</v>
      </c>
      <c r="R193" s="81">
        <v>1</v>
      </c>
      <c r="S193" s="81">
        <v>1</v>
      </c>
      <c r="T193" s="81">
        <v>1</v>
      </c>
      <c r="U193" s="81">
        <v>1</v>
      </c>
      <c r="V193" s="81">
        <v>1</v>
      </c>
      <c r="W193" s="81">
        <v>1</v>
      </c>
      <c r="X193" s="81">
        <v>1</v>
      </c>
      <c r="Y193" s="81">
        <v>1</v>
      </c>
      <c r="Z193" s="81">
        <v>1</v>
      </c>
      <c r="AA193" s="81">
        <v>1</v>
      </c>
      <c r="AB193" s="81">
        <v>1</v>
      </c>
      <c r="AC193" s="81">
        <v>1</v>
      </c>
      <c r="AD193" s="81">
        <v>1</v>
      </c>
      <c r="AE193" s="81">
        <v>1</v>
      </c>
      <c r="AF193" s="81">
        <v>1</v>
      </c>
      <c r="AG193" s="81">
        <v>1</v>
      </c>
      <c r="AH193" s="81">
        <v>1</v>
      </c>
      <c r="AI193" s="81">
        <v>1</v>
      </c>
      <c r="AJ193" s="81">
        <v>1</v>
      </c>
      <c r="AK193" s="81">
        <v>1</v>
      </c>
      <c r="AL193" s="81">
        <v>1</v>
      </c>
      <c r="AM193" s="62">
        <v>1</v>
      </c>
      <c r="AN193" s="62">
        <v>1</v>
      </c>
      <c r="AO193" s="62">
        <v>1</v>
      </c>
      <c r="AP193" s="62">
        <v>1</v>
      </c>
      <c r="AQ193" s="62">
        <v>1</v>
      </c>
      <c r="AR193" s="62">
        <v>1</v>
      </c>
      <c r="AS193" s="62">
        <v>1</v>
      </c>
      <c r="AT193" s="62">
        <v>1</v>
      </c>
      <c r="AU193" s="62">
        <v>1</v>
      </c>
      <c r="AV193" s="62">
        <v>1</v>
      </c>
      <c r="AW193" s="62">
        <v>1</v>
      </c>
      <c r="AX193" s="62">
        <v>1</v>
      </c>
      <c r="AY193" s="62">
        <v>1</v>
      </c>
      <c r="AZ193" s="62">
        <v>1</v>
      </c>
      <c r="BA193" s="62">
        <v>1</v>
      </c>
      <c r="BB193" s="62">
        <v>1</v>
      </c>
      <c r="BC193" s="62">
        <v>1</v>
      </c>
      <c r="BD193" s="62">
        <v>1</v>
      </c>
      <c r="BE193" s="62">
        <v>1</v>
      </c>
      <c r="BF193" s="62">
        <v>1</v>
      </c>
      <c r="BG193" s="62">
        <v>1</v>
      </c>
      <c r="BH193" s="62">
        <v>1</v>
      </c>
      <c r="BI193" s="62">
        <v>1</v>
      </c>
      <c r="BJ193" s="62">
        <v>1</v>
      </c>
      <c r="BK193" s="62">
        <v>1</v>
      </c>
      <c r="BL193" s="62">
        <v>1</v>
      </c>
      <c r="BM193" s="62">
        <v>1</v>
      </c>
      <c r="BN193" s="62">
        <v>1</v>
      </c>
      <c r="BO193" s="62">
        <v>1</v>
      </c>
      <c r="BP193" s="62">
        <v>1</v>
      </c>
      <c r="BQ193" s="62">
        <v>1</v>
      </c>
      <c r="BR193" s="62">
        <v>1</v>
      </c>
      <c r="BS193" s="62">
        <v>1</v>
      </c>
      <c r="BT193" s="62">
        <v>1</v>
      </c>
      <c r="BU193" s="62">
        <v>1</v>
      </c>
      <c r="BV193" s="62">
        <v>1</v>
      </c>
      <c r="BW193" s="62">
        <v>1</v>
      </c>
      <c r="BX193" s="62">
        <v>1</v>
      </c>
      <c r="BY193" s="62">
        <v>1</v>
      </c>
      <c r="BZ193" s="62">
        <v>1</v>
      </c>
      <c r="CA193" s="62">
        <v>1</v>
      </c>
      <c r="CB193" s="62">
        <v>1</v>
      </c>
      <c r="CC193" s="62">
        <v>1</v>
      </c>
      <c r="CD193" s="62">
        <v>1</v>
      </c>
      <c r="CE193" s="62">
        <v>1</v>
      </c>
      <c r="CF193" s="62">
        <v>1</v>
      </c>
    </row>
    <row r="194" spans="2:84" outlineLevel="1" x14ac:dyDescent="0.2">
      <c r="B194" s="2">
        <v>180</v>
      </c>
      <c r="C194" s="28"/>
      <c r="D194" s="28"/>
      <c r="E194" s="28" t="s">
        <v>136</v>
      </c>
      <c r="F194" s="30"/>
      <c r="G194" s="30">
        <f t="shared" si="46"/>
        <v>1</v>
      </c>
      <c r="H194" s="30">
        <f t="shared" si="47"/>
        <v>1</v>
      </c>
      <c r="I194" s="30">
        <f t="shared" si="47"/>
        <v>1</v>
      </c>
      <c r="J194" s="30">
        <f t="shared" si="47"/>
        <v>1</v>
      </c>
      <c r="K194" s="30">
        <f t="shared" si="47"/>
        <v>1</v>
      </c>
      <c r="L194" s="30">
        <f t="shared" si="47"/>
        <v>1</v>
      </c>
      <c r="M194" s="30">
        <f t="shared" si="47"/>
        <v>1</v>
      </c>
      <c r="N194" s="131"/>
      <c r="O194" s="62">
        <v>192</v>
      </c>
      <c r="P194" s="62">
        <v>0</v>
      </c>
      <c r="Q194" s="54">
        <v>1</v>
      </c>
      <c r="R194" s="81">
        <v>1</v>
      </c>
      <c r="S194" s="81">
        <v>1</v>
      </c>
      <c r="T194" s="81">
        <v>1</v>
      </c>
      <c r="U194" s="81">
        <v>1</v>
      </c>
      <c r="V194" s="81">
        <v>1</v>
      </c>
      <c r="W194" s="81">
        <v>1</v>
      </c>
      <c r="X194" s="81">
        <v>1</v>
      </c>
      <c r="Y194" s="81">
        <v>1</v>
      </c>
      <c r="Z194" s="81">
        <v>1</v>
      </c>
      <c r="AA194" s="81">
        <v>1</v>
      </c>
      <c r="AB194" s="81">
        <v>1</v>
      </c>
      <c r="AC194" s="81">
        <v>1</v>
      </c>
      <c r="AD194" s="81">
        <v>1</v>
      </c>
      <c r="AE194" s="81">
        <v>1</v>
      </c>
      <c r="AF194" s="81">
        <v>1</v>
      </c>
      <c r="AG194" s="81">
        <v>1</v>
      </c>
      <c r="AH194" s="81">
        <v>1</v>
      </c>
      <c r="AI194" s="81">
        <v>1</v>
      </c>
      <c r="AJ194" s="81">
        <v>1</v>
      </c>
      <c r="AK194" s="81">
        <v>1</v>
      </c>
      <c r="AL194" s="81">
        <v>1</v>
      </c>
      <c r="AM194" s="62">
        <v>1</v>
      </c>
      <c r="AN194" s="62">
        <v>1</v>
      </c>
      <c r="AO194" s="62">
        <v>1</v>
      </c>
      <c r="AP194" s="62">
        <v>1</v>
      </c>
      <c r="AQ194" s="62">
        <v>1</v>
      </c>
      <c r="AR194" s="62">
        <v>1</v>
      </c>
      <c r="AS194" s="62">
        <v>1</v>
      </c>
      <c r="AT194" s="62">
        <v>1</v>
      </c>
      <c r="AU194" s="62">
        <v>1</v>
      </c>
      <c r="AV194" s="62">
        <v>1</v>
      </c>
      <c r="AW194" s="62">
        <v>1</v>
      </c>
      <c r="AX194" s="62">
        <v>1</v>
      </c>
      <c r="AY194" s="62">
        <v>1</v>
      </c>
      <c r="AZ194" s="62">
        <v>1</v>
      </c>
      <c r="BA194" s="62">
        <v>1</v>
      </c>
      <c r="BB194" s="62">
        <v>1</v>
      </c>
      <c r="BC194" s="62">
        <v>1</v>
      </c>
      <c r="BD194" s="62">
        <v>1</v>
      </c>
      <c r="BE194" s="62">
        <v>1</v>
      </c>
      <c r="BF194" s="62">
        <v>1</v>
      </c>
      <c r="BG194" s="62">
        <v>1</v>
      </c>
      <c r="BH194" s="62">
        <v>1</v>
      </c>
      <c r="BI194" s="62">
        <v>1</v>
      </c>
      <c r="BJ194" s="62">
        <v>1</v>
      </c>
      <c r="BK194" s="62">
        <v>1</v>
      </c>
      <c r="BL194" s="62">
        <v>1</v>
      </c>
      <c r="BM194" s="62">
        <v>1</v>
      </c>
      <c r="BN194" s="62">
        <v>1</v>
      </c>
      <c r="BO194" s="62">
        <v>1</v>
      </c>
      <c r="BP194" s="62">
        <v>1</v>
      </c>
      <c r="BQ194" s="62">
        <v>1</v>
      </c>
      <c r="BR194" s="62">
        <v>1</v>
      </c>
      <c r="BS194" s="62">
        <v>1</v>
      </c>
      <c r="BT194" s="62">
        <v>1</v>
      </c>
      <c r="BU194" s="62">
        <v>1</v>
      </c>
      <c r="BV194" s="62">
        <v>1</v>
      </c>
      <c r="BW194" s="62">
        <v>1</v>
      </c>
      <c r="BX194" s="62">
        <v>1</v>
      </c>
      <c r="BY194" s="62">
        <v>1</v>
      </c>
      <c r="BZ194" s="62">
        <v>1</v>
      </c>
      <c r="CA194" s="62">
        <v>1</v>
      </c>
      <c r="CB194" s="62">
        <v>1</v>
      </c>
      <c r="CC194" s="62">
        <v>1</v>
      </c>
      <c r="CD194" s="62">
        <v>1</v>
      </c>
      <c r="CE194" s="62">
        <v>1</v>
      </c>
      <c r="CF194" s="62">
        <v>1</v>
      </c>
    </row>
    <row r="195" spans="2:84" outlineLevel="1" x14ac:dyDescent="0.2">
      <c r="B195" s="2">
        <v>181</v>
      </c>
      <c r="C195" s="28"/>
      <c r="D195" s="28"/>
      <c r="E195" s="28" t="s">
        <v>137</v>
      </c>
      <c r="F195" s="30"/>
      <c r="G195" s="30">
        <f t="shared" si="46"/>
        <v>1</v>
      </c>
      <c r="H195" s="30">
        <f t="shared" si="47"/>
        <v>1</v>
      </c>
      <c r="I195" s="30">
        <f t="shared" si="47"/>
        <v>1</v>
      </c>
      <c r="J195" s="30">
        <f t="shared" si="47"/>
        <v>1</v>
      </c>
      <c r="K195" s="30">
        <f t="shared" si="47"/>
        <v>1</v>
      </c>
      <c r="L195" s="30">
        <f t="shared" si="47"/>
        <v>1</v>
      </c>
      <c r="M195" s="30">
        <f t="shared" si="47"/>
        <v>1</v>
      </c>
      <c r="N195" s="131"/>
      <c r="O195" s="62">
        <v>193</v>
      </c>
      <c r="P195" s="62">
        <v>0</v>
      </c>
      <c r="Q195" s="54">
        <v>1</v>
      </c>
      <c r="R195" s="81">
        <v>1</v>
      </c>
      <c r="S195" s="81">
        <v>1</v>
      </c>
      <c r="T195" s="81">
        <v>1</v>
      </c>
      <c r="U195" s="81">
        <v>1</v>
      </c>
      <c r="V195" s="81">
        <v>1</v>
      </c>
      <c r="W195" s="81">
        <v>1</v>
      </c>
      <c r="X195" s="81">
        <v>1</v>
      </c>
      <c r="Y195" s="81">
        <v>1</v>
      </c>
      <c r="Z195" s="81">
        <v>1</v>
      </c>
      <c r="AA195" s="81">
        <v>1</v>
      </c>
      <c r="AB195" s="81">
        <v>1</v>
      </c>
      <c r="AC195" s="81">
        <v>1</v>
      </c>
      <c r="AD195" s="81">
        <v>1</v>
      </c>
      <c r="AE195" s="81">
        <v>1</v>
      </c>
      <c r="AF195" s="81">
        <v>1</v>
      </c>
      <c r="AG195" s="81">
        <v>1</v>
      </c>
      <c r="AH195" s="81">
        <v>1</v>
      </c>
      <c r="AI195" s="81">
        <v>1</v>
      </c>
      <c r="AJ195" s="81">
        <v>1</v>
      </c>
      <c r="AK195" s="81">
        <v>1</v>
      </c>
      <c r="AL195" s="81">
        <v>1</v>
      </c>
      <c r="AM195" s="62">
        <v>1</v>
      </c>
      <c r="AN195" s="62">
        <v>1</v>
      </c>
      <c r="AO195" s="62">
        <v>1</v>
      </c>
      <c r="AP195" s="62">
        <v>1</v>
      </c>
      <c r="AQ195" s="62">
        <v>1</v>
      </c>
      <c r="AR195" s="62">
        <v>1</v>
      </c>
      <c r="AS195" s="62">
        <v>1</v>
      </c>
      <c r="AT195" s="62">
        <v>1</v>
      </c>
      <c r="AU195" s="62">
        <v>1</v>
      </c>
      <c r="AV195" s="62">
        <v>1</v>
      </c>
      <c r="AW195" s="62">
        <v>1</v>
      </c>
      <c r="AX195" s="62">
        <v>1</v>
      </c>
      <c r="AY195" s="62">
        <v>1</v>
      </c>
      <c r="AZ195" s="62">
        <v>1</v>
      </c>
      <c r="BA195" s="62">
        <v>1</v>
      </c>
      <c r="BB195" s="62">
        <v>1</v>
      </c>
      <c r="BC195" s="62">
        <v>1</v>
      </c>
      <c r="BD195" s="62">
        <v>1</v>
      </c>
      <c r="BE195" s="62">
        <v>1</v>
      </c>
      <c r="BF195" s="62">
        <v>1</v>
      </c>
      <c r="BG195" s="62">
        <v>1</v>
      </c>
      <c r="BH195" s="62">
        <v>1</v>
      </c>
      <c r="BI195" s="62">
        <v>1</v>
      </c>
      <c r="BJ195" s="62">
        <v>1</v>
      </c>
      <c r="BK195" s="62">
        <v>1</v>
      </c>
      <c r="BL195" s="62">
        <v>1</v>
      </c>
      <c r="BM195" s="62">
        <v>1</v>
      </c>
      <c r="BN195" s="62">
        <v>1</v>
      </c>
      <c r="BO195" s="62">
        <v>1</v>
      </c>
      <c r="BP195" s="62">
        <v>1</v>
      </c>
      <c r="BQ195" s="62">
        <v>1</v>
      </c>
      <c r="BR195" s="62">
        <v>1</v>
      </c>
      <c r="BS195" s="62">
        <v>1</v>
      </c>
      <c r="BT195" s="62">
        <v>1</v>
      </c>
      <c r="BU195" s="62">
        <v>1</v>
      </c>
      <c r="BV195" s="62">
        <v>1</v>
      </c>
      <c r="BW195" s="62">
        <v>1</v>
      </c>
      <c r="BX195" s="62">
        <v>1</v>
      </c>
      <c r="BY195" s="62">
        <v>1</v>
      </c>
      <c r="BZ195" s="62">
        <v>1</v>
      </c>
      <c r="CA195" s="62">
        <v>1</v>
      </c>
      <c r="CB195" s="62">
        <v>1</v>
      </c>
      <c r="CC195" s="62">
        <v>1</v>
      </c>
      <c r="CD195" s="62">
        <v>1</v>
      </c>
      <c r="CE195" s="62">
        <v>1</v>
      </c>
      <c r="CF195" s="62">
        <v>1</v>
      </c>
    </row>
    <row r="196" spans="2:84" outlineLevel="1" x14ac:dyDescent="0.2">
      <c r="B196" s="2">
        <v>182</v>
      </c>
      <c r="C196" s="28"/>
      <c r="D196" s="28"/>
      <c r="E196" s="28" t="s">
        <v>138</v>
      </c>
      <c r="F196" s="30"/>
      <c r="G196" s="30">
        <f t="shared" si="46"/>
        <v>1</v>
      </c>
      <c r="H196" s="30">
        <f t="shared" si="47"/>
        <v>1</v>
      </c>
      <c r="I196" s="30">
        <f t="shared" si="47"/>
        <v>1</v>
      </c>
      <c r="J196" s="30">
        <f t="shared" si="47"/>
        <v>1</v>
      </c>
      <c r="K196" s="30">
        <f t="shared" si="47"/>
        <v>1</v>
      </c>
      <c r="L196" s="30">
        <f t="shared" si="47"/>
        <v>1</v>
      </c>
      <c r="M196" s="30">
        <f t="shared" si="47"/>
        <v>1</v>
      </c>
      <c r="N196" s="131"/>
      <c r="O196" s="62">
        <v>194</v>
      </c>
      <c r="P196" s="62">
        <v>0</v>
      </c>
      <c r="Q196" s="54">
        <v>1</v>
      </c>
      <c r="R196" s="81">
        <v>1</v>
      </c>
      <c r="S196" s="81">
        <v>1</v>
      </c>
      <c r="T196" s="81">
        <v>1</v>
      </c>
      <c r="U196" s="81">
        <v>1</v>
      </c>
      <c r="V196" s="81">
        <v>1</v>
      </c>
      <c r="W196" s="81">
        <v>1</v>
      </c>
      <c r="X196" s="81">
        <v>1</v>
      </c>
      <c r="Y196" s="81">
        <v>1</v>
      </c>
      <c r="Z196" s="81">
        <v>1</v>
      </c>
      <c r="AA196" s="81">
        <v>1</v>
      </c>
      <c r="AB196" s="81">
        <v>1</v>
      </c>
      <c r="AC196" s="81">
        <v>1</v>
      </c>
      <c r="AD196" s="81">
        <v>1</v>
      </c>
      <c r="AE196" s="81">
        <v>1</v>
      </c>
      <c r="AF196" s="81">
        <v>1</v>
      </c>
      <c r="AG196" s="81">
        <v>1</v>
      </c>
      <c r="AH196" s="81">
        <v>1</v>
      </c>
      <c r="AI196" s="81">
        <v>1</v>
      </c>
      <c r="AJ196" s="81">
        <v>1</v>
      </c>
      <c r="AK196" s="81">
        <v>1</v>
      </c>
      <c r="AL196" s="81">
        <v>1</v>
      </c>
      <c r="AM196" s="62">
        <v>1</v>
      </c>
      <c r="AN196" s="62">
        <v>1</v>
      </c>
      <c r="AO196" s="62">
        <v>1</v>
      </c>
      <c r="AP196" s="62">
        <v>1</v>
      </c>
      <c r="AQ196" s="62">
        <v>1</v>
      </c>
      <c r="AR196" s="62">
        <v>1</v>
      </c>
      <c r="AS196" s="62">
        <v>1</v>
      </c>
      <c r="AT196" s="62">
        <v>1</v>
      </c>
      <c r="AU196" s="62">
        <v>1</v>
      </c>
      <c r="AV196" s="62">
        <v>1</v>
      </c>
      <c r="AW196" s="62">
        <v>1</v>
      </c>
      <c r="AX196" s="62">
        <v>1</v>
      </c>
      <c r="AY196" s="62">
        <v>1</v>
      </c>
      <c r="AZ196" s="62">
        <v>1</v>
      </c>
      <c r="BA196" s="62">
        <v>1</v>
      </c>
      <c r="BB196" s="62">
        <v>1</v>
      </c>
      <c r="BC196" s="62">
        <v>1</v>
      </c>
      <c r="BD196" s="62">
        <v>1</v>
      </c>
      <c r="BE196" s="62">
        <v>1</v>
      </c>
      <c r="BF196" s="62">
        <v>1</v>
      </c>
      <c r="BG196" s="62">
        <v>1</v>
      </c>
      <c r="BH196" s="62">
        <v>1</v>
      </c>
      <c r="BI196" s="62">
        <v>1</v>
      </c>
      <c r="BJ196" s="62">
        <v>1</v>
      </c>
      <c r="BK196" s="62">
        <v>1</v>
      </c>
      <c r="BL196" s="62">
        <v>1</v>
      </c>
      <c r="BM196" s="62">
        <v>1</v>
      </c>
      <c r="BN196" s="62">
        <v>1</v>
      </c>
      <c r="BO196" s="62">
        <v>1</v>
      </c>
      <c r="BP196" s="62">
        <v>1</v>
      </c>
      <c r="BQ196" s="62">
        <v>1</v>
      </c>
      <c r="BR196" s="62">
        <v>1</v>
      </c>
      <c r="BS196" s="62">
        <v>1</v>
      </c>
      <c r="BT196" s="62">
        <v>1</v>
      </c>
      <c r="BU196" s="62">
        <v>1</v>
      </c>
      <c r="BV196" s="62">
        <v>1</v>
      </c>
      <c r="BW196" s="62">
        <v>1</v>
      </c>
      <c r="BX196" s="62">
        <v>1</v>
      </c>
      <c r="BY196" s="62">
        <v>1</v>
      </c>
      <c r="BZ196" s="62">
        <v>1</v>
      </c>
      <c r="CA196" s="62">
        <v>1</v>
      </c>
      <c r="CB196" s="62">
        <v>1</v>
      </c>
      <c r="CC196" s="62">
        <v>1</v>
      </c>
      <c r="CD196" s="62">
        <v>1</v>
      </c>
      <c r="CE196" s="62">
        <v>1</v>
      </c>
      <c r="CF196" s="62">
        <v>1</v>
      </c>
    </row>
    <row r="197" spans="2:84" outlineLevel="1" x14ac:dyDescent="0.2">
      <c r="B197" s="2">
        <v>183</v>
      </c>
      <c r="C197" s="28"/>
      <c r="D197" s="28"/>
      <c r="E197" s="28" t="s">
        <v>139</v>
      </c>
      <c r="F197" s="30"/>
      <c r="G197" s="30">
        <f t="shared" si="46"/>
        <v>1</v>
      </c>
      <c r="H197" s="30">
        <f t="shared" si="47"/>
        <v>1</v>
      </c>
      <c r="I197" s="30">
        <f t="shared" si="47"/>
        <v>1</v>
      </c>
      <c r="J197" s="30">
        <f t="shared" si="47"/>
        <v>1</v>
      </c>
      <c r="K197" s="30">
        <f t="shared" si="47"/>
        <v>1</v>
      </c>
      <c r="L197" s="30">
        <f t="shared" si="47"/>
        <v>1</v>
      </c>
      <c r="M197" s="30">
        <f t="shared" si="47"/>
        <v>1</v>
      </c>
      <c r="N197" s="131"/>
      <c r="O197" s="62">
        <v>195</v>
      </c>
      <c r="P197" s="62">
        <v>0</v>
      </c>
      <c r="Q197" s="54">
        <v>1</v>
      </c>
      <c r="R197" s="81">
        <v>1</v>
      </c>
      <c r="S197" s="81">
        <v>1</v>
      </c>
      <c r="T197" s="81">
        <v>1</v>
      </c>
      <c r="U197" s="81">
        <v>1</v>
      </c>
      <c r="V197" s="81">
        <v>1</v>
      </c>
      <c r="W197" s="81">
        <v>1</v>
      </c>
      <c r="X197" s="81">
        <v>1</v>
      </c>
      <c r="Y197" s="81">
        <v>1</v>
      </c>
      <c r="Z197" s="81">
        <v>1</v>
      </c>
      <c r="AA197" s="81">
        <v>1</v>
      </c>
      <c r="AB197" s="81">
        <v>1</v>
      </c>
      <c r="AC197" s="81">
        <v>1</v>
      </c>
      <c r="AD197" s="81">
        <v>1</v>
      </c>
      <c r="AE197" s="81">
        <v>1</v>
      </c>
      <c r="AF197" s="81">
        <v>1</v>
      </c>
      <c r="AG197" s="81">
        <v>1</v>
      </c>
      <c r="AH197" s="81">
        <v>1</v>
      </c>
      <c r="AI197" s="81">
        <v>1</v>
      </c>
      <c r="AJ197" s="81">
        <v>1</v>
      </c>
      <c r="AK197" s="81">
        <v>1</v>
      </c>
      <c r="AL197" s="81">
        <v>1</v>
      </c>
      <c r="AM197" s="62">
        <v>1</v>
      </c>
      <c r="AN197" s="62">
        <v>1</v>
      </c>
      <c r="AO197" s="62">
        <v>1</v>
      </c>
      <c r="AP197" s="62">
        <v>1</v>
      </c>
      <c r="AQ197" s="62">
        <v>1</v>
      </c>
      <c r="AR197" s="62">
        <v>1</v>
      </c>
      <c r="AS197" s="62">
        <v>1</v>
      </c>
      <c r="AT197" s="62">
        <v>1</v>
      </c>
      <c r="AU197" s="62">
        <v>1</v>
      </c>
      <c r="AV197" s="62">
        <v>1</v>
      </c>
      <c r="AW197" s="62">
        <v>1</v>
      </c>
      <c r="AX197" s="62">
        <v>1</v>
      </c>
      <c r="AY197" s="62">
        <v>1</v>
      </c>
      <c r="AZ197" s="62">
        <v>1</v>
      </c>
      <c r="BA197" s="62">
        <v>1</v>
      </c>
      <c r="BB197" s="62">
        <v>1</v>
      </c>
      <c r="BC197" s="62">
        <v>1</v>
      </c>
      <c r="BD197" s="62">
        <v>1</v>
      </c>
      <c r="BE197" s="62">
        <v>1</v>
      </c>
      <c r="BF197" s="62">
        <v>1</v>
      </c>
      <c r="BG197" s="62">
        <v>1</v>
      </c>
      <c r="BH197" s="62">
        <v>1</v>
      </c>
      <c r="BI197" s="62">
        <v>1</v>
      </c>
      <c r="BJ197" s="62">
        <v>1</v>
      </c>
      <c r="BK197" s="62">
        <v>1</v>
      </c>
      <c r="BL197" s="62">
        <v>1</v>
      </c>
      <c r="BM197" s="62">
        <v>1</v>
      </c>
      <c r="BN197" s="62">
        <v>1</v>
      </c>
      <c r="BO197" s="62">
        <v>1</v>
      </c>
      <c r="BP197" s="62">
        <v>1</v>
      </c>
      <c r="BQ197" s="62">
        <v>1</v>
      </c>
      <c r="BR197" s="62">
        <v>1</v>
      </c>
      <c r="BS197" s="62">
        <v>1</v>
      </c>
      <c r="BT197" s="62">
        <v>1</v>
      </c>
      <c r="BU197" s="62">
        <v>1</v>
      </c>
      <c r="BV197" s="62">
        <v>1</v>
      </c>
      <c r="BW197" s="62">
        <v>1</v>
      </c>
      <c r="BX197" s="62">
        <v>1</v>
      </c>
      <c r="BY197" s="62">
        <v>1</v>
      </c>
      <c r="BZ197" s="62">
        <v>1</v>
      </c>
      <c r="CA197" s="62">
        <v>1</v>
      </c>
      <c r="CB197" s="62">
        <v>1</v>
      </c>
      <c r="CC197" s="62">
        <v>1</v>
      </c>
      <c r="CD197" s="62">
        <v>1</v>
      </c>
      <c r="CE197" s="62">
        <v>1</v>
      </c>
      <c r="CF197" s="62">
        <v>1</v>
      </c>
    </row>
    <row r="198" spans="2:84" outlineLevel="1" x14ac:dyDescent="0.2">
      <c r="B198" s="2">
        <v>184</v>
      </c>
      <c r="C198" s="7"/>
      <c r="D198" s="7"/>
      <c r="E198" s="7" t="s">
        <v>140</v>
      </c>
      <c r="F198" s="17"/>
      <c r="G198" s="17">
        <f t="shared" si="46"/>
        <v>2722.7979999999998</v>
      </c>
      <c r="H198" s="17">
        <f t="shared" si="47"/>
        <v>2722.7979999999998</v>
      </c>
      <c r="I198" s="17">
        <f t="shared" si="47"/>
        <v>2722.7979999999998</v>
      </c>
      <c r="J198" s="17">
        <f t="shared" si="47"/>
        <v>2722.7979999999998</v>
      </c>
      <c r="K198" s="17">
        <f t="shared" si="47"/>
        <v>2722.7979999999998</v>
      </c>
      <c r="L198" s="17">
        <f t="shared" si="47"/>
        <v>2722.7979999999998</v>
      </c>
      <c r="M198" s="17">
        <f t="shared" si="47"/>
        <v>2722.7979999999998</v>
      </c>
      <c r="N198" s="34"/>
      <c r="O198" s="62">
        <v>196</v>
      </c>
      <c r="P198" s="62">
        <v>0</v>
      </c>
      <c r="Q198" s="54">
        <v>2722.7979999999998</v>
      </c>
      <c r="R198" s="73">
        <v>2722.7979999999998</v>
      </c>
      <c r="S198" s="73">
        <v>2722.7979999999998</v>
      </c>
      <c r="T198" s="73">
        <v>2722.7979999999998</v>
      </c>
      <c r="U198" s="73">
        <v>2722.7979999999998</v>
      </c>
      <c r="V198" s="73">
        <v>2722.7979999999998</v>
      </c>
      <c r="W198" s="73">
        <v>2722.7979999999998</v>
      </c>
      <c r="X198" s="73">
        <v>2722.7979999999998</v>
      </c>
      <c r="Y198" s="73">
        <v>2722.7979999999998</v>
      </c>
      <c r="Z198" s="73">
        <v>2722.7979999999998</v>
      </c>
      <c r="AA198" s="73">
        <v>2722.7979999999998</v>
      </c>
      <c r="AB198" s="73">
        <v>2722.7979999999998</v>
      </c>
      <c r="AC198" s="73">
        <v>2722.7979999999998</v>
      </c>
      <c r="AD198" s="73">
        <v>2722.7979999999998</v>
      </c>
      <c r="AE198" s="73">
        <v>2722.7979999999998</v>
      </c>
      <c r="AF198" s="73">
        <v>2722.7979999999998</v>
      </c>
      <c r="AG198" s="73">
        <v>2722.7979999999998</v>
      </c>
      <c r="AH198" s="73">
        <v>2722.7979999999998</v>
      </c>
      <c r="AI198" s="73">
        <v>2722.7979999999998</v>
      </c>
      <c r="AJ198" s="73">
        <v>2722.7979999999998</v>
      </c>
      <c r="AK198" s="73">
        <v>2722.7979999999998</v>
      </c>
      <c r="AL198" s="73">
        <v>2722.7979999999998</v>
      </c>
      <c r="AM198" s="62">
        <v>2722.7979999999998</v>
      </c>
      <c r="AN198" s="62">
        <v>2722.7979999999998</v>
      </c>
      <c r="AO198" s="62">
        <v>2722.7979999999998</v>
      </c>
      <c r="AP198" s="62">
        <v>2722.7979999999998</v>
      </c>
      <c r="AQ198" s="62">
        <v>2722.7979999999998</v>
      </c>
      <c r="AR198" s="62">
        <v>2722.7979999999998</v>
      </c>
      <c r="AS198" s="62">
        <v>2722.7979999999998</v>
      </c>
      <c r="AT198" s="62">
        <v>2722.7979999999998</v>
      </c>
      <c r="AU198" s="62">
        <v>2722.7979999999998</v>
      </c>
      <c r="AV198" s="62">
        <v>2722.7979999999998</v>
      </c>
      <c r="AW198" s="62">
        <v>2722.7979999999998</v>
      </c>
      <c r="AX198" s="62">
        <v>2722.7979999999998</v>
      </c>
      <c r="AY198" s="62">
        <v>2722.7979999999998</v>
      </c>
      <c r="AZ198" s="62">
        <v>2722.7979999999998</v>
      </c>
      <c r="BA198" s="62">
        <v>2722.7979999999998</v>
      </c>
      <c r="BB198" s="62">
        <v>2722.7979999999998</v>
      </c>
      <c r="BC198" s="62">
        <v>2722.7979999999998</v>
      </c>
      <c r="BD198" s="62">
        <v>2722.7979999999998</v>
      </c>
      <c r="BE198" s="62">
        <v>2722.7979999999998</v>
      </c>
      <c r="BF198" s="62">
        <v>2722.7979999999998</v>
      </c>
      <c r="BG198" s="62">
        <v>2722.7979999999998</v>
      </c>
      <c r="BH198" s="62">
        <v>2722.7979999999998</v>
      </c>
      <c r="BI198" s="62">
        <v>2722.7979999999998</v>
      </c>
      <c r="BJ198" s="62">
        <v>2722.7979999999998</v>
      </c>
      <c r="BK198" s="62">
        <v>2722.7979999999998</v>
      </c>
      <c r="BL198" s="62">
        <v>2722.7979999999998</v>
      </c>
      <c r="BM198" s="62">
        <v>2722.7979999999998</v>
      </c>
      <c r="BN198" s="62">
        <v>2722.7979999999998</v>
      </c>
      <c r="BO198" s="62">
        <v>2722.7979999999998</v>
      </c>
      <c r="BP198" s="62">
        <v>2722.7979999999998</v>
      </c>
      <c r="BQ198" s="62">
        <v>2722.7979999999998</v>
      </c>
      <c r="BR198" s="62">
        <v>2722.7979999999998</v>
      </c>
      <c r="BS198" s="62">
        <v>2722.7979999999998</v>
      </c>
      <c r="BT198" s="62">
        <v>2722.7979999999998</v>
      </c>
      <c r="BU198" s="62">
        <v>2722.7979999999998</v>
      </c>
      <c r="BV198" s="62">
        <v>2722.7979999999998</v>
      </c>
      <c r="BW198" s="62">
        <v>2722.7979999999998</v>
      </c>
      <c r="BX198" s="62">
        <v>2722.7979999999998</v>
      </c>
      <c r="BY198" s="62">
        <v>2722.7979999999998</v>
      </c>
      <c r="BZ198" s="62">
        <v>2722.7979999999998</v>
      </c>
      <c r="CA198" s="62">
        <v>2722.7979999999998</v>
      </c>
      <c r="CB198" s="62">
        <v>2722.7979999999998</v>
      </c>
      <c r="CC198" s="62">
        <v>2722.7979999999998</v>
      </c>
      <c r="CD198" s="62">
        <v>2722.7979999999998</v>
      </c>
      <c r="CE198" s="62">
        <v>2722.7979999999998</v>
      </c>
      <c r="CF198" s="62">
        <v>2722.7979999999998</v>
      </c>
    </row>
    <row r="199" spans="2:84" outlineLevel="1" x14ac:dyDescent="0.2">
      <c r="B199" s="2">
        <v>185</v>
      </c>
      <c r="C199" s="31"/>
      <c r="D199" s="31"/>
      <c r="E199" s="31" t="s">
        <v>141</v>
      </c>
      <c r="F199" s="30"/>
      <c r="G199" s="30">
        <f t="shared" si="46"/>
        <v>0.12859999999999999</v>
      </c>
      <c r="H199" s="30">
        <f t="shared" si="47"/>
        <v>0.12859999999999999</v>
      </c>
      <c r="I199" s="30">
        <f t="shared" si="47"/>
        <v>0.12859999999999999</v>
      </c>
      <c r="J199" s="30">
        <f t="shared" si="47"/>
        <v>0.12859999999999999</v>
      </c>
      <c r="K199" s="30">
        <f t="shared" si="47"/>
        <v>0.12859999999999999</v>
      </c>
      <c r="L199" s="30">
        <f t="shared" si="47"/>
        <v>0.12859999999999999</v>
      </c>
      <c r="M199" s="30">
        <f t="shared" si="47"/>
        <v>0.12859999999999999</v>
      </c>
      <c r="N199" s="131"/>
      <c r="O199" s="62">
        <v>197</v>
      </c>
      <c r="P199" s="62">
        <v>0</v>
      </c>
      <c r="Q199" s="54">
        <v>0.12859999999999999</v>
      </c>
      <c r="R199" s="82">
        <v>0.12859999999999999</v>
      </c>
      <c r="S199" s="82">
        <v>0.12859999999999999</v>
      </c>
      <c r="T199" s="82">
        <v>0.12859999999999999</v>
      </c>
      <c r="U199" s="82">
        <v>0.12859999999999999</v>
      </c>
      <c r="V199" s="82">
        <v>0.12859999999999999</v>
      </c>
      <c r="W199" s="82">
        <v>0.12859999999999999</v>
      </c>
      <c r="X199" s="82">
        <v>0.12859999999999999</v>
      </c>
      <c r="Y199" s="82">
        <v>0.12859999999999999</v>
      </c>
      <c r="Z199" s="82">
        <v>0.12859999999999999</v>
      </c>
      <c r="AA199" s="82">
        <v>0.12859999999999999</v>
      </c>
      <c r="AB199" s="82">
        <v>0.12859999999999999</v>
      </c>
      <c r="AC199" s="82">
        <v>0.12859999999999999</v>
      </c>
      <c r="AD199" s="82">
        <v>0.12859999999999999</v>
      </c>
      <c r="AE199" s="82">
        <v>0.12859999999999999</v>
      </c>
      <c r="AF199" s="82">
        <v>0.12859999999999999</v>
      </c>
      <c r="AG199" s="82">
        <v>0.12859999999999999</v>
      </c>
      <c r="AH199" s="82">
        <v>0.12859999999999999</v>
      </c>
      <c r="AI199" s="82">
        <v>0.12859999999999999</v>
      </c>
      <c r="AJ199" s="82">
        <v>0.12859999999999999</v>
      </c>
      <c r="AK199" s="82">
        <v>0.12859999999999999</v>
      </c>
      <c r="AL199" s="82">
        <v>0.12859999999999999</v>
      </c>
      <c r="AM199" s="62">
        <v>0.12859999999999999</v>
      </c>
      <c r="AN199" s="62">
        <v>0.12859999999999999</v>
      </c>
      <c r="AO199" s="62">
        <v>0.12859999999999999</v>
      </c>
      <c r="AP199" s="62">
        <v>0.12859999999999999</v>
      </c>
      <c r="AQ199" s="62">
        <v>0.12859999999999999</v>
      </c>
      <c r="AR199" s="62">
        <v>0.12859999999999999</v>
      </c>
      <c r="AS199" s="62">
        <v>0.12859999999999999</v>
      </c>
      <c r="AT199" s="62">
        <v>0.12859999999999999</v>
      </c>
      <c r="AU199" s="62">
        <v>0.12859999999999999</v>
      </c>
      <c r="AV199" s="62">
        <v>0.12859999999999999</v>
      </c>
      <c r="AW199" s="62">
        <v>0.12859999999999999</v>
      </c>
      <c r="AX199" s="62">
        <v>0.12859999999999999</v>
      </c>
      <c r="AY199" s="62">
        <v>0.12859999999999999</v>
      </c>
      <c r="AZ199" s="62">
        <v>0.12859999999999999</v>
      </c>
      <c r="BA199" s="62">
        <v>0.12859999999999999</v>
      </c>
      <c r="BB199" s="62">
        <v>0.12859999999999999</v>
      </c>
      <c r="BC199" s="62">
        <v>0.12859999999999999</v>
      </c>
      <c r="BD199" s="62">
        <v>0.12859999999999999</v>
      </c>
      <c r="BE199" s="62">
        <v>0.12859999999999999</v>
      </c>
      <c r="BF199" s="62">
        <v>0.12859999999999999</v>
      </c>
      <c r="BG199" s="62">
        <v>0.12859999999999999</v>
      </c>
      <c r="BH199" s="62">
        <v>0.12859999999999999</v>
      </c>
      <c r="BI199" s="62">
        <v>0.12859999999999999</v>
      </c>
      <c r="BJ199" s="62">
        <v>0.12859999999999999</v>
      </c>
      <c r="BK199" s="62">
        <v>0.12859999999999999</v>
      </c>
      <c r="BL199" s="62">
        <v>0.12859999999999999</v>
      </c>
      <c r="BM199" s="62">
        <v>0.12859999999999999</v>
      </c>
      <c r="BN199" s="62">
        <v>0.12859999999999999</v>
      </c>
      <c r="BO199" s="62">
        <v>0.12859999999999999</v>
      </c>
      <c r="BP199" s="62">
        <v>0.12859999999999999</v>
      </c>
      <c r="BQ199" s="62">
        <v>0.12859999999999999</v>
      </c>
      <c r="BR199" s="62">
        <v>0.12859999999999999</v>
      </c>
      <c r="BS199" s="62">
        <v>0.12859999999999999</v>
      </c>
      <c r="BT199" s="62">
        <v>0.12859999999999999</v>
      </c>
      <c r="BU199" s="62">
        <v>0.12859999999999999</v>
      </c>
      <c r="BV199" s="62">
        <v>0.12859999999999999</v>
      </c>
      <c r="BW199" s="62">
        <v>0.12859999999999999</v>
      </c>
      <c r="BX199" s="62">
        <v>0.12859999999999999</v>
      </c>
      <c r="BY199" s="62">
        <v>0.12859999999999999</v>
      </c>
      <c r="BZ199" s="62">
        <v>0.12859999999999999</v>
      </c>
      <c r="CA199" s="62">
        <v>0.12859999999999999</v>
      </c>
      <c r="CB199" s="62">
        <v>0.12859999999999999</v>
      </c>
      <c r="CC199" s="62">
        <v>0.12859999999999999</v>
      </c>
      <c r="CD199" s="62">
        <v>0.12859999999999999</v>
      </c>
      <c r="CE199" s="62">
        <v>0.12859999999999999</v>
      </c>
      <c r="CF199" s="62">
        <v>0.12859999999999999</v>
      </c>
    </row>
    <row r="200" spans="2:84" outlineLevel="1" x14ac:dyDescent="0.2">
      <c r="B200" s="2">
        <v>186</v>
      </c>
      <c r="C200" s="28"/>
      <c r="D200" s="28"/>
      <c r="E200" s="28"/>
      <c r="F200" s="30"/>
      <c r="G200" s="30"/>
      <c r="H200" s="30"/>
      <c r="I200" s="30"/>
      <c r="J200" s="30"/>
      <c r="K200" s="30"/>
      <c r="L200" s="30"/>
      <c r="M200" s="30"/>
      <c r="N200" s="131"/>
      <c r="O200" s="62">
        <v>198</v>
      </c>
      <c r="P200" s="62">
        <v>0</v>
      </c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</row>
    <row r="201" spans="2:84" outlineLevel="1" x14ac:dyDescent="0.2">
      <c r="B201" s="2">
        <v>187</v>
      </c>
      <c r="E201"/>
      <c r="O201" s="62">
        <v>199</v>
      </c>
      <c r="P201" s="62">
        <v>0</v>
      </c>
    </row>
    <row r="202" spans="2:84" outlineLevel="1" x14ac:dyDescent="0.2">
      <c r="B202" s="2">
        <v>188</v>
      </c>
      <c r="E202"/>
      <c r="O202" s="62">
        <v>200</v>
      </c>
      <c r="P202" s="62">
        <v>0</v>
      </c>
    </row>
    <row r="203" spans="2:84" outlineLevel="1" x14ac:dyDescent="0.2">
      <c r="B203" s="2">
        <v>189</v>
      </c>
      <c r="C203" s="9" t="s">
        <v>145</v>
      </c>
      <c r="D203" s="9"/>
      <c r="E203"/>
      <c r="O203" s="62">
        <v>201</v>
      </c>
      <c r="P203" s="62">
        <v>0</v>
      </c>
    </row>
    <row r="204" spans="2:84" outlineLevel="1" x14ac:dyDescent="0.2">
      <c r="B204" s="2">
        <v>190</v>
      </c>
      <c r="E204"/>
      <c r="O204" s="62">
        <v>202</v>
      </c>
      <c r="P204" s="62">
        <v>0</v>
      </c>
    </row>
    <row r="205" spans="2:84" outlineLevel="1" x14ac:dyDescent="0.2">
      <c r="B205" s="2">
        <v>191</v>
      </c>
      <c r="E205" t="s">
        <v>125</v>
      </c>
      <c r="F205" s="29"/>
      <c r="G205" s="29">
        <f t="shared" ref="G205:G222" si="48">HLOOKUP($E$3,$P$3:$CF$269,O205,FALSE)</f>
        <v>1</v>
      </c>
      <c r="H205" s="29">
        <v>1</v>
      </c>
      <c r="I205" s="29">
        <v>1</v>
      </c>
      <c r="J205" s="29">
        <v>1</v>
      </c>
      <c r="K205" s="29">
        <v>1</v>
      </c>
      <c r="L205" s="29">
        <v>1</v>
      </c>
      <c r="M205" s="29">
        <v>1</v>
      </c>
      <c r="N205" s="132"/>
      <c r="O205" s="62">
        <v>203</v>
      </c>
      <c r="P205" s="62">
        <v>0</v>
      </c>
      <c r="Q205" s="54">
        <v>1</v>
      </c>
      <c r="R205" s="80">
        <v>1</v>
      </c>
      <c r="S205" s="80">
        <v>1</v>
      </c>
      <c r="T205" s="80">
        <v>1</v>
      </c>
      <c r="U205" s="80">
        <v>1</v>
      </c>
      <c r="V205" s="80">
        <v>1</v>
      </c>
      <c r="W205" s="80">
        <v>1</v>
      </c>
      <c r="X205" s="80">
        <v>1</v>
      </c>
      <c r="Y205" s="80">
        <v>1</v>
      </c>
      <c r="Z205" s="80">
        <v>1</v>
      </c>
      <c r="AA205" s="80">
        <v>1</v>
      </c>
      <c r="AB205" s="80">
        <v>1</v>
      </c>
      <c r="AC205" s="80">
        <v>1</v>
      </c>
      <c r="AD205" s="80">
        <v>1</v>
      </c>
      <c r="AE205" s="80">
        <v>1</v>
      </c>
      <c r="AF205" s="80">
        <v>1</v>
      </c>
      <c r="AG205" s="80">
        <v>1</v>
      </c>
      <c r="AH205" s="80">
        <v>1</v>
      </c>
      <c r="AI205" s="80">
        <v>1</v>
      </c>
      <c r="AJ205" s="80">
        <v>1</v>
      </c>
      <c r="AK205" s="80">
        <v>1</v>
      </c>
      <c r="AL205" s="80">
        <v>1</v>
      </c>
      <c r="AM205" s="62">
        <v>1</v>
      </c>
      <c r="AN205" s="62">
        <v>1</v>
      </c>
      <c r="AO205" s="62">
        <v>1</v>
      </c>
      <c r="AP205" s="62">
        <v>1</v>
      </c>
      <c r="AQ205" s="62">
        <v>1</v>
      </c>
      <c r="AR205" s="62">
        <v>1</v>
      </c>
      <c r="AS205" s="62">
        <v>1</v>
      </c>
      <c r="AT205" s="62">
        <v>1</v>
      </c>
      <c r="AU205" s="62">
        <v>1</v>
      </c>
      <c r="AV205" s="62">
        <v>1</v>
      </c>
      <c r="AW205" s="62">
        <v>1</v>
      </c>
      <c r="AX205" s="62">
        <v>1</v>
      </c>
      <c r="AY205" s="62">
        <v>1</v>
      </c>
      <c r="AZ205" s="62">
        <v>1</v>
      </c>
      <c r="BA205" s="62">
        <v>1</v>
      </c>
      <c r="BB205" s="62">
        <v>1</v>
      </c>
      <c r="BC205" s="62">
        <v>1</v>
      </c>
      <c r="BD205" s="62">
        <v>1</v>
      </c>
      <c r="BE205" s="62">
        <v>1</v>
      </c>
      <c r="BF205" s="62">
        <v>1</v>
      </c>
      <c r="BG205" s="62">
        <v>1</v>
      </c>
      <c r="BH205" s="62">
        <v>1</v>
      </c>
      <c r="BI205" s="62">
        <v>1</v>
      </c>
      <c r="BJ205" s="62">
        <v>1</v>
      </c>
      <c r="BK205" s="62">
        <v>1</v>
      </c>
      <c r="BL205" s="62">
        <v>1</v>
      </c>
      <c r="BM205" s="62">
        <v>1</v>
      </c>
      <c r="BN205" s="62">
        <v>1</v>
      </c>
      <c r="BO205" s="62">
        <v>1</v>
      </c>
      <c r="BP205" s="62">
        <v>1</v>
      </c>
      <c r="BQ205" s="62">
        <v>1</v>
      </c>
      <c r="BR205" s="62">
        <v>1</v>
      </c>
      <c r="BS205" s="62">
        <v>1</v>
      </c>
      <c r="BT205" s="62">
        <v>1</v>
      </c>
      <c r="BU205" s="62">
        <v>1</v>
      </c>
      <c r="BV205" s="62">
        <v>1</v>
      </c>
      <c r="BW205" s="62">
        <v>1</v>
      </c>
      <c r="BX205" s="62">
        <v>1</v>
      </c>
      <c r="BY205" s="62">
        <v>1</v>
      </c>
      <c r="BZ205" s="62">
        <v>1</v>
      </c>
      <c r="CA205" s="62">
        <v>1</v>
      </c>
      <c r="CB205" s="62">
        <v>1</v>
      </c>
      <c r="CC205" s="62">
        <v>1</v>
      </c>
      <c r="CD205" s="62">
        <v>1</v>
      </c>
      <c r="CE205" s="62">
        <v>1</v>
      </c>
      <c r="CF205" s="62">
        <v>1</v>
      </c>
    </row>
    <row r="206" spans="2:84" outlineLevel="1" x14ac:dyDescent="0.2">
      <c r="B206" s="2">
        <v>192</v>
      </c>
      <c r="E206" t="s">
        <v>126</v>
      </c>
      <c r="F206" s="29"/>
      <c r="G206" s="29">
        <f t="shared" si="48"/>
        <v>-0.11348883819764255</v>
      </c>
      <c r="H206" s="29">
        <f t="shared" ref="H206:K209" si="49">LN(H152/H184)</f>
        <v>-0.11903958731720404</v>
      </c>
      <c r="I206" s="29">
        <f t="shared" si="49"/>
        <v>-0.12456958731720424</v>
      </c>
      <c r="J206" s="29">
        <f t="shared" si="49"/>
        <v>-0.15458665356387866</v>
      </c>
      <c r="K206" s="29">
        <f t="shared" si="49"/>
        <v>-0.98565615059419465</v>
      </c>
      <c r="L206" s="29">
        <f t="shared" ref="L206:M206" si="50">LN(L152/L184)</f>
        <v>-0.98565615059419465</v>
      </c>
      <c r="M206" s="29">
        <f t="shared" si="50"/>
        <v>-0.98565615059419465</v>
      </c>
      <c r="N206" s="132"/>
      <c r="O206" s="62">
        <v>204</v>
      </c>
      <c r="P206" s="62">
        <v>0</v>
      </c>
      <c r="Q206" s="54">
        <v>-4.0633671271588311E-2</v>
      </c>
      <c r="R206" s="80">
        <v>-0.10045228277260936</v>
      </c>
      <c r="S206" s="80">
        <v>-0.17990345091205448</v>
      </c>
      <c r="T206" s="80">
        <v>-0.11583764674192046</v>
      </c>
      <c r="U206" s="80">
        <v>-0.232289805485586</v>
      </c>
      <c r="V206" s="80">
        <v>-0.20330209376893132</v>
      </c>
      <c r="W206" s="80">
        <v>-0.10194472860593071</v>
      </c>
      <c r="X206" s="80">
        <v>-0.1648898240915577</v>
      </c>
      <c r="Y206" s="80">
        <v>-0.11348883819764255</v>
      </c>
      <c r="Z206" s="80">
        <v>-6.6024235381002189E-2</v>
      </c>
      <c r="AA206" s="80">
        <v>-0.26471658694460742</v>
      </c>
      <c r="AB206" s="80">
        <v>-0.2956984301199389</v>
      </c>
      <c r="AC206" s="80">
        <v>-0.27243009073388996</v>
      </c>
      <c r="AD206" s="80">
        <v>-0.13429311343782793</v>
      </c>
      <c r="AE206" s="80">
        <v>-0.2956984301199389</v>
      </c>
      <c r="AF206" s="80">
        <v>-0.14031267736082842</v>
      </c>
      <c r="AG206" s="80">
        <v>-0.11348883819764255</v>
      </c>
      <c r="AH206" s="80">
        <v>-0.2956984301199389</v>
      </c>
      <c r="AI206" s="80">
        <v>-0.11695003455049816</v>
      </c>
      <c r="AJ206" s="80">
        <v>-0.10045228277260936</v>
      </c>
      <c r="AK206" s="80">
        <v>-0.11348883819764255</v>
      </c>
      <c r="AL206" s="80">
        <v>-0.232289805485586</v>
      </c>
      <c r="AM206" s="62">
        <v>-0.1648898240915577</v>
      </c>
      <c r="AN206" s="62">
        <v>-0.25256133990229557</v>
      </c>
      <c r="AO206" s="62">
        <v>-0.11348883819764255</v>
      </c>
      <c r="AP206" s="62">
        <v>-0.232289805485586</v>
      </c>
      <c r="AQ206" s="62">
        <v>-2.1032220744726701E-2</v>
      </c>
      <c r="AR206" s="62">
        <v>-2.1032220744726701E-2</v>
      </c>
      <c r="AS206" s="62">
        <v>-0.27243009073388996</v>
      </c>
      <c r="AT206" s="62">
        <v>-0.21737075814949261</v>
      </c>
      <c r="AU206" s="62">
        <v>-0.26471658694460742</v>
      </c>
      <c r="AV206" s="62">
        <v>-0.20865648493041719</v>
      </c>
      <c r="AW206" s="62">
        <v>-0.16191245139276636</v>
      </c>
      <c r="AX206" s="62">
        <v>-6.5291956091645467E-2</v>
      </c>
      <c r="AY206" s="62">
        <v>-0.20330209376893132</v>
      </c>
      <c r="AZ206" s="62">
        <v>-0.12048609709767413</v>
      </c>
      <c r="BA206" s="62">
        <v>-0.12944941463673559</v>
      </c>
      <c r="BB206" s="62">
        <v>-0.14031267736082842</v>
      </c>
      <c r="BC206" s="62">
        <v>-4.7581408175611413E-2</v>
      </c>
      <c r="BD206" s="62">
        <v>-0.232289805485586</v>
      </c>
      <c r="BE206" s="62">
        <v>-0.24105158580369024</v>
      </c>
      <c r="BF206" s="62">
        <v>-0.10194472860593071</v>
      </c>
      <c r="BG206" s="62">
        <v>-0.10194472860593071</v>
      </c>
      <c r="BH206" s="62">
        <v>-4.3424709664161953E-2</v>
      </c>
      <c r="BI206" s="62">
        <v>-0.14992963768794809</v>
      </c>
      <c r="BJ206" s="62">
        <v>-0.25256133990229557</v>
      </c>
      <c r="BK206" s="62">
        <v>-0.24105158580369024</v>
      </c>
      <c r="BL206" s="62">
        <v>-0.20865648493041719</v>
      </c>
      <c r="BM206" s="62">
        <v>-0.27243009073388996</v>
      </c>
      <c r="BN206" s="62">
        <v>3.9658065684440212E-2</v>
      </c>
      <c r="BO206" s="62">
        <v>-5.8494119358539744E-2</v>
      </c>
      <c r="BP206" s="62">
        <v>-0.27243009073388996</v>
      </c>
      <c r="BQ206" s="62">
        <v>-4.0633671271588311E-2</v>
      </c>
      <c r="BR206" s="62">
        <v>3.9658065684440212E-2</v>
      </c>
      <c r="BS206" s="62">
        <v>-0.10553404085835352</v>
      </c>
      <c r="BT206" s="62">
        <v>-0.10045228277260936</v>
      </c>
      <c r="BU206" s="62">
        <v>-0.14031267736082842</v>
      </c>
      <c r="BV206" s="62">
        <v>-0.10045228277260936</v>
      </c>
      <c r="BW206" s="62">
        <v>-0.16981317549583574</v>
      </c>
      <c r="BX206" s="62">
        <v>-0.27243009073388996</v>
      </c>
      <c r="BY206" s="62">
        <v>-0.27718303137044065</v>
      </c>
      <c r="BZ206" s="62">
        <v>-0.20865648493041719</v>
      </c>
      <c r="CA206" s="62">
        <v>-0.20330209376893132</v>
      </c>
      <c r="CB206" s="62">
        <v>-0.10194472860593071</v>
      </c>
      <c r="CC206" s="62">
        <v>-0.11211816500770866</v>
      </c>
      <c r="CD206" s="62">
        <v>-0.20330209376893132</v>
      </c>
      <c r="CE206" s="62">
        <v>-1.1777832387547616E-2</v>
      </c>
      <c r="CF206" s="62">
        <v>-0.27718303137044065</v>
      </c>
    </row>
    <row r="207" spans="2:84" outlineLevel="1" x14ac:dyDescent="0.2">
      <c r="B207" s="2">
        <v>193</v>
      </c>
      <c r="E207" t="s">
        <v>127</v>
      </c>
      <c r="F207" s="29"/>
      <c r="G207" s="29">
        <f t="shared" si="48"/>
        <v>-3.9290750539712094</v>
      </c>
      <c r="H207" s="29">
        <f t="shared" si="49"/>
        <v>-3.9501455255405409</v>
      </c>
      <c r="I207" s="29">
        <f t="shared" si="49"/>
        <v>-3.9601679221510939</v>
      </c>
      <c r="J207" s="29">
        <f t="shared" si="49"/>
        <v>-3.9608496211564854</v>
      </c>
      <c r="K207" s="29" t="e">
        <f t="shared" si="49"/>
        <v>#NUM!</v>
      </c>
      <c r="L207" s="29" t="e">
        <f t="shared" ref="L207:M207" si="51">LN(L153/L185)</f>
        <v>#NUM!</v>
      </c>
      <c r="M207" s="29" t="e">
        <f t="shared" si="51"/>
        <v>#NUM!</v>
      </c>
      <c r="N207" s="132"/>
      <c r="O207" s="62">
        <v>205</v>
      </c>
      <c r="P207" s="62">
        <v>0</v>
      </c>
      <c r="Q207" s="54">
        <v>-1.6896287671715733</v>
      </c>
      <c r="R207" s="80">
        <v>-3.655729420907416</v>
      </c>
      <c r="S207" s="80">
        <v>-0.55648397456708854</v>
      </c>
      <c r="T207" s="80">
        <v>-0.4758976316953325</v>
      </c>
      <c r="U207" s="80">
        <v>5.2246576784496644E-2</v>
      </c>
      <c r="V207" s="80">
        <v>1.1018582821824911E-2</v>
      </c>
      <c r="W207" s="80">
        <v>-0.78916259432253455</v>
      </c>
      <c r="X207" s="80">
        <v>-2.2331872693951844</v>
      </c>
      <c r="Y207" s="80">
        <v>-3.9290750539712094</v>
      </c>
      <c r="Z207" s="80">
        <v>-1.3246345483101569</v>
      </c>
      <c r="AA207" s="80">
        <v>-3.3904127443320982</v>
      </c>
      <c r="AB207" s="80">
        <v>-1.6821400078094702</v>
      </c>
      <c r="AC207" s="80">
        <v>1.1718665481836608</v>
      </c>
      <c r="AD207" s="80">
        <v>-0.44030065295510068</v>
      </c>
      <c r="AE207" s="80">
        <v>0.32639546052158769</v>
      </c>
      <c r="AF207" s="80">
        <v>-1.2244522647820002</v>
      </c>
      <c r="AG207" s="80">
        <v>-2.9610580821496528</v>
      </c>
      <c r="AH207" s="80">
        <v>-0.77130712726164419</v>
      </c>
      <c r="AI207" s="80">
        <v>-1.113661532616202</v>
      </c>
      <c r="AJ207" s="80">
        <v>-2.8291271166472116</v>
      </c>
      <c r="AK207" s="80">
        <v>-0.29199550125527851</v>
      </c>
      <c r="AL207" s="80">
        <v>-1.736673637110419</v>
      </c>
      <c r="AM207" s="62">
        <v>-0.15319424697562292</v>
      </c>
      <c r="AN207" s="62">
        <v>-1.0536952730838491</v>
      </c>
      <c r="AO207" s="62">
        <v>-3.1550835624883908</v>
      </c>
      <c r="AP207" s="62">
        <v>1.3478196086287839</v>
      </c>
      <c r="AQ207" s="62">
        <v>-3.8668949653190383</v>
      </c>
      <c r="AR207" s="62">
        <v>-2.4394470896565674</v>
      </c>
      <c r="AS207" s="62">
        <v>0.91676502970919527</v>
      </c>
      <c r="AT207" s="62">
        <v>3.0263669433221656</v>
      </c>
      <c r="AU207" s="62">
        <v>1.6428319671157214</v>
      </c>
      <c r="AV207" s="62">
        <v>-1.3499158659370196</v>
      </c>
      <c r="AW207" s="62">
        <v>-2.4336781895759523</v>
      </c>
      <c r="AX207" s="62">
        <v>-0.83413991720719716</v>
      </c>
      <c r="AY207" s="62">
        <v>0.39410652427947751</v>
      </c>
      <c r="AZ207" s="62">
        <v>-1.8260563924436564</v>
      </c>
      <c r="BA207" s="62">
        <v>-1.5541133527333426</v>
      </c>
      <c r="BB207" s="62">
        <v>0.89680428714665728</v>
      </c>
      <c r="BC207" s="62">
        <v>-2.1714383814762939</v>
      </c>
      <c r="BD207" s="62">
        <v>-0.54382886464473823</v>
      </c>
      <c r="BE207" s="62">
        <v>-0.58126942601505849</v>
      </c>
      <c r="BF207" s="62">
        <v>-0.16794953869917378</v>
      </c>
      <c r="BG207" s="62">
        <v>-1.9269233965843113</v>
      </c>
      <c r="BH207" s="62">
        <v>-0.96884946887412793</v>
      </c>
      <c r="BI207" s="62">
        <v>-2.3568902648010841</v>
      </c>
      <c r="BJ207" s="62">
        <v>8.154789521107976E-2</v>
      </c>
      <c r="BK207" s="62">
        <v>-1.6649090708811083</v>
      </c>
      <c r="BL207" s="62">
        <v>-1.5419542468223308</v>
      </c>
      <c r="BM207" s="62">
        <v>-0.1100857517202309</v>
      </c>
      <c r="BN207" s="62">
        <v>-1.7524660512306398</v>
      </c>
      <c r="BO207" s="62">
        <v>-0.55047811521666745</v>
      </c>
      <c r="BP207" s="62">
        <v>1.748724548106646</v>
      </c>
      <c r="BQ207" s="62">
        <v>-0.6386584168542313</v>
      </c>
      <c r="BR207" s="62">
        <v>-2.6970316182803851</v>
      </c>
      <c r="BS207" s="62">
        <v>-2.379109660638886</v>
      </c>
      <c r="BT207" s="62">
        <v>-3.1237741248358346</v>
      </c>
      <c r="BU207" s="62">
        <v>-1.3022354881389759</v>
      </c>
      <c r="BV207" s="62">
        <v>-0.22252978857505015</v>
      </c>
      <c r="BW207" s="62">
        <v>-2.1904254100571028</v>
      </c>
      <c r="BX207" s="62">
        <v>2.4860258426293895</v>
      </c>
      <c r="BY207" s="62">
        <v>0.63377676320750542</v>
      </c>
      <c r="BZ207" s="62">
        <v>-1.5585990061876938</v>
      </c>
      <c r="CA207" s="62">
        <v>-0.1203475144221198</v>
      </c>
      <c r="CB207" s="62">
        <v>-1.0207333209183613</v>
      </c>
      <c r="CC207" s="62">
        <v>-2.8309975246741321</v>
      </c>
      <c r="CD207" s="62">
        <v>-2.8072120481739513</v>
      </c>
      <c r="CE207" s="62">
        <v>-1.0070437044658027</v>
      </c>
      <c r="CF207" s="62">
        <v>-0.40791696257953586</v>
      </c>
    </row>
    <row r="208" spans="2:84" outlineLevel="1" x14ac:dyDescent="0.2">
      <c r="B208" s="2">
        <v>194</v>
      </c>
      <c r="E208" t="s">
        <v>128</v>
      </c>
      <c r="F208" s="29"/>
      <c r="G208" s="29">
        <f t="shared" si="48"/>
        <v>-3.6602293644396093</v>
      </c>
      <c r="H208" s="29">
        <f t="shared" si="49"/>
        <v>-3.6602293644396093</v>
      </c>
      <c r="I208" s="29">
        <f t="shared" si="49"/>
        <v>-3.6602293644396093</v>
      </c>
      <c r="J208" s="29">
        <f t="shared" si="49"/>
        <v>-3.6602293644396093</v>
      </c>
      <c r="K208" s="29">
        <f t="shared" si="49"/>
        <v>-3.6602293644396093</v>
      </c>
      <c r="L208" s="29">
        <f t="shared" ref="L208:M208" si="52">LN(L154/L186)</f>
        <v>-3.6602293644396093</v>
      </c>
      <c r="M208" s="29">
        <f t="shared" si="52"/>
        <v>-3.6602293644396093</v>
      </c>
      <c r="N208" s="132"/>
      <c r="O208" s="62">
        <v>206</v>
      </c>
      <c r="P208" s="62">
        <v>0</v>
      </c>
      <c r="Q208" s="54">
        <v>-1.9860347431623011</v>
      </c>
      <c r="R208" s="80">
        <v>-3.6780697330692242</v>
      </c>
      <c r="S208" s="80">
        <v>-0.45318585197698569</v>
      </c>
      <c r="T208" s="80">
        <v>-0.55771906477201194</v>
      </c>
      <c r="U208" s="80">
        <v>9.5436827819632281E-2</v>
      </c>
      <c r="V208" s="80">
        <v>0.10264040169574182</v>
      </c>
      <c r="W208" s="80">
        <v>-1.0821889109311928</v>
      </c>
      <c r="X208" s="80">
        <v>-2.1564147945557934</v>
      </c>
      <c r="Y208" s="80">
        <v>-3.6602293644396093</v>
      </c>
      <c r="Z208" s="80">
        <v>-1.5879794047418916</v>
      </c>
      <c r="AA208" s="80">
        <v>-3.8627789121003433</v>
      </c>
      <c r="AB208" s="80">
        <v>-1.6807942248728724</v>
      </c>
      <c r="AC208" s="80">
        <v>1.5402574735341517</v>
      </c>
      <c r="AD208" s="80">
        <v>-0.37596787201401216</v>
      </c>
      <c r="AE208" s="80">
        <v>0.6433089907071281</v>
      </c>
      <c r="AF208" s="80">
        <v>-1.1554829143376621</v>
      </c>
      <c r="AG208" s="80">
        <v>-3.0972886194201137</v>
      </c>
      <c r="AH208" s="80">
        <v>-0.87814091403536998</v>
      </c>
      <c r="AI208" s="80">
        <v>-1.1283433445232467</v>
      </c>
      <c r="AJ208" s="80">
        <v>-2.9069280489595708</v>
      </c>
      <c r="AK208" s="80">
        <v>-0.51148940631299422</v>
      </c>
      <c r="AL208" s="80">
        <v>-1.7994469907634254</v>
      </c>
      <c r="AM208" s="62">
        <v>-0.14376574133873252</v>
      </c>
      <c r="AN208" s="62">
        <v>-0.47723225922383888</v>
      </c>
      <c r="AO208" s="62">
        <v>-2.7252164665921241</v>
      </c>
      <c r="AP208" s="62">
        <v>1.3399571621820117</v>
      </c>
      <c r="AQ208" s="62">
        <v>-3.8088205746620147</v>
      </c>
      <c r="AR208" s="62">
        <v>-2.1549638511882216</v>
      </c>
      <c r="AS208" s="62">
        <v>0.8849710421517154</v>
      </c>
      <c r="AT208" s="62">
        <v>2.9368422751745906</v>
      </c>
      <c r="AU208" s="62">
        <v>1.4813413212788484</v>
      </c>
      <c r="AV208" s="62">
        <v>-1.6413024649839103</v>
      </c>
      <c r="AW208" s="62">
        <v>-2.7084240865606493</v>
      </c>
      <c r="AX208" s="62">
        <v>-0.85034778702013525</v>
      </c>
      <c r="AY208" s="62">
        <v>0.11338948796668893</v>
      </c>
      <c r="AZ208" s="62">
        <v>-1.9179726682212965</v>
      </c>
      <c r="BA208" s="62">
        <v>-1.5956516579954414</v>
      </c>
      <c r="BB208" s="62">
        <v>0.7344644769863482</v>
      </c>
      <c r="BC208" s="62">
        <v>-2.1387226838909266</v>
      </c>
      <c r="BD208" s="62">
        <v>-0.66049564682697526</v>
      </c>
      <c r="BE208" s="62">
        <v>-0.74447879505143388</v>
      </c>
      <c r="BF208" s="62">
        <v>-0.24820742255487613</v>
      </c>
      <c r="BG208" s="62">
        <v>-2.0172353442286681</v>
      </c>
      <c r="BH208" s="62">
        <v>-1.0414640583182382</v>
      </c>
      <c r="BI208" s="62">
        <v>-2.5519779067645927</v>
      </c>
      <c r="BJ208" s="62">
        <v>9.6516073505404171E-2</v>
      </c>
      <c r="BK208" s="62">
        <v>-1.8614368334130913</v>
      </c>
      <c r="BL208" s="62">
        <v>-1.527444036056153</v>
      </c>
      <c r="BM208" s="62">
        <v>-0.38497554806290518</v>
      </c>
      <c r="BN208" s="62">
        <v>-1.9739680734835605</v>
      </c>
      <c r="BO208" s="62">
        <v>-0.7581940889545401</v>
      </c>
      <c r="BP208" s="62">
        <v>1.7804438147441017</v>
      </c>
      <c r="BQ208" s="62">
        <v>-0.79191076528781146</v>
      </c>
      <c r="BR208" s="62">
        <v>-2.8486361302161929</v>
      </c>
      <c r="BS208" s="62">
        <v>-2.1645337829376641</v>
      </c>
      <c r="BT208" s="62">
        <v>-2.7192212976548094</v>
      </c>
      <c r="BU208" s="62">
        <v>-1.4936403661304976</v>
      </c>
      <c r="BV208" s="62">
        <v>-0.55186048611290639</v>
      </c>
      <c r="BW208" s="62">
        <v>-1.9636749635976791</v>
      </c>
      <c r="BX208" s="62">
        <v>2.6769238234600059</v>
      </c>
      <c r="BY208" s="62">
        <v>0.4315346287947131</v>
      </c>
      <c r="BZ208" s="62">
        <v>-2.3934546795247251</v>
      </c>
      <c r="CA208" s="62">
        <v>-0.15650236525389549</v>
      </c>
      <c r="CB208" s="62">
        <v>-1.1959568622468233</v>
      </c>
      <c r="CC208" s="62">
        <v>-2.9592852014545277</v>
      </c>
      <c r="CD208" s="62">
        <v>-2.5258851620884122</v>
      </c>
      <c r="CE208" s="62">
        <v>-1.2964831671529458</v>
      </c>
      <c r="CF208" s="62">
        <v>-0.50407998574794488</v>
      </c>
    </row>
    <row r="209" spans="1:84" outlineLevel="1" x14ac:dyDescent="0.2">
      <c r="B209" s="2">
        <v>195</v>
      </c>
      <c r="E209" t="s">
        <v>129</v>
      </c>
      <c r="F209" s="29"/>
      <c r="G209" s="29">
        <f t="shared" si="48"/>
        <v>-4.2069784693271934</v>
      </c>
      <c r="H209" s="29">
        <f t="shared" si="49"/>
        <v>-4.1948797531691326</v>
      </c>
      <c r="I209" s="29">
        <f t="shared" si="49"/>
        <v>-4.1681779075659184</v>
      </c>
      <c r="J209" s="29">
        <f t="shared" si="49"/>
        <v>-4.1765668015238155</v>
      </c>
      <c r="K209" s="29" t="e">
        <f t="shared" si="49"/>
        <v>#NUM!</v>
      </c>
      <c r="L209" s="29" t="e">
        <f t="shared" ref="L209:M209" si="53">LN(L155/L187)</f>
        <v>#NUM!</v>
      </c>
      <c r="M209" s="29" t="e">
        <f t="shared" si="53"/>
        <v>#NUM!</v>
      </c>
      <c r="N209" s="132"/>
      <c r="O209" s="62">
        <v>207</v>
      </c>
      <c r="P209" s="62">
        <v>0</v>
      </c>
      <c r="Q209" s="54">
        <v>-2.1149661342816839</v>
      </c>
      <c r="R209" s="80">
        <v>-3.8391324518324459</v>
      </c>
      <c r="S209" s="80">
        <v>-0.48398667291987063</v>
      </c>
      <c r="T209" s="80">
        <v>-0.52389566900648132</v>
      </c>
      <c r="U209" s="80">
        <v>-3.2034076725781582E-3</v>
      </c>
      <c r="V209" s="80">
        <v>4.1139085539888431E-2</v>
      </c>
      <c r="W209" s="80">
        <v>-1.2594079493226824</v>
      </c>
      <c r="X209" s="80">
        <v>-2.4545851697307337</v>
      </c>
      <c r="Y209" s="80">
        <v>-4.2069784693271934</v>
      </c>
      <c r="Z209" s="80">
        <v>-1.7050022735053587</v>
      </c>
      <c r="AA209" s="80">
        <v>-4.0622422788387329</v>
      </c>
      <c r="AB209" s="80">
        <v>-1.9298659790819235</v>
      </c>
      <c r="AC209" s="80">
        <v>1.4991748766757387</v>
      </c>
      <c r="AD209" s="80">
        <v>-0.60046705638846476</v>
      </c>
      <c r="AE209" s="80">
        <v>0.40379750095122308</v>
      </c>
      <c r="AF209" s="80">
        <v>-1.2319429739427186</v>
      </c>
      <c r="AG209" s="80">
        <v>-3.3749451701681155</v>
      </c>
      <c r="AH209" s="80">
        <v>-1.1746477589426436</v>
      </c>
      <c r="AI209" s="80">
        <v>-0.99288862144091949</v>
      </c>
      <c r="AJ209" s="80">
        <v>-3.1299890335613734</v>
      </c>
      <c r="AK209" s="80">
        <v>-0.65383247796375665</v>
      </c>
      <c r="AL209" s="80">
        <v>-2.2029666645977839</v>
      </c>
      <c r="AM209" s="62">
        <v>1.9766036765522903E-2</v>
      </c>
      <c r="AN209" s="62">
        <v>-1.181490440405274</v>
      </c>
      <c r="AO209" s="62">
        <v>-3.0289093642387317</v>
      </c>
      <c r="AP209" s="62">
        <v>1.1918215324722263</v>
      </c>
      <c r="AQ209" s="62">
        <v>-4.2517672965039441</v>
      </c>
      <c r="AR209" s="62">
        <v>-2.4513331903511735</v>
      </c>
      <c r="AS209" s="62">
        <v>0.89503678304183032</v>
      </c>
      <c r="AT209" s="62">
        <v>3.048065314037586</v>
      </c>
      <c r="AU209" s="62">
        <v>1.5055114329950263</v>
      </c>
      <c r="AV209" s="62">
        <v>-1.9088766246293367</v>
      </c>
      <c r="AW209" s="62">
        <v>-2.8332311198172762</v>
      </c>
      <c r="AX209" s="62">
        <v>-0.85704121076377715</v>
      </c>
      <c r="AY209" s="62">
        <v>7.9469107118352783E-2</v>
      </c>
      <c r="AZ209" s="62">
        <v>-1.9339201388423868</v>
      </c>
      <c r="BA209" s="62">
        <v>-1.7647775026501169</v>
      </c>
      <c r="BB209" s="62">
        <v>0.6581261190840515</v>
      </c>
      <c r="BC209" s="62">
        <v>-2.1570270772100342</v>
      </c>
      <c r="BD209" s="62">
        <v>-0.63295289932589593</v>
      </c>
      <c r="BE209" s="62">
        <v>-0.94981353729800222</v>
      </c>
      <c r="BF209" s="62">
        <v>-0.29860932911496563</v>
      </c>
      <c r="BG209" s="62">
        <v>-2.1021763816626056</v>
      </c>
      <c r="BH209" s="62">
        <v>-1.2092507311127849</v>
      </c>
      <c r="BI209" s="62">
        <v>-2.6269436801137038</v>
      </c>
      <c r="BJ209" s="62">
        <v>-1.8008596157506496E-2</v>
      </c>
      <c r="BK209" s="62">
        <v>-1.9022804873065902</v>
      </c>
      <c r="BL209" s="62">
        <v>-1.6926649328888634</v>
      </c>
      <c r="BM209" s="62">
        <v>-0.4196922068356273</v>
      </c>
      <c r="BN209" s="62">
        <v>-2.1969503959123564</v>
      </c>
      <c r="BO209" s="62">
        <v>-0.73731094494782001</v>
      </c>
      <c r="BP209" s="62">
        <v>1.6491415623100185</v>
      </c>
      <c r="BQ209" s="62">
        <v>-0.94942612030516804</v>
      </c>
      <c r="BR209" s="62">
        <v>-2.957868705066828</v>
      </c>
      <c r="BS209" s="62">
        <v>-2.7885235055247586</v>
      </c>
      <c r="BT209" s="62">
        <v>-3.1350730866473895</v>
      </c>
      <c r="BU209" s="62">
        <v>-1.7680424971368391</v>
      </c>
      <c r="BV209" s="62">
        <v>-0.61471638875186418</v>
      </c>
      <c r="BW209" s="62">
        <v>-2.1308330234946458</v>
      </c>
      <c r="BX209" s="62">
        <v>2.7184526056344147</v>
      </c>
      <c r="BY209" s="62">
        <v>0.44951524674020504</v>
      </c>
      <c r="BZ209" s="62">
        <v>-2.5542092333383346</v>
      </c>
      <c r="CA209" s="62">
        <v>-0.13275227710404114</v>
      </c>
      <c r="CB209" s="62">
        <v>-1.5101909557365991</v>
      </c>
      <c r="CC209" s="62">
        <v>-2.7727267126228359</v>
      </c>
      <c r="CD209" s="62">
        <v>-2.4898241730499286</v>
      </c>
      <c r="CE209" s="62">
        <v>-1.3494249785938306</v>
      </c>
      <c r="CF209" s="62">
        <v>-0.63510253056245625</v>
      </c>
    </row>
    <row r="210" spans="1:84" outlineLevel="1" x14ac:dyDescent="0.2">
      <c r="B210" s="2">
        <v>196</v>
      </c>
      <c r="E210" t="s">
        <v>130</v>
      </c>
      <c r="F210" s="29"/>
      <c r="G210" s="29">
        <f t="shared" si="48"/>
        <v>6.4398581977253453E-3</v>
      </c>
      <c r="H210" s="29">
        <f t="shared" ref="H210:K213" si="54">H206*H206/2</f>
        <v>7.0852116743251228E-3</v>
      </c>
      <c r="I210" s="29">
        <f t="shared" si="54"/>
        <v>7.758791042189286E-3</v>
      </c>
      <c r="J210" s="29">
        <f t="shared" si="54"/>
        <v>1.1948516730039318E-2</v>
      </c>
      <c r="K210" s="29">
        <f t="shared" si="54"/>
        <v>0.48575902360208284</v>
      </c>
      <c r="L210" s="29">
        <f t="shared" ref="L210:M210" si="55">L206*L206/2</f>
        <v>0.48575902360208284</v>
      </c>
      <c r="M210" s="29">
        <f t="shared" si="55"/>
        <v>0.48575902360208284</v>
      </c>
      <c r="N210" s="132"/>
      <c r="O210" s="62">
        <v>208</v>
      </c>
      <c r="P210" s="62">
        <v>0</v>
      </c>
      <c r="Q210" s="54">
        <v>8.2554762050375064E-4</v>
      </c>
      <c r="R210" s="80">
        <v>5.045330557114135E-3</v>
      </c>
      <c r="S210" s="80">
        <v>1.6182625825032999E-2</v>
      </c>
      <c r="T210" s="80">
        <v>6.709180201352978E-3</v>
      </c>
      <c r="U210" s="80">
        <v>2.6979276866265691E-2</v>
      </c>
      <c r="V210" s="80">
        <v>2.0665870665415673E-2</v>
      </c>
      <c r="W210" s="80">
        <v>5.1963638452684332E-3</v>
      </c>
      <c r="X210" s="80">
        <v>1.359432704447242E-2</v>
      </c>
      <c r="Y210" s="80">
        <v>6.4398581977253453E-3</v>
      </c>
      <c r="Z210" s="80">
        <v>2.1795998288229907E-3</v>
      </c>
      <c r="AA210" s="80">
        <v>3.5037435701800949E-2</v>
      </c>
      <c r="AB210" s="80">
        <v>4.3718780787698197E-2</v>
      </c>
      <c r="AC210" s="80">
        <v>3.7109077168637761E-2</v>
      </c>
      <c r="AD210" s="80">
        <v>9.0173201584126603E-3</v>
      </c>
      <c r="AE210" s="80">
        <v>4.3718780787698197E-2</v>
      </c>
      <c r="AF210" s="80">
        <v>9.8438237140819652E-3</v>
      </c>
      <c r="AG210" s="80">
        <v>6.4398581977253453E-3</v>
      </c>
      <c r="AH210" s="80">
        <v>4.3718780787698197E-2</v>
      </c>
      <c r="AI210" s="80">
        <v>6.8386552906813565E-3</v>
      </c>
      <c r="AJ210" s="80">
        <v>5.045330557114135E-3</v>
      </c>
      <c r="AK210" s="80">
        <v>6.4398581977253453E-3</v>
      </c>
      <c r="AL210" s="80">
        <v>2.6979276866265691E-2</v>
      </c>
      <c r="AM210" s="62">
        <v>1.359432704447242E-2</v>
      </c>
      <c r="AN210" s="62">
        <v>3.1893615206621435E-2</v>
      </c>
      <c r="AO210" s="62">
        <v>6.4398581977253453E-3</v>
      </c>
      <c r="AP210" s="62">
        <v>2.6979276866265691E-2</v>
      </c>
      <c r="AQ210" s="62">
        <v>2.2117715472745611E-4</v>
      </c>
      <c r="AR210" s="62">
        <v>2.2117715472745611E-4</v>
      </c>
      <c r="AS210" s="62">
        <v>3.7109077168637761E-2</v>
      </c>
      <c r="AT210" s="62">
        <v>2.3625023249242604E-2</v>
      </c>
      <c r="AU210" s="62">
        <v>3.5037435701800949E-2</v>
      </c>
      <c r="AV210" s="62">
        <v>2.1768764351758708E-2</v>
      </c>
      <c r="AW210" s="62">
        <v>1.3107820958007464E-2</v>
      </c>
      <c r="AX210" s="62">
        <v>2.1315197651366798E-3</v>
      </c>
      <c r="AY210" s="62">
        <v>2.0665870665415673E-2</v>
      </c>
      <c r="AZ210" s="62">
        <v>7.2584497969150792E-3</v>
      </c>
      <c r="BA210" s="62">
        <v>8.3785754748967479E-3</v>
      </c>
      <c r="BB210" s="62">
        <v>9.8438237140819652E-3</v>
      </c>
      <c r="BC210" s="62">
        <v>1.1319952019870703E-3</v>
      </c>
      <c r="BD210" s="62">
        <v>2.6979276866265691E-2</v>
      </c>
      <c r="BE210" s="62">
        <v>2.905293350923692E-2</v>
      </c>
      <c r="BF210" s="62">
        <v>5.1963638452684332E-3</v>
      </c>
      <c r="BG210" s="62">
        <v>5.1963638452684332E-3</v>
      </c>
      <c r="BH210" s="62">
        <v>9.4285270470838029E-4</v>
      </c>
      <c r="BI210" s="62">
        <v>1.1239448128619692E-2</v>
      </c>
      <c r="BJ210" s="62">
        <v>3.1893615206621435E-2</v>
      </c>
      <c r="BK210" s="62">
        <v>2.905293350923692E-2</v>
      </c>
      <c r="BL210" s="62">
        <v>2.1768764351758708E-2</v>
      </c>
      <c r="BM210" s="62">
        <v>3.7109077168637761E-2</v>
      </c>
      <c r="BN210" s="62">
        <v>7.8638108691568716E-4</v>
      </c>
      <c r="BO210" s="62">
        <v>1.7107809997655469E-3</v>
      </c>
      <c r="BP210" s="62">
        <v>3.7109077168637761E-2</v>
      </c>
      <c r="BQ210" s="62">
        <v>8.2554762050375064E-4</v>
      </c>
      <c r="BR210" s="62">
        <v>7.8638108691568716E-4</v>
      </c>
      <c r="BS210" s="62">
        <v>5.568716889946315E-3</v>
      </c>
      <c r="BT210" s="62">
        <v>5.045330557114135E-3</v>
      </c>
      <c r="BU210" s="62">
        <v>9.8438237140819652E-3</v>
      </c>
      <c r="BV210" s="62">
        <v>5.045330557114135E-3</v>
      </c>
      <c r="BW210" s="62">
        <v>1.4418257285989755E-2</v>
      </c>
      <c r="BX210" s="62">
        <v>3.7109077168637761E-2</v>
      </c>
      <c r="BY210" s="62">
        <v>3.8415216439853343E-2</v>
      </c>
      <c r="BZ210" s="62">
        <v>2.1768764351758708E-2</v>
      </c>
      <c r="CA210" s="62">
        <v>2.0665870665415673E-2</v>
      </c>
      <c r="CB210" s="62">
        <v>5.1963638452684332E-3</v>
      </c>
      <c r="CC210" s="62">
        <v>6.285241462347893E-3</v>
      </c>
      <c r="CD210" s="62">
        <v>2.0665870665415673E-2</v>
      </c>
      <c r="CE210" s="62">
        <v>6.9358667874582782E-5</v>
      </c>
      <c r="CF210" s="62">
        <v>3.8415216439853343E-2</v>
      </c>
    </row>
    <row r="211" spans="1:84" outlineLevel="1" x14ac:dyDescent="0.2">
      <c r="B211" s="2">
        <v>197</v>
      </c>
      <c r="E211" t="s">
        <v>131</v>
      </c>
      <c r="F211" s="29"/>
      <c r="G211" s="29">
        <f t="shared" si="48"/>
        <v>7.7188153898694312</v>
      </c>
      <c r="H211" s="29">
        <f t="shared" si="54"/>
        <v>7.801824836473978</v>
      </c>
      <c r="I211" s="29">
        <f t="shared" si="54"/>
        <v>7.8414649858172565</v>
      </c>
      <c r="J211" s="29">
        <f t="shared" si="54"/>
        <v>7.8441648607077372</v>
      </c>
      <c r="K211" s="29" t="e">
        <f t="shared" si="54"/>
        <v>#NUM!</v>
      </c>
      <c r="L211" s="29" t="e">
        <f t="shared" ref="L211:M211" si="56">L207*L207/2</f>
        <v>#NUM!</v>
      </c>
      <c r="M211" s="29" t="e">
        <f t="shared" si="56"/>
        <v>#NUM!</v>
      </c>
      <c r="N211" s="132"/>
      <c r="O211" s="62">
        <v>209</v>
      </c>
      <c r="P211" s="62">
        <v>0</v>
      </c>
      <c r="Q211" s="54">
        <v>1.4274226854268652</v>
      </c>
      <c r="R211" s="80">
        <v>6.6821787994440358</v>
      </c>
      <c r="S211" s="80">
        <v>0.15483720697499201</v>
      </c>
      <c r="T211" s="80">
        <v>0.11323927792661317</v>
      </c>
      <c r="U211" s="80">
        <v>1.3648523928491518E-3</v>
      </c>
      <c r="V211" s="80">
        <v>6.0704583700707506E-5</v>
      </c>
      <c r="W211" s="80">
        <v>0.31138880013893661</v>
      </c>
      <c r="X211" s="80">
        <v>2.4935626900943602</v>
      </c>
      <c r="Y211" s="80">
        <v>7.7188153898694312</v>
      </c>
      <c r="Z211" s="80">
        <v>0.87732834328842668</v>
      </c>
      <c r="AA211" s="80">
        <v>5.7474492884647548</v>
      </c>
      <c r="AB211" s="80">
        <v>1.4147975029366222</v>
      </c>
      <c r="AC211" s="80">
        <v>0.68663560337594409</v>
      </c>
      <c r="AD211" s="80">
        <v>9.6932332496344004E-2</v>
      </c>
      <c r="AE211" s="80">
        <v>5.3266998324549654E-2</v>
      </c>
      <c r="AF211" s="80">
        <v>0.74964167436488471</v>
      </c>
      <c r="AG211" s="80">
        <v>4.3839324829318898</v>
      </c>
      <c r="AH211" s="80">
        <v>0.29745734228230508</v>
      </c>
      <c r="AI211" s="80">
        <v>0.62012100461453401</v>
      </c>
      <c r="AJ211" s="80">
        <v>4.0019801210742827</v>
      </c>
      <c r="AK211" s="80">
        <v>4.2630686376660676E-2</v>
      </c>
      <c r="AL211" s="80">
        <v>1.5080176609171656</v>
      </c>
      <c r="AM211" s="62">
        <v>1.1734238653214076E-2</v>
      </c>
      <c r="AN211" s="62">
        <v>0.55513686425962372</v>
      </c>
      <c r="AO211" s="62">
        <v>4.9772761431422179</v>
      </c>
      <c r="AP211" s="62">
        <v>0.90830884870212414</v>
      </c>
      <c r="AQ211" s="62">
        <v>7.476438336404863</v>
      </c>
      <c r="AR211" s="62">
        <v>2.9754510516169486</v>
      </c>
      <c r="AS211" s="62">
        <v>0.42022905984885084</v>
      </c>
      <c r="AT211" s="62">
        <v>4.5794484378165743</v>
      </c>
      <c r="AU211" s="62">
        <v>1.3494484360886554</v>
      </c>
      <c r="AV211" s="62">
        <v>0.91113642255424676</v>
      </c>
      <c r="AW211" s="62">
        <v>2.9613947652088424</v>
      </c>
      <c r="AX211" s="62">
        <v>0.34789470073921486</v>
      </c>
      <c r="AY211" s="62">
        <v>7.7659976239825193E-2</v>
      </c>
      <c r="AZ211" s="62">
        <v>1.6672409741921703</v>
      </c>
      <c r="BA211" s="62">
        <v>1.2076341565720354</v>
      </c>
      <c r="BB211" s="62">
        <v>0.40212896472231208</v>
      </c>
      <c r="BC211" s="62">
        <v>2.3575723222741933</v>
      </c>
      <c r="BD211" s="62">
        <v>0.14787491701039251</v>
      </c>
      <c r="BE211" s="62">
        <v>0.16893707280993778</v>
      </c>
      <c r="BF211" s="62">
        <v>1.4103523774632636E-2</v>
      </c>
      <c r="BG211" s="62">
        <v>1.8565168881520095</v>
      </c>
      <c r="BH211" s="62">
        <v>0.46933464666883989</v>
      </c>
      <c r="BI211" s="62">
        <v>2.7774658601570623</v>
      </c>
      <c r="BJ211" s="62">
        <v>3.3250296066786224E-3</v>
      </c>
      <c r="BK211" s="62">
        <v>1.3859611071510975</v>
      </c>
      <c r="BL211" s="62">
        <v>1.1888114496467108</v>
      </c>
      <c r="BM211" s="62">
        <v>6.0594363659041599E-3</v>
      </c>
      <c r="BN211" s="62">
        <v>1.5355686303579557</v>
      </c>
      <c r="BO211" s="62">
        <v>0.1515130776662473</v>
      </c>
      <c r="BP211" s="62">
        <v>1.5290187725753968</v>
      </c>
      <c r="BQ211" s="62">
        <v>0.20394228670937653</v>
      </c>
      <c r="BR211" s="62">
        <v>3.6369897750020566</v>
      </c>
      <c r="BS211" s="62">
        <v>2.8300813886726375</v>
      </c>
      <c r="BT211" s="62">
        <v>4.8789823914969421</v>
      </c>
      <c r="BU211" s="62">
        <v>0.84790863328427846</v>
      </c>
      <c r="BV211" s="62">
        <v>2.4759753401628261E-2</v>
      </c>
      <c r="BW211" s="62">
        <v>2.3989817385119134</v>
      </c>
      <c r="BX211" s="62">
        <v>3.0901622451105832</v>
      </c>
      <c r="BY211" s="62">
        <v>0.20083649279089119</v>
      </c>
      <c r="BZ211" s="62">
        <v>1.2146154310446333</v>
      </c>
      <c r="CA211" s="62">
        <v>7.2417621137911663E-3</v>
      </c>
      <c r="CB211" s="62">
        <v>0.52094825621651319</v>
      </c>
      <c r="CC211" s="62">
        <v>4.007273492355532</v>
      </c>
      <c r="CD211" s="62">
        <v>3.9402197417064952</v>
      </c>
      <c r="CE211" s="62">
        <v>0.50706851135210351</v>
      </c>
      <c r="CF211" s="62">
        <v>8.3198124180057231E-2</v>
      </c>
    </row>
    <row r="212" spans="1:84" outlineLevel="1" x14ac:dyDescent="0.2">
      <c r="B212" s="2">
        <v>198</v>
      </c>
      <c r="E212" t="s">
        <v>132</v>
      </c>
      <c r="F212" s="29"/>
      <c r="G212" s="29">
        <f t="shared" si="48"/>
        <v>6.6986395001529928</v>
      </c>
      <c r="H212" s="29">
        <f t="shared" si="54"/>
        <v>6.6986395001529928</v>
      </c>
      <c r="I212" s="29">
        <f t="shared" si="54"/>
        <v>6.6986395001529928</v>
      </c>
      <c r="J212" s="29">
        <f t="shared" si="54"/>
        <v>6.6986395001529928</v>
      </c>
      <c r="K212" s="29">
        <f t="shared" si="54"/>
        <v>6.6986395001529928</v>
      </c>
      <c r="L212" s="29">
        <f t="shared" ref="L212:M212" si="57">L208*L208/2</f>
        <v>6.6986395001529928</v>
      </c>
      <c r="M212" s="29">
        <f t="shared" si="57"/>
        <v>6.6986395001529928</v>
      </c>
      <c r="N212" s="132"/>
      <c r="O212" s="62">
        <v>210</v>
      </c>
      <c r="P212" s="62">
        <v>0</v>
      </c>
      <c r="Q212" s="54">
        <v>1.9721670005238736</v>
      </c>
      <c r="R212" s="80">
        <v>6.7640984806599569</v>
      </c>
      <c r="S212" s="80">
        <v>0.10268870821605319</v>
      </c>
      <c r="T212" s="80">
        <v>0.15552527760508383</v>
      </c>
      <c r="U212" s="80">
        <v>4.5540940521370688E-3</v>
      </c>
      <c r="V212" s="80">
        <v>5.2675260301316201E-3</v>
      </c>
      <c r="W212" s="80">
        <v>0.58556641947122068</v>
      </c>
      <c r="X212" s="80">
        <v>2.3250623830895525</v>
      </c>
      <c r="Y212" s="80">
        <v>6.6986395001529928</v>
      </c>
      <c r="Z212" s="80">
        <v>1.2608392949422063</v>
      </c>
      <c r="AA212" s="80">
        <v>7.4605304618835557</v>
      </c>
      <c r="AB212" s="80">
        <v>1.4125346131830001</v>
      </c>
      <c r="AC212" s="80">
        <v>1.186196542388904</v>
      </c>
      <c r="AD212" s="80">
        <v>7.067592039337231E-2</v>
      </c>
      <c r="AE212" s="80">
        <v>0.20692322876231192</v>
      </c>
      <c r="AF212" s="80">
        <v>0.66757038266312851</v>
      </c>
      <c r="AG212" s="80">
        <v>4.7965983959946765</v>
      </c>
      <c r="AH212" s="80">
        <v>0.38556573245143755</v>
      </c>
      <c r="AI212" s="80">
        <v>0.63657935156495304</v>
      </c>
      <c r="AJ212" s="80">
        <v>4.2251153409139484</v>
      </c>
      <c r="AK212" s="80">
        <v>0.13081070638520964</v>
      </c>
      <c r="AL212" s="80">
        <v>1.6190047362837736</v>
      </c>
      <c r="AM212" s="62">
        <v>1.0334294191337672E-2</v>
      </c>
      <c r="AN212" s="62">
        <v>0.11387531462194468</v>
      </c>
      <c r="AO212" s="62">
        <v>3.7134023948924311</v>
      </c>
      <c r="AP212" s="62">
        <v>0.89774259824143499</v>
      </c>
      <c r="AQ212" s="62">
        <v>7.2535570849843403</v>
      </c>
      <c r="AR212" s="62">
        <v>2.3219345999639858</v>
      </c>
      <c r="AS212" s="62">
        <v>0.39158687272354664</v>
      </c>
      <c r="AT212" s="62">
        <v>4.3125212746263326</v>
      </c>
      <c r="AU212" s="62">
        <v>1.0971860550640822</v>
      </c>
      <c r="AV212" s="62">
        <v>1.3469368907811301</v>
      </c>
      <c r="AW212" s="62">
        <v>3.6677805163309438</v>
      </c>
      <c r="AX212" s="62">
        <v>0.36154567944502064</v>
      </c>
      <c r="AY212" s="62">
        <v>6.4285879906739478E-3</v>
      </c>
      <c r="AZ212" s="62">
        <v>1.8393095780219597</v>
      </c>
      <c r="BA212" s="62">
        <v>1.2730521068318006</v>
      </c>
      <c r="BB212" s="62">
        <v>0.26971903397741498</v>
      </c>
      <c r="BC212" s="62">
        <v>2.2870673592948041</v>
      </c>
      <c r="BD212" s="62">
        <v>0.21812724973869221</v>
      </c>
      <c r="BE212" s="62">
        <v>0.27712433814061743</v>
      </c>
      <c r="BF212" s="62">
        <v>3.0803462305667415E-2</v>
      </c>
      <c r="BG212" s="62">
        <v>2.0346192170026765</v>
      </c>
      <c r="BH212" s="62">
        <v>0.5423236923843473</v>
      </c>
      <c r="BI212" s="62">
        <v>3.2562956183072962</v>
      </c>
      <c r="BJ212" s="62">
        <v>4.6576762224502903E-3</v>
      </c>
      <c r="BK212" s="62">
        <v>1.7324735423934783</v>
      </c>
      <c r="BL212" s="62">
        <v>1.1665426416417553</v>
      </c>
      <c r="BM212" s="62">
        <v>7.4103086303167115E-2</v>
      </c>
      <c r="BN212" s="62">
        <v>1.9482749775661996</v>
      </c>
      <c r="BO212" s="62">
        <v>0.28742913826280253</v>
      </c>
      <c r="BP212" s="62">
        <v>1.5849900887302646</v>
      </c>
      <c r="BQ212" s="62">
        <v>0.3135613300893636</v>
      </c>
      <c r="BR212" s="62">
        <v>4.0573639011865437</v>
      </c>
      <c r="BS212" s="62">
        <v>2.3426032487392172</v>
      </c>
      <c r="BT212" s="62">
        <v>3.6970822328097528</v>
      </c>
      <c r="BU212" s="62">
        <v>1.1154807716672235</v>
      </c>
      <c r="BV212" s="62">
        <v>0.15227499806638667</v>
      </c>
      <c r="BW212" s="62">
        <v>1.9280096813301733</v>
      </c>
      <c r="BX212" s="62">
        <v>3.5829605783038683</v>
      </c>
      <c r="BY212" s="62">
        <v>9.3111067924495416E-2</v>
      </c>
      <c r="BZ212" s="62">
        <v>2.8643126514694024</v>
      </c>
      <c r="CA212" s="62">
        <v>1.2246495165031858E-2</v>
      </c>
      <c r="CB212" s="62">
        <v>0.71515640817763348</v>
      </c>
      <c r="CC212" s="62">
        <v>4.3786844517738821</v>
      </c>
      <c r="CD212" s="62">
        <v>3.1900479260292021</v>
      </c>
      <c r="CE212" s="62">
        <v>0.8404343013554666</v>
      </c>
      <c r="CF212" s="62">
        <v>0.12704831601582417</v>
      </c>
    </row>
    <row r="213" spans="1:84" outlineLevel="1" x14ac:dyDescent="0.2">
      <c r="B213" s="2">
        <v>199</v>
      </c>
      <c r="E213" t="s">
        <v>133</v>
      </c>
      <c r="F213" s="29"/>
      <c r="G213" s="29">
        <f t="shared" si="48"/>
        <v>8.8493339206912882</v>
      </c>
      <c r="H213" s="29">
        <f t="shared" si="54"/>
        <v>8.7985080717741617</v>
      </c>
      <c r="I213" s="29">
        <f t="shared" si="54"/>
        <v>8.6868535345602993</v>
      </c>
      <c r="J213" s="29">
        <f t="shared" si="54"/>
        <v>8.7218551237954376</v>
      </c>
      <c r="K213" s="29" t="e">
        <f t="shared" si="54"/>
        <v>#NUM!</v>
      </c>
      <c r="L213" s="29" t="e">
        <f t="shared" ref="L213:M213" si="58">L209*L209/2</f>
        <v>#NUM!</v>
      </c>
      <c r="M213" s="29" t="e">
        <f t="shared" si="58"/>
        <v>#NUM!</v>
      </c>
      <c r="N213" s="132"/>
      <c r="O213" s="62">
        <v>211</v>
      </c>
      <c r="P213" s="62">
        <v>0</v>
      </c>
      <c r="Q213" s="54">
        <v>2.2365408745792048</v>
      </c>
      <c r="R213" s="80">
        <v>7.3694689913565039</v>
      </c>
      <c r="S213" s="80">
        <v>0.11712154978202292</v>
      </c>
      <c r="T213" s="80">
        <v>0.13723333600187432</v>
      </c>
      <c r="U213" s="80">
        <v>5.1309103583663061E-6</v>
      </c>
      <c r="V213" s="80">
        <v>8.462121795291287E-4</v>
      </c>
      <c r="W213" s="80">
        <v>0.79305419140858213</v>
      </c>
      <c r="X213" s="80">
        <v>3.0124941777310275</v>
      </c>
      <c r="Y213" s="80">
        <v>8.8493339206912882</v>
      </c>
      <c r="Z213" s="80">
        <v>1.4535163763292209</v>
      </c>
      <c r="AA213" s="80">
        <v>8.2509061659924505</v>
      </c>
      <c r="AB213" s="80">
        <v>1.8621913486089154</v>
      </c>
      <c r="AC213" s="80">
        <v>1.1237626554278581</v>
      </c>
      <c r="AD213" s="80">
        <v>0.18028034290391387</v>
      </c>
      <c r="AE213" s="80">
        <v>8.1526210887226502E-2</v>
      </c>
      <c r="AF213" s="80">
        <v>0.75884174552341488</v>
      </c>
      <c r="AG213" s="80">
        <v>5.6951274508205447</v>
      </c>
      <c r="AH213" s="80">
        <v>0.68989867879448752</v>
      </c>
      <c r="AI213" s="80">
        <v>0.49291390729342477</v>
      </c>
      <c r="AJ213" s="80">
        <v>4.8984156751072296</v>
      </c>
      <c r="AK213" s="80">
        <v>0.21374845462011316</v>
      </c>
      <c r="AL213" s="80">
        <v>2.4265310626645427</v>
      </c>
      <c r="AM213" s="62">
        <v>1.9534810470800155E-4</v>
      </c>
      <c r="AN213" s="62">
        <v>0.69795983038452414</v>
      </c>
      <c r="AO213" s="62">
        <v>4.5871459683865385</v>
      </c>
      <c r="AP213" s="62">
        <v>0.710219282632223</v>
      </c>
      <c r="AQ213" s="62">
        <v>9.0387625718102296</v>
      </c>
      <c r="AR213" s="62">
        <v>3.0045172050586313</v>
      </c>
      <c r="AS213" s="62">
        <v>0.40054542149893424</v>
      </c>
      <c r="AT213" s="62">
        <v>4.6453510793195241</v>
      </c>
      <c r="AU213" s="62">
        <v>1.1332823374393688</v>
      </c>
      <c r="AV213" s="62">
        <v>1.8219049840281449</v>
      </c>
      <c r="AW213" s="62">
        <v>4.0135992891505285</v>
      </c>
      <c r="AX213" s="62">
        <v>0.36725981847372052</v>
      </c>
      <c r="AY213" s="62">
        <v>3.1576694930941147E-3</v>
      </c>
      <c r="AZ213" s="62">
        <v>1.8700235517100783</v>
      </c>
      <c r="BA213" s="62">
        <v>1.5572198169299918</v>
      </c>
      <c r="BB213" s="62">
        <v>0.21656499431031756</v>
      </c>
      <c r="BC213" s="62">
        <v>2.3263829059086314</v>
      </c>
      <c r="BD213" s="62">
        <v>0.20031468638252889</v>
      </c>
      <c r="BE213" s="62">
        <v>0.45107287781727173</v>
      </c>
      <c r="BF213" s="62">
        <v>4.4583765717244928E-2</v>
      </c>
      <c r="BG213" s="62">
        <v>2.2095727698100425</v>
      </c>
      <c r="BH213" s="62">
        <v>0.73114366534840247</v>
      </c>
      <c r="BI213" s="62">
        <v>3.4504165492446646</v>
      </c>
      <c r="BJ213" s="62">
        <v>1.6215476778207887E-4</v>
      </c>
      <c r="BK213" s="62">
        <v>1.809335526193699</v>
      </c>
      <c r="BL213" s="62">
        <v>1.4325572875158303</v>
      </c>
      <c r="BM213" s="62">
        <v>8.807077423927949E-2</v>
      </c>
      <c r="BN213" s="62">
        <v>2.4132955210497298</v>
      </c>
      <c r="BO213" s="62">
        <v>0.27181371476992366</v>
      </c>
      <c r="BP213" s="62">
        <v>1.3598339462691644</v>
      </c>
      <c r="BQ213" s="62">
        <v>0.45070497895886169</v>
      </c>
      <c r="BR213" s="62">
        <v>4.3744936382068573</v>
      </c>
      <c r="BS213" s="62">
        <v>3.8879316704320441</v>
      </c>
      <c r="BT213" s="62">
        <v>4.9143416293103952</v>
      </c>
      <c r="BU213" s="62">
        <v>1.5629871358409348</v>
      </c>
      <c r="BV213" s="62">
        <v>0.18893811930006651</v>
      </c>
      <c r="BW213" s="62">
        <v>2.270224687007667</v>
      </c>
      <c r="BX213" s="62">
        <v>3.6949922845402692</v>
      </c>
      <c r="BY213" s="62">
        <v>0.10103197852595371</v>
      </c>
      <c r="BZ213" s="62">
        <v>3.2619924038354013</v>
      </c>
      <c r="CA213" s="62">
        <v>8.8115835381540625E-3</v>
      </c>
      <c r="CB213" s="62">
        <v>1.1403383613943114</v>
      </c>
      <c r="CC213" s="62">
        <v>3.8440067114461192</v>
      </c>
      <c r="CD213" s="62">
        <v>3.0996122063518805</v>
      </c>
      <c r="CE213" s="62">
        <v>0.91047388642648008</v>
      </c>
      <c r="CF213" s="62">
        <v>0.20167761216341784</v>
      </c>
    </row>
    <row r="214" spans="1:84" outlineLevel="1" x14ac:dyDescent="0.2">
      <c r="B214" s="2">
        <v>200</v>
      </c>
      <c r="E214" t="s">
        <v>134</v>
      </c>
      <c r="F214" s="29"/>
      <c r="G214" s="29">
        <f t="shared" si="48"/>
        <v>0.44590616306653225</v>
      </c>
      <c r="H214" s="29">
        <f t="shared" ref="H214:K214" si="59">H206*H207</f>
        <v>0.47022369320324608</v>
      </c>
      <c r="I214" s="29">
        <f t="shared" si="59"/>
        <v>0.49331648376919202</v>
      </c>
      <c r="J214" s="29">
        <f t="shared" si="59"/>
        <v>0.61229448820433763</v>
      </c>
      <c r="K214" s="29" t="e">
        <f t="shared" si="59"/>
        <v>#NUM!</v>
      </c>
      <c r="L214" s="29" t="e">
        <f t="shared" ref="L214:M214" si="60">L206*L207</f>
        <v>#NUM!</v>
      </c>
      <c r="M214" s="29" t="e">
        <f t="shared" si="60"/>
        <v>#NUM!</v>
      </c>
      <c r="N214" s="132"/>
      <c r="O214" s="62">
        <v>212</v>
      </c>
      <c r="P214" s="62">
        <v>0</v>
      </c>
      <c r="Q214" s="54">
        <v>6.8655819896268733E-2</v>
      </c>
      <c r="R214" s="80">
        <v>0.36722636552913918</v>
      </c>
      <c r="S214" s="80">
        <v>0.10011338740187518</v>
      </c>
      <c r="T214" s="80">
        <v>5.5126861745640493E-2</v>
      </c>
      <c r="U214" s="80">
        <v>-1.2136347158558458E-2</v>
      </c>
      <c r="V214" s="80">
        <v>-2.2401009580433839E-3</v>
      </c>
      <c r="W214" s="80">
        <v>8.0450966504162974E-2</v>
      </c>
      <c r="X214" s="80">
        <v>0.36822985601407804</v>
      </c>
      <c r="Y214" s="80">
        <v>0.44590616306653225</v>
      </c>
      <c r="Z214" s="80">
        <v>8.7457983211437315E-2</v>
      </c>
      <c r="AA214" s="80">
        <v>0.8974984900130929</v>
      </c>
      <c r="AB214" s="80">
        <v>0.4974061595512021</v>
      </c>
      <c r="AC214" s="80">
        <v>-0.31925171004968511</v>
      </c>
      <c r="AD214" s="80">
        <v>5.9129345534049041E-2</v>
      </c>
      <c r="AE214" s="80">
        <v>-9.6514625274507979E-2</v>
      </c>
      <c r="AF214" s="80">
        <v>0.17180617557209243</v>
      </c>
      <c r="AG214" s="80">
        <v>0.33604704157890369</v>
      </c>
      <c r="AH214" s="80">
        <v>0.22807430667158812</v>
      </c>
      <c r="AI214" s="80">
        <v>0.13024275471702557</v>
      </c>
      <c r="AJ214" s="80">
        <v>0.28419227712110268</v>
      </c>
      <c r="AK214" s="80">
        <v>3.3138230196399832E-2</v>
      </c>
      <c r="AL214" s="80">
        <v>0.40341158135632438</v>
      </c>
      <c r="AM214" s="62">
        <v>2.5260172435649108E-2</v>
      </c>
      <c r="AN214" s="62">
        <v>0.26612269001877215</v>
      </c>
      <c r="AO214" s="62">
        <v>0.35806676792328662</v>
      </c>
      <c r="AP214" s="62">
        <v>-0.31308475471803887</v>
      </c>
      <c r="AQ214" s="62">
        <v>8.1329388507262318E-2</v>
      </c>
      <c r="AR214" s="62">
        <v>5.1306989684738034E-2</v>
      </c>
      <c r="AS214" s="62">
        <v>-0.24975438022533339</v>
      </c>
      <c r="AT214" s="62">
        <v>-0.65784367690850165</v>
      </c>
      <c r="AU214" s="62">
        <v>-0.43488487125836933</v>
      </c>
      <c r="AV214" s="62">
        <v>0.28166869953821883</v>
      </c>
      <c r="AW214" s="62">
        <v>0.39404280157535199</v>
      </c>
      <c r="AX214" s="62">
        <v>5.4462626848581101E-2</v>
      </c>
      <c r="AY214" s="62">
        <v>-8.0122681554013947E-2</v>
      </c>
      <c r="AZ214" s="62">
        <v>0.22001440780579493</v>
      </c>
      <c r="BA214" s="62">
        <v>0.2011790637904658</v>
      </c>
      <c r="BB214" s="62">
        <v>-0.12583301059821664</v>
      </c>
      <c r="BC214" s="62">
        <v>0.10332009595721255</v>
      </c>
      <c r="BD214" s="62">
        <v>0.12632590118577333</v>
      </c>
      <c r="BE214" s="62">
        <v>0.14011591692013065</v>
      </c>
      <c r="BF214" s="62">
        <v>1.7121570142178529E-2</v>
      </c>
      <c r="BG214" s="62">
        <v>0.19643968270920581</v>
      </c>
      <c r="BH214" s="62">
        <v>4.2072006894136517E-2</v>
      </c>
      <c r="BI214" s="62">
        <v>0.35336770347187857</v>
      </c>
      <c r="BJ214" s="62">
        <v>-2.0595845680722296E-2</v>
      </c>
      <c r="BK214" s="62">
        <v>0.40132897175483967</v>
      </c>
      <c r="BL214" s="62">
        <v>0.32173875306547645</v>
      </c>
      <c r="BM214" s="62">
        <v>2.9990671329650987E-2</v>
      </c>
      <c r="BN214" s="62">
        <v>-6.9499413769456286E-2</v>
      </c>
      <c r="BO214" s="62">
        <v>3.2199732575747736E-2</v>
      </c>
      <c r="BP214" s="62">
        <v>-0.47640518730927428</v>
      </c>
      <c r="BQ214" s="62">
        <v>2.595103616528785E-2</v>
      </c>
      <c r="BR214" s="62">
        <v>-0.10695905707077559</v>
      </c>
      <c r="BS214" s="62">
        <v>0.25107705613236775</v>
      </c>
      <c r="BT214" s="62">
        <v>0.31379024170576958</v>
      </c>
      <c r="BU214" s="62">
        <v>0.18272014789506502</v>
      </c>
      <c r="BV214" s="62">
        <v>2.2353625247269911E-2</v>
      </c>
      <c r="BW214" s="62">
        <v>0.37196309456856474</v>
      </c>
      <c r="BX214" s="62">
        <v>-0.67726824587431989</v>
      </c>
      <c r="BY214" s="62">
        <v>-0.17567216443800232</v>
      </c>
      <c r="BZ214" s="62">
        <v>0.32521179004716572</v>
      </c>
      <c r="CA214" s="62">
        <v>2.4466901661903614E-2</v>
      </c>
      <c r="CB214" s="62">
        <v>0.10405838138005272</v>
      </c>
      <c r="CC214" s="62">
        <v>0.3174062476078291</v>
      </c>
      <c r="CD214" s="62">
        <v>0.57071208704713439</v>
      </c>
      <c r="CE214" s="62">
        <v>1.1860791958133261E-2</v>
      </c>
      <c r="CF214" s="62">
        <v>0.11306766023521835</v>
      </c>
    </row>
    <row r="215" spans="1:84" outlineLevel="1" x14ac:dyDescent="0.2">
      <c r="B215" s="2">
        <v>201</v>
      </c>
      <c r="E215" t="s">
        <v>135</v>
      </c>
      <c r="F215" s="29"/>
      <c r="G215" s="29">
        <f t="shared" si="48"/>
        <v>0.41539517810714682</v>
      </c>
      <c r="H215" s="29">
        <f t="shared" ref="H215:K215" si="61">H206*H208</f>
        <v>0.43571219302920311</v>
      </c>
      <c r="I215" s="29">
        <f t="shared" si="61"/>
        <v>0.45595326141455489</v>
      </c>
      <c r="J215" s="29">
        <f t="shared" si="61"/>
        <v>0.5658226087249616</v>
      </c>
      <c r="K215" s="29">
        <f t="shared" si="61"/>
        <v>3.6077275856453808</v>
      </c>
      <c r="L215" s="29">
        <f t="shared" ref="L215:M215" si="62">L206*L208</f>
        <v>3.6077275856453808</v>
      </c>
      <c r="M215" s="29">
        <f t="shared" si="62"/>
        <v>3.6077275856453808</v>
      </c>
      <c r="N215" s="132"/>
      <c r="O215" s="62">
        <v>213</v>
      </c>
      <c r="P215" s="62">
        <v>0</v>
      </c>
      <c r="Q215" s="54">
        <v>8.0699882887610264E-2</v>
      </c>
      <c r="R215" s="80">
        <v>0.36947050088364553</v>
      </c>
      <c r="S215" s="80">
        <v>8.152969867517923E-2</v>
      </c>
      <c r="T215" s="80">
        <v>6.4604864006294574E-2</v>
      </c>
      <c r="U215" s="80">
        <v>-2.2169002170383745E-2</v>
      </c>
      <c r="V215" s="80">
        <v>-2.0867008570028482E-2</v>
      </c>
      <c r="W215" s="80">
        <v>0.11032345482522818</v>
      </c>
      <c r="X215" s="80">
        <v>0.35557085614273731</v>
      </c>
      <c r="Y215" s="80">
        <v>0.41539517810714682</v>
      </c>
      <c r="Z215" s="80">
        <v>0.10484512599886239</v>
      </c>
      <c r="AA215" s="80">
        <v>1.0225416497328066</v>
      </c>
      <c r="AB215" s="80">
        <v>0.49700821364956793</v>
      </c>
      <c r="AC215" s="80">
        <v>-0.41961248326846107</v>
      </c>
      <c r="AD215" s="80">
        <v>5.0489896085356506E-2</v>
      </c>
      <c r="AE215" s="80">
        <v>-0.19022545863414014</v>
      </c>
      <c r="AF215" s="80">
        <v>0.16212890135541014</v>
      </c>
      <c r="AG215" s="80">
        <v>0.35150768698076895</v>
      </c>
      <c r="AH215" s="80">
        <v>0.25966488970434715</v>
      </c>
      <c r="AI215" s="80">
        <v>0.13195979312681835</v>
      </c>
      <c r="AJ215" s="80">
        <v>0.29200755837371639</v>
      </c>
      <c r="AK215" s="80">
        <v>5.8048338472863649E-2</v>
      </c>
      <c r="AL215" s="80">
        <v>0.41799319146605918</v>
      </c>
      <c r="AM215" s="62">
        <v>2.370550779973599E-2</v>
      </c>
      <c r="AN215" s="62">
        <v>0.1205304188341724</v>
      </c>
      <c r="AO215" s="62">
        <v>0.30928165063062474</v>
      </c>
      <c r="AP215" s="62">
        <v>-0.31125838856227733</v>
      </c>
      <c r="AQ215" s="62">
        <v>8.0107955103348297E-2</v>
      </c>
      <c r="AR215" s="62">
        <v>4.5323675415097062E-2</v>
      </c>
      <c r="AS215" s="62">
        <v>-0.24109274131025699</v>
      </c>
      <c r="AT215" s="62">
        <v>-0.63838363192018155</v>
      </c>
      <c r="AU215" s="62">
        <v>-0.39213561866895191</v>
      </c>
      <c r="AV215" s="62">
        <v>0.34246840305117188</v>
      </c>
      <c r="AW215" s="62">
        <v>0.43852758326624874</v>
      </c>
      <c r="AX215" s="62">
        <v>5.5520870372746563E-2</v>
      </c>
      <c r="AY215" s="62">
        <v>-2.3052320315014904E-2</v>
      </c>
      <c r="AZ215" s="62">
        <v>0.23108904113399628</v>
      </c>
      <c r="BA215" s="62">
        <v>0.20655617309164651</v>
      </c>
      <c r="BB215" s="62">
        <v>-0.10305467719237507</v>
      </c>
      <c r="BC215" s="62">
        <v>0.10176343699665331</v>
      </c>
      <c r="BD215" s="62">
        <v>0.15342640532551438</v>
      </c>
      <c r="BE215" s="62">
        <v>0.17945779414436863</v>
      </c>
      <c r="BF215" s="62">
        <v>2.530343833033441E-2</v>
      </c>
      <c r="BG215" s="62">
        <v>0.20564650970168277</v>
      </c>
      <c r="BH215" s="62">
        <v>4.5225274358129328E-2</v>
      </c>
      <c r="BI215" s="62">
        <v>0.38261712294886357</v>
      </c>
      <c r="BJ215" s="62">
        <v>-2.4376228846633326E-2</v>
      </c>
      <c r="BK215" s="62">
        <v>0.44870230056762522</v>
      </c>
      <c r="BL215" s="62">
        <v>0.3187111034914063</v>
      </c>
      <c r="BM215" s="62">
        <v>0.10487892348910627</v>
      </c>
      <c r="BN215" s="62">
        <v>-7.8283755517198947E-2</v>
      </c>
      <c r="BO215" s="62">
        <v>4.4349895536246166E-2</v>
      </c>
      <c r="BP215" s="62">
        <v>-0.48504646999732881</v>
      </c>
      <c r="BQ215" s="62">
        <v>3.2178241713136858E-2</v>
      </c>
      <c r="BR215" s="62">
        <v>-0.11297139876318336</v>
      </c>
      <c r="BS215" s="62">
        <v>0.22843199668782996</v>
      </c>
      <c r="BT215" s="62">
        <v>0.27315198671332264</v>
      </c>
      <c r="BU215" s="62">
        <v>0.20957667878597813</v>
      </c>
      <c r="BV215" s="62">
        <v>5.5435645602043331E-2</v>
      </c>
      <c r="BW215" s="62">
        <v>0.33345788121019154</v>
      </c>
      <c r="BX215" s="62">
        <v>-0.729274600112921</v>
      </c>
      <c r="BY215" s="62">
        <v>-0.11961407655063643</v>
      </c>
      <c r="BZ215" s="62">
        <v>0.49940984026988733</v>
      </c>
      <c r="CA215" s="62">
        <v>3.1817258535907E-2</v>
      </c>
      <c r="CB215" s="62">
        <v>0.12192149774615285</v>
      </c>
      <c r="CC215" s="62">
        <v>0.33178962652154909</v>
      </c>
      <c r="CD215" s="62">
        <v>0.51351774207245071</v>
      </c>
      <c r="CE215" s="62">
        <v>1.5269761436004274E-2</v>
      </c>
      <c r="CF215" s="62">
        <v>0.13972241850278388</v>
      </c>
    </row>
    <row r="216" spans="1:84" outlineLevel="1" x14ac:dyDescent="0.2">
      <c r="B216" s="2">
        <v>202</v>
      </c>
      <c r="E216" t="s">
        <v>136</v>
      </c>
      <c r="F216" s="29"/>
      <c r="G216" s="29">
        <f t="shared" si="48"/>
        <v>0.47744509880643976</v>
      </c>
      <c r="H216" s="29">
        <f t="shared" ref="H216:K216" si="63">H206*H209</f>
        <v>0.49935675466254831</v>
      </c>
      <c r="I216" s="29">
        <f t="shared" si="63"/>
        <v>0.51922820181017437</v>
      </c>
      <c r="J216" s="29">
        <f t="shared" si="63"/>
        <v>0.6456414852335588</v>
      </c>
      <c r="K216" s="29" t="e">
        <f t="shared" si="63"/>
        <v>#NUM!</v>
      </c>
      <c r="L216" s="29" t="e">
        <f t="shared" ref="L216:M216" si="64">L206*L209</f>
        <v>#NUM!</v>
      </c>
      <c r="M216" s="29" t="e">
        <f t="shared" si="64"/>
        <v>#NUM!</v>
      </c>
      <c r="N216" s="132"/>
      <c r="O216" s="62">
        <v>214</v>
      </c>
      <c r="P216" s="62">
        <v>0</v>
      </c>
      <c r="Q216" s="54">
        <v>8.5938838650943844E-2</v>
      </c>
      <c r="R216" s="80">
        <v>0.38564961865297392</v>
      </c>
      <c r="S216" s="80">
        <v>8.7070872653728509E-2</v>
      </c>
      <c r="T216" s="80">
        <v>6.068684143599487E-2</v>
      </c>
      <c r="U216" s="80">
        <v>7.4411894515421411E-4</v>
      </c>
      <c r="V216" s="80">
        <v>-8.3636622259984847E-3</v>
      </c>
      <c r="W216" s="80">
        <v>0.1283900015978526</v>
      </c>
      <c r="X216" s="80">
        <v>0.404736116854647</v>
      </c>
      <c r="Y216" s="80">
        <v>0.47744509880643976</v>
      </c>
      <c r="Z216" s="80">
        <v>0.11257147143106168</v>
      </c>
      <c r="AA216" s="80">
        <v>1.0753429113962736</v>
      </c>
      <c r="AB216" s="80">
        <v>0.57065834035640361</v>
      </c>
      <c r="AC216" s="80">
        <v>-0.4084203476787398</v>
      </c>
      <c r="AD216" s="80">
        <v>8.0638590519254719E-2</v>
      </c>
      <c r="AE216" s="80">
        <v>-0.11940228711763121</v>
      </c>
      <c r="AF216" s="80">
        <v>0.17285721702976412</v>
      </c>
      <c r="AG216" s="80">
        <v>0.38301860634312446</v>
      </c>
      <c r="AH216" s="80">
        <v>0.34734149826324412</v>
      </c>
      <c r="AI216" s="80">
        <v>0.11611835858231202</v>
      </c>
      <c r="AJ216" s="80">
        <v>0.31441454347447334</v>
      </c>
      <c r="AK216" s="80">
        <v>7.4202688299992464E-2</v>
      </c>
      <c r="AL216" s="80">
        <v>0.51172669801064941</v>
      </c>
      <c r="AM216" s="62">
        <v>-3.2592183252543334E-3</v>
      </c>
      <c r="AN216" s="62">
        <v>0.29839880871050928</v>
      </c>
      <c r="AO216" s="62">
        <v>0.34374740475341381</v>
      </c>
      <c r="AP216" s="62">
        <v>-0.2768479919515065</v>
      </c>
      <c r="AQ216" s="62">
        <v>8.9424108335280819E-2</v>
      </c>
      <c r="AR216" s="62">
        <v>5.155698077834104E-2</v>
      </c>
      <c r="AS216" s="62">
        <v>-0.24383495201425481</v>
      </c>
      <c r="AT216" s="62">
        <v>-0.66256026820152136</v>
      </c>
      <c r="AU216" s="62">
        <v>-0.39853384814852838</v>
      </c>
      <c r="AV216" s="62">
        <v>0.39829948666099685</v>
      </c>
      <c r="AW216" s="62">
        <v>0.45873539597188773</v>
      </c>
      <c r="AX216" s="62">
        <v>5.5957897101919209E-2</v>
      </c>
      <c r="AY216" s="62">
        <v>-1.6156235867108605E-2</v>
      </c>
      <c r="AZ216" s="62">
        <v>0.23301048962771126</v>
      </c>
      <c r="BA216" s="62">
        <v>0.22844941468213772</v>
      </c>
      <c r="BB216" s="62">
        <v>-9.2343437809774664E-2</v>
      </c>
      <c r="BC216" s="62">
        <v>0.10263438580657672</v>
      </c>
      <c r="BD216" s="62">
        <v>0.14702850586595007</v>
      </c>
      <c r="BE216" s="62">
        <v>0.22895405938349592</v>
      </c>
      <c r="BF216" s="62">
        <v>3.0441647015824212E-2</v>
      </c>
      <c r="BG216" s="62">
        <v>0.21430580071039174</v>
      </c>
      <c r="BH216" s="62">
        <v>5.2511361909748262E-2</v>
      </c>
      <c r="BI216" s="62">
        <v>0.39385671418609264</v>
      </c>
      <c r="BJ216" s="62">
        <v>4.5482751752991719E-3</v>
      </c>
      <c r="BK216" s="62">
        <v>0.45854772810867017</v>
      </c>
      <c r="BL216" s="62">
        <v>0.35318551506157075</v>
      </c>
      <c r="BM216" s="62">
        <v>0.11433678598853646</v>
      </c>
      <c r="BN216" s="62">
        <v>-8.7126803106549161E-2</v>
      </c>
      <c r="BO216" s="62">
        <v>4.3128354418135513E-2</v>
      </c>
      <c r="BP216" s="62">
        <v>-0.44927578545314739</v>
      </c>
      <c r="BQ216" s="62">
        <v>3.8578668869139653E-2</v>
      </c>
      <c r="BR216" s="62">
        <v>-0.11730335139149038</v>
      </c>
      <c r="BS216" s="62">
        <v>0.29428415356652909</v>
      </c>
      <c r="BT216" s="62">
        <v>0.31492524821270079</v>
      </c>
      <c r="BU216" s="62">
        <v>0.24807877646099472</v>
      </c>
      <c r="BV216" s="62">
        <v>6.1749664507859521E-2</v>
      </c>
      <c r="BW216" s="62">
        <v>0.36184352217101856</v>
      </c>
      <c r="BX216" s="62">
        <v>-0.74058829000876314</v>
      </c>
      <c r="BY216" s="62">
        <v>-0.12459799873868162</v>
      </c>
      <c r="BZ216" s="62">
        <v>0.53295232040519269</v>
      </c>
      <c r="CA216" s="62">
        <v>2.6988815887844925E-2</v>
      </c>
      <c r="CB216" s="62">
        <v>0.15395600712569871</v>
      </c>
      <c r="CC216" s="62">
        <v>0.31087303108712872</v>
      </c>
      <c r="CD216" s="62">
        <v>0.50618646749754848</v>
      </c>
      <c r="CE216" s="62">
        <v>1.5893301217448166E-2</v>
      </c>
      <c r="CF216" s="62">
        <v>0.17603964465233954</v>
      </c>
    </row>
    <row r="217" spans="1:84" outlineLevel="1" x14ac:dyDescent="0.2">
      <c r="B217" s="2">
        <v>203</v>
      </c>
      <c r="E217" t="s">
        <v>137</v>
      </c>
      <c r="F217" s="29"/>
      <c r="G217" s="29">
        <f t="shared" si="48"/>
        <v>14.381315887632564</v>
      </c>
      <c r="H217" s="29">
        <f t="shared" ref="H217:K217" si="65">H207*H208</f>
        <v>14.458438646393221</v>
      </c>
      <c r="I217" s="29">
        <f t="shared" si="65"/>
        <v>14.495122916769226</v>
      </c>
      <c r="J217" s="29">
        <f t="shared" si="65"/>
        <v>14.497618091486469</v>
      </c>
      <c r="K217" s="29" t="e">
        <f t="shared" si="65"/>
        <v>#NUM!</v>
      </c>
      <c r="L217" s="29" t="e">
        <f t="shared" ref="L217:M217" si="66">L207*L208</f>
        <v>#NUM!</v>
      </c>
      <c r="M217" s="29" t="e">
        <f t="shared" si="66"/>
        <v>#NUM!</v>
      </c>
      <c r="N217" s="132"/>
      <c r="O217" s="62">
        <v>215</v>
      </c>
      <c r="P217" s="62">
        <v>0</v>
      </c>
      <c r="Q217" s="54">
        <v>3.3556614346492308</v>
      </c>
      <c r="R217" s="80">
        <v>13.446027735330249</v>
      </c>
      <c r="S217" s="80">
        <v>0.25219066412572527</v>
      </c>
      <c r="T217" s="80">
        <v>0.26541718207633624</v>
      </c>
      <c r="U217" s="80">
        <v>4.9862475527472031E-3</v>
      </c>
      <c r="V217" s="80">
        <v>1.1309517669499092E-3</v>
      </c>
      <c r="W217" s="80">
        <v>0.85402300849753843</v>
      </c>
      <c r="X217" s="80">
        <v>4.8156780667374299</v>
      </c>
      <c r="Y217" s="80">
        <v>14.381315887632564</v>
      </c>
      <c r="Z217" s="80">
        <v>2.1034923815261073</v>
      </c>
      <c r="AA217" s="80">
        <v>13.096414852122281</v>
      </c>
      <c r="AB217" s="80">
        <v>2.827331210553766</v>
      </c>
      <c r="AC217" s="80">
        <v>1.8049762088245525</v>
      </c>
      <c r="AD217" s="80">
        <v>0.16553889953790929</v>
      </c>
      <c r="AE217" s="80">
        <v>0.20997313427953085</v>
      </c>
      <c r="AF217" s="80">
        <v>1.4148336713776564</v>
      </c>
      <c r="AG217" s="80">
        <v>9.1712514992840681</v>
      </c>
      <c r="AH217" s="80">
        <v>0.67731634573553567</v>
      </c>
      <c r="AI217" s="80">
        <v>1.2565925783790501</v>
      </c>
      <c r="AJ217" s="80">
        <v>8.2240689694538958</v>
      </c>
      <c r="AK217" s="80">
        <v>0.14935260558312757</v>
      </c>
      <c r="AL217" s="80">
        <v>3.1250521502365167</v>
      </c>
      <c r="AM217" s="62">
        <v>2.2024084485279313E-2</v>
      </c>
      <c r="AN217" s="62">
        <v>0.50285737570728517</v>
      </c>
      <c r="AO217" s="62">
        <v>8.5982856779675032</v>
      </c>
      <c r="AP217" s="62">
        <v>1.8060205379114949</v>
      </c>
      <c r="AQ217" s="62">
        <v>14.728309103964111</v>
      </c>
      <c r="AR217" s="62">
        <v>5.2569202950962159</v>
      </c>
      <c r="AS217" s="62">
        <v>0.81131050374999492</v>
      </c>
      <c r="AT217" s="62">
        <v>8.8879623793394398</v>
      </c>
      <c r="AU217" s="62">
        <v>2.4335948768063327</v>
      </c>
      <c r="AV217" s="62">
        <v>2.2156202382833201</v>
      </c>
      <c r="AW217" s="62">
        <v>6.5914326275848234</v>
      </c>
      <c r="AX217" s="62">
        <v>0.70930903266229894</v>
      </c>
      <c r="AY217" s="62">
        <v>4.4687536992381413E-2</v>
      </c>
      <c r="AZ217" s="62">
        <v>3.5023262513377147</v>
      </c>
      <c r="BA217" s="62">
        <v>2.4798235480018125</v>
      </c>
      <c r="BB217" s="62">
        <v>0.65867089171828441</v>
      </c>
      <c r="BC217" s="62">
        <v>4.6441045231347493</v>
      </c>
      <c r="BD217" s="62">
        <v>0.35919659771670598</v>
      </c>
      <c r="BE217" s="62">
        <v>0.43274276187992933</v>
      </c>
      <c r="BF217" s="62">
        <v>4.1686322119802346E-2</v>
      </c>
      <c r="BG217" s="62">
        <v>3.8870579812110275</v>
      </c>
      <c r="BH217" s="62">
        <v>1.0090218997531188</v>
      </c>
      <c r="BI217" s="62">
        <v>6.0147318844409172</v>
      </c>
      <c r="BJ217" s="62">
        <v>7.8706826484035708E-3</v>
      </c>
      <c r="BK217" s="62">
        <v>3.0991230688216622</v>
      </c>
      <c r="BL217" s="62">
        <v>2.3552488181802267</v>
      </c>
      <c r="BM217" s="62">
        <v>4.2380322602412798E-2</v>
      </c>
      <c r="BN217" s="62">
        <v>3.4593120349930886</v>
      </c>
      <c r="BO217" s="62">
        <v>0.41736925305611355</v>
      </c>
      <c r="BP217" s="62">
        <v>3.1135058053676521</v>
      </c>
      <c r="BQ217" s="62">
        <v>0.50576047564853643</v>
      </c>
      <c r="BR217" s="62">
        <v>7.6828617121689522</v>
      </c>
      <c r="BS217" s="62">
        <v>5.1496632337662298</v>
      </c>
      <c r="BT217" s="62">
        <v>8.4942331293166138</v>
      </c>
      <c r="BU217" s="62">
        <v>1.9450714912920273</v>
      </c>
      <c r="BV217" s="62">
        <v>0.12280539729762946</v>
      </c>
      <c r="BW217" s="62">
        <v>4.3012835373573131</v>
      </c>
      <c r="BX217" s="62">
        <v>6.6549018038718479</v>
      </c>
      <c r="BY217" s="62">
        <v>0.27349662024946564</v>
      </c>
      <c r="BZ217" s="62">
        <v>3.7304360848625215</v>
      </c>
      <c r="CA217" s="62">
        <v>1.8834670659489048E-2</v>
      </c>
      <c r="CB217" s="62">
        <v>1.2207530196763032</v>
      </c>
      <c r="CC217" s="62">
        <v>8.3777290801225579</v>
      </c>
      <c r="CD217" s="62">
        <v>7.0906952593184043</v>
      </c>
      <c r="CE217" s="62">
        <v>1.305615211427259</v>
      </c>
      <c r="CF217" s="62">
        <v>0.2056227766834374</v>
      </c>
    </row>
    <row r="218" spans="1:84" outlineLevel="1" x14ac:dyDescent="0.2">
      <c r="B218" s="2">
        <v>204</v>
      </c>
      <c r="E218" t="s">
        <v>138</v>
      </c>
      <c r="F218" s="29"/>
      <c r="G218" s="29">
        <f t="shared" si="48"/>
        <v>16.529534156427459</v>
      </c>
      <c r="H218" s="29">
        <f t="shared" ref="H218:K218" si="67">H207*H209</f>
        <v>16.570385487161658</v>
      </c>
      <c r="I218" s="29">
        <f t="shared" si="67"/>
        <v>16.506684443361419</v>
      </c>
      <c r="J218" s="29">
        <f t="shared" si="67"/>
        <v>16.542753033550358</v>
      </c>
      <c r="K218" s="29" t="e">
        <f t="shared" si="67"/>
        <v>#NUM!</v>
      </c>
      <c r="L218" s="29" t="e">
        <f t="shared" ref="L218:M218" si="68">L207*L209</f>
        <v>#NUM!</v>
      </c>
      <c r="M218" s="29" t="e">
        <f t="shared" si="68"/>
        <v>#NUM!</v>
      </c>
      <c r="N218" s="132"/>
      <c r="O218" s="62">
        <v>216</v>
      </c>
      <c r="P218" s="62">
        <v>0</v>
      </c>
      <c r="Q218" s="54">
        <v>3.5735076220759896</v>
      </c>
      <c r="R218" s="80">
        <v>14.034829454924296</v>
      </c>
      <c r="S218" s="80">
        <v>0.26933082738395109</v>
      </c>
      <c r="T218" s="80">
        <v>0.24932070813562626</v>
      </c>
      <c r="U218" s="80">
        <v>-1.6736708493740043E-4</v>
      </c>
      <c r="V218" s="80">
        <v>4.5329442123540027E-4</v>
      </c>
      <c r="W218" s="80">
        <v>0.99387764459791117</v>
      </c>
      <c r="X218" s="80">
        <v>5.4815483526888924</v>
      </c>
      <c r="Y218" s="80">
        <v>16.529534156427459</v>
      </c>
      <c r="Z218" s="80">
        <v>2.2585049164325617</v>
      </c>
      <c r="AA218" s="80">
        <v>13.772677992739505</v>
      </c>
      <c r="AB218" s="80">
        <v>3.2463047731240975</v>
      </c>
      <c r="AC218" s="80">
        <v>1.7568328878536632</v>
      </c>
      <c r="AD218" s="80">
        <v>0.26438603700586827</v>
      </c>
      <c r="AE218" s="80">
        <v>0.1317976712804407</v>
      </c>
      <c r="AF218" s="80">
        <v>1.5084553645264345</v>
      </c>
      <c r="AG218" s="80">
        <v>9.9934086729382337</v>
      </c>
      <c r="AH218" s="80">
        <v>0.90601418849437876</v>
      </c>
      <c r="AI218" s="80">
        <v>1.1057418638710825</v>
      </c>
      <c r="AJ218" s="80">
        <v>8.8551368496568799</v>
      </c>
      <c r="AK218" s="80">
        <v>0.19091614214000796</v>
      </c>
      <c r="AL218" s="80">
        <v>3.8258341298400418</v>
      </c>
      <c r="AM218" s="62">
        <v>-3.0280431179867586E-3</v>
      </c>
      <c r="AN218" s="62">
        <v>1.2449308922487923</v>
      </c>
      <c r="AO218" s="62">
        <v>9.5564621473767843</v>
      </c>
      <c r="AP218" s="62">
        <v>1.6063604314520736</v>
      </c>
      <c r="AQ218" s="62">
        <v>16.44113755255924</v>
      </c>
      <c r="AR218" s="62">
        <v>5.9798976169807183</v>
      </c>
      <c r="AS218" s="62">
        <v>0.82053842299616608</v>
      </c>
      <c r="AT218" s="62">
        <v>9.2245641074902451</v>
      </c>
      <c r="AU218" s="62">
        <v>2.4733023089824275</v>
      </c>
      <c r="AV218" s="62">
        <v>2.5768228417034464</v>
      </c>
      <c r="AW218" s="62">
        <v>6.8951727823271565</v>
      </c>
      <c r="AX218" s="62">
        <v>0.71489228458965304</v>
      </c>
      <c r="AY218" s="62">
        <v>3.1319293594007501E-2</v>
      </c>
      <c r="AZ218" s="62">
        <v>3.5314472320086638</v>
      </c>
      <c r="BA218" s="62">
        <v>2.7426642814719484</v>
      </c>
      <c r="BB218" s="62">
        <v>0.59021032507776883</v>
      </c>
      <c r="BC218" s="62">
        <v>4.6838513853374977</v>
      </c>
      <c r="BD218" s="62">
        <v>0.34421805661399729</v>
      </c>
      <c r="BE218" s="62">
        <v>0.55209756964654211</v>
      </c>
      <c r="BF218" s="62">
        <v>5.0151299076128239E-2</v>
      </c>
      <c r="BG218" s="62">
        <v>4.0507328535726259</v>
      </c>
      <c r="BH218" s="62">
        <v>1.1715819285742726</v>
      </c>
      <c r="BI218" s="62">
        <v>6.1914179858407214</v>
      </c>
      <c r="BJ218" s="62">
        <v>-1.4685631123509933E-3</v>
      </c>
      <c r="BK218" s="62">
        <v>3.1671240386768771</v>
      </c>
      <c r="BL218" s="62">
        <v>2.6100118817152187</v>
      </c>
      <c r="BM218" s="62">
        <v>4.6202132080622661E-2</v>
      </c>
      <c r="BN218" s="62">
        <v>3.850080985074118</v>
      </c>
      <c r="BO218" s="62">
        <v>0.40587353930349601</v>
      </c>
      <c r="BP218" s="62">
        <v>2.8838943333144753</v>
      </c>
      <c r="BQ218" s="62">
        <v>0.60635898291415358</v>
      </c>
      <c r="BR218" s="62">
        <v>7.9774654202872943</v>
      </c>
      <c r="BS218" s="62">
        <v>6.634203210912565</v>
      </c>
      <c r="BT218" s="62">
        <v>9.7932601875383281</v>
      </c>
      <c r="BU218" s="62">
        <v>2.3024076843094456</v>
      </c>
      <c r="BV218" s="62">
        <v>0.13679270802257068</v>
      </c>
      <c r="BW218" s="62">
        <v>4.6674307992514752</v>
      </c>
      <c r="BX218" s="62">
        <v>6.7581434295703557</v>
      </c>
      <c r="BY218" s="62">
        <v>0.28489231809143029</v>
      </c>
      <c r="BZ218" s="62">
        <v>3.9809879726765596</v>
      </c>
      <c r="CA218" s="62">
        <v>1.5976406583347834E-2</v>
      </c>
      <c r="CB218" s="62">
        <v>1.5415022294698928</v>
      </c>
      <c r="CC218" s="62">
        <v>7.8495824600330923</v>
      </c>
      <c r="CD218" s="62">
        <v>6.9894644164205051</v>
      </c>
      <c r="CE218" s="62">
        <v>1.3589299293418178</v>
      </c>
      <c r="CF218" s="62">
        <v>0.25906909519361399</v>
      </c>
    </row>
    <row r="219" spans="1:84" outlineLevel="1" x14ac:dyDescent="0.2">
      <c r="B219" s="2">
        <v>205</v>
      </c>
      <c r="E219" t="s">
        <v>139</v>
      </c>
      <c r="F219" s="29"/>
      <c r="G219" s="29">
        <f t="shared" si="48"/>
        <v>15.398506128996594</v>
      </c>
      <c r="H219" s="29">
        <f t="shared" ref="H219:K219" si="69">H208*H209</f>
        <v>15.354222052842839</v>
      </c>
      <c r="I219" s="29">
        <f t="shared" si="69"/>
        <v>15.256487173481222</v>
      </c>
      <c r="J219" s="29">
        <f t="shared" si="69"/>
        <v>15.287192449481088</v>
      </c>
      <c r="K219" s="29" t="e">
        <f t="shared" si="69"/>
        <v>#NUM!</v>
      </c>
      <c r="L219" s="29" t="e">
        <f t="shared" ref="L219:M219" si="70">L208*L209</f>
        <v>#NUM!</v>
      </c>
      <c r="M219" s="29" t="e">
        <f t="shared" si="70"/>
        <v>#NUM!</v>
      </c>
      <c r="N219" s="132"/>
      <c r="O219" s="62">
        <v>217</v>
      </c>
      <c r="P219" s="62">
        <v>0</v>
      </c>
      <c r="Q219" s="54">
        <v>4.2003962232950887</v>
      </c>
      <c r="R219" s="80">
        <v>14.120596872328761</v>
      </c>
      <c r="S219" s="80">
        <v>0.21933591271269828</v>
      </c>
      <c r="T219" s="80">
        <v>0.29218660255640228</v>
      </c>
      <c r="U219" s="80">
        <v>-3.0572306648393065E-4</v>
      </c>
      <c r="V219" s="80">
        <v>4.2225322652096322E-3</v>
      </c>
      <c r="W219" s="80">
        <v>1.3629173170956006</v>
      </c>
      <c r="X219" s="80">
        <v>5.2931037745045977</v>
      </c>
      <c r="Y219" s="80">
        <v>15.398506128996594</v>
      </c>
      <c r="Z219" s="80">
        <v>2.7075084953646114</v>
      </c>
      <c r="AA219" s="80">
        <v>15.691543810540701</v>
      </c>
      <c r="AB219" s="80">
        <v>3.2437075924195287</v>
      </c>
      <c r="AC219" s="80">
        <v>2.3091153079344466</v>
      </c>
      <c r="AD219" s="80">
        <v>0.22575632140488894</v>
      </c>
      <c r="AE219" s="80">
        <v>0.25976656278699189</v>
      </c>
      <c r="AF219" s="80">
        <v>1.423489057829139</v>
      </c>
      <c r="AG219" s="80">
        <v>10.453179266728583</v>
      </c>
      <c r="AH219" s="80">
        <v>1.031506256707492</v>
      </c>
      <c r="AI219" s="80">
        <v>1.120319267855723</v>
      </c>
      <c r="AJ219" s="80">
        <v>9.0986529145954158</v>
      </c>
      <c r="AK219" s="80">
        <v>0.33442838598183577</v>
      </c>
      <c r="AL219" s="80">
        <v>3.9641217353626224</v>
      </c>
      <c r="AM219" s="62">
        <v>-2.8416789289240425E-3</v>
      </c>
      <c r="AN219" s="62">
        <v>0.56384535212597731</v>
      </c>
      <c r="AO219" s="62">
        <v>8.2544336752384737</v>
      </c>
      <c r="AP219" s="62">
        <v>1.5969897984789005</v>
      </c>
      <c r="AQ219" s="62">
        <v>16.194218757599312</v>
      </c>
      <c r="AR219" s="62">
        <v>5.2825344124246749</v>
      </c>
      <c r="AS219" s="62">
        <v>0.79208163465264736</v>
      </c>
      <c r="AT219" s="62">
        <v>8.9516870717588972</v>
      </c>
      <c r="AU219" s="62">
        <v>2.2301762953532647</v>
      </c>
      <c r="AV219" s="62">
        <v>3.133043909354297</v>
      </c>
      <c r="AW219" s="62">
        <v>7.6735914077063114</v>
      </c>
      <c r="AX219" s="62">
        <v>0.72878309695803523</v>
      </c>
      <c r="AY219" s="62">
        <v>9.010961365319977E-3</v>
      </c>
      <c r="AZ219" s="62">
        <v>3.7092059688224328</v>
      </c>
      <c r="BA219" s="62">
        <v>2.8159701480967136</v>
      </c>
      <c r="BB219" s="62">
        <v>0.48337025584412302</v>
      </c>
      <c r="BC219" s="62">
        <v>4.6132827397960448</v>
      </c>
      <c r="BD219" s="62">
        <v>0.41806263465126697</v>
      </c>
      <c r="BE219" s="62">
        <v>0.70711603777115684</v>
      </c>
      <c r="BF219" s="62">
        <v>7.4117051930466346E-2</v>
      </c>
      <c r="BG219" s="62">
        <v>4.2405844968925424</v>
      </c>
      <c r="BH219" s="62">
        <v>1.2593911739490176</v>
      </c>
      <c r="BI219" s="62">
        <v>6.7039022339650458</v>
      </c>
      <c r="BJ219" s="62">
        <v>-1.7381189904670359E-3</v>
      </c>
      <c r="BK219" s="62">
        <v>3.5409749665554915</v>
      </c>
      <c r="BL219" s="62">
        <v>2.5854509567824828</v>
      </c>
      <c r="BM219" s="62">
        <v>0.16157123734427578</v>
      </c>
      <c r="BN219" s="62">
        <v>4.3367099405580598</v>
      </c>
      <c r="BO219" s="62">
        <v>0.55902480018092349</v>
      </c>
      <c r="BP219" s="62">
        <v>2.936203894252297</v>
      </c>
      <c r="BQ219" s="62">
        <v>0.75186076551510339</v>
      </c>
      <c r="BR219" s="62">
        <v>8.4258916616891497</v>
      </c>
      <c r="BS219" s="62">
        <v>6.0358533322241019</v>
      </c>
      <c r="BT219" s="62">
        <v>8.5249575069159835</v>
      </c>
      <c r="BU219" s="62">
        <v>2.6408196427577475</v>
      </c>
      <c r="BV219" s="62">
        <v>0.33923768511817409</v>
      </c>
      <c r="BW219" s="62">
        <v>4.1842634598435815</v>
      </c>
      <c r="BX219" s="62">
        <v>7.2770905429696926</v>
      </c>
      <c r="BY219" s="62">
        <v>0.19398139513959825</v>
      </c>
      <c r="BZ219" s="62">
        <v>6.1133840420188976</v>
      </c>
      <c r="CA219" s="62">
        <v>2.0776045359622995E-2</v>
      </c>
      <c r="CB219" s="62">
        <v>1.8061232368162743</v>
      </c>
      <c r="CC219" s="62">
        <v>8.2052891283424199</v>
      </c>
      <c r="CD219" s="62">
        <v>6.2890099349158657</v>
      </c>
      <c r="CE219" s="62">
        <v>1.7495067700826255</v>
      </c>
      <c r="CF219" s="62">
        <v>0.3201424745544067</v>
      </c>
    </row>
    <row r="220" spans="1:84" outlineLevel="1" x14ac:dyDescent="0.2">
      <c r="B220" s="2">
        <v>206</v>
      </c>
      <c r="E220" t="s">
        <v>140</v>
      </c>
      <c r="F220" s="29"/>
      <c r="G220" s="29">
        <f t="shared" si="48"/>
        <v>-4.6098815791498957</v>
      </c>
      <c r="H220" s="29">
        <f t="shared" ref="H220:K220" si="71">LN(H156/H198)</f>
        <v>-4.6101276118734891</v>
      </c>
      <c r="I220" s="29">
        <f t="shared" si="71"/>
        <v>-4.6103429401730738</v>
      </c>
      <c r="J220" s="29">
        <f t="shared" si="71"/>
        <v>-4.6105329742440393</v>
      </c>
      <c r="K220" s="29">
        <f t="shared" si="71"/>
        <v>-4.6676913880839876</v>
      </c>
      <c r="L220" s="29">
        <f t="shared" ref="L220:M220" si="72">LN(L156/L198)</f>
        <v>-4.7248498019239369</v>
      </c>
      <c r="M220" s="29">
        <f t="shared" si="72"/>
        <v>-4.7820082157638852</v>
      </c>
      <c r="N220" s="132"/>
      <c r="O220" s="62">
        <v>218</v>
      </c>
      <c r="P220" s="62">
        <v>0</v>
      </c>
      <c r="Q220" s="54">
        <v>-0.39168433358233579</v>
      </c>
      <c r="R220" s="80">
        <v>-3.3865403637742899</v>
      </c>
      <c r="S220" s="80">
        <v>-1.2610527120427448</v>
      </c>
      <c r="T220" s="80">
        <v>-1.6930753757686003</v>
      </c>
      <c r="U220" s="80">
        <v>-0.57539496879111918</v>
      </c>
      <c r="V220" s="80">
        <v>-0.57483794571683255</v>
      </c>
      <c r="W220" s="80">
        <v>-1.0215362580582064</v>
      </c>
      <c r="X220" s="80">
        <v>-2.9226174357531507</v>
      </c>
      <c r="Y220" s="80">
        <v>-4.6098815791498957</v>
      </c>
      <c r="Z220" s="80">
        <v>-2.1052848585450676</v>
      </c>
      <c r="AA220" s="80">
        <v>-4.5488084651998735</v>
      </c>
      <c r="AB220" s="80">
        <v>-2.9192095033397685</v>
      </c>
      <c r="AC220" s="80">
        <v>0.6327826433702527</v>
      </c>
      <c r="AD220" s="80">
        <v>-1.0821039273046411</v>
      </c>
      <c r="AE220" s="80">
        <v>-0.85415998620149525</v>
      </c>
      <c r="AF220" s="80">
        <v>-2.1318868304908656</v>
      </c>
      <c r="AG220" s="80">
        <v>-2.9906029469261473</v>
      </c>
      <c r="AH220" s="80">
        <v>-1.7862940400711633</v>
      </c>
      <c r="AI220" s="80">
        <v>-2.3078624519423321</v>
      </c>
      <c r="AJ220" s="80">
        <v>-3.5225669820824557</v>
      </c>
      <c r="AK220" s="80">
        <v>-1.0782675316912889</v>
      </c>
      <c r="AL220" s="80">
        <v>-2.4684416400859912</v>
      </c>
      <c r="AM220" s="62">
        <v>-0.96195225404635054</v>
      </c>
      <c r="AN220" s="62">
        <v>-0.68504070570703524</v>
      </c>
      <c r="AO220" s="62">
        <v>-3.6887318227704324</v>
      </c>
      <c r="AP220" s="62">
        <v>0.20755899079247528</v>
      </c>
      <c r="AQ220" s="62">
        <v>-4.8554141253575844</v>
      </c>
      <c r="AR220" s="62">
        <v>-3.7172384955764155</v>
      </c>
      <c r="AS220" s="62">
        <v>2.3640552555141227E-2</v>
      </c>
      <c r="AT220" s="62">
        <v>3.8045462775303873</v>
      </c>
      <c r="AU220" s="62">
        <v>0.68127614688972959</v>
      </c>
      <c r="AV220" s="62">
        <v>-1.349422426033289</v>
      </c>
      <c r="AW220" s="62">
        <v>-3.324447828364979</v>
      </c>
      <c r="AX220" s="62">
        <v>-2.0371472941024593</v>
      </c>
      <c r="AY220" s="62">
        <v>-0.39505160891070701</v>
      </c>
      <c r="AZ220" s="62">
        <v>-3.0720757585259371</v>
      </c>
      <c r="BA220" s="62">
        <v>-1.6370415717632167</v>
      </c>
      <c r="BB220" s="62">
        <v>-5.9421625479369831E-3</v>
      </c>
      <c r="BC220" s="62">
        <v>-3.0346251914140869</v>
      </c>
      <c r="BD220" s="62">
        <v>-1.1270343044056184</v>
      </c>
      <c r="BE220" s="62">
        <v>-1.0564119281071671</v>
      </c>
      <c r="BF220" s="62">
        <v>-0.29520183343379619</v>
      </c>
      <c r="BG220" s="62">
        <v>-2.103959104579519</v>
      </c>
      <c r="BH220" s="62">
        <v>-1.5329151422198779</v>
      </c>
      <c r="BI220" s="62">
        <v>-1.9959123013972808</v>
      </c>
      <c r="BJ220" s="62">
        <v>-0.59207010536829952</v>
      </c>
      <c r="BK220" s="62">
        <v>-2.6936465631226736</v>
      </c>
      <c r="BL220" s="62">
        <v>-2.2733645946370231</v>
      </c>
      <c r="BM220" s="62">
        <v>-0.86062353594311769</v>
      </c>
      <c r="BN220" s="62">
        <v>-2.8741090808007455</v>
      </c>
      <c r="BO220" s="62">
        <v>-1.6016812306238755</v>
      </c>
      <c r="BP220" s="62">
        <v>1.0122905390490449</v>
      </c>
      <c r="BQ220" s="62">
        <v>-1.3178330286828166</v>
      </c>
      <c r="BR220" s="62">
        <v>-3.7474120963396356</v>
      </c>
      <c r="BS220" s="62">
        <v>-3.3701000638434842</v>
      </c>
      <c r="BT220" s="62">
        <v>-2.4350739495786153</v>
      </c>
      <c r="BU220" s="62">
        <v>-2.4059825916926956</v>
      </c>
      <c r="BV220" s="62">
        <v>-0.86517882373779753</v>
      </c>
      <c r="BW220" s="62">
        <v>-2.8819884502994588</v>
      </c>
      <c r="BX220" s="62">
        <v>1.651492730697143</v>
      </c>
      <c r="BY220" s="62">
        <v>-0.22625413543387504</v>
      </c>
      <c r="BZ220" s="62">
        <v>-2.4289152822284032</v>
      </c>
      <c r="CA220" s="62">
        <v>-0.60774132384562141</v>
      </c>
      <c r="CB220" s="62">
        <v>-1.8367087716785504</v>
      </c>
      <c r="CC220" s="62">
        <v>-3.3527353302078935</v>
      </c>
      <c r="CD220" s="62">
        <v>-3.7448194062691917</v>
      </c>
      <c r="CE220" s="62">
        <v>-1.7576476168056185</v>
      </c>
      <c r="CF220" s="62">
        <v>-0.97944853968819467</v>
      </c>
    </row>
    <row r="221" spans="1:84" outlineLevel="1" x14ac:dyDescent="0.2">
      <c r="B221" s="2">
        <v>207</v>
      </c>
      <c r="E221" t="s">
        <v>141</v>
      </c>
      <c r="F221" s="20"/>
      <c r="G221" s="20">
        <f t="shared" si="48"/>
        <v>-0.40771081603615272</v>
      </c>
      <c r="H221" s="20">
        <f t="shared" ref="H221:K221" si="73">H157/H199</f>
        <v>0</v>
      </c>
      <c r="I221" s="20">
        <f t="shared" si="73"/>
        <v>0</v>
      </c>
      <c r="J221" s="20">
        <f t="shared" si="73"/>
        <v>0</v>
      </c>
      <c r="K221" s="20">
        <f t="shared" si="73"/>
        <v>0</v>
      </c>
      <c r="L221" s="20">
        <f t="shared" ref="L221:M221" si="74">L157/L199</f>
        <v>0</v>
      </c>
      <c r="M221" s="20">
        <f t="shared" si="74"/>
        <v>0</v>
      </c>
      <c r="N221" s="39"/>
      <c r="O221" s="62">
        <v>219</v>
      </c>
      <c r="P221" s="62">
        <v>0</v>
      </c>
      <c r="Q221" s="54">
        <v>0.14616889301289684</v>
      </c>
      <c r="R221" s="75">
        <v>-0.36619769250244133</v>
      </c>
      <c r="S221" s="75">
        <v>0.18503976493599378</v>
      </c>
      <c r="T221" s="75">
        <v>0.60326104591813845</v>
      </c>
      <c r="U221" s="75">
        <v>0.77761777696447576</v>
      </c>
      <c r="V221" s="75">
        <v>0.83557987752832408</v>
      </c>
      <c r="W221" s="75">
        <v>0.21754292810117434</v>
      </c>
      <c r="X221" s="75">
        <v>0.80816366526467109</v>
      </c>
      <c r="Y221" s="75">
        <v>-0.40771081603615272</v>
      </c>
      <c r="Z221" s="75">
        <v>1.3942511609696682</v>
      </c>
      <c r="AA221" s="75">
        <v>1.2748316883345703</v>
      </c>
      <c r="AB221" s="75">
        <v>0.85546792558760909</v>
      </c>
      <c r="AC221" s="75">
        <v>0.94251535322249125</v>
      </c>
      <c r="AD221" s="75">
        <v>0.22877076859254539</v>
      </c>
      <c r="AE221" s="75">
        <v>0.29377881316040216</v>
      </c>
      <c r="AF221" s="75">
        <v>1.6224682713674485</v>
      </c>
      <c r="AG221" s="75">
        <v>-0.11205355412863655</v>
      </c>
      <c r="AH221" s="75">
        <v>0.47580330567090012</v>
      </c>
      <c r="AI221" s="75">
        <v>0.73571035900621884</v>
      </c>
      <c r="AJ221" s="75">
        <v>-0.45902328439559137</v>
      </c>
      <c r="AK221" s="75">
        <v>0.22675920875567659</v>
      </c>
      <c r="AL221" s="75">
        <v>1.358436964926319</v>
      </c>
      <c r="AM221" s="62">
        <v>1.3674797519568505</v>
      </c>
      <c r="AN221" s="62">
        <v>1.2703022321071693</v>
      </c>
      <c r="AO221" s="62">
        <v>-0.14948517868555708</v>
      </c>
      <c r="AP221" s="62">
        <v>0.42373776045319406</v>
      </c>
      <c r="AQ221" s="62">
        <v>1.2914529050173971</v>
      </c>
      <c r="AR221" s="62">
        <v>0.36041093319069889</v>
      </c>
      <c r="AS221" s="62">
        <v>2.4722184076884877</v>
      </c>
      <c r="AT221" s="62">
        <v>0.70078944229459184</v>
      </c>
      <c r="AU221" s="62">
        <v>1.2525422929701684</v>
      </c>
      <c r="AV221" s="62">
        <v>1.4678474509038477</v>
      </c>
      <c r="AW221" s="62">
        <v>-0.35357810366856635</v>
      </c>
      <c r="AX221" s="62">
        <v>0.29784982329824705</v>
      </c>
      <c r="AY221" s="62">
        <v>1.2603656645611576</v>
      </c>
      <c r="AZ221" s="62">
        <v>1.0020859889471463</v>
      </c>
      <c r="BA221" s="62">
        <v>3.742814672245947</v>
      </c>
      <c r="BB221" s="62">
        <v>0.86026580697181543</v>
      </c>
      <c r="BC221" s="62">
        <v>0.69977414994436971</v>
      </c>
      <c r="BD221" s="62">
        <v>5.8734663386946995</v>
      </c>
      <c r="BE221" s="62">
        <v>1.2116182353891665</v>
      </c>
      <c r="BF221" s="62">
        <v>0.82165423885232169</v>
      </c>
      <c r="BG221" s="62">
        <v>1.5455189137798306</v>
      </c>
      <c r="BH221" s="62">
        <v>0.19098372772300595</v>
      </c>
      <c r="BI221" s="62">
        <v>-0.16223869113935924</v>
      </c>
      <c r="BJ221" s="62">
        <v>1.4145678989920254</v>
      </c>
      <c r="BK221" s="62">
        <v>0.9651771373210325</v>
      </c>
      <c r="BL221" s="62">
        <v>0.63132775972322197</v>
      </c>
      <c r="BM221" s="62">
        <v>0.96692765762136601</v>
      </c>
      <c r="BN221" s="62">
        <v>0.58073333546167538</v>
      </c>
      <c r="BO221" s="62">
        <v>0.62179007760803517</v>
      </c>
      <c r="BP221" s="62">
        <v>1.7998504887519735</v>
      </c>
      <c r="BQ221" s="62">
        <v>0.25146668121609578</v>
      </c>
      <c r="BR221" s="62">
        <v>0.26716648121800823</v>
      </c>
      <c r="BS221" s="62">
        <v>4.7942762733664372E-2</v>
      </c>
      <c r="BT221" s="62">
        <v>0.15927534269796503</v>
      </c>
      <c r="BU221" s="62">
        <v>0.82212643875865987</v>
      </c>
      <c r="BV221" s="62">
        <v>0.19033716133323009</v>
      </c>
      <c r="BW221" s="62">
        <v>0.76833200420728009</v>
      </c>
      <c r="BX221" s="62">
        <v>0.96112087954942882</v>
      </c>
      <c r="BY221" s="62">
        <v>0.89210176376394024</v>
      </c>
      <c r="BZ221" s="62">
        <v>1.7432274472445453</v>
      </c>
      <c r="CA221" s="62">
        <v>1.188319801568767</v>
      </c>
      <c r="CB221" s="62">
        <v>0.56891690709309395</v>
      </c>
      <c r="CC221" s="62">
        <v>0.64162541503033432</v>
      </c>
      <c r="CD221" s="62">
        <v>3.6727603201504359E-2</v>
      </c>
      <c r="CE221" s="62">
        <v>0.80973496355525609</v>
      </c>
      <c r="CF221" s="62">
        <v>0.97633800742963139</v>
      </c>
    </row>
    <row r="222" spans="1:84" s="32" customFormat="1" outlineLevel="1" x14ac:dyDescent="0.2">
      <c r="A222"/>
      <c r="B222" s="2">
        <v>208</v>
      </c>
      <c r="E222" t="s">
        <v>142</v>
      </c>
      <c r="F222" s="29"/>
      <c r="G222" s="29">
        <f t="shared" si="48"/>
        <v>10</v>
      </c>
      <c r="H222" s="29">
        <f t="shared" ref="H222:K222" si="75">H158</f>
        <v>11</v>
      </c>
      <c r="I222" s="29">
        <f t="shared" si="75"/>
        <v>12</v>
      </c>
      <c r="J222" s="29">
        <f t="shared" si="75"/>
        <v>13</v>
      </c>
      <c r="K222" s="29">
        <f t="shared" si="75"/>
        <v>14</v>
      </c>
      <c r="L222" s="29">
        <f t="shared" ref="L222:M222" si="76">L158</f>
        <v>14</v>
      </c>
      <c r="M222" s="29">
        <f t="shared" si="76"/>
        <v>15</v>
      </c>
      <c r="N222" s="132"/>
      <c r="O222" s="62">
        <v>220</v>
      </c>
      <c r="P222" s="62">
        <v>0</v>
      </c>
      <c r="Q222" s="153">
        <v>10</v>
      </c>
      <c r="R222" s="83">
        <v>10</v>
      </c>
      <c r="S222" s="83">
        <v>10</v>
      </c>
      <c r="T222" s="83">
        <v>10</v>
      </c>
      <c r="U222" s="83">
        <v>10</v>
      </c>
      <c r="V222" s="83">
        <v>10</v>
      </c>
      <c r="W222" s="83">
        <v>10</v>
      </c>
      <c r="X222" s="83">
        <v>10</v>
      </c>
      <c r="Y222" s="83">
        <v>10</v>
      </c>
      <c r="Z222" s="83">
        <v>10</v>
      </c>
      <c r="AA222" s="83">
        <v>10</v>
      </c>
      <c r="AB222" s="83">
        <v>10</v>
      </c>
      <c r="AC222" s="83">
        <v>10</v>
      </c>
      <c r="AD222" s="83">
        <v>10</v>
      </c>
      <c r="AE222" s="83">
        <v>10</v>
      </c>
      <c r="AF222" s="83">
        <v>10</v>
      </c>
      <c r="AG222" s="83">
        <v>10</v>
      </c>
      <c r="AH222" s="83">
        <v>10</v>
      </c>
      <c r="AI222" s="83">
        <v>10</v>
      </c>
      <c r="AJ222" s="83">
        <v>10</v>
      </c>
      <c r="AK222" s="83">
        <v>10</v>
      </c>
      <c r="AL222" s="83">
        <v>10</v>
      </c>
      <c r="AM222" s="66">
        <v>10</v>
      </c>
      <c r="AN222" s="66">
        <v>10</v>
      </c>
      <c r="AO222" s="66">
        <v>10</v>
      </c>
      <c r="AP222" s="66">
        <v>10</v>
      </c>
      <c r="AQ222" s="66">
        <v>10</v>
      </c>
      <c r="AR222" s="66">
        <v>10</v>
      </c>
      <c r="AS222" s="66">
        <v>10</v>
      </c>
      <c r="AT222" s="66">
        <v>10</v>
      </c>
      <c r="AU222" s="66">
        <v>10</v>
      </c>
      <c r="AV222" s="66">
        <v>10</v>
      </c>
      <c r="AW222" s="66">
        <v>10</v>
      </c>
      <c r="AX222" s="66">
        <v>10</v>
      </c>
      <c r="AY222" s="66">
        <v>10</v>
      </c>
      <c r="AZ222" s="66">
        <v>10</v>
      </c>
      <c r="BA222" s="66">
        <v>10</v>
      </c>
      <c r="BB222" s="66">
        <v>10</v>
      </c>
      <c r="BC222" s="66">
        <v>10</v>
      </c>
      <c r="BD222" s="66">
        <v>10</v>
      </c>
      <c r="BE222" s="66">
        <v>10</v>
      </c>
      <c r="BF222" s="66">
        <v>10</v>
      </c>
      <c r="BG222" s="66">
        <v>10</v>
      </c>
      <c r="BH222" s="66">
        <v>10</v>
      </c>
      <c r="BI222" s="66">
        <v>10</v>
      </c>
      <c r="BJ222" s="66">
        <v>10</v>
      </c>
      <c r="BK222" s="66">
        <v>10</v>
      </c>
      <c r="BL222" s="66">
        <v>10</v>
      </c>
      <c r="BM222" s="66">
        <v>10</v>
      </c>
      <c r="BN222" s="66">
        <v>10</v>
      </c>
      <c r="BO222" s="66">
        <v>10</v>
      </c>
      <c r="BP222" s="66">
        <v>10</v>
      </c>
      <c r="BQ222" s="66">
        <v>10</v>
      </c>
      <c r="BR222" s="66">
        <v>10</v>
      </c>
      <c r="BS222" s="66">
        <v>10</v>
      </c>
      <c r="BT222" s="66">
        <v>10</v>
      </c>
      <c r="BU222" s="66">
        <v>10</v>
      </c>
      <c r="BV222" s="66">
        <v>10</v>
      </c>
      <c r="BW222" s="66">
        <v>10</v>
      </c>
      <c r="BX222" s="66">
        <v>10</v>
      </c>
      <c r="BY222" s="66">
        <v>10</v>
      </c>
      <c r="BZ222" s="66">
        <v>10</v>
      </c>
      <c r="CA222" s="66">
        <v>10</v>
      </c>
      <c r="CB222" s="66">
        <v>10</v>
      </c>
      <c r="CC222" s="66">
        <v>10</v>
      </c>
      <c r="CD222" s="66">
        <v>10</v>
      </c>
      <c r="CE222" s="66">
        <v>10</v>
      </c>
      <c r="CF222" s="66">
        <v>10</v>
      </c>
    </row>
    <row r="223" spans="1:84" outlineLevel="1" x14ac:dyDescent="0.2">
      <c r="B223" s="2">
        <v>209</v>
      </c>
      <c r="E223"/>
      <c r="O223" s="62">
        <v>221</v>
      </c>
      <c r="P223" s="62">
        <v>0</v>
      </c>
    </row>
    <row r="224" spans="1:84" outlineLevel="1" x14ac:dyDescent="0.2">
      <c r="B224" s="2">
        <v>210</v>
      </c>
      <c r="C224" s="9" t="s">
        <v>146</v>
      </c>
      <c r="D224" s="9"/>
      <c r="E224"/>
      <c r="O224" s="62">
        <v>222</v>
      </c>
      <c r="P224" s="62">
        <v>0</v>
      </c>
    </row>
    <row r="225" spans="2:84" outlineLevel="1" x14ac:dyDescent="0.2">
      <c r="B225" s="2">
        <v>211</v>
      </c>
      <c r="E225"/>
      <c r="O225" s="62">
        <v>223</v>
      </c>
      <c r="P225" s="62">
        <v>0</v>
      </c>
    </row>
    <row r="226" spans="2:84" outlineLevel="1" x14ac:dyDescent="0.2">
      <c r="B226" s="2">
        <v>212</v>
      </c>
      <c r="E226" t="s">
        <v>125</v>
      </c>
      <c r="F226" s="28"/>
      <c r="G226" s="28">
        <f t="shared" ref="G226:G243" si="77">HLOOKUP($E$3,$P$3:$CF$269,O226,FALSE)</f>
        <v>12.814736982825067</v>
      </c>
      <c r="H226" s="28">
        <f t="shared" ref="H226:K241" si="78">H162*H205</f>
        <v>12.814736982825067</v>
      </c>
      <c r="I226" s="28">
        <f t="shared" si="78"/>
        <v>12.814736982825067</v>
      </c>
      <c r="J226" s="28">
        <f t="shared" si="78"/>
        <v>12.814736982825067</v>
      </c>
      <c r="K226" s="28">
        <f t="shared" si="78"/>
        <v>12.814736982825067</v>
      </c>
      <c r="L226" s="28">
        <f t="shared" ref="L226:M226" si="79">L162*L205</f>
        <v>12.814736982825067</v>
      </c>
      <c r="M226" s="28">
        <f t="shared" si="79"/>
        <v>12.814736982825067</v>
      </c>
      <c r="N226" s="133"/>
      <c r="O226" s="62">
        <v>224</v>
      </c>
      <c r="P226" s="62">
        <v>0</v>
      </c>
      <c r="Q226" s="54">
        <v>12.809732041092667</v>
      </c>
      <c r="R226" s="81">
        <v>12.815667288766317</v>
      </c>
      <c r="S226" s="81">
        <v>12.814549938113361</v>
      </c>
      <c r="T226" s="81">
        <v>12.81527413480965</v>
      </c>
      <c r="U226" s="81">
        <v>12.816805233884939</v>
      </c>
      <c r="V226" s="81">
        <v>12.816571389915095</v>
      </c>
      <c r="W226" s="81">
        <v>12.81288440307239</v>
      </c>
      <c r="X226" s="81">
        <v>12.81331330994302</v>
      </c>
      <c r="Y226" s="81">
        <v>12.814736982825067</v>
      </c>
      <c r="Z226" s="81">
        <v>12.812338831390388</v>
      </c>
      <c r="AA226" s="81">
        <v>12.810934558134596</v>
      </c>
      <c r="AB226" s="81">
        <v>12.811148202512005</v>
      </c>
      <c r="AC226" s="81">
        <v>12.816376841821629</v>
      </c>
      <c r="AD226" s="81">
        <v>12.821412544937436</v>
      </c>
      <c r="AE226" s="81">
        <v>12.819095782593745</v>
      </c>
      <c r="AF226" s="81">
        <v>12.812096781482326</v>
      </c>
      <c r="AG226" s="81">
        <v>12.820454839694522</v>
      </c>
      <c r="AH226" s="81">
        <v>12.815345078290729</v>
      </c>
      <c r="AI226" s="81">
        <v>12.815711468242117</v>
      </c>
      <c r="AJ226" s="81">
        <v>12.812372588661209</v>
      </c>
      <c r="AK226" s="81">
        <v>12.816091448430351</v>
      </c>
      <c r="AL226" s="81">
        <v>12.814546852239651</v>
      </c>
      <c r="AM226" s="62">
        <v>12.810940759039308</v>
      </c>
      <c r="AN226" s="62">
        <v>12.81145662132478</v>
      </c>
      <c r="AO226" s="62">
        <v>12.814922528786086</v>
      </c>
      <c r="AP226" s="62">
        <v>12.818702772475747</v>
      </c>
      <c r="AQ226" s="62">
        <v>12.817662753008971</v>
      </c>
      <c r="AR226" s="62">
        <v>12.806567709189416</v>
      </c>
      <c r="AS226" s="62">
        <v>12.816977769510226</v>
      </c>
      <c r="AT226" s="62">
        <v>12.815090519596231</v>
      </c>
      <c r="AU226" s="62">
        <v>12.815281989642113</v>
      </c>
      <c r="AV226" s="62">
        <v>12.815901074724351</v>
      </c>
      <c r="AW226" s="62">
        <v>12.813206597855897</v>
      </c>
      <c r="AX226" s="62">
        <v>12.814116835927887</v>
      </c>
      <c r="AY226" s="62">
        <v>12.820177946526355</v>
      </c>
      <c r="AZ226" s="62">
        <v>12.812859046489152</v>
      </c>
      <c r="BA226" s="62">
        <v>12.819461334344746</v>
      </c>
      <c r="BB226" s="62">
        <v>12.813083541286099</v>
      </c>
      <c r="BC226" s="62">
        <v>12.814420946768353</v>
      </c>
      <c r="BD226" s="62">
        <v>12.819261214706257</v>
      </c>
      <c r="BE226" s="62">
        <v>12.814306444850608</v>
      </c>
      <c r="BF226" s="62">
        <v>12.787701892268222</v>
      </c>
      <c r="BG226" s="62">
        <v>12.810935258155617</v>
      </c>
      <c r="BH226" s="62">
        <v>12.814773798938791</v>
      </c>
      <c r="BI226" s="62">
        <v>12.831090199996751</v>
      </c>
      <c r="BJ226" s="62">
        <v>12.811928566157505</v>
      </c>
      <c r="BK226" s="62">
        <v>12.814734709841771</v>
      </c>
      <c r="BL226" s="62">
        <v>12.814137975902941</v>
      </c>
      <c r="BM226" s="62">
        <v>12.819457458886518</v>
      </c>
      <c r="BN226" s="62">
        <v>12.814374704096441</v>
      </c>
      <c r="BO226" s="62">
        <v>12.812937993392623</v>
      </c>
      <c r="BP226" s="62">
        <v>12.817219145404639</v>
      </c>
      <c r="BQ226" s="62">
        <v>12.806437742471982</v>
      </c>
      <c r="BR226" s="62">
        <v>12.822060011014516</v>
      </c>
      <c r="BS226" s="62">
        <v>12.812317891678893</v>
      </c>
      <c r="BT226" s="62">
        <v>12.814570121024731</v>
      </c>
      <c r="BU226" s="62">
        <v>12.814778731479111</v>
      </c>
      <c r="BV226" s="62">
        <v>12.809840579464703</v>
      </c>
      <c r="BW226" s="62">
        <v>12.814244071673096</v>
      </c>
      <c r="BX226" s="62">
        <v>12.802268129032575</v>
      </c>
      <c r="BY226" s="62">
        <v>12.814879887835255</v>
      </c>
      <c r="BZ226" s="62">
        <v>12.815287046759257</v>
      </c>
      <c r="CA226" s="62">
        <v>12.81359917943923</v>
      </c>
      <c r="CB226" s="62">
        <v>12.815763359841434</v>
      </c>
      <c r="CC226" s="62">
        <v>12.815289735331385</v>
      </c>
      <c r="CD226" s="62">
        <v>12.814503173948188</v>
      </c>
      <c r="CE226" s="62">
        <v>12.813463903341642</v>
      </c>
      <c r="CF226" s="62">
        <v>12.813263187749161</v>
      </c>
    </row>
    <row r="227" spans="2:84" outlineLevel="1" x14ac:dyDescent="0.2">
      <c r="B227" s="2">
        <v>213</v>
      </c>
      <c r="E227" t="s">
        <v>126</v>
      </c>
      <c r="F227" s="28"/>
      <c r="G227" s="28">
        <f t="shared" si="77"/>
        <v>-7.1118673456611672E-2</v>
      </c>
      <c r="H227" s="28">
        <f t="shared" si="78"/>
        <v>-7.45970940690968E-2</v>
      </c>
      <c r="I227" s="28">
        <f t="shared" si="78"/>
        <v>-7.8062512082541988E-2</v>
      </c>
      <c r="J227" s="28">
        <f t="shared" si="78"/>
        <v>-9.6872942838780562E-2</v>
      </c>
      <c r="K227" s="28">
        <f t="shared" si="78"/>
        <v>-0.61766918251935654</v>
      </c>
      <c r="L227" s="28">
        <f t="shared" ref="L227:M227" si="80">L163*L206</f>
        <v>-0.61766918251935654</v>
      </c>
      <c r="M227" s="28">
        <f t="shared" si="80"/>
        <v>-0.61766918251935654</v>
      </c>
      <c r="N227" s="133"/>
      <c r="O227" s="62">
        <v>225</v>
      </c>
      <c r="P227" s="62">
        <v>0</v>
      </c>
      <c r="Q227" s="54">
        <v>-2.5454249298081218E-2</v>
      </c>
      <c r="R227" s="81">
        <v>-6.2937225648476258E-2</v>
      </c>
      <c r="S227" s="81">
        <v>-0.11384375912827334</v>
      </c>
      <c r="T227" s="81">
        <v>-7.2588740142679894E-2</v>
      </c>
      <c r="U227" s="81">
        <v>-0.14551860144006079</v>
      </c>
      <c r="V227" s="81">
        <v>-0.12731954492880795</v>
      </c>
      <c r="W227" s="81">
        <v>-6.3998752332557557E-2</v>
      </c>
      <c r="X227" s="81">
        <v>-0.10342251483066776</v>
      </c>
      <c r="Y227" s="81">
        <v>-7.1118673456611672E-2</v>
      </c>
      <c r="Z227" s="81">
        <v>-4.1553517784988621E-2</v>
      </c>
      <c r="AA227" s="81">
        <v>-0.16708413092877417</v>
      </c>
      <c r="AB227" s="81">
        <v>-0.18554690725924117</v>
      </c>
      <c r="AC227" s="81">
        <v>-0.17073057719507642</v>
      </c>
      <c r="AD227" s="81">
        <v>-8.4364980494886568E-2</v>
      </c>
      <c r="AE227" s="81">
        <v>-0.18531932262265621</v>
      </c>
      <c r="AF227" s="81">
        <v>-8.8077021693125229E-2</v>
      </c>
      <c r="AG227" s="81">
        <v>-7.1100271303793081E-2</v>
      </c>
      <c r="AH227" s="81">
        <v>-0.18512976373921264</v>
      </c>
      <c r="AI227" s="81">
        <v>-7.2754056456805841E-2</v>
      </c>
      <c r="AJ227" s="81">
        <v>-6.2987750584268504E-2</v>
      </c>
      <c r="AK227" s="81">
        <v>-7.1210949700978549E-2</v>
      </c>
      <c r="AL227" s="81">
        <v>-0.1460560486052965</v>
      </c>
      <c r="AM227" s="62">
        <v>-0.10326721991536587</v>
      </c>
      <c r="AN227" s="62">
        <v>-0.15800703450473147</v>
      </c>
      <c r="AO227" s="62">
        <v>-7.1213583364824862E-2</v>
      </c>
      <c r="AP227" s="62">
        <v>-0.14566016014730726</v>
      </c>
      <c r="AQ227" s="62">
        <v>-1.3186453683362239E-2</v>
      </c>
      <c r="AR227" s="62">
        <v>-1.3255557766750933E-2</v>
      </c>
      <c r="AS227" s="62">
        <v>-0.1687665925021733</v>
      </c>
      <c r="AT227" s="62">
        <v>-0.13697244994918825</v>
      </c>
      <c r="AU227" s="62">
        <v>-0.16614774887953279</v>
      </c>
      <c r="AV227" s="62">
        <v>-0.1309939960031998</v>
      </c>
      <c r="AW227" s="62">
        <v>-0.10134592804335792</v>
      </c>
      <c r="AX227" s="62">
        <v>-4.1071162003320692E-2</v>
      </c>
      <c r="AY227" s="62">
        <v>-0.1271112067979506</v>
      </c>
      <c r="AZ227" s="62">
        <v>-7.5505985541601456E-2</v>
      </c>
      <c r="BA227" s="62">
        <v>-8.1173584241572713E-2</v>
      </c>
      <c r="BB227" s="62">
        <v>-8.8477989257920983E-2</v>
      </c>
      <c r="BC227" s="62">
        <v>-2.9836618003529748E-2</v>
      </c>
      <c r="BD227" s="62">
        <v>-0.14528621819014112</v>
      </c>
      <c r="BE227" s="62">
        <v>-0.15130784441106551</v>
      </c>
      <c r="BF227" s="62">
        <v>-6.4104330240740998E-2</v>
      </c>
      <c r="BG227" s="62">
        <v>-6.3684251718132218E-2</v>
      </c>
      <c r="BH227" s="62">
        <v>-2.7170560038214494E-2</v>
      </c>
      <c r="BI227" s="62">
        <v>-9.3977023554052144E-2</v>
      </c>
      <c r="BJ227" s="62">
        <v>-0.1577516639393855</v>
      </c>
      <c r="BK227" s="62">
        <v>-0.15124426298157079</v>
      </c>
      <c r="BL227" s="62">
        <v>-0.13072728648971516</v>
      </c>
      <c r="BM227" s="62">
        <v>-0.17078453032586308</v>
      </c>
      <c r="BN227" s="62">
        <v>2.4862600258927326E-2</v>
      </c>
      <c r="BO227" s="62">
        <v>-3.6594217086321323E-2</v>
      </c>
      <c r="BP227" s="62">
        <v>-0.17084900328399774</v>
      </c>
      <c r="BQ227" s="62">
        <v>-2.5635753238011844E-2</v>
      </c>
      <c r="BR227" s="62">
        <v>2.4756992477223759E-2</v>
      </c>
      <c r="BS227" s="62">
        <v>-6.6237093546484951E-2</v>
      </c>
      <c r="BT227" s="62">
        <v>-6.2950084861325514E-2</v>
      </c>
      <c r="BU227" s="62">
        <v>-8.7932610547137621E-2</v>
      </c>
      <c r="BV227" s="62">
        <v>-6.3505109816099525E-2</v>
      </c>
      <c r="BW227" s="62">
        <v>-0.10647051283109489</v>
      </c>
      <c r="BX227" s="62">
        <v>-0.17224982735011865</v>
      </c>
      <c r="BY227" s="62">
        <v>-0.17378013443173626</v>
      </c>
      <c r="BZ227" s="62">
        <v>-0.13066648201300302</v>
      </c>
      <c r="CA227" s="62">
        <v>-0.1271798282692515</v>
      </c>
      <c r="CB227" s="62">
        <v>-6.406735794051055E-2</v>
      </c>
      <c r="CC227" s="62">
        <v>-7.0303933462291177E-2</v>
      </c>
      <c r="CD227" s="62">
        <v>-0.12739954341058796</v>
      </c>
      <c r="CE227" s="62">
        <v>-7.3834911392219238E-3</v>
      </c>
      <c r="CF227" s="62">
        <v>-0.17365560273732183</v>
      </c>
    </row>
    <row r="228" spans="2:84" outlineLevel="1" x14ac:dyDescent="0.2">
      <c r="B228" s="2">
        <v>214</v>
      </c>
      <c r="E228" t="s">
        <v>127</v>
      </c>
      <c r="F228" s="28"/>
      <c r="G228" s="28">
        <f t="shared" si="77"/>
        <v>-1.749407534919148</v>
      </c>
      <c r="H228" s="28">
        <f t="shared" si="78"/>
        <v>-1.7587890919577269</v>
      </c>
      <c r="I228" s="28">
        <f t="shared" si="78"/>
        <v>-1.763251530548898</v>
      </c>
      <c r="J228" s="28">
        <f t="shared" si="78"/>
        <v>-1.7635550547524823</v>
      </c>
      <c r="K228" s="28" t="e">
        <f t="shared" si="78"/>
        <v>#NUM!</v>
      </c>
      <c r="L228" s="28" t="e">
        <f t="shared" ref="L228:M228" si="81">L164*L207</f>
        <v>#NUM!</v>
      </c>
      <c r="M228" s="28" t="e">
        <f t="shared" si="81"/>
        <v>#NUM!</v>
      </c>
      <c r="N228" s="133"/>
      <c r="O228" s="62">
        <v>226</v>
      </c>
      <c r="P228" s="62">
        <v>0</v>
      </c>
      <c r="Q228" s="54">
        <v>-0.77239678799300149</v>
      </c>
      <c r="R228" s="81">
        <v>-1.6227869201894987</v>
      </c>
      <c r="S228" s="81">
        <v>-0.24517093570552809</v>
      </c>
      <c r="T228" s="81">
        <v>-0.21166876295316886</v>
      </c>
      <c r="U228" s="81">
        <v>2.2922342402279573E-2</v>
      </c>
      <c r="V228" s="81">
        <v>4.8028857425701449E-3</v>
      </c>
      <c r="W228" s="81">
        <v>-0.35101608756241109</v>
      </c>
      <c r="X228" s="81">
        <v>-0.9994665111832981</v>
      </c>
      <c r="Y228" s="81">
        <v>-1.749407534919148</v>
      </c>
      <c r="Z228" s="81">
        <v>-0.5836567005608666</v>
      </c>
      <c r="AA228" s="81">
        <v>-1.5170541169870306</v>
      </c>
      <c r="AB228" s="81">
        <v>-0.74542075770838567</v>
      </c>
      <c r="AC228" s="81">
        <v>0.51493918803279048</v>
      </c>
      <c r="AD228" s="81">
        <v>-0.18773754318263564</v>
      </c>
      <c r="AE228" s="81">
        <v>0.14767678454445476</v>
      </c>
      <c r="AF228" s="81">
        <v>-0.5543311158204548</v>
      </c>
      <c r="AG228" s="81">
        <v>-1.3183108378705852</v>
      </c>
      <c r="AH228" s="81">
        <v>-0.34464182768435409</v>
      </c>
      <c r="AI228" s="81">
        <v>-0.50339218706900069</v>
      </c>
      <c r="AJ228" s="81">
        <v>-1.262930089662595</v>
      </c>
      <c r="AK228" s="81">
        <v>-0.12807780213426787</v>
      </c>
      <c r="AL228" s="81">
        <v>-0.76243678327349174</v>
      </c>
      <c r="AM228" s="62">
        <v>-7.2681199222353124E-2</v>
      </c>
      <c r="AN228" s="62">
        <v>-0.45991376841287673</v>
      </c>
      <c r="AO228" s="62">
        <v>-1.387059678095055</v>
      </c>
      <c r="AP228" s="62">
        <v>0.61761345558823377</v>
      </c>
      <c r="AQ228" s="62">
        <v>-1.7551618567221936</v>
      </c>
      <c r="AR228" s="62">
        <v>-1.0837486048696774</v>
      </c>
      <c r="AS228" s="62">
        <v>0.41362111051141875</v>
      </c>
      <c r="AT228" s="62">
        <v>1.2218226741880081</v>
      </c>
      <c r="AU228" s="62">
        <v>0.73075283665953461</v>
      </c>
      <c r="AV228" s="62">
        <v>-0.59728332298013598</v>
      </c>
      <c r="AW228" s="62">
        <v>-1.0908177792747813</v>
      </c>
      <c r="AX228" s="62">
        <v>-0.36944440484700325</v>
      </c>
      <c r="AY228" s="62">
        <v>0.18920940846394135</v>
      </c>
      <c r="AZ228" s="62">
        <v>-0.81933124493982579</v>
      </c>
      <c r="BA228" s="62">
        <v>-0.68354513891499957</v>
      </c>
      <c r="BB228" s="62">
        <v>0.4035814692388478</v>
      </c>
      <c r="BC228" s="62">
        <v>-0.96790632092541262</v>
      </c>
      <c r="BD228" s="62">
        <v>-0.24918698806727863</v>
      </c>
      <c r="BE228" s="62">
        <v>-0.26032954266184483</v>
      </c>
      <c r="BF228" s="62">
        <v>-8.240813397547718E-2</v>
      </c>
      <c r="BG228" s="62">
        <v>-0.86424343765935285</v>
      </c>
      <c r="BH228" s="62">
        <v>-0.43143145745362621</v>
      </c>
      <c r="BI228" s="62">
        <v>-1.0011332129446842</v>
      </c>
      <c r="BJ228" s="62">
        <v>3.7195734396147324E-2</v>
      </c>
      <c r="BK228" s="62">
        <v>-0.73817995931536651</v>
      </c>
      <c r="BL228" s="62">
        <v>-0.68940562195654997</v>
      </c>
      <c r="BM228" s="62">
        <v>-5.0289790869184489E-2</v>
      </c>
      <c r="BN228" s="62">
        <v>-0.77975568725300148</v>
      </c>
      <c r="BO228" s="62">
        <v>-0.20478454048973094</v>
      </c>
      <c r="BP228" s="62">
        <v>0.74114027643024794</v>
      </c>
      <c r="BQ228" s="62">
        <v>-0.28185205063845242</v>
      </c>
      <c r="BR228" s="62">
        <v>-1.1788476832346109</v>
      </c>
      <c r="BS228" s="62">
        <v>-1.0717560792765854</v>
      </c>
      <c r="BT228" s="62">
        <v>-1.3918381440439402</v>
      </c>
      <c r="BU228" s="62">
        <v>-0.57903478198340286</v>
      </c>
      <c r="BV228" s="62">
        <v>-9.4854273318342605E-2</v>
      </c>
      <c r="BW228" s="62">
        <v>-0.97461017737936773</v>
      </c>
      <c r="BX228" s="62">
        <v>1.1544125292950413</v>
      </c>
      <c r="BY228" s="62">
        <v>0.27910149535286466</v>
      </c>
      <c r="BZ228" s="62">
        <v>-0.69278732264288745</v>
      </c>
      <c r="CA228" s="62">
        <v>-5.4099828659676434E-2</v>
      </c>
      <c r="CB228" s="62">
        <v>-0.45262116903401317</v>
      </c>
      <c r="CC228" s="62">
        <v>-1.2649811721981352</v>
      </c>
      <c r="CD228" s="62">
        <v>-1.2651425050926297</v>
      </c>
      <c r="CE228" s="62">
        <v>-0.44846259215336165</v>
      </c>
      <c r="CF228" s="62">
        <v>-0.18173377095409404</v>
      </c>
    </row>
    <row r="229" spans="2:84" outlineLevel="1" x14ac:dyDescent="0.2">
      <c r="B229" s="2">
        <v>215</v>
      </c>
      <c r="E229" t="s">
        <v>128</v>
      </c>
      <c r="F229" s="28"/>
      <c r="G229" s="28">
        <f t="shared" si="77"/>
        <v>-0.56797994881407321</v>
      </c>
      <c r="H229" s="28">
        <f t="shared" si="78"/>
        <v>-0.56797994881407321</v>
      </c>
      <c r="I229" s="28">
        <f t="shared" si="78"/>
        <v>-0.56797994881407321</v>
      </c>
      <c r="J229" s="28">
        <f t="shared" si="78"/>
        <v>-0.56797994881407321</v>
      </c>
      <c r="K229" s="28">
        <f t="shared" si="78"/>
        <v>-0.56797994881407321</v>
      </c>
      <c r="L229" s="28">
        <f t="shared" ref="L229:M229" si="82">L165*L208</f>
        <v>-0.56797994881407321</v>
      </c>
      <c r="M229" s="28">
        <f t="shared" si="82"/>
        <v>-0.56797994881407321</v>
      </c>
      <c r="N229" s="133"/>
      <c r="O229" s="62">
        <v>227</v>
      </c>
      <c r="P229" s="62">
        <v>0</v>
      </c>
      <c r="Q229" s="54">
        <v>-0.31112792693041885</v>
      </c>
      <c r="R229" s="81">
        <v>-0.59490752035248329</v>
      </c>
      <c r="S229" s="81">
        <v>-7.2884090319695949E-2</v>
      </c>
      <c r="T229" s="81">
        <v>-8.9126990802696066E-2</v>
      </c>
      <c r="U229" s="81">
        <v>1.5566068796261245E-2</v>
      </c>
      <c r="V229" s="81">
        <v>1.7276351963038353E-2</v>
      </c>
      <c r="W229" s="81">
        <v>-0.17587787634040611</v>
      </c>
      <c r="X229" s="81">
        <v>-0.33384462527417247</v>
      </c>
      <c r="Y229" s="81">
        <v>-0.56797994881407321</v>
      </c>
      <c r="Z229" s="81">
        <v>-0.26285825402054996</v>
      </c>
      <c r="AA229" s="81">
        <v>-0.62794465168091362</v>
      </c>
      <c r="AB229" s="81">
        <v>-0.28269619116471545</v>
      </c>
      <c r="AC229" s="81">
        <v>0.26083173161032058</v>
      </c>
      <c r="AD229" s="81">
        <v>-6.3596083892697983E-2</v>
      </c>
      <c r="AE229" s="81">
        <v>0.10741290547504276</v>
      </c>
      <c r="AF229" s="81">
        <v>-0.17921228084021085</v>
      </c>
      <c r="AG229" s="81">
        <v>-0.48889388352116447</v>
      </c>
      <c r="AH229" s="81">
        <v>-0.14188496431576761</v>
      </c>
      <c r="AI229" s="81">
        <v>-0.17439125603850716</v>
      </c>
      <c r="AJ229" s="81">
        <v>-0.46976936584797402</v>
      </c>
      <c r="AK229" s="81">
        <v>-8.4175275034520547E-2</v>
      </c>
      <c r="AL229" s="81">
        <v>-0.28199691208174571</v>
      </c>
      <c r="AM229" s="62">
        <v>-2.0725008721825557E-2</v>
      </c>
      <c r="AN229" s="62">
        <v>-8.3333436179781659E-2</v>
      </c>
      <c r="AO229" s="62">
        <v>-0.4353206774901221</v>
      </c>
      <c r="AP229" s="62">
        <v>0.21334830164146129</v>
      </c>
      <c r="AQ229" s="62">
        <v>-0.59258563182418689</v>
      </c>
      <c r="AR229" s="62">
        <v>-0.34563841711453536</v>
      </c>
      <c r="AS229" s="62">
        <v>0.14112237803705133</v>
      </c>
      <c r="AT229" s="62">
        <v>0.56800814139231115</v>
      </c>
      <c r="AU229" s="62">
        <v>0.2374431691531276</v>
      </c>
      <c r="AV229" s="62">
        <v>-0.26406185792102987</v>
      </c>
      <c r="AW229" s="62">
        <v>-0.43578195785335588</v>
      </c>
      <c r="AX229" s="62">
        <v>-0.13864028169091125</v>
      </c>
      <c r="AY229" s="62">
        <v>1.5108424498665313E-2</v>
      </c>
      <c r="AZ229" s="62">
        <v>-0.31816748703569647</v>
      </c>
      <c r="BA229" s="62">
        <v>-0.25065740832083566</v>
      </c>
      <c r="BB229" s="62">
        <v>0.11701963056756606</v>
      </c>
      <c r="BC229" s="62">
        <v>-0.33820604601828441</v>
      </c>
      <c r="BD229" s="62">
        <v>-0.10594834577955103</v>
      </c>
      <c r="BE229" s="62">
        <v>-0.11852707645969125</v>
      </c>
      <c r="BF229" s="62">
        <v>-3.4237983402836521E-2</v>
      </c>
      <c r="BG229" s="62">
        <v>-0.32737336169167491</v>
      </c>
      <c r="BH229" s="62">
        <v>-0.16509162714345008</v>
      </c>
      <c r="BI229" s="62">
        <v>-0.37710090720578793</v>
      </c>
      <c r="BJ229" s="62">
        <v>1.4766677830111954E-2</v>
      </c>
      <c r="BK229" s="62">
        <v>-0.29879104990451871</v>
      </c>
      <c r="BL229" s="62">
        <v>-0.24195814469697366</v>
      </c>
      <c r="BM229" s="62">
        <v>-5.8121447996123232E-2</v>
      </c>
      <c r="BN229" s="62">
        <v>-0.31625978111814945</v>
      </c>
      <c r="BO229" s="62">
        <v>-0.16781465120702452</v>
      </c>
      <c r="BP229" s="62">
        <v>0.33999847344164791</v>
      </c>
      <c r="BQ229" s="62">
        <v>-0.13294222509122069</v>
      </c>
      <c r="BR229" s="62">
        <v>-0.44333243114541698</v>
      </c>
      <c r="BS229" s="62">
        <v>-0.33925653508136083</v>
      </c>
      <c r="BT229" s="62">
        <v>-0.4346441407648497</v>
      </c>
      <c r="BU229" s="62">
        <v>-0.24064791147972517</v>
      </c>
      <c r="BV229" s="62">
        <v>-9.6863639583886871E-2</v>
      </c>
      <c r="BW229" s="62">
        <v>-0.31316302129709994</v>
      </c>
      <c r="BX229" s="62">
        <v>0.35077908408785152</v>
      </c>
      <c r="BY229" s="62">
        <v>7.1338365733283574E-2</v>
      </c>
      <c r="BZ229" s="62">
        <v>-0.3902389097245989</v>
      </c>
      <c r="CA229" s="62">
        <v>-2.4736354644343275E-2</v>
      </c>
      <c r="CB229" s="62">
        <v>-0.19421356134029985</v>
      </c>
      <c r="CC229" s="62">
        <v>-0.47128148646843637</v>
      </c>
      <c r="CD229" s="62">
        <v>-0.40766091944880151</v>
      </c>
      <c r="CE229" s="62">
        <v>-0.2107996160735762</v>
      </c>
      <c r="CF229" s="62">
        <v>-8.1867260163976663E-2</v>
      </c>
    </row>
    <row r="230" spans="2:84" outlineLevel="1" x14ac:dyDescent="0.2">
      <c r="B230" s="2">
        <v>216</v>
      </c>
      <c r="E230" t="s">
        <v>129</v>
      </c>
      <c r="F230" s="28"/>
      <c r="G230" s="28">
        <f t="shared" si="77"/>
        <v>-0.45758594231276006</v>
      </c>
      <c r="H230" s="28">
        <f t="shared" si="78"/>
        <v>-0.45626998539158137</v>
      </c>
      <c r="I230" s="28">
        <f t="shared" si="78"/>
        <v>-0.4533656707460656</v>
      </c>
      <c r="J230" s="28">
        <f t="shared" si="78"/>
        <v>-0.45427811657260675</v>
      </c>
      <c r="K230" s="28" t="e">
        <f t="shared" si="78"/>
        <v>#NUM!</v>
      </c>
      <c r="L230" s="28" t="e">
        <f t="shared" ref="L230:M230" si="83">L166*L209</f>
        <v>#NUM!</v>
      </c>
      <c r="M230" s="28" t="e">
        <f t="shared" si="83"/>
        <v>#NUM!</v>
      </c>
      <c r="N230" s="133"/>
      <c r="O230" s="62">
        <v>228</v>
      </c>
      <c r="P230" s="62">
        <v>0</v>
      </c>
      <c r="Q230" s="54">
        <v>-0.23466890190317888</v>
      </c>
      <c r="R230" s="81">
        <v>-0.3819150702683573</v>
      </c>
      <c r="S230" s="81">
        <v>-5.326909662351579E-2</v>
      </c>
      <c r="T230" s="81">
        <v>-5.50403956676161E-2</v>
      </c>
      <c r="U230" s="81">
        <v>-3.4940078974928841E-4</v>
      </c>
      <c r="V230" s="81">
        <v>4.4205460800583645E-3</v>
      </c>
      <c r="W230" s="81">
        <v>-0.12819944997040886</v>
      </c>
      <c r="X230" s="81">
        <v>-0.2694399968405522</v>
      </c>
      <c r="Y230" s="81">
        <v>-0.45758594231276006</v>
      </c>
      <c r="Z230" s="81">
        <v>-0.17845446798993431</v>
      </c>
      <c r="AA230" s="81">
        <v>-0.43308094800713987</v>
      </c>
      <c r="AB230" s="81">
        <v>-0.19653075532128708</v>
      </c>
      <c r="AC230" s="81">
        <v>0.15920358737819004</v>
      </c>
      <c r="AD230" s="81">
        <v>-6.7763613063187386E-2</v>
      </c>
      <c r="AE230" s="81">
        <v>3.4887159508243303E-2</v>
      </c>
      <c r="AF230" s="81">
        <v>-0.13024138875864022</v>
      </c>
      <c r="AG230" s="81">
        <v>-0.34771294583187828</v>
      </c>
      <c r="AH230" s="81">
        <v>-0.12253244939702872</v>
      </c>
      <c r="AI230" s="81">
        <v>-9.2017083133734356E-2</v>
      </c>
      <c r="AJ230" s="81">
        <v>-0.33216681431051576</v>
      </c>
      <c r="AK230" s="81">
        <v>-6.821545898010703E-2</v>
      </c>
      <c r="AL230" s="81">
        <v>-0.25175176286348783</v>
      </c>
      <c r="AM230" s="62">
        <v>1.8915931175954666E-3</v>
      </c>
      <c r="AN230" s="62">
        <v>-0.12492850018584448</v>
      </c>
      <c r="AO230" s="62">
        <v>-0.32866743515033647</v>
      </c>
      <c r="AP230" s="62">
        <v>0.12717992679303045</v>
      </c>
      <c r="AQ230" s="62">
        <v>-0.42306366253111377</v>
      </c>
      <c r="AR230" s="62">
        <v>-0.28655108150249103</v>
      </c>
      <c r="AS230" s="62">
        <v>9.2534065069356186E-2</v>
      </c>
      <c r="AT230" s="62">
        <v>0.32321808720795353</v>
      </c>
      <c r="AU230" s="62">
        <v>0.15867210774189044</v>
      </c>
      <c r="AV230" s="62">
        <v>-0.1968803664230673</v>
      </c>
      <c r="AW230" s="62">
        <v>-0.29203510093003876</v>
      </c>
      <c r="AX230" s="62">
        <v>-9.019709418605619E-2</v>
      </c>
      <c r="AY230" s="62">
        <v>8.6533329914637962E-3</v>
      </c>
      <c r="AZ230" s="62">
        <v>-0.1937836856048949</v>
      </c>
      <c r="BA230" s="62">
        <v>-0.18394643835700139</v>
      </c>
      <c r="BB230" s="62">
        <v>6.995215346723499E-2</v>
      </c>
      <c r="BC230" s="62">
        <v>-0.23161112074324083</v>
      </c>
      <c r="BD230" s="62">
        <v>-6.3692718867317893E-2</v>
      </c>
      <c r="BE230" s="62">
        <v>-9.859911835766709E-2</v>
      </c>
      <c r="BF230" s="62">
        <v>-3.0809124314781972E-2</v>
      </c>
      <c r="BG230" s="62">
        <v>-0.22771220186974844</v>
      </c>
      <c r="BH230" s="62">
        <v>-0.12972737555429947</v>
      </c>
      <c r="BI230" s="62">
        <v>-0.30467848496882005</v>
      </c>
      <c r="BJ230" s="62">
        <v>-1.8581167292580129E-3</v>
      </c>
      <c r="BK230" s="62">
        <v>-0.20273592507761559</v>
      </c>
      <c r="BL230" s="62">
        <v>-0.17820008525365832</v>
      </c>
      <c r="BM230" s="62">
        <v>-4.4122408116689923E-2</v>
      </c>
      <c r="BN230" s="62">
        <v>-0.23239425925458138</v>
      </c>
      <c r="BO230" s="62">
        <v>-6.6595223912758933E-2</v>
      </c>
      <c r="BP230" s="62">
        <v>0.15613661905443849</v>
      </c>
      <c r="BQ230" s="62">
        <v>-9.5998827530796499E-2</v>
      </c>
      <c r="BR230" s="62">
        <v>-0.32310608530702695</v>
      </c>
      <c r="BS230" s="62">
        <v>-0.2994624028272036</v>
      </c>
      <c r="BT230" s="62">
        <v>-0.33571082665800617</v>
      </c>
      <c r="BU230" s="62">
        <v>-0.18424086180609844</v>
      </c>
      <c r="BV230" s="62">
        <v>-6.5631055101313687E-2</v>
      </c>
      <c r="BW230" s="62">
        <v>-0.22401576559261843</v>
      </c>
      <c r="BX230" s="62">
        <v>0.24317401252334475</v>
      </c>
      <c r="BY230" s="62">
        <v>4.6728063094356266E-2</v>
      </c>
      <c r="BZ230" s="62">
        <v>-0.26102301628382241</v>
      </c>
      <c r="CA230" s="62">
        <v>-1.3796642491650121E-2</v>
      </c>
      <c r="CB230" s="62">
        <v>-0.15729761050049021</v>
      </c>
      <c r="CC230" s="62">
        <v>-0.28909205477155792</v>
      </c>
      <c r="CD230" s="62">
        <v>-0.25042059215091278</v>
      </c>
      <c r="CE230" s="62">
        <v>-0.14018042187624807</v>
      </c>
      <c r="CF230" s="62">
        <v>-6.8787571211925136E-2</v>
      </c>
    </row>
    <row r="231" spans="2:84" outlineLevel="1" x14ac:dyDescent="0.2">
      <c r="B231" s="2">
        <v>217</v>
      </c>
      <c r="E231" t="s">
        <v>130</v>
      </c>
      <c r="F231" s="28"/>
      <c r="G231" s="28">
        <f t="shared" si="77"/>
        <v>7.7905221000763251E-4</v>
      </c>
      <c r="H231" s="28">
        <f t="shared" si="78"/>
        <v>8.571228812467522E-4</v>
      </c>
      <c r="I231" s="28">
        <f t="shared" si="78"/>
        <v>9.3860813744936098E-4</v>
      </c>
      <c r="J231" s="28">
        <f t="shared" si="78"/>
        <v>1.4454539337742265E-3</v>
      </c>
      <c r="K231" s="28">
        <f t="shared" si="78"/>
        <v>5.8763971076571234E-2</v>
      </c>
      <c r="L231" s="28">
        <f t="shared" ref="L231:M231" si="84">L167*L210</f>
        <v>5.8763971076571234E-2</v>
      </c>
      <c r="M231" s="28">
        <f t="shared" si="84"/>
        <v>5.8763971076571234E-2</v>
      </c>
      <c r="N231" s="133"/>
      <c r="O231" s="62">
        <v>229</v>
      </c>
      <c r="P231" s="62">
        <v>0</v>
      </c>
      <c r="Q231" s="54">
        <v>1.020307486987998E-4</v>
      </c>
      <c r="R231" s="81">
        <v>6.2182625666360716E-4</v>
      </c>
      <c r="S231" s="81">
        <v>2.1389185950746641E-3</v>
      </c>
      <c r="T231" s="81">
        <v>8.0597587692928972E-4</v>
      </c>
      <c r="U231" s="81">
        <v>3.3154212185399564E-3</v>
      </c>
      <c r="V231" s="81">
        <v>2.5190204446794502E-3</v>
      </c>
      <c r="W231" s="81">
        <v>6.7134116082335875E-4</v>
      </c>
      <c r="X231" s="81">
        <v>1.6975875639584322E-3</v>
      </c>
      <c r="Y231" s="81">
        <v>7.7905221000763251E-4</v>
      </c>
      <c r="Z231" s="81">
        <v>2.7886179719892665E-4</v>
      </c>
      <c r="AA231" s="81">
        <v>4.8022373847028833E-3</v>
      </c>
      <c r="AB231" s="81">
        <v>5.6270286337059845E-3</v>
      </c>
      <c r="AC231" s="81">
        <v>4.5079389488128473E-3</v>
      </c>
      <c r="AD231" s="81">
        <v>1.23778703558635E-3</v>
      </c>
      <c r="AE231" s="81">
        <v>5.3328937993323937E-3</v>
      </c>
      <c r="AF231" s="81">
        <v>1.2478790783432207E-3</v>
      </c>
      <c r="AG231" s="81">
        <v>7.8397241744825475E-4</v>
      </c>
      <c r="AH231" s="81">
        <v>5.3214352250888575E-3</v>
      </c>
      <c r="AI231" s="81">
        <v>7.8155436384187455E-4</v>
      </c>
      <c r="AJ231" s="81">
        <v>6.2166880176729613E-4</v>
      </c>
      <c r="AK231" s="81">
        <v>8.3734250317548037E-4</v>
      </c>
      <c r="AL231" s="81">
        <v>3.4043630107773357E-3</v>
      </c>
      <c r="AM231" s="62">
        <v>1.6313832916048895E-3</v>
      </c>
      <c r="AN231" s="62">
        <v>4.1927555131342619E-3</v>
      </c>
      <c r="AO231" s="62">
        <v>7.8442224347198477E-4</v>
      </c>
      <c r="AP231" s="62">
        <v>3.3032694492405954E-3</v>
      </c>
      <c r="AQ231" s="62">
        <v>2.7858906281989352E-5</v>
      </c>
      <c r="AR231" s="62">
        <v>3.0007656218439687E-5</v>
      </c>
      <c r="AS231" s="62">
        <v>4.7596366546350816E-3</v>
      </c>
      <c r="AT231" s="62">
        <v>2.9426120655430695E-3</v>
      </c>
      <c r="AU231" s="62">
        <v>4.3337123750400606E-3</v>
      </c>
      <c r="AV231" s="62">
        <v>2.7124880311438378E-3</v>
      </c>
      <c r="AW231" s="62">
        <v>1.551478526261172E-3</v>
      </c>
      <c r="AX231" s="62">
        <v>2.8373934255163666E-4</v>
      </c>
      <c r="AY231" s="62">
        <v>2.5548004445034916E-3</v>
      </c>
      <c r="AZ231" s="62">
        <v>9.0728092390446064E-4</v>
      </c>
      <c r="BA231" s="62">
        <v>1.0571934199740255E-3</v>
      </c>
      <c r="BB231" s="62">
        <v>1.2856801457730312E-3</v>
      </c>
      <c r="BC231" s="62">
        <v>1.4197926537586725E-4</v>
      </c>
      <c r="BD231" s="62">
        <v>3.542794596604156E-3</v>
      </c>
      <c r="BE231" s="62">
        <v>3.745967756555666E-3</v>
      </c>
      <c r="BF231" s="62">
        <v>6.3834263686762187E-4</v>
      </c>
      <c r="BG231" s="62">
        <v>5.821054758508524E-4</v>
      </c>
      <c r="BH231" s="62">
        <v>1.1381615352299921E-4</v>
      </c>
      <c r="BI231" s="62">
        <v>1.2494653977820963E-3</v>
      </c>
      <c r="BJ231" s="62">
        <v>4.0808204671677522E-3</v>
      </c>
      <c r="BK231" s="62">
        <v>3.6878558634870734E-3</v>
      </c>
      <c r="BL231" s="62">
        <v>2.6691052544455889E-3</v>
      </c>
      <c r="BM231" s="62">
        <v>4.6424228980706988E-3</v>
      </c>
      <c r="BN231" s="62">
        <v>9.7177729332158247E-5</v>
      </c>
      <c r="BO231" s="62">
        <v>2.0205072031155726E-4</v>
      </c>
      <c r="BP231" s="62">
        <v>4.5089266081919932E-3</v>
      </c>
      <c r="BQ231" s="62">
        <v>1.1717703886240092E-4</v>
      </c>
      <c r="BR231" s="62">
        <v>8.7601769386755183E-5</v>
      </c>
      <c r="BS231" s="62">
        <v>6.9146261195788107E-4</v>
      </c>
      <c r="BT231" s="62">
        <v>6.2273613706423858E-4</v>
      </c>
      <c r="BU231" s="62">
        <v>1.1924725639118909E-3</v>
      </c>
      <c r="BV231" s="62">
        <v>7.1894188304412378E-4</v>
      </c>
      <c r="BW231" s="62">
        <v>1.8062671814192285E-3</v>
      </c>
      <c r="BX231" s="62">
        <v>4.6185947986141524E-3</v>
      </c>
      <c r="BY231" s="62">
        <v>4.7281270187291124E-3</v>
      </c>
      <c r="BZ231" s="62">
        <v>2.6340313336612078E-3</v>
      </c>
      <c r="CA231" s="62">
        <v>2.7004715030974989E-3</v>
      </c>
      <c r="CB231" s="62">
        <v>6.4080787024623431E-4</v>
      </c>
      <c r="CC231" s="62">
        <v>7.8987469067967673E-4</v>
      </c>
      <c r="CD231" s="62">
        <v>2.4960955699623224E-3</v>
      </c>
      <c r="CE231" s="62">
        <v>8.7791016533334255E-6</v>
      </c>
      <c r="CF231" s="62">
        <v>4.9998896854736141E-3</v>
      </c>
    </row>
    <row r="232" spans="2:84" outlineLevel="1" x14ac:dyDescent="0.2">
      <c r="B232" s="2">
        <v>218</v>
      </c>
      <c r="E232" t="s">
        <v>131</v>
      </c>
      <c r="F232" s="28"/>
      <c r="G232" s="28">
        <f t="shared" si="77"/>
        <v>-3.1989764830865721</v>
      </c>
      <c r="H232" s="28">
        <f t="shared" si="78"/>
        <v>-3.2333788174020799</v>
      </c>
      <c r="I232" s="28">
        <f t="shared" si="78"/>
        <v>-3.249807232791003</v>
      </c>
      <c r="J232" s="28">
        <f t="shared" si="78"/>
        <v>-3.2509261656642079</v>
      </c>
      <c r="K232" s="28" t="e">
        <f t="shared" si="78"/>
        <v>#NUM!</v>
      </c>
      <c r="L232" s="28" t="e">
        <f t="shared" ref="L232:M232" si="85">L168*L211</f>
        <v>#NUM!</v>
      </c>
      <c r="M232" s="28" t="e">
        <f t="shared" si="85"/>
        <v>#NUM!</v>
      </c>
      <c r="N232" s="133"/>
      <c r="O232" s="62">
        <v>230</v>
      </c>
      <c r="P232" s="62">
        <v>0</v>
      </c>
      <c r="Q232" s="54">
        <v>-0.57139238106481949</v>
      </c>
      <c r="R232" s="81">
        <v>-2.3661425666023952</v>
      </c>
      <c r="S232" s="81">
        <v>-5.8960878097850264E-2</v>
      </c>
      <c r="T232" s="81">
        <v>-4.1824263545809731E-2</v>
      </c>
      <c r="U232" s="81">
        <v>-5.0825468211952913E-4</v>
      </c>
      <c r="V232" s="81">
        <v>-2.1201569148910543E-5</v>
      </c>
      <c r="W232" s="81">
        <v>-0.10834376055170783</v>
      </c>
      <c r="X232" s="81">
        <v>-0.98637505794901459</v>
      </c>
      <c r="Y232" s="81">
        <v>-3.1989764830865721</v>
      </c>
      <c r="Z232" s="81">
        <v>-0.37639074128859346</v>
      </c>
      <c r="AA232" s="81">
        <v>-1.9235510131762734</v>
      </c>
      <c r="AB232" s="81">
        <v>-0.55486214441030091</v>
      </c>
      <c r="AC232" s="81">
        <v>-0.24166588254812887</v>
      </c>
      <c r="AD232" s="81">
        <v>-3.5512852121006147E-2</v>
      </c>
      <c r="AE232" s="81">
        <v>-2.4462996207299584E-2</v>
      </c>
      <c r="AF232" s="81">
        <v>-0.27936570697437402</v>
      </c>
      <c r="AG232" s="81">
        <v>-1.8929439916521795</v>
      </c>
      <c r="AH232" s="81">
        <v>-0.11224529610989348</v>
      </c>
      <c r="AI232" s="81">
        <v>-0.22226672818949886</v>
      </c>
      <c r="AJ232" s="81">
        <v>-1.4188777467716749</v>
      </c>
      <c r="AK232" s="81">
        <v>-1.6740772421958969E-2</v>
      </c>
      <c r="AL232" s="81">
        <v>-0.58722913270254717</v>
      </c>
      <c r="AM232" s="62">
        <v>-4.4526413506190913E-3</v>
      </c>
      <c r="AN232" s="62">
        <v>-0.17624265137674119</v>
      </c>
      <c r="AO232" s="62">
        <v>-1.1395657742671377</v>
      </c>
      <c r="AP232" s="62">
        <v>-0.34950446013515107</v>
      </c>
      <c r="AQ232" s="62">
        <v>-3.2811806046407521</v>
      </c>
      <c r="AR232" s="62">
        <v>-1.1109620204803523</v>
      </c>
      <c r="AS232" s="62">
        <v>-0.16179107440039187</v>
      </c>
      <c r="AT232" s="62">
        <v>-1.8382777830911508</v>
      </c>
      <c r="AU232" s="62">
        <v>-0.51177400083859026</v>
      </c>
      <c r="AV232" s="62">
        <v>-0.34561662175430019</v>
      </c>
      <c r="AW232" s="62">
        <v>-0.9580163055615295</v>
      </c>
      <c r="AX232" s="62">
        <v>-0.12920447813335453</v>
      </c>
      <c r="AY232" s="62">
        <v>-2.7030476901274619E-2</v>
      </c>
      <c r="AZ232" s="62">
        <v>-0.62391450203601684</v>
      </c>
      <c r="BA232" s="62">
        <v>-0.45610404471838939</v>
      </c>
      <c r="BB232" s="62">
        <v>-0.15665395939748475</v>
      </c>
      <c r="BC232" s="62">
        <v>-0.7428211925724949</v>
      </c>
      <c r="BD232" s="62">
        <v>-6.8325915264586964E-2</v>
      </c>
      <c r="BE232" s="62">
        <v>-6.2876102618348723E-2</v>
      </c>
      <c r="BF232" s="62">
        <v>-4.2936168613645007E-3</v>
      </c>
      <c r="BG232" s="62">
        <v>-0.6946313311151745</v>
      </c>
      <c r="BH232" s="62">
        <v>-0.16474822971132685</v>
      </c>
      <c r="BI232" s="62">
        <v>-1.4395491774456692</v>
      </c>
      <c r="BJ232" s="62">
        <v>-1.3609824813893916E-3</v>
      </c>
      <c r="BK232" s="62">
        <v>-0.51930621453716086</v>
      </c>
      <c r="BL232" s="62">
        <v>-0.47077129910412285</v>
      </c>
      <c r="BM232" s="62">
        <v>-2.4600556721288938E-3</v>
      </c>
      <c r="BN232" s="62">
        <v>-0.57247269451445548</v>
      </c>
      <c r="BO232" s="62">
        <v>-7.7736889428905248E-2</v>
      </c>
      <c r="BP232" s="62">
        <v>-0.56924093120793118</v>
      </c>
      <c r="BQ232" s="62">
        <v>-8.3543927717436517E-2</v>
      </c>
      <c r="BR232" s="62">
        <v>-0.92703097782342903</v>
      </c>
      <c r="BS232" s="62">
        <v>-1.1479150313821311</v>
      </c>
      <c r="BT232" s="62">
        <v>-1.6515890220904985</v>
      </c>
      <c r="BU232" s="62">
        <v>-0.32851427383386694</v>
      </c>
      <c r="BV232" s="62">
        <v>-1.1066728527020094E-2</v>
      </c>
      <c r="BW232" s="62">
        <v>-0.93884022065507056</v>
      </c>
      <c r="BX232" s="62">
        <v>-1.1012425403781501</v>
      </c>
      <c r="BY232" s="62">
        <v>-7.5016602459195142E-2</v>
      </c>
      <c r="BZ232" s="62">
        <v>-0.29346024553555372</v>
      </c>
      <c r="CA232" s="62">
        <v>-2.723166131193252E-3</v>
      </c>
      <c r="CB232" s="62">
        <v>-0.19590677713494817</v>
      </c>
      <c r="CC232" s="62">
        <v>-1.5638543552689201</v>
      </c>
      <c r="CD232" s="62">
        <v>-1.6348232739290689</v>
      </c>
      <c r="CE232" s="62">
        <v>-0.19367820770992689</v>
      </c>
      <c r="CF232" s="62">
        <v>-3.2465804793275627E-2</v>
      </c>
    </row>
    <row r="233" spans="2:84" outlineLevel="1" x14ac:dyDescent="0.2">
      <c r="B233" s="2">
        <v>219</v>
      </c>
      <c r="E233" t="s">
        <v>132</v>
      </c>
      <c r="F233" s="28"/>
      <c r="G233" s="28">
        <f t="shared" si="77"/>
        <v>1.1931318830775903</v>
      </c>
      <c r="H233" s="28">
        <f t="shared" si="78"/>
        <v>1.1931318830775903</v>
      </c>
      <c r="I233" s="28">
        <f t="shared" si="78"/>
        <v>1.1931318830775903</v>
      </c>
      <c r="J233" s="28">
        <f t="shared" si="78"/>
        <v>1.1931318830775903</v>
      </c>
      <c r="K233" s="28">
        <f t="shared" si="78"/>
        <v>1.1931318830775903</v>
      </c>
      <c r="L233" s="28">
        <f t="shared" ref="L233:M233" si="86">L169*L212</f>
        <v>1.1931318830775903</v>
      </c>
      <c r="M233" s="28">
        <f t="shared" si="86"/>
        <v>1.1931318830775903</v>
      </c>
      <c r="N233" s="133"/>
      <c r="O233" s="62">
        <v>231</v>
      </c>
      <c r="P233" s="62">
        <v>0</v>
      </c>
      <c r="Q233" s="54">
        <v>0.4392554354606511</v>
      </c>
      <c r="R233" s="81">
        <v>1.4408178526813642</v>
      </c>
      <c r="S233" s="81">
        <v>1.7801644489039103E-2</v>
      </c>
      <c r="T233" s="81">
        <v>3.0726174138521523E-2</v>
      </c>
      <c r="U233" s="81">
        <v>8.6510648300228826E-4</v>
      </c>
      <c r="V233" s="81">
        <v>1.0793873592197295E-3</v>
      </c>
      <c r="W233" s="81">
        <v>0.11934768627786604</v>
      </c>
      <c r="X233" s="81">
        <v>0.58482042597573602</v>
      </c>
      <c r="Y233" s="81">
        <v>1.1931318830775903</v>
      </c>
      <c r="Z233" s="81">
        <v>0.21238332751866368</v>
      </c>
      <c r="AA233" s="81">
        <v>1.5267055481285496</v>
      </c>
      <c r="AB233" s="81">
        <v>0.2395492952943534</v>
      </c>
      <c r="AC233" s="81">
        <v>0.24085490430755596</v>
      </c>
      <c r="AD233" s="81">
        <v>1.2898164654694219E-2</v>
      </c>
      <c r="AE233" s="81">
        <v>3.268220351405688E-2</v>
      </c>
      <c r="AF233" s="81">
        <v>7.7658314869115314E-2</v>
      </c>
      <c r="AG233" s="81">
        <v>0.60019001573638064</v>
      </c>
      <c r="AH233" s="81">
        <v>7.270092419342658E-2</v>
      </c>
      <c r="AI233" s="81">
        <v>0.13863434709824368</v>
      </c>
      <c r="AJ233" s="81">
        <v>0.82651441807711445</v>
      </c>
      <c r="AK233" s="81">
        <v>2.3687053559513019E-2</v>
      </c>
      <c r="AL233" s="81">
        <v>0.28012745399897421</v>
      </c>
      <c r="AM233" s="62">
        <v>2.1055741937621585E-3</v>
      </c>
      <c r="AN233" s="62">
        <v>3.1589865310324129E-2</v>
      </c>
      <c r="AO233" s="62">
        <v>0.87532134680105689</v>
      </c>
      <c r="AP233" s="62">
        <v>0.15328158962467642</v>
      </c>
      <c r="AQ233" s="62">
        <v>1.2636779574686119</v>
      </c>
      <c r="AR233" s="62">
        <v>0.24585313679610785</v>
      </c>
      <c r="AS233" s="62">
        <v>7.53359748530638E-2</v>
      </c>
      <c r="AT233" s="62">
        <v>0.80291024584052406</v>
      </c>
      <c r="AU233" s="62">
        <v>0.20935647228681306</v>
      </c>
      <c r="AV233" s="62">
        <v>0.24323282954458325</v>
      </c>
      <c r="AW233" s="62">
        <v>0.9206671969783583</v>
      </c>
      <c r="AX233" s="62">
        <v>6.8277805101187763E-2</v>
      </c>
      <c r="AY233" s="62">
        <v>1.3072460168383798E-3</v>
      </c>
      <c r="AZ233" s="62">
        <v>0.34370415118795317</v>
      </c>
      <c r="BA233" s="62">
        <v>0.22294753735243486</v>
      </c>
      <c r="BB233" s="62">
        <v>4.515555674299792E-2</v>
      </c>
      <c r="BC233" s="62">
        <v>0.4991307029207509</v>
      </c>
      <c r="BD233" s="62">
        <v>3.7346798453736799E-2</v>
      </c>
      <c r="BE233" s="62">
        <v>5.2291113682210226E-2</v>
      </c>
      <c r="BF233" s="62">
        <v>7.1729866837158159E-3</v>
      </c>
      <c r="BG233" s="62">
        <v>0.3910247482815159</v>
      </c>
      <c r="BH233" s="62">
        <v>0.11189285626694634</v>
      </c>
      <c r="BI233" s="62">
        <v>0.54249711138546908</v>
      </c>
      <c r="BJ233" s="62">
        <v>8.3503648683026929E-4</v>
      </c>
      <c r="BK233" s="62">
        <v>0.33489905931484421</v>
      </c>
      <c r="BL233" s="62">
        <v>0.21096767803928143</v>
      </c>
      <c r="BM233" s="62">
        <v>1.3782453990718086E-2</v>
      </c>
      <c r="BN233" s="62">
        <v>0.44629085752501202</v>
      </c>
      <c r="BO233" s="62">
        <v>1.8972698018846969E-3</v>
      </c>
      <c r="BP233" s="62">
        <v>0.39794904645609847</v>
      </c>
      <c r="BQ233" s="62">
        <v>5.272205244461748E-2</v>
      </c>
      <c r="BR233" s="62">
        <v>0.96755751164734227</v>
      </c>
      <c r="BS233" s="62">
        <v>0.42153509825041635</v>
      </c>
      <c r="BT233" s="62">
        <v>0.64630138533816461</v>
      </c>
      <c r="BU233" s="62">
        <v>0.212192696186116</v>
      </c>
      <c r="BV233" s="62">
        <v>2.349142135443575E-2</v>
      </c>
      <c r="BW233" s="62">
        <v>0.34449003805897344</v>
      </c>
      <c r="BX233" s="62">
        <v>0.72807028204571511</v>
      </c>
      <c r="BY233" s="62">
        <v>1.7351276864858489E-2</v>
      </c>
      <c r="BZ233" s="62">
        <v>0.88410756963815729</v>
      </c>
      <c r="CA233" s="62">
        <v>2.3247000830000147E-3</v>
      </c>
      <c r="CB233" s="62">
        <v>0.1307061003957907</v>
      </c>
      <c r="CC233" s="62">
        <v>0.8523591479132947</v>
      </c>
      <c r="CD233" s="62">
        <v>0.58260767778624956</v>
      </c>
      <c r="CE233" s="62">
        <v>0.16311484223357794</v>
      </c>
      <c r="CF233" s="62">
        <v>2.71634709677991E-2</v>
      </c>
    </row>
    <row r="234" spans="2:84" outlineLevel="1" x14ac:dyDescent="0.2">
      <c r="B234" s="2">
        <v>220</v>
      </c>
      <c r="E234" t="s">
        <v>133</v>
      </c>
      <c r="F234" s="28"/>
      <c r="G234" s="28">
        <f t="shared" si="77"/>
        <v>1.542686593522125</v>
      </c>
      <c r="H234" s="28">
        <f t="shared" si="78"/>
        <v>1.5338262254501847</v>
      </c>
      <c r="I234" s="28">
        <f t="shared" si="78"/>
        <v>1.5143617144248975</v>
      </c>
      <c r="J234" s="28">
        <f t="shared" si="78"/>
        <v>1.5204634711162981</v>
      </c>
      <c r="K234" s="28" t="e">
        <f t="shared" si="78"/>
        <v>#NUM!</v>
      </c>
      <c r="L234" s="28" t="e">
        <f t="shared" ref="L234:M234" si="87">L170*L213</f>
        <v>#NUM!</v>
      </c>
      <c r="M234" s="28" t="e">
        <f t="shared" si="87"/>
        <v>#NUM!</v>
      </c>
      <c r="N234" s="133"/>
      <c r="O234" s="62">
        <v>232</v>
      </c>
      <c r="P234" s="62">
        <v>0</v>
      </c>
      <c r="Q234" s="54">
        <v>0.38418962726149397</v>
      </c>
      <c r="R234" s="81">
        <v>1.1410802143714851</v>
      </c>
      <c r="S234" s="81">
        <v>2.0841749915709005E-2</v>
      </c>
      <c r="T234" s="81">
        <v>2.2844788022198425E-2</v>
      </c>
      <c r="U234" s="81">
        <v>8.8193560079087566E-7</v>
      </c>
      <c r="V234" s="81">
        <v>1.4158052043082795E-4</v>
      </c>
      <c r="W234" s="81">
        <v>0.12690384838860724</v>
      </c>
      <c r="X234" s="81">
        <v>0.53703720784761089</v>
      </c>
      <c r="Y234" s="81">
        <v>1.542686593522125</v>
      </c>
      <c r="Z234" s="81">
        <v>0.23892692486746761</v>
      </c>
      <c r="AA234" s="81">
        <v>1.3978071926567768</v>
      </c>
      <c r="AB234" s="81">
        <v>0.28919294390062172</v>
      </c>
      <c r="AC234" s="81">
        <v>0.17559272741017384</v>
      </c>
      <c r="AD234" s="81">
        <v>3.3648756393795352E-2</v>
      </c>
      <c r="AE234" s="81">
        <v>1.2616686197833883E-2</v>
      </c>
      <c r="AF234" s="81">
        <v>0.10860499768886436</v>
      </c>
      <c r="AG234" s="81">
        <v>0.88719524655577464</v>
      </c>
      <c r="AH234" s="81">
        <v>0.11312007836104387</v>
      </c>
      <c r="AI234" s="81">
        <v>6.6133458363341946E-2</v>
      </c>
      <c r="AJ234" s="81">
        <v>0.82738896989819688</v>
      </c>
      <c r="AK234" s="81">
        <v>3.5071371558683041E-2</v>
      </c>
      <c r="AL234" s="81">
        <v>0.52358877957560335</v>
      </c>
      <c r="AM234" s="62">
        <v>2.7858414182754842E-5</v>
      </c>
      <c r="AN234" s="62">
        <v>0.1074429096103173</v>
      </c>
      <c r="AO234" s="62">
        <v>0.83213467617191161</v>
      </c>
      <c r="AP234" s="62">
        <v>0.10192095360355999</v>
      </c>
      <c r="AQ234" s="62">
        <v>1.3215454362357113</v>
      </c>
      <c r="AR234" s="62">
        <v>0.62129549517242055</v>
      </c>
      <c r="AS234" s="62">
        <v>6.3338446987699235E-2</v>
      </c>
      <c r="AT234" s="62">
        <v>0.72728239533198435</v>
      </c>
      <c r="AU234" s="62">
        <v>0.18590493518778176</v>
      </c>
      <c r="AV234" s="62">
        <v>0.30576831779048497</v>
      </c>
      <c r="AW234" s="62">
        <v>0.64048788412191238</v>
      </c>
      <c r="AX234" s="62">
        <v>6.118560781720897E-2</v>
      </c>
      <c r="AY234" s="62">
        <v>5.3365561129183677E-4</v>
      </c>
      <c r="AZ234" s="62">
        <v>0.2841367166996881</v>
      </c>
      <c r="BA234" s="62">
        <v>0.2643146698532931</v>
      </c>
      <c r="BB234" s="62">
        <v>3.6211637984520227E-2</v>
      </c>
      <c r="BC234" s="62">
        <v>0.39785155293070185</v>
      </c>
      <c r="BD234" s="62">
        <v>2.954983910031115E-2</v>
      </c>
      <c r="BE234" s="62">
        <v>7.5629873299638758E-2</v>
      </c>
      <c r="BF234" s="62">
        <v>7.2285695652327987E-3</v>
      </c>
      <c r="BG234" s="62">
        <v>0.38815594605129439</v>
      </c>
      <c r="BH234" s="62">
        <v>0.12521040497080962</v>
      </c>
      <c r="BI234" s="62">
        <v>0.61491788500283517</v>
      </c>
      <c r="BJ234" s="62">
        <v>2.6417609540607727E-5</v>
      </c>
      <c r="BK234" s="62">
        <v>0.30965616257555839</v>
      </c>
      <c r="BL234" s="62">
        <v>0.23946802515331364</v>
      </c>
      <c r="BM234" s="62">
        <v>1.3841994994297188E-2</v>
      </c>
      <c r="BN234" s="62">
        <v>0.38978753730779458</v>
      </c>
      <c r="BO234" s="62">
        <v>3.8656297576816392E-2</v>
      </c>
      <c r="BP234" s="62">
        <v>0.19849265602774493</v>
      </c>
      <c r="BQ234" s="62">
        <v>7.0173559879984387E-2</v>
      </c>
      <c r="BR234" s="62">
        <v>0.78603343675711634</v>
      </c>
      <c r="BS234" s="62">
        <v>0.6584671416642337</v>
      </c>
      <c r="BT234" s="62">
        <v>0.86759296872688241</v>
      </c>
      <c r="BU234" s="62">
        <v>0.25232063677371608</v>
      </c>
      <c r="BV234" s="62">
        <v>3.1514616220167609E-2</v>
      </c>
      <c r="BW234" s="62">
        <v>0.38433711327364956</v>
      </c>
      <c r="BX234" s="62">
        <v>0.54081348077352653</v>
      </c>
      <c r="BY234" s="62">
        <v>1.6654576450840664E-2</v>
      </c>
      <c r="BZ234" s="62">
        <v>0.50699482279788299</v>
      </c>
      <c r="CA234" s="62">
        <v>1.4303784972883305E-3</v>
      </c>
      <c r="CB234" s="62">
        <v>0.18671433114155689</v>
      </c>
      <c r="CC234" s="62">
        <v>0.62281885370090262</v>
      </c>
      <c r="CD234" s="62">
        <v>0.46353736940935841</v>
      </c>
      <c r="CE234" s="62">
        <v>0.14546144906740835</v>
      </c>
      <c r="CF234" s="62">
        <v>2.9658326022149017E-2</v>
      </c>
    </row>
    <row r="235" spans="2:84" outlineLevel="1" x14ac:dyDescent="0.2">
      <c r="B235" s="2">
        <v>221</v>
      </c>
      <c r="E235" t="s">
        <v>134</v>
      </c>
      <c r="F235" s="28"/>
      <c r="G235" s="28">
        <f t="shared" si="77"/>
        <v>2.3445815145539159E-2</v>
      </c>
      <c r="H235" s="28">
        <f t="shared" si="78"/>
        <v>2.472443464803839E-2</v>
      </c>
      <c r="I235" s="28">
        <f t="shared" si="78"/>
        <v>2.5938657154137804E-2</v>
      </c>
      <c r="J235" s="28">
        <f t="shared" si="78"/>
        <v>3.2194539062536873E-2</v>
      </c>
      <c r="K235" s="28" t="e">
        <f t="shared" si="78"/>
        <v>#NUM!</v>
      </c>
      <c r="L235" s="28" t="e">
        <f t="shared" ref="L235:M235" si="88">L171*L214</f>
        <v>#NUM!</v>
      </c>
      <c r="M235" s="28" t="e">
        <f t="shared" si="88"/>
        <v>#NUM!</v>
      </c>
      <c r="N235" s="133"/>
      <c r="O235" s="62">
        <v>233</v>
      </c>
      <c r="P235" s="62">
        <v>0</v>
      </c>
      <c r="Q235" s="54">
        <v>3.3751440555500221E-3</v>
      </c>
      <c r="R235" s="81">
        <v>1.9567505223566824E-2</v>
      </c>
      <c r="S235" s="81">
        <v>4.6491426211150563E-3</v>
      </c>
      <c r="T235" s="81">
        <v>2.9647904899468423E-3</v>
      </c>
      <c r="U235" s="81">
        <v>-6.5686678455818099E-4</v>
      </c>
      <c r="V235" s="81">
        <v>-1.2411016283573042E-4</v>
      </c>
      <c r="W235" s="81">
        <v>4.2803545966837372E-3</v>
      </c>
      <c r="X235" s="81">
        <v>1.970499064543824E-2</v>
      </c>
      <c r="Y235" s="81">
        <v>2.3445815145539159E-2</v>
      </c>
      <c r="Z235" s="81">
        <v>4.781074440492283E-3</v>
      </c>
      <c r="AA235" s="81">
        <v>4.5141280544726332E-2</v>
      </c>
      <c r="AB235" s="81">
        <v>2.6950596598343653E-2</v>
      </c>
      <c r="AC235" s="81">
        <v>-1.7337213833832535E-2</v>
      </c>
      <c r="AD235" s="81">
        <v>3.034088160851238E-3</v>
      </c>
      <c r="AE235" s="81">
        <v>-5.1041133404775649E-3</v>
      </c>
      <c r="AF235" s="81">
        <v>8.8444811912891802E-3</v>
      </c>
      <c r="AG235" s="81">
        <v>1.786949491228057E-2</v>
      </c>
      <c r="AH235" s="81">
        <v>1.2352196813150626E-2</v>
      </c>
      <c r="AI235" s="81">
        <v>7.6087407545994022E-3</v>
      </c>
      <c r="AJ235" s="81">
        <v>1.5293296682096398E-2</v>
      </c>
      <c r="AK235" s="81">
        <v>1.8305312108920549E-3</v>
      </c>
      <c r="AL235" s="81">
        <v>1.9948682274680007E-2</v>
      </c>
      <c r="AM235" s="62">
        <v>1.3918803278449143E-3</v>
      </c>
      <c r="AN235" s="62">
        <v>1.0455540695918683E-2</v>
      </c>
      <c r="AO235" s="62">
        <v>1.7978666727586141E-2</v>
      </c>
      <c r="AP235" s="62">
        <v>-1.6892626866825959E-2</v>
      </c>
      <c r="AQ235" s="62">
        <v>4.2771103156524276E-3</v>
      </c>
      <c r="AR235" s="62">
        <v>2.4827405759236974E-3</v>
      </c>
      <c r="AS235" s="62">
        <v>-1.302426224740689E-2</v>
      </c>
      <c r="AT235" s="62">
        <v>-3.969542742460453E-2</v>
      </c>
      <c r="AU235" s="62">
        <v>-2.3793877370435482E-2</v>
      </c>
      <c r="AV235" s="62">
        <v>1.4336505545658096E-2</v>
      </c>
      <c r="AW235" s="62">
        <v>2.1134438104543806E-2</v>
      </c>
      <c r="AX235" s="62">
        <v>2.9009699740084917E-3</v>
      </c>
      <c r="AY235" s="62">
        <v>-4.1903310447759176E-3</v>
      </c>
      <c r="AZ235" s="62">
        <v>1.2075067230591617E-2</v>
      </c>
      <c r="BA235" s="62">
        <v>1.0610425195070456E-2</v>
      </c>
      <c r="BB235" s="62">
        <v>-6.9506617080683864E-3</v>
      </c>
      <c r="BC235" s="62">
        <v>5.5278215895478294E-3</v>
      </c>
      <c r="BD235" s="62">
        <v>7.0785352141777749E-3</v>
      </c>
      <c r="BE235" s="62">
        <v>7.0835397433798141E-3</v>
      </c>
      <c r="BF235" s="62">
        <v>9.3125037762756995E-4</v>
      </c>
      <c r="BG235" s="62">
        <v>1.1034133123924914E-2</v>
      </c>
      <c r="BH235" s="62">
        <v>2.2722985823316823E-3</v>
      </c>
      <c r="BI235" s="62">
        <v>1.9220612634686923E-2</v>
      </c>
      <c r="BJ235" s="62">
        <v>-1.134628607154951E-3</v>
      </c>
      <c r="BK235" s="62">
        <v>2.155803361719117E-2</v>
      </c>
      <c r="BL235" s="62">
        <v>1.7224414444757155E-2</v>
      </c>
      <c r="BM235" s="62">
        <v>1.5962759555394326E-3</v>
      </c>
      <c r="BN235" s="62">
        <v>-3.7717420489877889E-3</v>
      </c>
      <c r="BO235" s="62">
        <v>1.7341226247397426E-3</v>
      </c>
      <c r="BP235" s="62">
        <v>-2.6221294608498393E-2</v>
      </c>
      <c r="BQ235" s="62">
        <v>1.3850945034550614E-3</v>
      </c>
      <c r="BR235" s="62">
        <v>-5.900637985984598E-3</v>
      </c>
      <c r="BS235" s="62">
        <v>1.1574974742728771E-2</v>
      </c>
      <c r="BT235" s="62">
        <v>1.6985969155331775E-2</v>
      </c>
      <c r="BU235" s="62">
        <v>9.8185182095523755E-3</v>
      </c>
      <c r="BV235" s="62">
        <v>1.3211264468942256E-3</v>
      </c>
      <c r="BW235" s="62">
        <v>2.0369703120755825E-2</v>
      </c>
      <c r="BX235" s="62">
        <v>-3.6278543134438845E-2</v>
      </c>
      <c r="BY235" s="62">
        <v>-9.4941355709824374E-3</v>
      </c>
      <c r="BZ235" s="62">
        <v>1.7352936757479103E-2</v>
      </c>
      <c r="CA235" s="62">
        <v>1.2958423217435966E-3</v>
      </c>
      <c r="CB235" s="62">
        <v>5.8262428017650985E-3</v>
      </c>
      <c r="CC235" s="62">
        <v>1.7283719104264801E-2</v>
      </c>
      <c r="CD235" s="62">
        <v>2.8613188520807679E-2</v>
      </c>
      <c r="CE235" s="62">
        <v>6.4007088917599365E-4</v>
      </c>
      <c r="CF235" s="62">
        <v>5.9403457748123242E-3</v>
      </c>
    </row>
    <row r="236" spans="2:84" outlineLevel="1" x14ac:dyDescent="0.2">
      <c r="B236" s="2">
        <v>222</v>
      </c>
      <c r="E236" t="s">
        <v>135</v>
      </c>
      <c r="F236" s="28"/>
      <c r="G236" s="28">
        <f t="shared" si="77"/>
        <v>4.3552828171027277E-3</v>
      </c>
      <c r="H236" s="28">
        <f t="shared" si="78"/>
        <v>4.5683000851125827E-3</v>
      </c>
      <c r="I236" s="28">
        <f t="shared" si="78"/>
        <v>4.7805210784814204E-3</v>
      </c>
      <c r="J236" s="28">
        <f t="shared" si="78"/>
        <v>5.9324653129999034E-3</v>
      </c>
      <c r="K236" s="28">
        <f t="shared" si="78"/>
        <v>3.7825845822639564E-2</v>
      </c>
      <c r="L236" s="28">
        <f t="shared" ref="L236:M236" si="89">L172*L215</f>
        <v>3.7825845822639564E-2</v>
      </c>
      <c r="M236" s="28">
        <f t="shared" si="89"/>
        <v>3.7825845822639564E-2</v>
      </c>
      <c r="N236" s="133"/>
      <c r="O236" s="62">
        <v>234</v>
      </c>
      <c r="P236" s="62">
        <v>0</v>
      </c>
      <c r="Q236" s="54">
        <v>6.7611015124545957E-4</v>
      </c>
      <c r="R236" s="81">
        <v>3.6160694947392252E-3</v>
      </c>
      <c r="S236" s="81">
        <v>1.3332299216755241E-3</v>
      </c>
      <c r="T236" s="81">
        <v>5.9409121800186183E-4</v>
      </c>
      <c r="U236" s="81">
        <v>-2.0887154369331583E-4</v>
      </c>
      <c r="V236" s="81">
        <v>-1.7397201588786778E-4</v>
      </c>
      <c r="W236" s="81">
        <v>1.1715880572253363E-3</v>
      </c>
      <c r="X236" s="81">
        <v>3.2922298254732924E-3</v>
      </c>
      <c r="Y236" s="81">
        <v>4.3552828171027277E-3</v>
      </c>
      <c r="Z236" s="81">
        <v>8.323481548262471E-4</v>
      </c>
      <c r="AA236" s="81">
        <v>1.3912675375420215E-2</v>
      </c>
      <c r="AB236" s="81">
        <v>4.7685155040303158E-3</v>
      </c>
      <c r="AC236" s="81">
        <v>-3.8702756642172704E-3</v>
      </c>
      <c r="AD236" s="81">
        <v>5.2973909167774015E-4</v>
      </c>
      <c r="AE236" s="81">
        <v>-2.0706007274720072E-3</v>
      </c>
      <c r="AF236" s="81">
        <v>1.7843994337366814E-3</v>
      </c>
      <c r="AG236" s="81">
        <v>3.4319644915151441E-3</v>
      </c>
      <c r="AH236" s="81">
        <v>2.4593295951450792E-3</v>
      </c>
      <c r="AI236" s="81">
        <v>1.0578576807431623E-3</v>
      </c>
      <c r="AJ236" s="81">
        <v>2.8114869075478474E-3</v>
      </c>
      <c r="AK236" s="81">
        <v>5.0948008778733576E-4</v>
      </c>
      <c r="AL236" s="81">
        <v>4.7921014861985467E-3</v>
      </c>
      <c r="AM236" s="62">
        <v>2.1577217630727036E-4</v>
      </c>
      <c r="AN236" s="62">
        <v>3.1072211099151506E-3</v>
      </c>
      <c r="AO236" s="62">
        <v>3.6621167494810852E-3</v>
      </c>
      <c r="AP236" s="62">
        <v>-2.8862252823183541E-3</v>
      </c>
      <c r="AQ236" s="62">
        <v>8.9447772070193538E-4</v>
      </c>
      <c r="AR236" s="62">
        <v>5.9208945222166275E-4</v>
      </c>
      <c r="AS236" s="62">
        <v>-2.0520395162097462E-3</v>
      </c>
      <c r="AT236" s="62">
        <v>-4.4720696473428681E-3</v>
      </c>
      <c r="AU236" s="62">
        <v>-3.7204123556292636E-3</v>
      </c>
      <c r="AV236" s="62">
        <v>3.6963436840555973E-3</v>
      </c>
      <c r="AW236" s="62">
        <v>3.9313324116277415E-3</v>
      </c>
      <c r="AX236" s="62">
        <v>5.6214803285202476E-4</v>
      </c>
      <c r="AY236" s="62">
        <v>-2.4660938288842529E-4</v>
      </c>
      <c r="AZ236" s="62">
        <v>2.1112027503244341E-3</v>
      </c>
      <c r="BA236" s="62">
        <v>2.2764280137836717E-3</v>
      </c>
      <c r="BB236" s="62">
        <v>-1.0427738166679714E-3</v>
      </c>
      <c r="BC236" s="62">
        <v>1.017429719066439E-3</v>
      </c>
      <c r="BD236" s="62">
        <v>1.5327643794932123E-3</v>
      </c>
      <c r="BE236" s="62">
        <v>1.8567825326620906E-3</v>
      </c>
      <c r="BF236" s="62">
        <v>2.3282720909488839E-4</v>
      </c>
      <c r="BG236" s="62">
        <v>1.6306971375728908E-3</v>
      </c>
      <c r="BH236" s="62">
        <v>4.3328214726502738E-4</v>
      </c>
      <c r="BI236" s="62">
        <v>2.475169509960106E-3</v>
      </c>
      <c r="BJ236" s="62">
        <v>-2.1114672416048096E-4</v>
      </c>
      <c r="BK236" s="62">
        <v>4.5641210997751603E-3</v>
      </c>
      <c r="BL236" s="62">
        <v>3.1921779441289452E-3</v>
      </c>
      <c r="BM236" s="62">
        <v>1.0640630630648447E-3</v>
      </c>
      <c r="BN236" s="62">
        <v>-7.3333946991799368E-4</v>
      </c>
      <c r="BO236" s="62">
        <v>4.1845227214211395E-4</v>
      </c>
      <c r="BP236" s="62">
        <v>-3.9488413317129312E-3</v>
      </c>
      <c r="BQ236" s="62">
        <v>3.6194502771515029E-4</v>
      </c>
      <c r="BR236" s="62">
        <v>-1.0074607924142967E-3</v>
      </c>
      <c r="BS236" s="62">
        <v>4.1169828207393809E-3</v>
      </c>
      <c r="BT236" s="62">
        <v>2.5499450681583631E-3</v>
      </c>
      <c r="BU236" s="62">
        <v>2.0622393389580439E-3</v>
      </c>
      <c r="BV236" s="62">
        <v>3.6549382251938322E-4</v>
      </c>
      <c r="BW236" s="62">
        <v>3.1803018614218661E-3</v>
      </c>
      <c r="BX236" s="62">
        <v>-9.4969922046271704E-3</v>
      </c>
      <c r="BY236" s="62">
        <v>-1.138573967508519E-3</v>
      </c>
      <c r="BZ236" s="62">
        <v>4.8952481321321495E-3</v>
      </c>
      <c r="CA236" s="62">
        <v>3.3436688509052838E-4</v>
      </c>
      <c r="CB236" s="62">
        <v>1.068378415159686E-3</v>
      </c>
      <c r="CC236" s="62">
        <v>3.3144959577692847E-3</v>
      </c>
      <c r="CD236" s="62">
        <v>5.5417856610701635E-3</v>
      </c>
      <c r="CE236" s="62">
        <v>1.4842987102082252E-4</v>
      </c>
      <c r="CF236" s="62">
        <v>1.617883864401936E-3</v>
      </c>
    </row>
    <row r="237" spans="2:84" outlineLevel="1" x14ac:dyDescent="0.2">
      <c r="B237" s="2">
        <v>223</v>
      </c>
      <c r="E237" t="s">
        <v>136</v>
      </c>
      <c r="F237" s="28"/>
      <c r="G237" s="28">
        <f t="shared" si="77"/>
        <v>-4.4931470203265117E-4</v>
      </c>
      <c r="H237" s="28">
        <f t="shared" si="78"/>
        <v>-4.6993535380317176E-4</v>
      </c>
      <c r="I237" s="28">
        <f t="shared" si="78"/>
        <v>-4.8863600310591578E-4</v>
      </c>
      <c r="J237" s="28">
        <f t="shared" si="78"/>
        <v>-6.0760119285514389E-4</v>
      </c>
      <c r="K237" s="28" t="e">
        <f t="shared" si="78"/>
        <v>#NUM!</v>
      </c>
      <c r="L237" s="28" t="e">
        <f t="shared" ref="L237:M237" si="90">L173*L216</f>
        <v>#NUM!</v>
      </c>
      <c r="M237" s="28" t="e">
        <f t="shared" si="90"/>
        <v>#NUM!</v>
      </c>
      <c r="N237" s="133"/>
      <c r="O237" s="62">
        <v>235</v>
      </c>
      <c r="P237" s="62">
        <v>0</v>
      </c>
      <c r="Q237" s="54">
        <v>5.151770459512064E-4</v>
      </c>
      <c r="R237" s="81">
        <v>-2.5077219004502487E-4</v>
      </c>
      <c r="S237" s="81">
        <v>1.4592942088455867E-4</v>
      </c>
      <c r="T237" s="81">
        <v>1.6787833557215765E-5</v>
      </c>
      <c r="U237" s="81">
        <v>-1.9373593847676046E-7</v>
      </c>
      <c r="V237" s="81">
        <v>4.79786070162546E-6</v>
      </c>
      <c r="W237" s="81">
        <v>-2.8875836425577143E-5</v>
      </c>
      <c r="X237" s="81">
        <v>3.4554982358884644E-4</v>
      </c>
      <c r="Y237" s="81">
        <v>-4.4931470203265117E-4</v>
      </c>
      <c r="Z237" s="81">
        <v>6.9008981679968952E-6</v>
      </c>
      <c r="AA237" s="81">
        <v>7.3411702105968357E-4</v>
      </c>
      <c r="AB237" s="81">
        <v>1.961564629986315E-5</v>
      </c>
      <c r="AC237" s="81">
        <v>6.4606403494142E-5</v>
      </c>
      <c r="AD237" s="81">
        <v>1.8306059611118556E-4</v>
      </c>
      <c r="AE237" s="81">
        <v>3.8622494655110571E-5</v>
      </c>
      <c r="AF237" s="81">
        <v>1.9706453157276074E-4</v>
      </c>
      <c r="AG237" s="81">
        <v>-2.2627196934850086E-4</v>
      </c>
      <c r="AH237" s="81">
        <v>-7.4474749420952384E-5</v>
      </c>
      <c r="AI237" s="81">
        <v>-2.766807835127612E-4</v>
      </c>
      <c r="AJ237" s="81">
        <v>-4.9385260100346169E-6</v>
      </c>
      <c r="AK237" s="81">
        <v>-2.8809893396742241E-5</v>
      </c>
      <c r="AL237" s="81">
        <v>1.3915249302630048E-3</v>
      </c>
      <c r="AM237" s="62">
        <v>2.7046750827185327E-6</v>
      </c>
      <c r="AN237" s="62">
        <v>-4.2176806280877082E-4</v>
      </c>
      <c r="AO237" s="62">
        <v>3.0730143782916171E-4</v>
      </c>
      <c r="AP237" s="62">
        <v>-9.4964564853618449E-5</v>
      </c>
      <c r="AQ237" s="62">
        <v>-1.0100052379769894E-4</v>
      </c>
      <c r="AR237" s="62">
        <v>6.2432439147578099E-5</v>
      </c>
      <c r="AS237" s="62">
        <v>3.8558206465192366E-4</v>
      </c>
      <c r="AT237" s="62">
        <v>7.2506913666860466E-4</v>
      </c>
      <c r="AU237" s="62">
        <v>3.6929933685859224E-5</v>
      </c>
      <c r="AV237" s="62">
        <v>8.0551901864365529E-4</v>
      </c>
      <c r="AW237" s="62">
        <v>1.4149064049778345E-4</v>
      </c>
      <c r="AX237" s="62">
        <v>1.7752809376076447E-5</v>
      </c>
      <c r="AY237" s="62">
        <v>8.1486046505009894E-6</v>
      </c>
      <c r="AZ237" s="62">
        <v>-1.0426974871495604E-4</v>
      </c>
      <c r="BA237" s="62">
        <v>-6.9328907627270648E-5</v>
      </c>
      <c r="BB237" s="62">
        <v>9.6164070502004841E-6</v>
      </c>
      <c r="BC237" s="62">
        <v>-9.9225265205959511E-6</v>
      </c>
      <c r="BD237" s="62">
        <v>-3.2728090652386666E-4</v>
      </c>
      <c r="BE237" s="62">
        <v>5.9352503389536603E-4</v>
      </c>
      <c r="BF237" s="62">
        <v>9.9499185793289029E-6</v>
      </c>
      <c r="BG237" s="62">
        <v>3.0592090747224286E-4</v>
      </c>
      <c r="BH237" s="62">
        <v>-1.2957953297765051E-5</v>
      </c>
      <c r="BI237" s="62">
        <v>-5.7574651427716946E-5</v>
      </c>
      <c r="BJ237" s="62">
        <v>-5.8816118900768618E-6</v>
      </c>
      <c r="BK237" s="62">
        <v>-8.5241597072521367E-5</v>
      </c>
      <c r="BL237" s="62">
        <v>-1.6437827769962403E-5</v>
      </c>
      <c r="BM237" s="62">
        <v>4.5635875099475352E-6</v>
      </c>
      <c r="BN237" s="62">
        <v>3.3058989343953157E-5</v>
      </c>
      <c r="BO237" s="62">
        <v>3.6926191846921685E-7</v>
      </c>
      <c r="BP237" s="62">
        <v>-1.8123258815779401E-4</v>
      </c>
      <c r="BQ237" s="62">
        <v>-6.544491356480483E-6</v>
      </c>
      <c r="BR237" s="62">
        <v>3.8444176736762059E-5</v>
      </c>
      <c r="BS237" s="62">
        <v>-1.7065068996122458E-3</v>
      </c>
      <c r="BT237" s="62">
        <v>-1.3335338768661958E-4</v>
      </c>
      <c r="BU237" s="62">
        <v>-4.9479249559466176E-5</v>
      </c>
      <c r="BV237" s="62">
        <v>-2.3361223343340867E-5</v>
      </c>
      <c r="BW237" s="62">
        <v>-2.0847574852644155E-4</v>
      </c>
      <c r="BX237" s="62">
        <v>-6.3925379427897506E-4</v>
      </c>
      <c r="BY237" s="62">
        <v>-1.3208234932007467E-5</v>
      </c>
      <c r="BZ237" s="62">
        <v>8.9915377229719479E-6</v>
      </c>
      <c r="CA237" s="62">
        <v>-1.5487289836052246E-5</v>
      </c>
      <c r="CB237" s="62">
        <v>-2.1057877637477553E-4</v>
      </c>
      <c r="CC237" s="62">
        <v>-2.2547948848874807E-4</v>
      </c>
      <c r="CD237" s="62">
        <v>1.2537356933445215E-3</v>
      </c>
      <c r="CE237" s="62">
        <v>-2.5906567554296498E-6</v>
      </c>
      <c r="CF237" s="62">
        <v>-1.5628374719659467E-4</v>
      </c>
    </row>
    <row r="238" spans="2:84" outlineLevel="1" x14ac:dyDescent="0.2">
      <c r="B238" s="2">
        <v>224</v>
      </c>
      <c r="E238" t="s">
        <v>137</v>
      </c>
      <c r="F238" s="28"/>
      <c r="G238" s="28">
        <f t="shared" si="77"/>
        <v>2.4435908237959207</v>
      </c>
      <c r="H238" s="28">
        <f t="shared" si="78"/>
        <v>2.4566950812286801</v>
      </c>
      <c r="I238" s="28">
        <f t="shared" si="78"/>
        <v>2.4629282623345583</v>
      </c>
      <c r="J238" s="28">
        <f t="shared" si="78"/>
        <v>2.4633522281309053</v>
      </c>
      <c r="K238" s="28" t="e">
        <f t="shared" si="78"/>
        <v>#NUM!</v>
      </c>
      <c r="L238" s="28" t="e">
        <f t="shared" ref="L238:M238" si="91">L174*L217</f>
        <v>#NUM!</v>
      </c>
      <c r="M238" s="28" t="e">
        <f t="shared" si="91"/>
        <v>#NUM!</v>
      </c>
      <c r="N238" s="133"/>
      <c r="O238" s="62">
        <v>236</v>
      </c>
      <c r="P238" s="62">
        <v>0</v>
      </c>
      <c r="Q238" s="54">
        <v>0.46298810936881357</v>
      </c>
      <c r="R238" s="81">
        <v>1.5539756203329467</v>
      </c>
      <c r="S238" s="81">
        <v>3.9566510727345239E-2</v>
      </c>
      <c r="T238" s="81">
        <v>3.5965000731282892E-2</v>
      </c>
      <c r="U238" s="81">
        <v>7.0826926979354577E-4</v>
      </c>
      <c r="V238" s="81">
        <v>1.3613740504650774E-4</v>
      </c>
      <c r="W238" s="81">
        <v>0.10064169132910207</v>
      </c>
      <c r="X238" s="81">
        <v>0.60036550968632652</v>
      </c>
      <c r="Y238" s="81">
        <v>2.4435908237959207</v>
      </c>
      <c r="Z238" s="81">
        <v>0.37487970992331893</v>
      </c>
      <c r="AA238" s="81">
        <v>1.4937710472824395</v>
      </c>
      <c r="AB238" s="81">
        <v>0.43702956027708179</v>
      </c>
      <c r="AC238" s="81">
        <v>0.21207423858143998</v>
      </c>
      <c r="AD238" s="81">
        <v>2.4594819309375838E-2</v>
      </c>
      <c r="AE238" s="81">
        <v>4.2576482866208069E-2</v>
      </c>
      <c r="AF238" s="81">
        <v>0.23950068092981636</v>
      </c>
      <c r="AG238" s="81">
        <v>1.8199566389322772</v>
      </c>
      <c r="AH238" s="81">
        <v>9.5972842127798982E-2</v>
      </c>
      <c r="AI238" s="81">
        <v>0.13275496737173054</v>
      </c>
      <c r="AJ238" s="81">
        <v>1.03574159436157</v>
      </c>
      <c r="AK238" s="81">
        <v>2.2965560912932746E-2</v>
      </c>
      <c r="AL238" s="81">
        <v>0.55354593470409652</v>
      </c>
      <c r="AM238" s="62">
        <v>2.7941688271971468E-3</v>
      </c>
      <c r="AN238" s="62">
        <v>3.1755649430056661E-2</v>
      </c>
      <c r="AO238" s="62">
        <v>0.4895087917544253</v>
      </c>
      <c r="AP238" s="62">
        <v>0.25360530157605032</v>
      </c>
      <c r="AQ238" s="62">
        <v>2.5580141084498682</v>
      </c>
      <c r="AR238" s="62">
        <v>1.0860796815346256</v>
      </c>
      <c r="AS238" s="62">
        <v>0.11497917446228224</v>
      </c>
      <c r="AT238" s="62">
        <v>1.2993891808592704</v>
      </c>
      <c r="AU238" s="62">
        <v>0.34367781404445336</v>
      </c>
      <c r="AV238" s="62">
        <v>0.32854261372809346</v>
      </c>
      <c r="AW238" s="62">
        <v>0.53438677478155849</v>
      </c>
      <c r="AX238" s="62">
        <v>9.9414978247327368E-2</v>
      </c>
      <c r="AY238" s="62">
        <v>5.4505453852008679E-3</v>
      </c>
      <c r="AZ238" s="62">
        <v>0.4718747508480004</v>
      </c>
      <c r="BA238" s="62">
        <v>0.37511370411672235</v>
      </c>
      <c r="BB238" s="62">
        <v>0.1047935003747356</v>
      </c>
      <c r="BC238" s="62">
        <v>0.4657861861638376</v>
      </c>
      <c r="BD238" s="62">
        <v>6.6081542858212869E-2</v>
      </c>
      <c r="BE238" s="62">
        <v>6.1037494607644738E-2</v>
      </c>
      <c r="BF238" s="62">
        <v>3.4947977234989023E-3</v>
      </c>
      <c r="BG238" s="62">
        <v>0.56104616622945946</v>
      </c>
      <c r="BH238" s="62">
        <v>0.12550033647634293</v>
      </c>
      <c r="BI238" s="62">
        <v>1.399295524827924</v>
      </c>
      <c r="BJ238" s="62">
        <v>1.2855719443822787E-3</v>
      </c>
      <c r="BK238" s="62">
        <v>0.44030222560186494</v>
      </c>
      <c r="BL238" s="62">
        <v>0.36967776145949682</v>
      </c>
      <c r="BM238" s="62">
        <v>6.490370529949047E-3</v>
      </c>
      <c r="BN238" s="62">
        <v>0.41235092064814682</v>
      </c>
      <c r="BO238" s="62">
        <v>0.1240504528005658</v>
      </c>
      <c r="BP238" s="62">
        <v>0.31741899333914025</v>
      </c>
      <c r="BQ238" s="62">
        <v>8.3159183141294779E-2</v>
      </c>
      <c r="BR238" s="62">
        <v>0.46283331514530723</v>
      </c>
      <c r="BS238" s="62">
        <v>0.839176950060462</v>
      </c>
      <c r="BT238" s="62">
        <v>1.1751839792865415</v>
      </c>
      <c r="BU238" s="62">
        <v>0.28190497210665333</v>
      </c>
      <c r="BV238" s="62">
        <v>2.4022455401020913E-2</v>
      </c>
      <c r="BW238" s="62">
        <v>0.67669807725450881</v>
      </c>
      <c r="BX238" s="62">
        <v>0.75663385098885783</v>
      </c>
      <c r="BY238" s="62">
        <v>3.8749816477689644E-2</v>
      </c>
      <c r="BZ238" s="62">
        <v>3.8300630671795191E-2</v>
      </c>
      <c r="CA238" s="62">
        <v>2.6386948466139313E-3</v>
      </c>
      <c r="CB238" s="62">
        <v>0.1754612596915901</v>
      </c>
      <c r="CC238" s="62">
        <v>1.211752666055149</v>
      </c>
      <c r="CD238" s="62">
        <v>1.0918143433453305</v>
      </c>
      <c r="CE238" s="62">
        <v>0.18228793935412169</v>
      </c>
      <c r="CF238" s="62">
        <v>2.5855972160528113E-2</v>
      </c>
    </row>
    <row r="239" spans="2:84" outlineLevel="1" x14ac:dyDescent="0.2">
      <c r="B239" s="2">
        <v>225</v>
      </c>
      <c r="E239" t="s">
        <v>138</v>
      </c>
      <c r="F239" s="28"/>
      <c r="G239" s="28">
        <f t="shared" si="77"/>
        <v>1.1740636268233293</v>
      </c>
      <c r="H239" s="28">
        <f t="shared" si="78"/>
        <v>1.1769652247188578</v>
      </c>
      <c r="I239" s="28">
        <f t="shared" si="78"/>
        <v>1.1724406520473731</v>
      </c>
      <c r="J239" s="28">
        <f t="shared" si="78"/>
        <v>1.1750025403263096</v>
      </c>
      <c r="K239" s="28" t="e">
        <f t="shared" si="78"/>
        <v>#NUM!</v>
      </c>
      <c r="L239" s="28" t="e">
        <f t="shared" ref="L239:M239" si="92">L175*L218</f>
        <v>#NUM!</v>
      </c>
      <c r="M239" s="28" t="e">
        <f t="shared" si="92"/>
        <v>#NUM!</v>
      </c>
      <c r="N239" s="133"/>
      <c r="O239" s="62">
        <v>237</v>
      </c>
      <c r="P239" s="62">
        <v>0</v>
      </c>
      <c r="Q239" s="54">
        <v>0.36247976261486864</v>
      </c>
      <c r="R239" s="81">
        <v>0.98618546591112599</v>
      </c>
      <c r="S239" s="81">
        <v>1.4091724513802646E-2</v>
      </c>
      <c r="T239" s="81">
        <v>1.648223595913138E-2</v>
      </c>
      <c r="U239" s="81">
        <v>-1.0047580725308647E-5</v>
      </c>
      <c r="V239" s="81">
        <v>2.6485669730607399E-5</v>
      </c>
      <c r="W239" s="81">
        <v>6.0144549567008189E-2</v>
      </c>
      <c r="X239" s="81">
        <v>0.57913560467003489</v>
      </c>
      <c r="Y239" s="81">
        <v>1.1740636268233293</v>
      </c>
      <c r="Z239" s="81">
        <v>0.17599526965853357</v>
      </c>
      <c r="AA239" s="81">
        <v>0.69224512893794565</v>
      </c>
      <c r="AB239" s="81">
        <v>0.21448671769096983</v>
      </c>
      <c r="AC239" s="81">
        <v>0.11317514459735302</v>
      </c>
      <c r="AD239" s="81">
        <v>1.1460674379791553E-2</v>
      </c>
      <c r="AE239" s="81">
        <v>1.1561958713959354E-2</v>
      </c>
      <c r="AF239" s="81">
        <v>5.5554407811820979E-2</v>
      </c>
      <c r="AG239" s="81">
        <v>0.71914116941560213</v>
      </c>
      <c r="AH239" s="81">
        <v>6.0996570992777548E-2</v>
      </c>
      <c r="AI239" s="81">
        <v>9.8251483193001102E-2</v>
      </c>
      <c r="AJ239" s="81">
        <v>0.51606492235465773</v>
      </c>
      <c r="AK239" s="81">
        <v>1.3170244736434725E-2</v>
      </c>
      <c r="AL239" s="81">
        <v>0.14664281503816654</v>
      </c>
      <c r="AM239" s="62">
        <v>-2.8551708525395797E-4</v>
      </c>
      <c r="AN239" s="62">
        <v>0.10457999512464949</v>
      </c>
      <c r="AO239" s="62">
        <v>0.21862760943754067</v>
      </c>
      <c r="AP239" s="62">
        <v>0.1283996166857139</v>
      </c>
      <c r="AQ239" s="62">
        <v>1.6296533742325774</v>
      </c>
      <c r="AR239" s="62">
        <v>0.13459572912616038</v>
      </c>
      <c r="AS239" s="62">
        <v>6.27895499882659E-2</v>
      </c>
      <c r="AT239" s="62">
        <v>0.6046484855407146</v>
      </c>
      <c r="AU239" s="62">
        <v>0.17221207222304707</v>
      </c>
      <c r="AV239" s="62">
        <v>0.15688235696530692</v>
      </c>
      <c r="AW239" s="62">
        <v>0.48067820657528149</v>
      </c>
      <c r="AX239" s="62">
        <v>4.4946818660325169E-2</v>
      </c>
      <c r="AY239" s="62">
        <v>2.2520022729008733E-3</v>
      </c>
      <c r="AZ239" s="62">
        <v>0.25712654013013875</v>
      </c>
      <c r="BA239" s="62">
        <v>0.15294053006401015</v>
      </c>
      <c r="BB239" s="62">
        <v>3.8070844100115048E-2</v>
      </c>
      <c r="BC239" s="62">
        <v>0.23245331175627262</v>
      </c>
      <c r="BD239" s="62">
        <v>3.6092329398545925E-2</v>
      </c>
      <c r="BE239" s="62">
        <v>3.4557045016037513E-2</v>
      </c>
      <c r="BF239" s="62">
        <v>3.4403388717716525E-3</v>
      </c>
      <c r="BG239" s="62">
        <v>0.23678128183081573</v>
      </c>
      <c r="BH239" s="62">
        <v>7.1257705687538545E-2</v>
      </c>
      <c r="BI239" s="62">
        <v>0.6730814566167832</v>
      </c>
      <c r="BJ239" s="62">
        <v>-1.1929777472615383E-4</v>
      </c>
      <c r="BK239" s="62">
        <v>0.20240305666878042</v>
      </c>
      <c r="BL239" s="62">
        <v>0.18198529925936777</v>
      </c>
      <c r="BM239" s="62">
        <v>3.9835044506539895E-3</v>
      </c>
      <c r="BN239" s="62">
        <v>0.32355846381115566</v>
      </c>
      <c r="BO239" s="62">
        <v>1.4574028793550161E-2</v>
      </c>
      <c r="BP239" s="62">
        <v>0.26298157056631644</v>
      </c>
      <c r="BQ239" s="62">
        <v>4.4214669210764702E-2</v>
      </c>
      <c r="BR239" s="62">
        <v>0.27015652209583163</v>
      </c>
      <c r="BS239" s="62">
        <v>0.45654358554306568</v>
      </c>
      <c r="BT239" s="62">
        <v>0.35070297497476322</v>
      </c>
      <c r="BU239" s="62">
        <v>0.17002230178998781</v>
      </c>
      <c r="BV239" s="62">
        <v>1.0517120163718583E-2</v>
      </c>
      <c r="BW239" s="62">
        <v>0.30159300980057752</v>
      </c>
      <c r="BX239" s="62">
        <v>0.56610622830312696</v>
      </c>
      <c r="BY239" s="62">
        <v>1.7725532446262925E-2</v>
      </c>
      <c r="BZ239" s="62">
        <v>0.25343144515226274</v>
      </c>
      <c r="CA239" s="62">
        <v>1.109157184100732E-3</v>
      </c>
      <c r="CB239" s="62">
        <v>9.6982427026775286E-2</v>
      </c>
      <c r="CC239" s="62">
        <v>0.60277367425294748</v>
      </c>
      <c r="CD239" s="62">
        <v>0.62070304628060824</v>
      </c>
      <c r="CE239" s="62">
        <v>9.9424408387473559E-2</v>
      </c>
      <c r="CF239" s="62">
        <v>2.5439679428799749E-2</v>
      </c>
    </row>
    <row r="240" spans="2:84" outlineLevel="1" x14ac:dyDescent="0.2">
      <c r="B240" s="2">
        <v>226</v>
      </c>
      <c r="E240" t="s">
        <v>139</v>
      </c>
      <c r="F240" s="28"/>
      <c r="G240" s="28">
        <f t="shared" si="77"/>
        <v>-3.2722338315849733</v>
      </c>
      <c r="H240" s="28">
        <f t="shared" si="78"/>
        <v>-3.2628233179301502</v>
      </c>
      <c r="I240" s="28">
        <f t="shared" si="78"/>
        <v>-3.242054330595026</v>
      </c>
      <c r="J240" s="28">
        <f t="shared" si="78"/>
        <v>-3.2485793039978494</v>
      </c>
      <c r="K240" s="28" t="e">
        <f t="shared" si="78"/>
        <v>#NUM!</v>
      </c>
      <c r="L240" s="28" t="e">
        <f t="shared" ref="L240:M240" si="93">L176*L219</f>
        <v>#NUM!</v>
      </c>
      <c r="M240" s="28" t="e">
        <f t="shared" si="93"/>
        <v>#NUM!</v>
      </c>
      <c r="N240" s="133"/>
      <c r="O240" s="62">
        <v>238</v>
      </c>
      <c r="P240" s="62">
        <v>0</v>
      </c>
      <c r="Q240" s="54">
        <v>-1.0065792172588115</v>
      </c>
      <c r="R240" s="81">
        <v>-2.7362266684893712</v>
      </c>
      <c r="S240" s="81">
        <v>-4.3137379704178462E-2</v>
      </c>
      <c r="T240" s="81">
        <v>-5.8386054575766531E-2</v>
      </c>
      <c r="U240" s="81">
        <v>6.0631447324853695E-5</v>
      </c>
      <c r="V240" s="81">
        <v>-8.1106841011181503E-4</v>
      </c>
      <c r="W240" s="81">
        <v>-0.25567054902041209</v>
      </c>
      <c r="X240" s="81">
        <v>-1.3166658450082855</v>
      </c>
      <c r="Y240" s="81">
        <v>-3.2722338315849733</v>
      </c>
      <c r="Z240" s="81">
        <v>-0.56700283891089065</v>
      </c>
      <c r="AA240" s="81">
        <v>-2.8786570713888913</v>
      </c>
      <c r="AB240" s="81">
        <v>-0.60965155831999163</v>
      </c>
      <c r="AC240" s="81">
        <v>-0.42987420034814661</v>
      </c>
      <c r="AD240" s="81">
        <v>-4.43654663449074E-2</v>
      </c>
      <c r="AE240" s="81">
        <v>-5.6827420063481904E-2</v>
      </c>
      <c r="AF240" s="81">
        <v>-0.21388989939926273</v>
      </c>
      <c r="AG240" s="81">
        <v>-2.0334606019979282</v>
      </c>
      <c r="AH240" s="81">
        <v>-0.20456460850837246</v>
      </c>
      <c r="AI240" s="81">
        <v>-0.21357690875022212</v>
      </c>
      <c r="AJ240" s="81">
        <v>-1.7559386452218106</v>
      </c>
      <c r="AK240" s="81">
        <v>-6.6861253400146009E-2</v>
      </c>
      <c r="AL240" s="81">
        <v>-0.86092207287049094</v>
      </c>
      <c r="AM240" s="62">
        <v>5.8153842912136782E-4</v>
      </c>
      <c r="AN240" s="62">
        <v>-0.11548511298671836</v>
      </c>
      <c r="AO240" s="62">
        <v>-1.437977278005967</v>
      </c>
      <c r="AP240" s="62">
        <v>-0.29443744165788494</v>
      </c>
      <c r="AQ240" s="62">
        <v>-3.4270781957056164</v>
      </c>
      <c r="AR240" s="62">
        <v>-1.0539081539246715</v>
      </c>
      <c r="AS240" s="62">
        <v>-0.15986633468357428</v>
      </c>
      <c r="AT240" s="62">
        <v>-1.6771133843614108</v>
      </c>
      <c r="AU240" s="62">
        <v>-0.44597639230841446</v>
      </c>
      <c r="AV240" s="62">
        <v>-0.61240010076782825</v>
      </c>
      <c r="AW240" s="62">
        <v>-1.5017747584167358</v>
      </c>
      <c r="AX240" s="62">
        <v>-0.14323122021302476</v>
      </c>
      <c r="AY240" s="62">
        <v>-1.862334960682918E-3</v>
      </c>
      <c r="AZ240" s="62">
        <v>-0.70962841328304616</v>
      </c>
      <c r="BA240" s="62">
        <v>-0.5410359796941594</v>
      </c>
      <c r="BB240" s="62">
        <v>-9.5792512312015132E-2</v>
      </c>
      <c r="BC240" s="62">
        <v>-0.86959540990674977</v>
      </c>
      <c r="BD240" s="62">
        <v>-9.1196078068705569E-2</v>
      </c>
      <c r="BE240" s="62">
        <v>-0.13937046034216005</v>
      </c>
      <c r="BF240" s="62">
        <v>-1.4605556183010958E-2</v>
      </c>
      <c r="BG240" s="62">
        <v>-0.85244073510778029</v>
      </c>
      <c r="BH240" s="62">
        <v>-0.25110403937977083</v>
      </c>
      <c r="BI240" s="62">
        <v>-1.7077089819574558</v>
      </c>
      <c r="BJ240" s="62">
        <v>3.684094417512353E-4</v>
      </c>
      <c r="BK240" s="62">
        <v>-0.71565700208884397</v>
      </c>
      <c r="BL240" s="62">
        <v>-0.52708966851169559</v>
      </c>
      <c r="BM240" s="62">
        <v>-3.3760051812802873E-2</v>
      </c>
      <c r="BN240" s="62">
        <v>-0.92499193534700352</v>
      </c>
      <c r="BO240" s="62">
        <v>-8.2936633475166929E-2</v>
      </c>
      <c r="BP240" s="62">
        <v>-0.60672756213021295</v>
      </c>
      <c r="BQ240" s="62">
        <v>-0.14731544273432923</v>
      </c>
      <c r="BR240" s="62">
        <v>-1.5281968705259938</v>
      </c>
      <c r="BS240" s="62">
        <v>-1.2360207707805531</v>
      </c>
      <c r="BT240" s="62">
        <v>-1.5481623620586376</v>
      </c>
      <c r="BU240" s="62">
        <v>-0.5335867273011724</v>
      </c>
      <c r="BV240" s="62">
        <v>-7.1429991932969478E-2</v>
      </c>
      <c r="BW240" s="62">
        <v>-0.84341606690454607</v>
      </c>
      <c r="BX240" s="62">
        <v>-1.4740956438076289</v>
      </c>
      <c r="BY240" s="62">
        <v>-3.7699447043001599E-2</v>
      </c>
      <c r="BZ240" s="62">
        <v>-1.1399582109076665</v>
      </c>
      <c r="CA240" s="62">
        <v>-4.1299422906892428E-3</v>
      </c>
      <c r="CB240" s="62">
        <v>-0.35063893032066035</v>
      </c>
      <c r="CC240" s="62">
        <v>-1.6882684744868948</v>
      </c>
      <c r="CD240" s="62">
        <v>-1.2744490166562634</v>
      </c>
      <c r="CE240" s="62">
        <v>-0.34936656571949309</v>
      </c>
      <c r="CF240" s="62">
        <v>-6.7358954256440701E-2</v>
      </c>
    </row>
    <row r="241" spans="1:87" outlineLevel="1" x14ac:dyDescent="0.2">
      <c r="B241" s="2">
        <v>227</v>
      </c>
      <c r="E241" t="s">
        <v>140</v>
      </c>
      <c r="F241" s="28"/>
      <c r="G241" s="28">
        <f t="shared" si="77"/>
        <v>-1.3218438663415277</v>
      </c>
      <c r="H241" s="28">
        <f t="shared" si="78"/>
        <v>-1.3219144141074557</v>
      </c>
      <c r="I241" s="28">
        <f t="shared" si="78"/>
        <v>-1.321976157644067</v>
      </c>
      <c r="J241" s="28">
        <f t="shared" si="78"/>
        <v>-1.3220306482783248</v>
      </c>
      <c r="K241" s="28">
        <f t="shared" si="78"/>
        <v>-1.3384203314940224</v>
      </c>
      <c r="L241" s="28">
        <f t="shared" ref="L241:M241" si="94">L177*L220</f>
        <v>-1.3548100147097202</v>
      </c>
      <c r="M241" s="28">
        <f t="shared" si="94"/>
        <v>-1.3711996979254177</v>
      </c>
      <c r="N241" s="133"/>
      <c r="O241" s="62">
        <v>239</v>
      </c>
      <c r="P241" s="62">
        <v>0</v>
      </c>
      <c r="Q241" s="54">
        <v>-0.10611784668178345</v>
      </c>
      <c r="R241" s="81">
        <v>-0.98204340407999335</v>
      </c>
      <c r="S241" s="81">
        <v>-0.35685915837295346</v>
      </c>
      <c r="T241" s="81">
        <v>-0.48604625733702017</v>
      </c>
      <c r="U241" s="81">
        <v>-0.16407330649810203</v>
      </c>
      <c r="V241" s="81">
        <v>-0.16336974578367899</v>
      </c>
      <c r="W241" s="81">
        <v>-0.29114762175019643</v>
      </c>
      <c r="X241" s="81">
        <v>-0.82915437432949501</v>
      </c>
      <c r="Y241" s="81">
        <v>-1.3218438663415277</v>
      </c>
      <c r="Z241" s="81">
        <v>-0.59745887054916735</v>
      </c>
      <c r="AA241" s="81">
        <v>-1.2816721927960137</v>
      </c>
      <c r="AB241" s="81">
        <v>-0.82216209502810134</v>
      </c>
      <c r="AC241" s="81">
        <v>0.17910942547478748</v>
      </c>
      <c r="AD241" s="81">
        <v>-0.30821590969226431</v>
      </c>
      <c r="AE241" s="81">
        <v>-0.24813226206235603</v>
      </c>
      <c r="AF241" s="81">
        <v>-0.60276487647239585</v>
      </c>
      <c r="AG241" s="81">
        <v>-0.87087182929217766</v>
      </c>
      <c r="AH241" s="81">
        <v>-0.50505258003333475</v>
      </c>
      <c r="AI241" s="81">
        <v>-0.688749016703882</v>
      </c>
      <c r="AJ241" s="81">
        <v>-0.99142038675734512</v>
      </c>
      <c r="AK241" s="81">
        <v>-0.31085766076385191</v>
      </c>
      <c r="AL241" s="81">
        <v>-0.70136879169664434</v>
      </c>
      <c r="AM241" s="62">
        <v>-0.27267957623858174</v>
      </c>
      <c r="AN241" s="62">
        <v>-0.19148931360280341</v>
      </c>
      <c r="AO241" s="62">
        <v>-1.0590703973925684</v>
      </c>
      <c r="AP241" s="62">
        <v>5.8085345731954223E-2</v>
      </c>
      <c r="AQ241" s="62">
        <v>-1.4062265512236152</v>
      </c>
      <c r="AR241" s="62">
        <v>-1.0078989433117052</v>
      </c>
      <c r="AS241" s="62">
        <v>6.7124669632287297E-3</v>
      </c>
      <c r="AT241" s="62">
        <v>1.0692275061268657</v>
      </c>
      <c r="AU241" s="62">
        <v>0.19426497350019958</v>
      </c>
      <c r="AV241" s="62">
        <v>-0.38779846986744693</v>
      </c>
      <c r="AW241" s="62">
        <v>-0.93891588127396264</v>
      </c>
      <c r="AX241" s="62">
        <v>-0.57968869164437864</v>
      </c>
      <c r="AY241" s="62">
        <v>-0.11076352813066255</v>
      </c>
      <c r="AZ241" s="62">
        <v>-0.86281780346480585</v>
      </c>
      <c r="BA241" s="62">
        <v>-0.47864258277960164</v>
      </c>
      <c r="BB241" s="62">
        <v>-1.6656745578071243E-3</v>
      </c>
      <c r="BC241" s="62">
        <v>-0.86341318117064991</v>
      </c>
      <c r="BD241" s="62">
        <v>-0.31437133655256139</v>
      </c>
      <c r="BE241" s="62">
        <v>-0.30120520692905911</v>
      </c>
      <c r="BF241" s="62">
        <v>-7.8194638191308896E-2</v>
      </c>
      <c r="BG241" s="62">
        <v>-0.58452180475917737</v>
      </c>
      <c r="BH241" s="62">
        <v>-0.43871329590010077</v>
      </c>
      <c r="BI241" s="62">
        <v>-0.61486776733400983</v>
      </c>
      <c r="BJ241" s="62">
        <v>-0.16829856176539623</v>
      </c>
      <c r="BK241" s="62">
        <v>-0.77087488522234981</v>
      </c>
      <c r="BL241" s="62">
        <v>-0.64852544782932853</v>
      </c>
      <c r="BM241" s="62">
        <v>-0.24497857436507744</v>
      </c>
      <c r="BN241" s="62">
        <v>-0.81831602013805238</v>
      </c>
      <c r="BO241" s="62">
        <v>-0.50541790885698135</v>
      </c>
      <c r="BP241" s="62">
        <v>0.29126535170632228</v>
      </c>
      <c r="BQ241" s="62">
        <v>-0.37116774850678308</v>
      </c>
      <c r="BR241" s="62">
        <v>-1.0975560974834084</v>
      </c>
      <c r="BS241" s="62">
        <v>-0.94737176823417113</v>
      </c>
      <c r="BT241" s="62">
        <v>-0.69188103438920112</v>
      </c>
      <c r="BU241" s="62">
        <v>-0.68674933914576253</v>
      </c>
      <c r="BV241" s="62">
        <v>-0.24711367427571118</v>
      </c>
      <c r="BW241" s="62">
        <v>-0.82330327133041759</v>
      </c>
      <c r="BX241" s="62">
        <v>0.4728593714326273</v>
      </c>
      <c r="BY241" s="62">
        <v>-6.4565660949991749E-2</v>
      </c>
      <c r="BZ241" s="62">
        <v>-0.69338582993859688</v>
      </c>
      <c r="CA241" s="62">
        <v>-0.17291351817348294</v>
      </c>
      <c r="CB241" s="62">
        <v>-0.52069078323202178</v>
      </c>
      <c r="CC241" s="62">
        <v>-0.95938800934055501</v>
      </c>
      <c r="CD241" s="62">
        <v>-1.0668088926958463</v>
      </c>
      <c r="CE241" s="62">
        <v>-0.498950743952283</v>
      </c>
      <c r="CF241" s="62">
        <v>-0.27534626695023001</v>
      </c>
    </row>
    <row r="242" spans="1:87" outlineLevel="1" x14ac:dyDescent="0.2">
      <c r="B242" s="2">
        <v>228</v>
      </c>
      <c r="E242" t="s">
        <v>141</v>
      </c>
      <c r="F242" s="28"/>
      <c r="G242" s="28">
        <f t="shared" si="77"/>
        <v>-6.6852542609998405E-3</v>
      </c>
      <c r="H242" s="28">
        <f t="shared" ref="H242:K243" si="95">H178*H221</f>
        <v>0</v>
      </c>
      <c r="I242" s="28">
        <f t="shared" si="95"/>
        <v>0</v>
      </c>
      <c r="J242" s="28">
        <f t="shared" si="95"/>
        <v>0</v>
      </c>
      <c r="K242" s="28">
        <f t="shared" si="95"/>
        <v>0</v>
      </c>
      <c r="L242" s="28">
        <f t="shared" ref="L242:M242" si="96">L178*L221</f>
        <v>0</v>
      </c>
      <c r="M242" s="28">
        <f t="shared" si="96"/>
        <v>0</v>
      </c>
      <c r="N242" s="133"/>
      <c r="O242" s="62">
        <v>240</v>
      </c>
      <c r="P242" s="62">
        <v>0</v>
      </c>
      <c r="Q242" s="54">
        <v>2.4194266940463878E-3</v>
      </c>
      <c r="R242" s="81">
        <v>-6.1831780871599339E-3</v>
      </c>
      <c r="S242" s="81">
        <v>3.0186233096113971E-3</v>
      </c>
      <c r="T242" s="81">
        <v>9.7436890339193689E-3</v>
      </c>
      <c r="U242" s="81">
        <v>1.274822162701004E-2</v>
      </c>
      <c r="V242" s="81">
        <v>1.3301673123937954E-2</v>
      </c>
      <c r="W242" s="81">
        <v>3.5867030314972871E-3</v>
      </c>
      <c r="X242" s="81">
        <v>1.3773014606084343E-2</v>
      </c>
      <c r="Y242" s="81">
        <v>-6.6852542609998405E-3</v>
      </c>
      <c r="Z242" s="81">
        <v>2.3932152481946054E-2</v>
      </c>
      <c r="AA242" s="81">
        <v>2.1861503091687589E-2</v>
      </c>
      <c r="AB242" s="81">
        <v>1.4173586121401363E-2</v>
      </c>
      <c r="AC242" s="81">
        <v>1.4580836024106203E-2</v>
      </c>
      <c r="AD242" s="81">
        <v>3.4189760407600783E-3</v>
      </c>
      <c r="AE242" s="81">
        <v>5.1113892378661678E-3</v>
      </c>
      <c r="AF242" s="81">
        <v>2.6793446300085989E-2</v>
      </c>
      <c r="AG242" s="81">
        <v>-1.656999366196596E-3</v>
      </c>
      <c r="AH242" s="81">
        <v>7.6602319722259204E-3</v>
      </c>
      <c r="AI242" s="81">
        <v>1.2869126324707986E-2</v>
      </c>
      <c r="AJ242" s="81">
        <v>-8.1597303555787822E-3</v>
      </c>
      <c r="AK242" s="81">
        <v>3.5545683994718264E-3</v>
      </c>
      <c r="AL242" s="81">
        <v>2.2591077127197864E-2</v>
      </c>
      <c r="AM242" s="62">
        <v>2.3584921278532008E-2</v>
      </c>
      <c r="AN242" s="62">
        <v>1.9749524894201679E-2</v>
      </c>
      <c r="AO242" s="62">
        <v>-2.2661142319425559E-3</v>
      </c>
      <c r="AP242" s="62">
        <v>6.5018149325018525E-3</v>
      </c>
      <c r="AQ242" s="62">
        <v>2.0435247212195282E-2</v>
      </c>
      <c r="AR242" s="62">
        <v>5.8557983229517415E-3</v>
      </c>
      <c r="AS242" s="62">
        <v>3.8062261162154692E-2</v>
      </c>
      <c r="AT242" s="62">
        <v>1.0949743806895241E-2</v>
      </c>
      <c r="AU242" s="62">
        <v>2.0340552841516202E-2</v>
      </c>
      <c r="AV242" s="62">
        <v>2.450461343043301E-2</v>
      </c>
      <c r="AW242" s="62">
        <v>-5.7005601886003909E-3</v>
      </c>
      <c r="AX242" s="62">
        <v>4.9044136325867797E-3</v>
      </c>
      <c r="AY242" s="62">
        <v>2.2794940247407712E-2</v>
      </c>
      <c r="AZ242" s="62">
        <v>1.6859716332292132E-2</v>
      </c>
      <c r="BA242" s="62">
        <v>6.0185387387926094E-2</v>
      </c>
      <c r="BB242" s="62">
        <v>1.5283093391617018E-2</v>
      </c>
      <c r="BC242" s="62">
        <v>1.1355255781104415E-2</v>
      </c>
      <c r="BD242" s="62">
        <v>5.0132756472115236E-2</v>
      </c>
      <c r="BE242" s="62">
        <v>2.071910569033493E-2</v>
      </c>
      <c r="BF242" s="62">
        <v>1.5823280170980947E-2</v>
      </c>
      <c r="BG242" s="62">
        <v>2.5490400150835587E-2</v>
      </c>
      <c r="BH242" s="62">
        <v>3.1544338871106027E-3</v>
      </c>
      <c r="BI242" s="62">
        <v>-2.1719874659891412E-3</v>
      </c>
      <c r="BJ242" s="62">
        <v>2.3782859053796981E-2</v>
      </c>
      <c r="BK242" s="62">
        <v>1.5763373493692692E-2</v>
      </c>
      <c r="BL242" s="62">
        <v>1.0544838545665304E-2</v>
      </c>
      <c r="BM242" s="62">
        <v>1.5438909663693937E-2</v>
      </c>
      <c r="BN242" s="62">
        <v>9.3341333863106862E-3</v>
      </c>
      <c r="BO242" s="62">
        <v>1.1367746395589439E-2</v>
      </c>
      <c r="BP242" s="62">
        <v>3.0722739624648183E-2</v>
      </c>
      <c r="BQ242" s="62">
        <v>4.5947475717917118E-3</v>
      </c>
      <c r="BR242" s="62">
        <v>4.4728685121413619E-3</v>
      </c>
      <c r="BS242" s="62">
        <v>7.9394883152709192E-4</v>
      </c>
      <c r="BT242" s="62">
        <v>2.5169956369299725E-3</v>
      </c>
      <c r="BU242" s="62">
        <v>1.3314407263009023E-2</v>
      </c>
      <c r="BV242" s="62">
        <v>3.3120796375422303E-3</v>
      </c>
      <c r="BW242" s="62">
        <v>1.2968547230912484E-2</v>
      </c>
      <c r="BX242" s="62">
        <v>1.8289022366954275E-2</v>
      </c>
      <c r="BY242" s="62">
        <v>1.4487428240047916E-2</v>
      </c>
      <c r="BZ242" s="62">
        <v>2.8023225236955631E-2</v>
      </c>
      <c r="CA242" s="62">
        <v>1.988416806564601E-2</v>
      </c>
      <c r="CB242" s="62">
        <v>9.234596915449202E-3</v>
      </c>
      <c r="CC242" s="62">
        <v>1.0398636160604591E-2</v>
      </c>
      <c r="CD242" s="62">
        <v>6.3804315042738358E-4</v>
      </c>
      <c r="CE242" s="62">
        <v>1.3218449076543716E-2</v>
      </c>
      <c r="CF242" s="62">
        <v>1.6130975041762759E-2</v>
      </c>
    </row>
    <row r="243" spans="1:87" outlineLevel="1" x14ac:dyDescent="0.2">
      <c r="B243" s="2">
        <v>229</v>
      </c>
      <c r="E243" t="s">
        <v>142</v>
      </c>
      <c r="F243" s="28"/>
      <c r="G243" s="28">
        <f t="shared" si="77"/>
        <v>0.17428216497280097</v>
      </c>
      <c r="H243" s="28">
        <f t="shared" si="95"/>
        <v>0.19171038147008104</v>
      </c>
      <c r="I243" s="28">
        <f t="shared" si="95"/>
        <v>0.20913859796736115</v>
      </c>
      <c r="J243" s="28">
        <f t="shared" si="95"/>
        <v>0.22656681446464125</v>
      </c>
      <c r="K243" s="28">
        <f t="shared" si="95"/>
        <v>0.24399503096192132</v>
      </c>
      <c r="L243" s="28">
        <f t="shared" ref="L243:M243" si="97">L179*L222</f>
        <v>0.24399503096192132</v>
      </c>
      <c r="M243" s="28">
        <f t="shared" si="97"/>
        <v>0.26142324745920142</v>
      </c>
      <c r="N243" s="133"/>
      <c r="O243" s="62">
        <v>241</v>
      </c>
      <c r="P243" s="62">
        <v>0</v>
      </c>
      <c r="Q243" s="54">
        <v>0.16747525564226537</v>
      </c>
      <c r="R243" s="81">
        <v>0.17009932059591473</v>
      </c>
      <c r="S243" s="81">
        <v>0.16955520913816582</v>
      </c>
      <c r="T243" s="81">
        <v>0.17203225696670724</v>
      </c>
      <c r="U243" s="81">
        <v>0.17086999661839514</v>
      </c>
      <c r="V243" s="81">
        <v>0.16996314400266338</v>
      </c>
      <c r="W243" s="81">
        <v>0.16907201128029239</v>
      </c>
      <c r="X243" s="81">
        <v>0.1716849826704237</v>
      </c>
      <c r="Y243" s="81">
        <v>0.17428216497280097</v>
      </c>
      <c r="Z243" s="81">
        <v>0.16950416361050391</v>
      </c>
      <c r="AA243" s="81">
        <v>0.17414061292593028</v>
      </c>
      <c r="AB243" s="81">
        <v>0.1720622198906013</v>
      </c>
      <c r="AC243" s="81">
        <v>0.17080827974094354</v>
      </c>
      <c r="AD243" s="81">
        <v>0.17313247671871868</v>
      </c>
      <c r="AE243" s="81">
        <v>0.16956025473438538</v>
      </c>
      <c r="AF243" s="81">
        <v>0.17117255131705159</v>
      </c>
      <c r="AG243" s="81">
        <v>0.16814518779379978</v>
      </c>
      <c r="AH243" s="81">
        <v>0.17069436046277636</v>
      </c>
      <c r="AI243" s="81">
        <v>0.16939413316907892</v>
      </c>
      <c r="AJ243" s="81">
        <v>0.1719346265690247</v>
      </c>
      <c r="AK243" s="81">
        <v>0.17161459713348437</v>
      </c>
      <c r="AL243" s="81">
        <v>0.16860801541318385</v>
      </c>
      <c r="AM243" s="62">
        <v>0.16992756604081419</v>
      </c>
      <c r="AN243" s="62">
        <v>0.17255078943876812</v>
      </c>
      <c r="AO243" s="62">
        <v>0.17002749995337119</v>
      </c>
      <c r="AP243" s="62">
        <v>0.16882566384411585</v>
      </c>
      <c r="AQ243" s="62">
        <v>0.16823080470422647</v>
      </c>
      <c r="AR243" s="62">
        <v>0.17381500251264997</v>
      </c>
      <c r="AS243" s="62">
        <v>0.17119215019861608</v>
      </c>
      <c r="AT243" s="62">
        <v>0.16978633925670392</v>
      </c>
      <c r="AU243" s="62">
        <v>0.16908543562592665</v>
      </c>
      <c r="AV243" s="62">
        <v>0.16810530680632627</v>
      </c>
      <c r="AW243" s="62">
        <v>0.16892478484389145</v>
      </c>
      <c r="AX243" s="62">
        <v>0.17124782362528762</v>
      </c>
      <c r="AY243" s="62">
        <v>0.17190103196549511</v>
      </c>
      <c r="AZ243" s="62">
        <v>0.16923297552258254</v>
      </c>
      <c r="BA243" s="62">
        <v>0.16879451969016607</v>
      </c>
      <c r="BB243" s="62">
        <v>0.16966263387364028</v>
      </c>
      <c r="BC243" s="62">
        <v>0.16986713033060619</v>
      </c>
      <c r="BD243" s="62">
        <v>0.17250460353881336</v>
      </c>
      <c r="BE243" s="62">
        <v>0.17318240947118613</v>
      </c>
      <c r="BF243" s="62">
        <v>0.16424473897077707</v>
      </c>
      <c r="BG243" s="62">
        <v>0.16898903802612567</v>
      </c>
      <c r="BH243" s="62">
        <v>0.1706563851268694</v>
      </c>
      <c r="BI243" s="62">
        <v>0.17635386805908115</v>
      </c>
      <c r="BJ243" s="62">
        <v>0.17154673256906788</v>
      </c>
      <c r="BK243" s="62">
        <v>0.17190495573677769</v>
      </c>
      <c r="BL243" s="62">
        <v>0.17114629359302574</v>
      </c>
      <c r="BM243" s="62">
        <v>0.16952934743774484</v>
      </c>
      <c r="BN243" s="62">
        <v>0.17167145572104206</v>
      </c>
      <c r="BO243" s="62">
        <v>0.17630669223099804</v>
      </c>
      <c r="BP243" s="62">
        <v>0.16786752067508934</v>
      </c>
      <c r="BQ243" s="62">
        <v>0.17071273312970148</v>
      </c>
      <c r="BR243" s="62">
        <v>0.17054156160156039</v>
      </c>
      <c r="BS243" s="62">
        <v>0.16892411172958977</v>
      </c>
      <c r="BT243" s="62">
        <v>0.16875012456433913</v>
      </c>
      <c r="BU243" s="62">
        <v>0.16863830652238254</v>
      </c>
      <c r="BV243" s="62">
        <v>0.17276607721454604</v>
      </c>
      <c r="BW243" s="62">
        <v>0.16922988035720829</v>
      </c>
      <c r="BX243" s="62">
        <v>0.16870773683148002</v>
      </c>
      <c r="BY243" s="62">
        <v>0.16977158990882912</v>
      </c>
      <c r="BZ243" s="62">
        <v>0.16762540532253617</v>
      </c>
      <c r="CA243" s="62">
        <v>0.168594357359904</v>
      </c>
      <c r="CB243" s="62">
        <v>0.16943170190737777</v>
      </c>
      <c r="CC243" s="62">
        <v>0.16836736100497215</v>
      </c>
      <c r="CD243" s="62">
        <v>0.16995014078462348</v>
      </c>
      <c r="CE243" s="62">
        <v>0.16954615724874467</v>
      </c>
      <c r="CF243" s="62">
        <v>0.1726187945954536</v>
      </c>
    </row>
    <row r="244" spans="1:87" outlineLevel="1" x14ac:dyDescent="0.2">
      <c r="B244" s="2">
        <v>230</v>
      </c>
      <c r="E244"/>
      <c r="O244" s="62">
        <v>242</v>
      </c>
      <c r="P244" s="62">
        <v>0</v>
      </c>
    </row>
    <row r="245" spans="1:87" outlineLevel="1" x14ac:dyDescent="0.2">
      <c r="B245" s="2">
        <v>231</v>
      </c>
      <c r="E245" t="s">
        <v>147</v>
      </c>
      <c r="F245" s="26"/>
      <c r="G245" s="26">
        <f>HLOOKUP($E$3,$P$3:$CF$269,O245,FALSE)</f>
        <v>8.7247913757107884</v>
      </c>
      <c r="H245" s="26">
        <f t="shared" ref="H245:K245" si="98">SUM(H226:H243)</f>
        <v>8.7209930313588906</v>
      </c>
      <c r="I245" s="26">
        <f t="shared" si="98"/>
        <v>8.7214098598221348</v>
      </c>
      <c r="J245" s="26">
        <f t="shared" si="98"/>
        <v>8.7279965961389419</v>
      </c>
      <c r="K245" s="26" t="e">
        <f t="shared" si="98"/>
        <v>#NUM!</v>
      </c>
      <c r="L245" s="26" t="e">
        <f t="shared" ref="L245:M245" si="99">SUM(L226:L243)</f>
        <v>#NUM!</v>
      </c>
      <c r="M245" s="26" t="e">
        <f t="shared" si="99"/>
        <v>#NUM!</v>
      </c>
      <c r="N245" s="129"/>
      <c r="O245" s="62">
        <v>243</v>
      </c>
      <c r="P245" s="62">
        <v>0</v>
      </c>
      <c r="Q245" s="54">
        <v>11.605470809006158</v>
      </c>
      <c r="R245" s="78">
        <v>9.3782378377263438</v>
      </c>
      <c r="S245" s="78">
        <v>12.143567322813784</v>
      </c>
      <c r="T245" s="78">
        <v>12.09276846005509</v>
      </c>
      <c r="U245" s="78">
        <v>12.732536630628198</v>
      </c>
      <c r="V245" s="78">
        <v>12.738423757216703</v>
      </c>
      <c r="W245" s="78">
        <v>12.024421203396971</v>
      </c>
      <c r="X245" s="78">
        <v>10.486801487842209</v>
      </c>
      <c r="Y245" s="78">
        <v>8.7247913757107884</v>
      </c>
      <c r="Z245" s="78">
        <v>11.406484173636514</v>
      </c>
      <c r="AA245" s="78">
        <v>9.3530117765187963</v>
      </c>
      <c r="AB245" s="78">
        <v>10.818137872857392</v>
      </c>
      <c r="AC245" s="78">
        <v>13.998641300742197</v>
      </c>
      <c r="AD245" s="78">
        <v>12.293994638527215</v>
      </c>
      <c r="AE245" s="78">
        <v>12.86663640865604</v>
      </c>
      <c r="AF245" s="78">
        <v>11.45557271467556</v>
      </c>
      <c r="AG245" s="78">
        <v>10.011990897144347</v>
      </c>
      <c r="AH245" s="78">
        <v>11.740497083496779</v>
      </c>
      <c r="AI245" s="78">
        <v>11.475773219436242</v>
      </c>
      <c r="AJ245" s="78">
        <v>9.9064881042754109</v>
      </c>
      <c r="AK245" s="78">
        <v>12.343164216203498</v>
      </c>
      <c r="AL245" s="78">
        <v>10.947426095705088</v>
      </c>
      <c r="AM245" s="62">
        <v>12.541004557277352</v>
      </c>
      <c r="AN245" s="62">
        <v>11.987059287139756</v>
      </c>
      <c r="AO245" s="62">
        <v>9.5621340220648054</v>
      </c>
      <c r="AP245" s="62">
        <v>13.841292133291944</v>
      </c>
      <c r="AQ245" s="62">
        <v>8.88583517140016</v>
      </c>
      <c r="AR245" s="62">
        <v>10.175267043807656</v>
      </c>
      <c r="AS245" s="62">
        <v>13.496310263112894</v>
      </c>
      <c r="AT245" s="62">
        <v>15.919469885875976</v>
      </c>
      <c r="AU245" s="62">
        <v>14.089950569462527</v>
      </c>
      <c r="AV245" s="62">
        <v>11.529453233552069</v>
      </c>
      <c r="AW245" s="62">
        <v>10.260721913297472</v>
      </c>
      <c r="AX245" s="62">
        <v>11.776381560452549</v>
      </c>
      <c r="AY245" s="62">
        <v>12.968746995810482</v>
      </c>
      <c r="AZ245" s="62">
        <v>10.767634056460025</v>
      </c>
      <c r="BA245" s="62">
        <v>11.402527223503942</v>
      </c>
      <c r="BB245" s="62">
        <v>13.463525786530234</v>
      </c>
      <c r="BC245" s="62">
        <v>10.554152505358735</v>
      </c>
      <c r="BD245" s="62">
        <v>12.184788297021599</v>
      </c>
      <c r="BE245" s="62">
        <v>12.11278794990432</v>
      </c>
      <c r="BF245" s="62">
        <v>12.682265591226848</v>
      </c>
      <c r="BG245" s="62">
        <v>10.981368571449444</v>
      </c>
      <c r="BH245" s="62">
        <v>11.817265775103442</v>
      </c>
      <c r="BI245" s="62">
        <v>10.718936175903378</v>
      </c>
      <c r="BJ245" s="62">
        <v>12.735076546322942</v>
      </c>
      <c r="BK245" s="62">
        <v>10.922599013089243</v>
      </c>
      <c r="BL245" s="62">
        <v>11.134319577926613</v>
      </c>
      <c r="BM245" s="62">
        <v>12.445314506299889</v>
      </c>
      <c r="BN245" s="62">
        <v>10.943665450329354</v>
      </c>
      <c r="BO245" s="62">
        <v>12.040265411414248</v>
      </c>
      <c r="BP245" s="62">
        <v>14.348532454184014</v>
      </c>
      <c r="BQ245" s="62">
        <v>12.095416384471783</v>
      </c>
      <c r="BR245" s="62">
        <v>10.003560020898876</v>
      </c>
      <c r="BS245" s="62">
        <v>10.264415959905511</v>
      </c>
      <c r="BT245" s="62">
        <v>9.9288682316587611</v>
      </c>
      <c r="BU245" s="62">
        <v>11.285489296886674</v>
      </c>
      <c r="BV245" s="62">
        <v>12.427382077829904</v>
      </c>
      <c r="BW245" s="62">
        <v>10.504889498073782</v>
      </c>
      <c r="BX245" s="62">
        <v>15.012729521810471</v>
      </c>
      <c r="BY245" s="62">
        <v>13.129808396765672</v>
      </c>
      <c r="BZ245" s="62">
        <v>11.117141336293713</v>
      </c>
      <c r="CA245" s="62">
        <v>12.614316548235587</v>
      </c>
      <c r="CB245" s="62">
        <v>11.656182437727827</v>
      </c>
      <c r="CC245" s="62">
        <v>9.9977531986866897</v>
      </c>
      <c r="CD245" s="62">
        <v>9.7549538567658587</v>
      </c>
      <c r="CE245" s="62">
        <v>11.738490199290494</v>
      </c>
      <c r="CF245" s="62">
        <v>12.241317010475882</v>
      </c>
    </row>
    <row r="246" spans="1:87" outlineLevel="1" x14ac:dyDescent="0.2">
      <c r="B246" s="2">
        <v>232</v>
      </c>
      <c r="E246" t="s">
        <v>148</v>
      </c>
      <c r="F246" s="7"/>
      <c r="G246" s="7">
        <f>HLOOKUP($E$3,$P$3:$CF$269,O246,FALSE)</f>
        <v>6153.5927407028366</v>
      </c>
      <c r="H246" s="7">
        <f t="shared" ref="H246:K246" si="100">EXP(H245)</f>
        <v>6130.2636105554302</v>
      </c>
      <c r="I246" s="7">
        <f t="shared" si="100"/>
        <v>6132.8194115437936</v>
      </c>
      <c r="J246" s="7">
        <f t="shared" si="100"/>
        <v>6173.3480049372474</v>
      </c>
      <c r="K246" s="7" t="e">
        <f t="shared" si="100"/>
        <v>#NUM!</v>
      </c>
      <c r="L246" s="7" t="e">
        <f t="shared" ref="L246:M246" si="101">EXP(L245)</f>
        <v>#NUM!</v>
      </c>
      <c r="M246" s="7" t="e">
        <f t="shared" si="101"/>
        <v>#NUM!</v>
      </c>
      <c r="N246" s="33"/>
      <c r="O246" s="62">
        <v>244</v>
      </c>
      <c r="P246" s="62">
        <v>0</v>
      </c>
      <c r="Q246" s="54">
        <v>109696.28811568955</v>
      </c>
      <c r="R246" s="73">
        <v>11828.153253478858</v>
      </c>
      <c r="S246" s="73">
        <v>187881.61251949533</v>
      </c>
      <c r="T246" s="73">
        <v>178575.80359500772</v>
      </c>
      <c r="U246" s="73">
        <v>338587.09347325045</v>
      </c>
      <c r="V246" s="73">
        <v>340586.27750447753</v>
      </c>
      <c r="W246" s="73">
        <v>166778.38987295702</v>
      </c>
      <c r="X246" s="73">
        <v>35839.341293853067</v>
      </c>
      <c r="Y246" s="73">
        <v>6153.5927407028366</v>
      </c>
      <c r="Z246" s="73">
        <v>89902.78273366153</v>
      </c>
      <c r="AA246" s="73">
        <v>11533.507535742829</v>
      </c>
      <c r="AB246" s="73">
        <v>49918.046659336542</v>
      </c>
      <c r="AC246" s="73">
        <v>1200971.416155925</v>
      </c>
      <c r="AD246" s="73">
        <v>218380.58852597384</v>
      </c>
      <c r="AE246" s="73">
        <v>387176.68130011746</v>
      </c>
      <c r="AF246" s="73">
        <v>94426.092229253074</v>
      </c>
      <c r="AG246" s="73">
        <v>22292.172729226273</v>
      </c>
      <c r="AH246" s="73">
        <v>125554.73569859417</v>
      </c>
      <c r="AI246" s="73">
        <v>96352.943112905166</v>
      </c>
      <c r="AJ246" s="73">
        <v>20060.101158010315</v>
      </c>
      <c r="AK246" s="73">
        <v>229386.63383089533</v>
      </c>
      <c r="AL246" s="73">
        <v>56807.639602281379</v>
      </c>
      <c r="AM246" s="62">
        <v>279569.04102888959</v>
      </c>
      <c r="AN246" s="62">
        <v>160662.1974280318</v>
      </c>
      <c r="AO246" s="62">
        <v>14216.151432912751</v>
      </c>
      <c r="AP246" s="62">
        <v>1026116.7947693135</v>
      </c>
      <c r="AQ246" s="62">
        <v>7228.8494822196244</v>
      </c>
      <c r="AR246" s="62">
        <v>26245.951926595502</v>
      </c>
      <c r="AS246" s="62">
        <v>726729.97445565159</v>
      </c>
      <c r="AT246" s="62">
        <v>8198566.5491664037</v>
      </c>
      <c r="AU246" s="62">
        <v>1315793.6392125047</v>
      </c>
      <c r="AV246" s="62">
        <v>101666.51077423352</v>
      </c>
      <c r="AW246" s="62">
        <v>28587.416380725255</v>
      </c>
      <c r="AX246" s="62">
        <v>130142.01554630886</v>
      </c>
      <c r="AY246" s="62">
        <v>428800.4747126305</v>
      </c>
      <c r="AZ246" s="62">
        <v>47459.59784798287</v>
      </c>
      <c r="BA246" s="62">
        <v>89547.744802548303</v>
      </c>
      <c r="BB246" s="62">
        <v>703290.83200561546</v>
      </c>
      <c r="BC246" s="62">
        <v>38336.299937575539</v>
      </c>
      <c r="BD246" s="62">
        <v>195788.11294009726</v>
      </c>
      <c r="BE246" s="62">
        <v>182186.82488312817</v>
      </c>
      <c r="BF246" s="62">
        <v>321986.7231512235</v>
      </c>
      <c r="BG246" s="62">
        <v>58768.928740961863</v>
      </c>
      <c r="BH246" s="62">
        <v>135573.03463691159</v>
      </c>
      <c r="BI246" s="62">
        <v>45203.788374503893</v>
      </c>
      <c r="BJ246" s="62">
        <v>339448.16921298142</v>
      </c>
      <c r="BK246" s="62">
        <v>55414.635308406978</v>
      </c>
      <c r="BL246" s="62">
        <v>68481.545413198226</v>
      </c>
      <c r="BM246" s="62">
        <v>254057.14634358895</v>
      </c>
      <c r="BN246" s="62">
        <v>56594.407411732456</v>
      </c>
      <c r="BO246" s="62">
        <v>169441.90630883179</v>
      </c>
      <c r="BP246" s="62">
        <v>1704074.0707625321</v>
      </c>
      <c r="BQ246" s="62">
        <v>179049.28542096968</v>
      </c>
      <c r="BR246" s="62">
        <v>22105.020218094</v>
      </c>
      <c r="BS246" s="62">
        <v>28693.214921298684</v>
      </c>
      <c r="BT246" s="62">
        <v>20514.110217738966</v>
      </c>
      <c r="BU246" s="62">
        <v>79657.326667290283</v>
      </c>
      <c r="BV246" s="62">
        <v>249541.8904884861</v>
      </c>
      <c r="BW246" s="62">
        <v>36493.502063835062</v>
      </c>
      <c r="BX246" s="62">
        <v>3310896.3848069925</v>
      </c>
      <c r="BY246" s="62">
        <v>503736.40121183451</v>
      </c>
      <c r="BZ246" s="62">
        <v>67315.1994465881</v>
      </c>
      <c r="CA246" s="62">
        <v>300834.79770768335</v>
      </c>
      <c r="CB246" s="62">
        <v>115402.63168912036</v>
      </c>
      <c r="CC246" s="62">
        <v>21977.032256995717</v>
      </c>
      <c r="CD246" s="62">
        <v>17239.41923811278</v>
      </c>
      <c r="CE246" s="62">
        <v>125303.01455457624</v>
      </c>
      <c r="CF246" s="62">
        <v>207174.56177533444</v>
      </c>
    </row>
    <row r="247" spans="1:87" outlineLevel="1" x14ac:dyDescent="0.2">
      <c r="B247" s="2">
        <v>233</v>
      </c>
      <c r="E247" t="s">
        <v>149</v>
      </c>
      <c r="F247" s="16"/>
      <c r="G247" s="16">
        <f>HLOOKUP($E$3,$P$3:$CF$269,O247,FALSE)</f>
        <v>121.48225782618636</v>
      </c>
      <c r="H247" s="16">
        <f t="shared" ref="H247:K247" si="102">H137</f>
        <v>123.64298083954563</v>
      </c>
      <c r="I247" s="16">
        <f t="shared" si="102"/>
        <v>125.84213517632614</v>
      </c>
      <c r="J247" s="16">
        <f t="shared" si="102"/>
        <v>128.08040438856614</v>
      </c>
      <c r="K247" s="16">
        <f t="shared" si="102"/>
        <v>128.08040438856614</v>
      </c>
      <c r="L247" s="16">
        <f t="shared" ref="L247:M247" si="103">L137</f>
        <v>128.08040438856614</v>
      </c>
      <c r="M247" s="16">
        <f t="shared" si="103"/>
        <v>128.08040438856614</v>
      </c>
      <c r="N247" s="125"/>
      <c r="O247" s="62">
        <v>245</v>
      </c>
      <c r="P247" s="62">
        <v>0</v>
      </c>
      <c r="Q247" s="54">
        <v>112.94636489328941</v>
      </c>
      <c r="R247" s="65">
        <v>119.90882598845548</v>
      </c>
      <c r="S247" s="65">
        <v>129.82440916515441</v>
      </c>
      <c r="T247" s="65">
        <v>121.76793175669485</v>
      </c>
      <c r="U247" s="65">
        <v>136.80672909693433</v>
      </c>
      <c r="V247" s="65">
        <v>132.89794217212008</v>
      </c>
      <c r="W247" s="65">
        <v>120.08791702477366</v>
      </c>
      <c r="X247" s="65">
        <v>127.88983277683826</v>
      </c>
      <c r="Y247" s="65">
        <v>121.48225782618636</v>
      </c>
      <c r="Z247" s="65">
        <v>115.85085408419623</v>
      </c>
      <c r="AA247" s="65">
        <v>141.3156406634694</v>
      </c>
      <c r="AB247" s="65">
        <v>145.7623882106526</v>
      </c>
      <c r="AC247" s="65">
        <v>142.40989423223749</v>
      </c>
      <c r="AD247" s="65">
        <v>124.0360812666496</v>
      </c>
      <c r="AE247" s="65">
        <v>145.7623882106526</v>
      </c>
      <c r="AF247" s="65">
        <v>124.78497613550158</v>
      </c>
      <c r="AG247" s="65">
        <v>121.48225782618636</v>
      </c>
      <c r="AH247" s="65">
        <v>145.7623882106526</v>
      </c>
      <c r="AI247" s="65">
        <v>121.90346028562305</v>
      </c>
      <c r="AJ247" s="65">
        <v>119.90882598845548</v>
      </c>
      <c r="AK247" s="65">
        <v>121.48225782618636</v>
      </c>
      <c r="AL247" s="65">
        <v>136.80672909693433</v>
      </c>
      <c r="AM247" s="62">
        <v>127.88983277683826</v>
      </c>
      <c r="AN247" s="62">
        <v>139.60831166458524</v>
      </c>
      <c r="AO247" s="62">
        <v>121.48225782618636</v>
      </c>
      <c r="AP247" s="62">
        <v>136.80672909693433</v>
      </c>
      <c r="AQ247" s="62">
        <v>110.75400918022159</v>
      </c>
      <c r="AR247" s="62">
        <v>110.75400918022159</v>
      </c>
      <c r="AS247" s="62">
        <v>142.40989423223749</v>
      </c>
      <c r="AT247" s="62">
        <v>134.78085267887963</v>
      </c>
      <c r="AU247" s="62">
        <v>141.3156406634694</v>
      </c>
      <c r="AV247" s="62">
        <v>133.61143820285582</v>
      </c>
      <c r="AW247" s="62">
        <v>127.50962337369558</v>
      </c>
      <c r="AX247" s="62">
        <v>115.76604995703863</v>
      </c>
      <c r="AY247" s="62">
        <v>132.89794217212008</v>
      </c>
      <c r="AZ247" s="62">
        <v>122.33528156949642</v>
      </c>
      <c r="BA247" s="62">
        <v>123.43674053330342</v>
      </c>
      <c r="BB247" s="62">
        <v>124.78497613550158</v>
      </c>
      <c r="BC247" s="62">
        <v>113.73381886474279</v>
      </c>
      <c r="BD247" s="62">
        <v>136.80672909693433</v>
      </c>
      <c r="BE247" s="62">
        <v>138.01066621754694</v>
      </c>
      <c r="BF247" s="62">
        <v>120.08791702477366</v>
      </c>
      <c r="BG247" s="62">
        <v>120.08791702477366</v>
      </c>
      <c r="BH247" s="62">
        <v>113.26204286375102</v>
      </c>
      <c r="BI247" s="62">
        <v>125.99081726999606</v>
      </c>
      <c r="BJ247" s="62">
        <v>139.60831166458524</v>
      </c>
      <c r="BK247" s="62">
        <v>138.01066621754694</v>
      </c>
      <c r="BL247" s="62">
        <v>133.61143820285582</v>
      </c>
      <c r="BM247" s="62">
        <v>142.40989423223749</v>
      </c>
      <c r="BN247" s="62">
        <v>104.23222287046765</v>
      </c>
      <c r="BO247" s="62">
        <v>114.98176000791265</v>
      </c>
      <c r="BP247" s="62">
        <v>142.40989423223749</v>
      </c>
      <c r="BQ247" s="62">
        <v>112.94636489328941</v>
      </c>
      <c r="BR247" s="62">
        <v>104.23222287046765</v>
      </c>
      <c r="BS247" s="62">
        <v>120.51972453913251</v>
      </c>
      <c r="BT247" s="62">
        <v>119.90882598845548</v>
      </c>
      <c r="BU247" s="62">
        <v>124.78497613550158</v>
      </c>
      <c r="BV247" s="62">
        <v>119.90882598845548</v>
      </c>
      <c r="BW247" s="62">
        <v>128.52103189718119</v>
      </c>
      <c r="BX247" s="62">
        <v>142.40989423223749</v>
      </c>
      <c r="BY247" s="62">
        <v>143.08837110848145</v>
      </c>
      <c r="BZ247" s="62">
        <v>133.61143820285582</v>
      </c>
      <c r="CA247" s="62">
        <v>132.89794217212008</v>
      </c>
      <c r="CB247" s="62">
        <v>120.08791702477366</v>
      </c>
      <c r="CC247" s="62">
        <v>121.31585941730198</v>
      </c>
      <c r="CD247" s="62">
        <v>132.89794217212008</v>
      </c>
      <c r="CE247" s="62">
        <v>109.73377666248402</v>
      </c>
      <c r="CF247" s="62">
        <v>143.08837110848145</v>
      </c>
    </row>
    <row r="248" spans="1:87" x14ac:dyDescent="0.2">
      <c r="B248" s="2">
        <v>234</v>
      </c>
      <c r="E248" s="9" t="s">
        <v>150</v>
      </c>
      <c r="F248" s="7"/>
      <c r="G248" s="7">
        <f>HLOOKUP($E$3,$P$3:$CF$269,O248,FALSE)</f>
        <v>747552.33988341072</v>
      </c>
      <c r="H248" s="7">
        <f t="shared" ref="H248:K248" si="104">H246*H247</f>
        <v>757964.06614126882</v>
      </c>
      <c r="I248" s="7">
        <f t="shared" si="104"/>
        <v>771767.08939949097</v>
      </c>
      <c r="J248" s="7">
        <f t="shared" si="104"/>
        <v>790684.90890371066</v>
      </c>
      <c r="K248" s="7" t="e">
        <f t="shared" si="104"/>
        <v>#NUM!</v>
      </c>
      <c r="L248" s="7" t="e">
        <f t="shared" ref="L248:M248" si="105">L246*L247</f>
        <v>#NUM!</v>
      </c>
      <c r="M248" s="7" t="e">
        <f t="shared" si="105"/>
        <v>#NUM!</v>
      </c>
      <c r="N248" s="33"/>
      <c r="O248" s="62">
        <v>246</v>
      </c>
      <c r="P248" s="62">
        <v>0</v>
      </c>
      <c r="Q248" s="54">
        <v>12389796.984954078</v>
      </c>
      <c r="R248" s="73">
        <v>1418299.9702361799</v>
      </c>
      <c r="S248" s="73">
        <v>24391619.338339958</v>
      </c>
      <c r="T248" s="73">
        <v>21744806.265553843</v>
      </c>
      <c r="U248" s="73">
        <v>46320992.77251336</v>
      </c>
      <c r="V248" s="73">
        <v>45263215.412407696</v>
      </c>
      <c r="W248" s="73">
        <v>20028069.444589015</v>
      </c>
      <c r="X248" s="73">
        <v>4583487.3649029033</v>
      </c>
      <c r="Y248" s="73">
        <v>747552.33988341072</v>
      </c>
      <c r="Z248" s="73">
        <v>10415314.164240617</v>
      </c>
      <c r="AA248" s="73">
        <v>1629865.00651045</v>
      </c>
      <c r="AB248" s="73">
        <v>7276173.6958756829</v>
      </c>
      <c r="AC248" s="73">
        <v>171030212.35070577</v>
      </c>
      <c r="AD248" s="73">
        <v>27087072.425466459</v>
      </c>
      <c r="AE248" s="73">
        <v>56435797.725779839</v>
      </c>
      <c r="AF248" s="73">
        <v>11782957.665396016</v>
      </c>
      <c r="AG248" s="73">
        <v>2708103.4749977463</v>
      </c>
      <c r="AH248" s="73">
        <v>18301158.126584366</v>
      </c>
      <c r="AI248" s="73">
        <v>11745757.174166933</v>
      </c>
      <c r="AJ248" s="73">
        <v>2405383.1790666729</v>
      </c>
      <c r="AK248" s="73">
        <v>27866406.192925829</v>
      </c>
      <c r="AL248" s="73">
        <v>7771667.3617055872</v>
      </c>
      <c r="AM248" s="62">
        <v>35754037.906765722</v>
      </c>
      <c r="AN248" s="62">
        <v>22429778.131249789</v>
      </c>
      <c r="AO248" s="62">
        <v>1727010.1736692155</v>
      </c>
      <c r="AP248" s="62">
        <v>140379682.36382005</v>
      </c>
      <c r="AQ248" s="62">
        <v>800624.0619161923</v>
      </c>
      <c r="AR248" s="62">
        <v>2906844.4006218128</v>
      </c>
      <c r="AS248" s="62">
        <v>103493538.797626</v>
      </c>
      <c r="AT248" s="62">
        <v>1105009790.2411876</v>
      </c>
      <c r="AU248" s="62">
        <v>185942221.106233</v>
      </c>
      <c r="AV248" s="62">
        <v>13583808.721611477</v>
      </c>
      <c r="AW248" s="62">
        <v>3645170.6959332926</v>
      </c>
      <c r="AX248" s="62">
        <v>15066027.073243691</v>
      </c>
      <c r="AY248" s="62">
        <v>56986700.69173681</v>
      </c>
      <c r="AZ248" s="62">
        <v>5805983.2659080504</v>
      </c>
      <c r="BA248" s="62">
        <v>11053481.740534624</v>
      </c>
      <c r="BB248" s="62">
        <v>87760129.68813777</v>
      </c>
      <c r="BC248" s="62">
        <v>4360133.7930446668</v>
      </c>
      <c r="BD248" s="62">
        <v>26785131.327395868</v>
      </c>
      <c r="BE248" s="62">
        <v>25143725.078180078</v>
      </c>
      <c r="BF248" s="62">
        <v>38666714.892862894</v>
      </c>
      <c r="BG248" s="62">
        <v>7057438.2382794637</v>
      </c>
      <c r="BH248" s="62">
        <v>15355278.860214682</v>
      </c>
      <c r="BI248" s="62">
        <v>5695262.2410036922</v>
      </c>
      <c r="BJ248" s="62">
        <v>47389785.801458776</v>
      </c>
      <c r="BK248" s="62">
        <v>7647810.7371156467</v>
      </c>
      <c r="BL248" s="62">
        <v>9149917.7730115987</v>
      </c>
      <c r="BM248" s="62">
        <v>36180251.339734584</v>
      </c>
      <c r="BN248" s="62">
        <v>5898960.8865617439</v>
      </c>
      <c r="BO248" s="62">
        <v>19482728.606485318</v>
      </c>
      <c r="BP248" s="62">
        <v>242677008.18119058</v>
      </c>
      <c r="BQ248" s="62">
        <v>20222965.925039567</v>
      </c>
      <c r="BR248" s="62">
        <v>2304055.3939285674</v>
      </c>
      <c r="BS248" s="62">
        <v>3458098.3584570442</v>
      </c>
      <c r="BT248" s="62">
        <v>2459822.872406858</v>
      </c>
      <c r="BU248" s="62">
        <v>9940037.6071956716</v>
      </c>
      <c r="BV248" s="62">
        <v>29922275.123414092</v>
      </c>
      <c r="BW248" s="62">
        <v>4690182.5427859938</v>
      </c>
      <c r="BX248" s="62">
        <v>471504403.97426128</v>
      </c>
      <c r="BY248" s="62">
        <v>72078821.11744988</v>
      </c>
      <c r="BZ248" s="62">
        <v>8994080.6109707206</v>
      </c>
      <c r="CA248" s="62">
        <v>39980325.549117148</v>
      </c>
      <c r="CB248" s="62">
        <v>13858461.658723602</v>
      </c>
      <c r="CC248" s="62">
        <v>2666162.5556992032</v>
      </c>
      <c r="CD248" s="62">
        <v>2291083.3409876465</v>
      </c>
      <c r="CE248" s="62">
        <v>13749973.014267853</v>
      </c>
      <c r="CF248" s="62">
        <v>29644270.579546072</v>
      </c>
    </row>
    <row r="249" spans="1:87" x14ac:dyDescent="0.2">
      <c r="B249" s="2">
        <v>235</v>
      </c>
      <c r="O249" s="62">
        <v>247</v>
      </c>
      <c r="P249" s="62">
        <v>0</v>
      </c>
    </row>
    <row r="250" spans="1:87" x14ac:dyDescent="0.2">
      <c r="B250" s="2">
        <v>236</v>
      </c>
      <c r="E250"/>
      <c r="O250" s="62">
        <v>248</v>
      </c>
      <c r="P250" s="62">
        <v>0</v>
      </c>
    </row>
    <row r="251" spans="1:87" x14ac:dyDescent="0.2">
      <c r="E251"/>
      <c r="O251" s="62">
        <v>249</v>
      </c>
      <c r="P251" s="62">
        <v>0</v>
      </c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</row>
    <row r="252" spans="1:87" x14ac:dyDescent="0.2">
      <c r="E252"/>
      <c r="O252" s="62">
        <v>250</v>
      </c>
      <c r="P252" s="62">
        <v>0</v>
      </c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</row>
    <row r="253" spans="1:87" ht="13.5" thickBot="1" x14ac:dyDescent="0.25">
      <c r="A253" s="163" t="s">
        <v>151</v>
      </c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7"/>
      <c r="N253" s="33"/>
      <c r="O253" s="62">
        <v>251</v>
      </c>
      <c r="P253" s="62">
        <v>0</v>
      </c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7"/>
      <c r="CH253" s="7"/>
      <c r="CI253" s="7"/>
    </row>
    <row r="254" spans="1:87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7"/>
      <c r="N254" s="33"/>
      <c r="O254" s="62">
        <v>252</v>
      </c>
      <c r="P254" s="62">
        <v>0</v>
      </c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7"/>
      <c r="CH254" s="7"/>
      <c r="CI254" s="7"/>
    </row>
    <row r="255" spans="1:87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7"/>
      <c r="N255" s="33"/>
      <c r="O255" s="62">
        <v>253</v>
      </c>
      <c r="P255" s="62">
        <v>0</v>
      </c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7"/>
      <c r="CH255" s="7"/>
      <c r="CI255" s="7"/>
    </row>
    <row r="256" spans="1:87" x14ac:dyDescent="0.2">
      <c r="A256" s="2"/>
      <c r="B256" s="2">
        <v>237</v>
      </c>
      <c r="C256" s="10" t="s">
        <v>94</v>
      </c>
      <c r="D256" s="2"/>
      <c r="F256" s="34"/>
      <c r="G256" s="34">
        <f t="shared" ref="G256" si="106">G121</f>
        <v>922404.10909796855</v>
      </c>
      <c r="H256" s="34">
        <f t="shared" ref="H256:K256" si="107">H121</f>
        <v>888710.35433681577</v>
      </c>
      <c r="I256" s="34">
        <f t="shared" si="107"/>
        <v>995189.27139198373</v>
      </c>
      <c r="J256" s="34">
        <f t="shared" si="107"/>
        <v>999432.17043764435</v>
      </c>
      <c r="K256" s="34">
        <f t="shared" si="107"/>
        <v>94546.90606804633</v>
      </c>
      <c r="L256" s="34">
        <f t="shared" ref="L256:M256" si="108">L121</f>
        <v>90207.203079522995</v>
      </c>
      <c r="M256" s="34">
        <f t="shared" si="108"/>
        <v>86066.692458172896</v>
      </c>
      <c r="N256" s="34"/>
      <c r="O256" s="62">
        <v>254</v>
      </c>
      <c r="P256" s="62">
        <v>0</v>
      </c>
      <c r="Q256" s="54">
        <v>24888602.075429447</v>
      </c>
      <c r="R256" s="54">
        <v>1596850.7048808183</v>
      </c>
      <c r="S256" s="54">
        <v>24898850.268830284</v>
      </c>
      <c r="T256" s="54">
        <v>20816409.773639452</v>
      </c>
      <c r="U256" s="54">
        <v>41441591.412076026</v>
      </c>
      <c r="V256" s="54">
        <v>40997605.831766076</v>
      </c>
      <c r="W256" s="54">
        <v>22930334.121066429</v>
      </c>
      <c r="X256" s="54">
        <v>4603094.617529951</v>
      </c>
      <c r="Y256" s="54">
        <v>922404.10909796855</v>
      </c>
      <c r="Z256" s="54">
        <v>9129510.9295375217</v>
      </c>
      <c r="AA256" s="54">
        <v>1112507.2768835572</v>
      </c>
      <c r="AB256" s="54">
        <v>4904502.6596541442</v>
      </c>
      <c r="AC256" s="54">
        <v>159713785.16782528</v>
      </c>
      <c r="AD256" s="54">
        <v>23149177.202082455</v>
      </c>
      <c r="AE256" s="54">
        <v>62125723.506451353</v>
      </c>
      <c r="AF256" s="54">
        <v>12609896.228519836</v>
      </c>
      <c r="AG256" s="54">
        <v>2198344.5044548796</v>
      </c>
      <c r="AH256" s="54">
        <v>15860091.773855809</v>
      </c>
      <c r="AI256" s="54">
        <v>13434050.727883991</v>
      </c>
      <c r="AJ256" s="54">
        <v>2575542.6387275076</v>
      </c>
      <c r="AK256" s="54">
        <v>30679909.971466273</v>
      </c>
      <c r="AL256" s="54">
        <v>6827295.5970454682</v>
      </c>
      <c r="AM256" s="54">
        <v>33975748.495284401</v>
      </c>
      <c r="AN256" s="54">
        <v>17028654.158672307</v>
      </c>
      <c r="AO256" s="54">
        <v>1396100.3056785425</v>
      </c>
      <c r="AP256" s="54">
        <v>134998657.89067411</v>
      </c>
      <c r="AQ256" s="54">
        <v>658308.91099869227</v>
      </c>
      <c r="AR256" s="54">
        <v>1496893.9666509596</v>
      </c>
      <c r="AS256" s="54">
        <v>100543868.77671877</v>
      </c>
      <c r="AT256" s="54">
        <v>1291093962.5053611</v>
      </c>
      <c r="AU256" s="54">
        <v>217553972.55748352</v>
      </c>
      <c r="AV256" s="54">
        <v>14870807.157456636</v>
      </c>
      <c r="AW256" s="54">
        <v>3217782.7586770393</v>
      </c>
      <c r="AX256" s="54">
        <v>14636762.195968285</v>
      </c>
      <c r="AY256" s="54">
        <v>46491870.963289961</v>
      </c>
      <c r="AZ256" s="54">
        <v>4810612.6884498876</v>
      </c>
      <c r="BA256" s="54">
        <v>9838422.2584410124</v>
      </c>
      <c r="BB256" s="54">
        <v>80996232.412519336</v>
      </c>
      <c r="BC256" s="54">
        <v>4906269.8747840719</v>
      </c>
      <c r="BD256" s="54">
        <v>26626170.035404973</v>
      </c>
      <c r="BE256" s="54">
        <v>21283460.071670614</v>
      </c>
      <c r="BF256" s="54">
        <v>40039453.279862024</v>
      </c>
      <c r="BG256" s="54">
        <v>6619351.9635040369</v>
      </c>
      <c r="BH256" s="54">
        <v>15860761.142670352</v>
      </c>
      <c r="BI256" s="54">
        <v>3873814.5842384961</v>
      </c>
      <c r="BJ256" s="54">
        <v>49568785.489453077</v>
      </c>
      <c r="BK256" s="54">
        <v>6904088.7040878367</v>
      </c>
      <c r="BL256" s="54">
        <v>8923634.5500612631</v>
      </c>
      <c r="BM256" s="54">
        <v>31002984.633884825</v>
      </c>
      <c r="BN256" s="54">
        <v>5349292.6517076734</v>
      </c>
      <c r="BO256" s="54">
        <v>22099641.0946211</v>
      </c>
      <c r="BP256" s="54">
        <v>263523442.12113047</v>
      </c>
      <c r="BQ256" s="54">
        <v>23266331.016135551</v>
      </c>
      <c r="BR256" s="54">
        <v>2560823.3381623514</v>
      </c>
      <c r="BS256" s="54">
        <v>3189682.157605174</v>
      </c>
      <c r="BT256" s="54">
        <v>2377224.9126204276</v>
      </c>
      <c r="BU256" s="54">
        <v>9203830.3968341872</v>
      </c>
      <c r="BV256" s="54">
        <v>33791652.804320581</v>
      </c>
      <c r="BW256" s="54">
        <v>4765338.3373538554</v>
      </c>
      <c r="BX256" s="54">
        <v>795760800.59998727</v>
      </c>
      <c r="BY256" s="54">
        <v>70940433.328990966</v>
      </c>
      <c r="BZ256" s="54">
        <v>5738094.7721897867</v>
      </c>
      <c r="CA256" s="54">
        <v>45483532.130174883</v>
      </c>
      <c r="CB256" s="54">
        <v>11648690.734143872</v>
      </c>
      <c r="CC256" s="54">
        <v>3133690.6504128994</v>
      </c>
      <c r="CD256" s="54">
        <v>3247606.3245312478</v>
      </c>
      <c r="CE256" s="54">
        <v>13386631.217390727</v>
      </c>
      <c r="CF256" s="54">
        <v>29074552.715437267</v>
      </c>
      <c r="CG256" s="7"/>
      <c r="CH256" s="7"/>
      <c r="CI256" s="7"/>
    </row>
    <row r="257" spans="1:87" x14ac:dyDescent="0.2">
      <c r="A257" s="2"/>
      <c r="B257" s="2">
        <v>238</v>
      </c>
      <c r="C257" s="10" t="s">
        <v>109</v>
      </c>
      <c r="D257" s="2"/>
      <c r="F257" s="34"/>
      <c r="G257" s="34">
        <f t="shared" ref="G257" si="109">G248</f>
        <v>747552.33988341072</v>
      </c>
      <c r="H257" s="34">
        <f t="shared" ref="H257:K257" si="110">H248</f>
        <v>757964.06614126882</v>
      </c>
      <c r="I257" s="34">
        <f t="shared" si="110"/>
        <v>771767.08939949097</v>
      </c>
      <c r="J257" s="34">
        <f t="shared" si="110"/>
        <v>790684.90890371066</v>
      </c>
      <c r="K257" s="34" t="e">
        <f t="shared" si="110"/>
        <v>#NUM!</v>
      </c>
      <c r="L257" s="34" t="e">
        <f t="shared" ref="L257:M257" si="111">L248</f>
        <v>#NUM!</v>
      </c>
      <c r="M257" s="34" t="e">
        <f t="shared" si="111"/>
        <v>#NUM!</v>
      </c>
      <c r="N257" s="34"/>
      <c r="O257" s="62">
        <v>255</v>
      </c>
      <c r="P257" s="62">
        <v>0</v>
      </c>
      <c r="Q257" s="54">
        <v>12389796.984954078</v>
      </c>
      <c r="R257" s="54">
        <v>1418299.9702361799</v>
      </c>
      <c r="S257" s="54">
        <v>24391619.338339958</v>
      </c>
      <c r="T257" s="54">
        <v>21744806.265553843</v>
      </c>
      <c r="U257" s="54">
        <v>46320992.77251336</v>
      </c>
      <c r="V257" s="54">
        <v>45263215.412407696</v>
      </c>
      <c r="W257" s="54">
        <v>20028069.444589015</v>
      </c>
      <c r="X257" s="54">
        <v>4583487.3649029033</v>
      </c>
      <c r="Y257" s="54">
        <v>747552.33988341072</v>
      </c>
      <c r="Z257" s="54">
        <v>10415314.164240617</v>
      </c>
      <c r="AA257" s="54">
        <v>1629865.00651045</v>
      </c>
      <c r="AB257" s="54">
        <v>7276173.6958756829</v>
      </c>
      <c r="AC257" s="54">
        <v>171030212.35070577</v>
      </c>
      <c r="AD257" s="54">
        <v>27087072.425466459</v>
      </c>
      <c r="AE257" s="54">
        <v>56435797.725779839</v>
      </c>
      <c r="AF257" s="54">
        <v>11782957.665396016</v>
      </c>
      <c r="AG257" s="54">
        <v>2708103.4749977463</v>
      </c>
      <c r="AH257" s="54">
        <v>18301158.126584366</v>
      </c>
      <c r="AI257" s="54">
        <v>11745757.174166933</v>
      </c>
      <c r="AJ257" s="54">
        <v>2405383.1790666729</v>
      </c>
      <c r="AK257" s="54">
        <v>27866406.192925829</v>
      </c>
      <c r="AL257" s="54">
        <v>7771667.3617055872</v>
      </c>
      <c r="AM257" s="54">
        <v>35754037.906765722</v>
      </c>
      <c r="AN257" s="54">
        <v>22429778.131249789</v>
      </c>
      <c r="AO257" s="54">
        <v>1727010.1736692155</v>
      </c>
      <c r="AP257" s="54">
        <v>140379682.36382005</v>
      </c>
      <c r="AQ257" s="54">
        <v>800624.0619161923</v>
      </c>
      <c r="AR257" s="54">
        <v>2906844.4006218128</v>
      </c>
      <c r="AS257" s="54">
        <v>103493538.797626</v>
      </c>
      <c r="AT257" s="54">
        <v>1105009790.2411876</v>
      </c>
      <c r="AU257" s="54">
        <v>185942221.106233</v>
      </c>
      <c r="AV257" s="54">
        <v>13583808.721611477</v>
      </c>
      <c r="AW257" s="54">
        <v>3645170.6959332926</v>
      </c>
      <c r="AX257" s="54">
        <v>15066027.073243691</v>
      </c>
      <c r="AY257" s="54">
        <v>56986700.69173681</v>
      </c>
      <c r="AZ257" s="54">
        <v>5805983.2659080504</v>
      </c>
      <c r="BA257" s="54">
        <v>11053481.740534624</v>
      </c>
      <c r="BB257" s="54">
        <v>87760129.68813777</v>
      </c>
      <c r="BC257" s="54">
        <v>4360133.7930446668</v>
      </c>
      <c r="BD257" s="54">
        <v>26785131.327395868</v>
      </c>
      <c r="BE257" s="54">
        <v>25143725.078180078</v>
      </c>
      <c r="BF257" s="54">
        <v>38666714.892862894</v>
      </c>
      <c r="BG257" s="54">
        <v>7057438.2382794637</v>
      </c>
      <c r="BH257" s="54">
        <v>15355278.860214682</v>
      </c>
      <c r="BI257" s="54">
        <v>5695262.2410036922</v>
      </c>
      <c r="BJ257" s="54">
        <v>47389785.801458776</v>
      </c>
      <c r="BK257" s="54">
        <v>7647810.7371156467</v>
      </c>
      <c r="BL257" s="54">
        <v>9149917.7730115987</v>
      </c>
      <c r="BM257" s="54">
        <v>36180251.339734584</v>
      </c>
      <c r="BN257" s="54">
        <v>5898960.8865617439</v>
      </c>
      <c r="BO257" s="54">
        <v>19482728.606485318</v>
      </c>
      <c r="BP257" s="54">
        <v>242677008.18119058</v>
      </c>
      <c r="BQ257" s="54">
        <v>20222965.925039567</v>
      </c>
      <c r="BR257" s="54">
        <v>2304055.3939285674</v>
      </c>
      <c r="BS257" s="54">
        <v>3458098.3584570442</v>
      </c>
      <c r="BT257" s="54">
        <v>2459822.872406858</v>
      </c>
      <c r="BU257" s="54">
        <v>9940037.6071956716</v>
      </c>
      <c r="BV257" s="54">
        <v>29922275.123414092</v>
      </c>
      <c r="BW257" s="54">
        <v>4690182.5427859938</v>
      </c>
      <c r="BX257" s="54">
        <v>471504403.97426128</v>
      </c>
      <c r="BY257" s="54">
        <v>72078821.11744988</v>
      </c>
      <c r="BZ257" s="54">
        <v>8994080.6109707206</v>
      </c>
      <c r="CA257" s="54">
        <v>39980325.549117148</v>
      </c>
      <c r="CB257" s="54">
        <v>13858461.658723602</v>
      </c>
      <c r="CC257" s="54">
        <v>2666162.5556992032</v>
      </c>
      <c r="CD257" s="54">
        <v>2291083.3409876465</v>
      </c>
      <c r="CE257" s="54">
        <v>13749973.014267853</v>
      </c>
      <c r="CF257" s="54">
        <v>29644270.579546072</v>
      </c>
      <c r="CG257" s="7"/>
      <c r="CH257" s="7"/>
      <c r="CI257" s="7"/>
    </row>
    <row r="258" spans="1:87" x14ac:dyDescent="0.2">
      <c r="A258" s="2"/>
      <c r="B258" s="2">
        <v>239</v>
      </c>
      <c r="C258" t="s">
        <v>152</v>
      </c>
      <c r="E258"/>
      <c r="F258" s="17"/>
      <c r="G258" s="17">
        <f t="shared" ref="G258" si="112">G256-G257</f>
        <v>174851.76921455783</v>
      </c>
      <c r="H258" s="17">
        <f t="shared" ref="H258:K258" si="113">H256-H257</f>
        <v>130746.28819554695</v>
      </c>
      <c r="I258" s="17">
        <f t="shared" si="113"/>
        <v>223422.18199249275</v>
      </c>
      <c r="J258" s="17">
        <f t="shared" si="113"/>
        <v>208747.26153393369</v>
      </c>
      <c r="K258" s="17" t="e">
        <f t="shared" si="113"/>
        <v>#NUM!</v>
      </c>
      <c r="L258" s="17" t="e">
        <f t="shared" ref="L258:M258" si="114">L256-L257</f>
        <v>#NUM!</v>
      </c>
      <c r="M258" s="17" t="e">
        <f t="shared" si="114"/>
        <v>#NUM!</v>
      </c>
      <c r="N258" s="34"/>
      <c r="O258" s="62">
        <v>256</v>
      </c>
      <c r="P258" s="62">
        <v>0</v>
      </c>
      <c r="Q258" s="54">
        <v>12498805.090475369</v>
      </c>
      <c r="R258" s="54">
        <v>178550.73464463837</v>
      </c>
      <c r="S258" s="54">
        <v>507230.93049032614</v>
      </c>
      <c r="T258" s="54">
        <v>-928396.49191439152</v>
      </c>
      <c r="U258" s="54">
        <v>-4879401.3604373336</v>
      </c>
      <c r="V258" s="54">
        <v>-4265609.5806416199</v>
      </c>
      <c r="W258" s="54">
        <v>2902264.6764774136</v>
      </c>
      <c r="X258" s="54">
        <v>19607.25262704771</v>
      </c>
      <c r="Y258" s="54">
        <v>174851.76921455783</v>
      </c>
      <c r="Z258" s="54">
        <v>-1285803.2347030956</v>
      </c>
      <c r="AA258" s="54">
        <v>-517357.72962689283</v>
      </c>
      <c r="AB258" s="54">
        <v>-2371671.0362215387</v>
      </c>
      <c r="AC258" s="54">
        <v>-11316427.182880491</v>
      </c>
      <c r="AD258" s="54">
        <v>-3937895.2233840041</v>
      </c>
      <c r="AE258" s="54">
        <v>5689925.7806715146</v>
      </c>
      <c r="AF258" s="54">
        <v>826938.56312382035</v>
      </c>
      <c r="AG258" s="54">
        <v>-509758.97054286674</v>
      </c>
      <c r="AH258" s="54">
        <v>-2441066.3527285568</v>
      </c>
      <c r="AI258" s="54">
        <v>1688293.5537170582</v>
      </c>
      <c r="AJ258" s="54">
        <v>170159.45966083463</v>
      </c>
      <c r="AK258" s="54">
        <v>2813503.7785404436</v>
      </c>
      <c r="AL258" s="54">
        <v>-944371.76466011908</v>
      </c>
      <c r="AM258" s="54">
        <v>-1778289.4114813209</v>
      </c>
      <c r="AN258" s="54">
        <v>-5401123.9725774825</v>
      </c>
      <c r="AO258" s="54">
        <v>-330909.86799067305</v>
      </c>
      <c r="AP258" s="54">
        <v>-5381024.473145932</v>
      </c>
      <c r="AQ258" s="54">
        <v>-142315.15091750002</v>
      </c>
      <c r="AR258" s="54">
        <v>-1409950.4339708532</v>
      </c>
      <c r="AS258" s="54">
        <v>-2949670.0209072381</v>
      </c>
      <c r="AT258" s="54">
        <v>186084172.26417351</v>
      </c>
      <c r="AU258" s="54">
        <v>31611751.451250523</v>
      </c>
      <c r="AV258" s="54">
        <v>1286998.435845159</v>
      </c>
      <c r="AW258" s="54">
        <v>-427387.93725625332</v>
      </c>
      <c r="AX258" s="54">
        <v>-429264.87727540545</v>
      </c>
      <c r="AY258" s="54">
        <v>-10494829.728446849</v>
      </c>
      <c r="AZ258" s="54">
        <v>-995370.57745816279</v>
      </c>
      <c r="BA258" s="54">
        <v>-1215059.4820936117</v>
      </c>
      <c r="BB258" s="54">
        <v>-6763897.275618434</v>
      </c>
      <c r="BC258" s="54">
        <v>546136.08173940517</v>
      </c>
      <c r="BD258" s="54">
        <v>-158961.29199089482</v>
      </c>
      <c r="BE258" s="54">
        <v>-3860265.0065094642</v>
      </c>
      <c r="BF258" s="54">
        <v>1372738.3869991302</v>
      </c>
      <c r="BG258" s="54">
        <v>-438086.27477542683</v>
      </c>
      <c r="BH258" s="54">
        <v>505482.28245566972</v>
      </c>
      <c r="BI258" s="54">
        <v>-1821447.656765196</v>
      </c>
      <c r="BJ258" s="54">
        <v>2178999.6879943013</v>
      </c>
      <c r="BK258" s="54">
        <v>-743722.03302781004</v>
      </c>
      <c r="BL258" s="54">
        <v>-226283.22295033559</v>
      </c>
      <c r="BM258" s="54">
        <v>-5177266.7058497593</v>
      </c>
      <c r="BN258" s="54">
        <v>-549668.23485407047</v>
      </c>
      <c r="BO258" s="54">
        <v>2616912.4881357811</v>
      </c>
      <c r="BP258" s="54">
        <v>20846433.939939886</v>
      </c>
      <c r="BQ258" s="54">
        <v>3043365.091095984</v>
      </c>
      <c r="BR258" s="54">
        <v>256767.94423378399</v>
      </c>
      <c r="BS258" s="54">
        <v>-268416.20085187024</v>
      </c>
      <c r="BT258" s="54">
        <v>-82597.959786430467</v>
      </c>
      <c r="BU258" s="54">
        <v>-736207.21036148444</v>
      </c>
      <c r="BV258" s="54">
        <v>3869377.6809064895</v>
      </c>
      <c r="BW258" s="54">
        <v>75155.794567861594</v>
      </c>
      <c r="BX258" s="54">
        <v>324256396.62572598</v>
      </c>
      <c r="BY258" s="54">
        <v>-1138387.7884589136</v>
      </c>
      <c r="BZ258" s="54">
        <v>-3255985.838780934</v>
      </c>
      <c r="CA258" s="54">
        <v>5503206.5810577348</v>
      </c>
      <c r="CB258" s="54">
        <v>-2209770.9245797303</v>
      </c>
      <c r="CC258" s="54">
        <v>467528.09471369628</v>
      </c>
      <c r="CD258" s="54">
        <v>956522.98354360135</v>
      </c>
      <c r="CE258" s="54">
        <v>-363341.79687712528</v>
      </c>
      <c r="CF258" s="54">
        <v>-569717.86410880461</v>
      </c>
      <c r="CG258" s="7"/>
      <c r="CH258" s="7"/>
      <c r="CI258" s="7"/>
    </row>
    <row r="259" spans="1:87" x14ac:dyDescent="0.2">
      <c r="A259" s="2"/>
      <c r="B259" s="2">
        <v>240</v>
      </c>
      <c r="C259" t="s">
        <v>153</v>
      </c>
      <c r="E259"/>
      <c r="F259" s="35"/>
      <c r="G259" s="35">
        <f t="shared" ref="G259" si="115">G258/G257</f>
        <v>0.23389903273104323</v>
      </c>
      <c r="H259" s="35">
        <f t="shared" ref="H259:K259" si="116">H258/H257</f>
        <v>0.17249668425729636</v>
      </c>
      <c r="I259" s="35">
        <f t="shared" si="116"/>
        <v>0.28949431125177505</v>
      </c>
      <c r="J259" s="35">
        <f t="shared" si="116"/>
        <v>0.2640081518987924</v>
      </c>
      <c r="K259" s="35" t="e">
        <f t="shared" si="116"/>
        <v>#NUM!</v>
      </c>
      <c r="L259" s="35" t="e">
        <f t="shared" ref="L259:M259" si="117">L258/L257</f>
        <v>#NUM!</v>
      </c>
      <c r="M259" s="35" t="e">
        <f t="shared" si="117"/>
        <v>#NUM!</v>
      </c>
      <c r="N259" s="35"/>
      <c r="O259" s="62">
        <v>257</v>
      </c>
      <c r="P259" s="62">
        <v>0</v>
      </c>
      <c r="Q259" s="54">
        <v>1.0087982156328847</v>
      </c>
      <c r="R259" s="84">
        <v>0.12589067079716962</v>
      </c>
      <c r="S259" s="84">
        <v>2.0795295443670498E-2</v>
      </c>
      <c r="T259" s="84">
        <v>-4.2695091442827585E-2</v>
      </c>
      <c r="U259" s="84">
        <v>-0.1053388770055193</v>
      </c>
      <c r="V259" s="84">
        <v>-9.4240091910755358E-2</v>
      </c>
      <c r="W259" s="84">
        <v>0.14490985686398838</v>
      </c>
      <c r="X259" s="84">
        <v>4.2778022640983264E-3</v>
      </c>
      <c r="Y259" s="84">
        <v>0.23389903273104323</v>
      </c>
      <c r="Z259" s="84">
        <v>-0.12345313971591022</v>
      </c>
      <c r="AA259" s="84">
        <v>-0.31742366856170412</v>
      </c>
      <c r="AB259" s="84">
        <v>-0.32595030511240558</v>
      </c>
      <c r="AC259" s="84">
        <v>-6.6166246462207548E-2</v>
      </c>
      <c r="AD259" s="84">
        <v>-0.14537913738074226</v>
      </c>
      <c r="AE259" s="84">
        <v>0.10082121649664146</v>
      </c>
      <c r="AF259" s="84">
        <v>7.0180899109258371E-2</v>
      </c>
      <c r="AG259" s="84">
        <v>-0.18823467243743003</v>
      </c>
      <c r="AH259" s="84">
        <v>-0.13338316273999348</v>
      </c>
      <c r="AI259" s="84">
        <v>0.14373645978568431</v>
      </c>
      <c r="AJ259" s="84">
        <v>7.0741103181264961E-2</v>
      </c>
      <c r="AK259" s="84">
        <v>0.1009639979788524</v>
      </c>
      <c r="AL259" s="84">
        <v>-0.12151469185537364</v>
      </c>
      <c r="AM259" s="54">
        <v>-4.9736743472681047E-2</v>
      </c>
      <c r="AN259" s="54">
        <v>-0.24080148902821677</v>
      </c>
      <c r="AO259" s="54">
        <v>-0.19160852265717698</v>
      </c>
      <c r="AP259" s="54">
        <v>-3.83319322464344E-2</v>
      </c>
      <c r="AQ259" s="54">
        <v>-0.17775527577435873</v>
      </c>
      <c r="AR259" s="54">
        <v>-0.48504503153634437</v>
      </c>
      <c r="AS259" s="54">
        <v>-2.8501006489642804E-2</v>
      </c>
      <c r="AT259" s="54">
        <v>0.16840047383069556</v>
      </c>
      <c r="AU259" s="54">
        <v>0.17000846425938956</v>
      </c>
      <c r="AV259" s="54">
        <v>9.4745035226944774E-2</v>
      </c>
      <c r="AW259" s="54">
        <v>-0.11724771565102986</v>
      </c>
      <c r="AX259" s="54">
        <v>-2.8492241198593931E-2</v>
      </c>
      <c r="AY259" s="54">
        <v>-0.18416278887976789</v>
      </c>
      <c r="AZ259" s="54">
        <v>-0.17143876099382588</v>
      </c>
      <c r="BA259" s="54">
        <v>-0.10992549774048326</v>
      </c>
      <c r="BB259" s="54">
        <v>-7.7072553329791696E-2</v>
      </c>
      <c r="BC259" s="54">
        <v>0.12525672551851677</v>
      </c>
      <c r="BD259" s="54">
        <v>-5.9346840621352119E-3</v>
      </c>
      <c r="BE259" s="54">
        <v>-0.15352796749513589</v>
      </c>
      <c r="BF259" s="54">
        <v>3.5501810557289168E-2</v>
      </c>
      <c r="BG259" s="54">
        <v>-6.2074404335450209E-2</v>
      </c>
      <c r="BH259" s="54">
        <v>3.2919120978347545E-2</v>
      </c>
      <c r="BI259" s="54">
        <v>-0.31981804870221342</v>
      </c>
      <c r="BJ259" s="54">
        <v>4.5980365835019799E-2</v>
      </c>
      <c r="BK259" s="54">
        <v>-9.7246396203092098E-2</v>
      </c>
      <c r="BL259" s="54">
        <v>-2.4730629123004333E-2</v>
      </c>
      <c r="BM259" s="54">
        <v>-0.14309648258755683</v>
      </c>
      <c r="BN259" s="54">
        <v>-9.3180518641215973E-2</v>
      </c>
      <c r="BO259" s="54">
        <v>0.13431960897226047</v>
      </c>
      <c r="BP259" s="54">
        <v>8.5901973558101793E-2</v>
      </c>
      <c r="BQ259" s="54">
        <v>0.15049054141597332</v>
      </c>
      <c r="BR259" s="54">
        <v>0.1114417409018876</v>
      </c>
      <c r="BS259" s="54">
        <v>-7.7619596965898291E-2</v>
      </c>
      <c r="BT259" s="54">
        <v>-3.3578824196236132E-2</v>
      </c>
      <c r="BU259" s="54">
        <v>-7.4064831488015515E-2</v>
      </c>
      <c r="BV259" s="54">
        <v>0.12931428726416305</v>
      </c>
      <c r="BW259" s="54">
        <v>1.6024065989384422E-2</v>
      </c>
      <c r="BX259" s="54">
        <v>0.68770597664115696</v>
      </c>
      <c r="BY259" s="54">
        <v>-1.5793651599877737E-2</v>
      </c>
      <c r="BZ259" s="54">
        <v>-0.36201430469828971</v>
      </c>
      <c r="CA259" s="54">
        <v>0.13764786818198527</v>
      </c>
      <c r="CB259" s="54">
        <v>-0.1594528295417787</v>
      </c>
      <c r="CC259" s="54">
        <v>0.17535618513368803</v>
      </c>
      <c r="CD259" s="54">
        <v>0.41749811821828392</v>
      </c>
      <c r="CE259" s="54">
        <v>-2.6424909816193717E-2</v>
      </c>
      <c r="CF259" s="54">
        <v>-1.9218481445851397E-2</v>
      </c>
      <c r="CG259" s="7"/>
      <c r="CH259" s="7"/>
      <c r="CI259" s="7"/>
    </row>
    <row r="260" spans="1:87" ht="13.5" thickBot="1" x14ac:dyDescent="0.25">
      <c r="B260" s="2">
        <v>241</v>
      </c>
      <c r="O260" s="62">
        <v>258</v>
      </c>
      <c r="P260" s="62">
        <v>0</v>
      </c>
    </row>
    <row r="261" spans="1:87" ht="13.5" thickBot="1" x14ac:dyDescent="0.25">
      <c r="B261" s="2">
        <v>242</v>
      </c>
      <c r="C261" s="36" t="s">
        <v>154</v>
      </c>
      <c r="D261" s="37"/>
      <c r="E261" s="37"/>
      <c r="F261" s="38"/>
      <c r="G261" s="38">
        <f>HLOOKUP($E$3,$Q$3:$CF$269,O261,TRUE)</f>
        <v>0.21017910101009249</v>
      </c>
      <c r="H261" s="38">
        <f t="shared" ref="H261:K261" si="118">LN(H256/H257)</f>
        <v>0.15913539340875196</v>
      </c>
      <c r="I261" s="38">
        <f t="shared" si="118"/>
        <v>0.25425013473726699</v>
      </c>
      <c r="J261" s="38">
        <f t="shared" si="118"/>
        <v>0.23428774499088847</v>
      </c>
      <c r="K261" s="38" t="e">
        <f t="shared" si="118"/>
        <v>#NUM!</v>
      </c>
      <c r="L261" s="38" t="e">
        <f t="shared" ref="L261:M261" si="119">LN(L256/L257)</f>
        <v>#NUM!</v>
      </c>
      <c r="M261" s="38" t="e">
        <f t="shared" si="119"/>
        <v>#NUM!</v>
      </c>
      <c r="N261" s="38"/>
      <c r="O261" s="62">
        <v>259</v>
      </c>
      <c r="P261" s="62">
        <v>0</v>
      </c>
      <c r="Q261" s="54">
        <v>0.69753664058569687</v>
      </c>
      <c r="R261" s="120">
        <v>0.1185744297966774</v>
      </c>
      <c r="S261" s="120">
        <v>2.0582024902304496E-2</v>
      </c>
      <c r="T261" s="120">
        <v>-4.3633329541489248E-2</v>
      </c>
      <c r="U261" s="120">
        <v>-0.11131026593277424</v>
      </c>
      <c r="V261" s="120">
        <v>-9.8981010167422667E-2</v>
      </c>
      <c r="W261" s="120">
        <v>0.135325906277316</v>
      </c>
      <c r="X261" s="120">
        <v>4.2686784785720385E-3</v>
      </c>
      <c r="Y261" s="120">
        <v>0.21017910101009249</v>
      </c>
      <c r="Z261" s="120">
        <v>-0.1317651130903405</v>
      </c>
      <c r="AA261" s="120">
        <v>-0.38188091724152129</v>
      </c>
      <c r="AB261" s="120">
        <v>-0.39445143950061579</v>
      </c>
      <c r="AC261" s="120">
        <v>-6.8456850667005117E-2</v>
      </c>
      <c r="AD261" s="120">
        <v>-0.15709734392501937</v>
      </c>
      <c r="AE261" s="120">
        <v>9.6056461718184813E-2</v>
      </c>
      <c r="AF261" s="120">
        <v>6.7827698772099765E-2</v>
      </c>
      <c r="AG261" s="120">
        <v>-0.20854398605540175</v>
      </c>
      <c r="AH261" s="120">
        <v>-0.14315834076282447</v>
      </c>
      <c r="AI261" s="120">
        <v>0.13430049909877317</v>
      </c>
      <c r="AJ261" s="120">
        <v>6.8351028518996521E-2</v>
      </c>
      <c r="AK261" s="120">
        <v>9.6186157822484408E-2</v>
      </c>
      <c r="AL261" s="120">
        <v>-0.12955609529149836</v>
      </c>
      <c r="AM261" s="120">
        <v>-5.1016220642006262E-2</v>
      </c>
      <c r="AN261" s="120">
        <v>-0.27549199300053506</v>
      </c>
      <c r="AO261" s="120">
        <v>-0.21270883613216501</v>
      </c>
      <c r="AP261" s="120">
        <v>-3.9085931772991384E-2</v>
      </c>
      <c r="AQ261" s="120">
        <v>-0.19571721019911756</v>
      </c>
      <c r="AR261" s="120">
        <v>-0.66367582201788655</v>
      </c>
      <c r="AS261" s="120">
        <v>-2.891504618128066E-2</v>
      </c>
      <c r="AT261" s="120">
        <v>0.15563569706944919</v>
      </c>
      <c r="AU261" s="120">
        <v>0.15701098319323117</v>
      </c>
      <c r="AV261" s="120">
        <v>9.0521491614362168E-2</v>
      </c>
      <c r="AW261" s="120">
        <v>-0.12471065641265065</v>
      </c>
      <c r="AX261" s="120">
        <v>-2.8906023782322442E-2</v>
      </c>
      <c r="AY261" s="120">
        <v>-0.20354044009622529</v>
      </c>
      <c r="AZ261" s="120">
        <v>-0.1880645293297267</v>
      </c>
      <c r="BA261" s="120">
        <v>-0.11645010935552043</v>
      </c>
      <c r="BB261" s="120">
        <v>-8.0204653560004641E-2</v>
      </c>
      <c r="BC261" s="120">
        <v>0.11801121008352268</v>
      </c>
      <c r="BD261" s="120">
        <v>-5.9523642853244862E-3</v>
      </c>
      <c r="BE261" s="120">
        <v>-0.16667811693305193</v>
      </c>
      <c r="BF261" s="120">
        <v>3.4886150338008036E-2</v>
      </c>
      <c r="BG261" s="120">
        <v>-6.4084655441337193E-2</v>
      </c>
      <c r="BH261" s="120">
        <v>3.2388891794771085E-2</v>
      </c>
      <c r="BI261" s="120">
        <v>-0.38539494116598616</v>
      </c>
      <c r="BJ261" s="120">
        <v>4.4954594754340917E-2</v>
      </c>
      <c r="BK261" s="120">
        <v>-0.10230562681159319</v>
      </c>
      <c r="BL261" s="120">
        <v>-2.5041568319419859E-2</v>
      </c>
      <c r="BM261" s="120">
        <v>-0.15442994850460851</v>
      </c>
      <c r="BN261" s="120">
        <v>-9.781187694611447E-2</v>
      </c>
      <c r="BO261" s="120">
        <v>0.12603300772274295</v>
      </c>
      <c r="BP261" s="120">
        <v>8.2410953679071419E-2</v>
      </c>
      <c r="BQ261" s="120">
        <v>0.14018840917828337</v>
      </c>
      <c r="BR261" s="120">
        <v>0.10565803820530219</v>
      </c>
      <c r="BS261" s="120">
        <v>-8.0797555879495192E-2</v>
      </c>
      <c r="BT261" s="120">
        <v>-3.4155539993055276E-2</v>
      </c>
      <c r="BU261" s="120">
        <v>-7.6951059193004906E-2</v>
      </c>
      <c r="BV261" s="120">
        <v>0.12161062310123466</v>
      </c>
      <c r="BW261" s="120">
        <v>1.5897035873183286E-2</v>
      </c>
      <c r="BX261" s="120">
        <v>0.52337019654760064</v>
      </c>
      <c r="BY261" s="120">
        <v>-1.5919700255961594E-2</v>
      </c>
      <c r="BZ261" s="120">
        <v>-0.4494394170458989</v>
      </c>
      <c r="CA261" s="120">
        <v>0.12896285740062066</v>
      </c>
      <c r="CB261" s="120">
        <v>-0.17370220580672927</v>
      </c>
      <c r="CC261" s="120">
        <v>0.16157123794359185</v>
      </c>
      <c r="CD261" s="120">
        <v>0.3488934290832868</v>
      </c>
      <c r="CE261" s="120">
        <v>-2.6780322903377264E-2</v>
      </c>
      <c r="CF261" s="120">
        <v>-1.9405557213708326E-2</v>
      </c>
    </row>
    <row r="262" spans="1:87" hidden="1" x14ac:dyDescent="0.2">
      <c r="A262" s="9"/>
      <c r="B262" s="2">
        <v>243</v>
      </c>
      <c r="D262" s="21">
        <v>186</v>
      </c>
      <c r="E262"/>
      <c r="O262" s="62">
        <v>260</v>
      </c>
      <c r="P262" s="62">
        <v>0</v>
      </c>
      <c r="Q262" s="54">
        <v>0.69753664058569687</v>
      </c>
      <c r="R262" s="120">
        <v>0.1185744297966774</v>
      </c>
      <c r="S262" s="120">
        <v>2.0582024902304496E-2</v>
      </c>
      <c r="T262" s="120">
        <v>-4.3633329541489248E-2</v>
      </c>
      <c r="U262" s="120">
        <v>-0.11131026593277424</v>
      </c>
      <c r="V262" s="120">
        <v>-9.8981010167422667E-2</v>
      </c>
      <c r="W262" s="120">
        <v>0.135325906277316</v>
      </c>
      <c r="X262" s="120">
        <v>4.2686784785720385E-3</v>
      </c>
      <c r="Y262" s="120">
        <v>0.21017910101009249</v>
      </c>
      <c r="Z262" s="120">
        <v>-0.1317651130903405</v>
      </c>
      <c r="AA262" s="120">
        <v>-0.38188091724152129</v>
      </c>
      <c r="AB262" s="120">
        <v>-0.39445143950061579</v>
      </c>
      <c r="AC262" s="120">
        <v>-6.8456850667005117E-2</v>
      </c>
      <c r="AD262" s="120">
        <v>-0.15709734392501937</v>
      </c>
      <c r="AE262" s="120">
        <v>9.6056461718184813E-2</v>
      </c>
      <c r="AF262" s="120">
        <v>6.7827698772099765E-2</v>
      </c>
      <c r="AG262" s="120">
        <v>-0.20854398605540175</v>
      </c>
      <c r="AH262" s="120">
        <v>-0.14315834076282447</v>
      </c>
      <c r="AI262" s="120">
        <v>0.13430049909877317</v>
      </c>
      <c r="AJ262" s="120">
        <v>6.8351028518996521E-2</v>
      </c>
      <c r="AK262" s="120">
        <v>9.6186157822484408E-2</v>
      </c>
      <c r="AL262" s="120">
        <v>-0.12955609529149836</v>
      </c>
      <c r="AM262" s="120">
        <v>-5.1016220642006262E-2</v>
      </c>
      <c r="AN262" s="120">
        <v>-0.27549199300053506</v>
      </c>
      <c r="AO262" s="120">
        <v>-0.21270883613216501</v>
      </c>
      <c r="AP262" s="120">
        <v>-3.9085931772991384E-2</v>
      </c>
      <c r="AQ262" s="120">
        <v>-0.19571721019911756</v>
      </c>
      <c r="AR262" s="120">
        <v>-0.66367582201788655</v>
      </c>
      <c r="AS262" s="120">
        <v>-2.891504618128066E-2</v>
      </c>
      <c r="AT262" s="120">
        <v>0.15563569706944919</v>
      </c>
      <c r="AU262" s="120">
        <v>0.15701098319323137</v>
      </c>
      <c r="AV262" s="120">
        <v>9.0521491614362168E-2</v>
      </c>
      <c r="AW262" s="120">
        <v>-0.12471065641265065</v>
      </c>
      <c r="AX262" s="120">
        <v>-2.8906023782322442E-2</v>
      </c>
      <c r="AY262" s="120">
        <v>-0.20354044009622529</v>
      </c>
      <c r="AZ262" s="120">
        <v>-0.1880645293297267</v>
      </c>
      <c r="BA262" s="120">
        <v>-0.11645010935552043</v>
      </c>
      <c r="BB262" s="120">
        <v>-8.0204653560004641E-2</v>
      </c>
      <c r="BC262" s="120">
        <v>0.11801121008352268</v>
      </c>
      <c r="BD262" s="120">
        <v>-5.9523642853244862E-3</v>
      </c>
      <c r="BE262" s="120">
        <v>-0.16667811693305193</v>
      </c>
      <c r="BF262" s="120">
        <v>3.4886150338008036E-2</v>
      </c>
      <c r="BG262" s="120">
        <v>-6.4084655441337193E-2</v>
      </c>
      <c r="BH262" s="120">
        <v>3.2388891794771085E-2</v>
      </c>
      <c r="BI262" s="120">
        <v>-0.38539494116598599</v>
      </c>
      <c r="BJ262" s="120">
        <v>4.4954594754340917E-2</v>
      </c>
      <c r="BK262" s="120">
        <v>-0.10230562681159319</v>
      </c>
      <c r="BL262" s="120">
        <v>-2.5041568319419859E-2</v>
      </c>
      <c r="BM262" s="120">
        <v>-0.15442994850460851</v>
      </c>
      <c r="BN262" s="120">
        <v>-9.781187694611447E-2</v>
      </c>
      <c r="BO262" s="120">
        <v>0.12603300772274295</v>
      </c>
      <c r="BP262" s="120">
        <v>8.2410953679071419E-2</v>
      </c>
      <c r="BQ262" s="120">
        <v>0.14018840917828337</v>
      </c>
      <c r="BR262" s="120">
        <v>0.10565803820530219</v>
      </c>
      <c r="BS262" s="120">
        <v>-8.0797555879495192E-2</v>
      </c>
      <c r="BT262" s="120">
        <v>-3.4155539993055276E-2</v>
      </c>
      <c r="BU262" s="120">
        <v>-7.6951059193004906E-2</v>
      </c>
      <c r="BV262" s="120">
        <v>0.12161062310123466</v>
      </c>
      <c r="BW262" s="120">
        <v>1.5897035873183286E-2</v>
      </c>
      <c r="BX262" s="120">
        <v>0.52337019654760064</v>
      </c>
      <c r="BY262" s="120">
        <v>-1.5919700255961594E-2</v>
      </c>
      <c r="BZ262" s="120">
        <v>-0.4494394170458989</v>
      </c>
      <c r="CA262" s="120">
        <v>0.12896285740062066</v>
      </c>
      <c r="CB262" s="120">
        <v>-0.17370220580672927</v>
      </c>
      <c r="CC262" s="120">
        <v>0.16157123794359185</v>
      </c>
      <c r="CD262" s="120">
        <v>0.3488934290832868</v>
      </c>
      <c r="CE262" s="120">
        <v>-2.6780322903377264E-2</v>
      </c>
      <c r="CF262" s="120">
        <v>-1.9405557213708326E-2</v>
      </c>
    </row>
    <row r="263" spans="1:87" hidden="1" x14ac:dyDescent="0.2">
      <c r="B263" s="2">
        <v>244</v>
      </c>
      <c r="E263"/>
      <c r="O263" s="62">
        <v>261</v>
      </c>
      <c r="P263" s="62">
        <v>0</v>
      </c>
      <c r="Q263" s="54">
        <v>0</v>
      </c>
      <c r="R263" s="120">
        <v>0</v>
      </c>
      <c r="S263" s="120">
        <v>0</v>
      </c>
      <c r="T263" s="120">
        <v>0</v>
      </c>
      <c r="U263" s="120">
        <v>0</v>
      </c>
      <c r="V263" s="120">
        <v>0</v>
      </c>
      <c r="W263" s="120">
        <v>0</v>
      </c>
      <c r="X263" s="120">
        <v>0</v>
      </c>
      <c r="Y263" s="120">
        <v>0</v>
      </c>
      <c r="Z263" s="120">
        <v>0</v>
      </c>
      <c r="AA263" s="120">
        <v>0</v>
      </c>
      <c r="AB263" s="120">
        <v>0</v>
      </c>
      <c r="AC263" s="120">
        <v>0</v>
      </c>
      <c r="AD263" s="120">
        <v>0</v>
      </c>
      <c r="AE263" s="120">
        <v>0</v>
      </c>
      <c r="AF263" s="120">
        <v>0</v>
      </c>
      <c r="AG263" s="120">
        <v>0</v>
      </c>
      <c r="AH263" s="120">
        <v>0</v>
      </c>
      <c r="AI263" s="120">
        <v>0</v>
      </c>
      <c r="AJ263" s="120">
        <v>0</v>
      </c>
      <c r="AK263" s="120">
        <v>0</v>
      </c>
      <c r="AL263" s="120">
        <v>0</v>
      </c>
      <c r="AM263" s="120">
        <v>0</v>
      </c>
      <c r="AN263" s="120">
        <v>0</v>
      </c>
      <c r="AO263" s="120">
        <v>0</v>
      </c>
      <c r="AP263" s="120">
        <v>0</v>
      </c>
      <c r="AQ263" s="120">
        <v>0</v>
      </c>
      <c r="AR263" s="120">
        <v>0</v>
      </c>
      <c r="AS263" s="120">
        <v>0</v>
      </c>
      <c r="AT263" s="120">
        <v>0</v>
      </c>
      <c r="AU263" s="120">
        <v>0</v>
      </c>
      <c r="AV263" s="120">
        <v>0</v>
      </c>
      <c r="AW263" s="120">
        <v>0</v>
      </c>
      <c r="AX263" s="120">
        <v>0</v>
      </c>
      <c r="AY263" s="120">
        <v>0</v>
      </c>
      <c r="AZ263" s="120">
        <v>0</v>
      </c>
      <c r="BA263" s="120">
        <v>0</v>
      </c>
      <c r="BB263" s="120">
        <v>0</v>
      </c>
      <c r="BC263" s="120">
        <v>0</v>
      </c>
      <c r="BD263" s="120">
        <v>0</v>
      </c>
      <c r="BE263" s="120">
        <v>0</v>
      </c>
      <c r="BF263" s="120">
        <v>0</v>
      </c>
      <c r="BG263" s="120">
        <v>0</v>
      </c>
      <c r="BH263" s="120">
        <v>0</v>
      </c>
      <c r="BI263" s="120">
        <v>0</v>
      </c>
      <c r="BJ263" s="120">
        <v>0</v>
      </c>
      <c r="BK263" s="120">
        <v>0</v>
      </c>
      <c r="BL263" s="120">
        <v>0</v>
      </c>
      <c r="BM263" s="120">
        <v>0</v>
      </c>
      <c r="BN263" s="120">
        <v>0</v>
      </c>
      <c r="BO263" s="120">
        <v>0</v>
      </c>
      <c r="BP263" s="120">
        <v>0</v>
      </c>
      <c r="BQ263" s="120">
        <v>0</v>
      </c>
      <c r="BR263" s="120">
        <v>0</v>
      </c>
      <c r="BS263" s="120">
        <v>0</v>
      </c>
      <c r="BT263" s="120">
        <v>0</v>
      </c>
      <c r="BU263" s="120">
        <v>0</v>
      </c>
      <c r="BV263" s="120">
        <v>0</v>
      </c>
      <c r="BW263" s="120">
        <v>0</v>
      </c>
      <c r="BX263" s="120">
        <v>0</v>
      </c>
      <c r="BY263" s="120">
        <v>0</v>
      </c>
      <c r="BZ263" s="120">
        <v>0</v>
      </c>
      <c r="CA263" s="120">
        <v>0</v>
      </c>
      <c r="CB263" s="120">
        <v>0</v>
      </c>
      <c r="CC263" s="120">
        <v>0</v>
      </c>
      <c r="CD263" s="120">
        <v>0</v>
      </c>
      <c r="CE263" s="120">
        <v>0</v>
      </c>
      <c r="CF263" s="120">
        <v>0</v>
      </c>
    </row>
    <row r="264" spans="1:87" hidden="1" x14ac:dyDescent="0.2">
      <c r="B264" s="2">
        <v>245</v>
      </c>
      <c r="E264"/>
      <c r="O264" s="62">
        <v>262</v>
      </c>
      <c r="P264" s="62">
        <v>0</v>
      </c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</row>
    <row r="265" spans="1:87" hidden="1" x14ac:dyDescent="0.2">
      <c r="B265" s="2">
        <v>246</v>
      </c>
      <c r="C265" t="s">
        <v>155</v>
      </c>
      <c r="E265"/>
      <c r="O265" s="62">
        <v>263</v>
      </c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</row>
    <row r="266" spans="1:87" hidden="1" x14ac:dyDescent="0.2">
      <c r="B266" s="2">
        <v>247</v>
      </c>
      <c r="E266" t="s">
        <v>156</v>
      </c>
      <c r="F266" s="19"/>
      <c r="G266" s="19"/>
      <c r="H266" s="19"/>
      <c r="I266" s="19"/>
      <c r="J266" s="19"/>
      <c r="K266" s="19"/>
      <c r="L266" s="19"/>
      <c r="M266" s="19"/>
      <c r="N266" s="35"/>
      <c r="O266" s="62">
        <v>264</v>
      </c>
      <c r="Q266" s="54">
        <v>0.69753664058569687</v>
      </c>
      <c r="R266" s="75">
        <v>0.1185744297966774</v>
      </c>
      <c r="S266" s="75">
        <v>2.0582024902304496E-2</v>
      </c>
      <c r="T266" s="75">
        <v>-4.3633329541489248E-2</v>
      </c>
      <c r="U266" s="75">
        <v>-0.11131026593277424</v>
      </c>
      <c r="V266" s="75">
        <v>-9.8981010167422667E-2</v>
      </c>
      <c r="W266" s="75">
        <v>0.135325906277316</v>
      </c>
      <c r="X266" s="75">
        <v>4.2686784785720385E-3</v>
      </c>
      <c r="Y266" s="75">
        <v>0.21017910101009249</v>
      </c>
      <c r="Z266" s="75">
        <v>-0.1317651130903405</v>
      </c>
      <c r="AA266" s="75">
        <v>-0.38188091724152129</v>
      </c>
      <c r="AB266" s="75">
        <v>-0.39445143950061579</v>
      </c>
      <c r="AC266" s="75">
        <v>-6.8456850667005117E-2</v>
      </c>
      <c r="AD266" s="75">
        <v>-0.15709734392501937</v>
      </c>
      <c r="AE266" s="75">
        <v>9.6056461718184813E-2</v>
      </c>
      <c r="AF266" s="75">
        <v>6.7827698772099765E-2</v>
      </c>
      <c r="AG266" s="75">
        <v>-0.20854398605540175</v>
      </c>
      <c r="AH266" s="75">
        <v>-0.14315834076282447</v>
      </c>
      <c r="AI266" s="75">
        <v>0.13430049909877317</v>
      </c>
      <c r="AJ266" s="75">
        <v>6.8351028518996521E-2</v>
      </c>
      <c r="AK266" s="75">
        <v>9.6186157822484408E-2</v>
      </c>
      <c r="AL266" s="75">
        <v>-0.12955609529149836</v>
      </c>
      <c r="AM266" s="62">
        <v>-5.1016220642006262E-2</v>
      </c>
      <c r="AN266" s="62">
        <v>-0.27549199300053506</v>
      </c>
      <c r="AO266" s="62">
        <v>-0.21270883613216501</v>
      </c>
      <c r="AP266" s="62">
        <v>-3.9085931772991384E-2</v>
      </c>
      <c r="AQ266" s="62">
        <v>-0.19571721019911756</v>
      </c>
      <c r="AR266" s="62">
        <v>-0.66367582201788655</v>
      </c>
      <c r="AS266" s="62">
        <v>-2.891504618128066E-2</v>
      </c>
      <c r="AT266" s="62">
        <v>0.15563569706944919</v>
      </c>
      <c r="AU266" s="62">
        <v>0.15701098319323117</v>
      </c>
      <c r="AV266" s="62">
        <v>9.0521491614362168E-2</v>
      </c>
      <c r="AW266" s="62">
        <v>-0.12471065641265065</v>
      </c>
      <c r="AX266" s="62">
        <v>-2.8906023782322442E-2</v>
      </c>
      <c r="AY266" s="62">
        <v>-0.20354044009622529</v>
      </c>
      <c r="AZ266" s="62">
        <v>-0.1880645293297267</v>
      </c>
      <c r="BA266" s="62">
        <v>-0.11645010935552043</v>
      </c>
      <c r="BB266" s="62">
        <v>-8.0204653560004641E-2</v>
      </c>
      <c r="BC266" s="62">
        <v>0.11801121008352268</v>
      </c>
      <c r="BD266" s="62">
        <v>-5.9523642853244862E-3</v>
      </c>
      <c r="BE266" s="62">
        <v>-0.16667811693305193</v>
      </c>
      <c r="BF266" s="62">
        <v>3.4886150338008036E-2</v>
      </c>
      <c r="BG266" s="62">
        <v>-6.4084655441337193E-2</v>
      </c>
      <c r="BH266" s="62">
        <v>3.2388891794771085E-2</v>
      </c>
      <c r="BI266" s="62">
        <v>-0.38539494116598616</v>
      </c>
      <c r="BJ266" s="62">
        <v>4.4954594754340917E-2</v>
      </c>
      <c r="BK266" s="62">
        <v>-0.10230562681159319</v>
      </c>
      <c r="BL266" s="62">
        <v>-2.5041568319419859E-2</v>
      </c>
      <c r="BM266" s="62">
        <v>-0.15442994850460851</v>
      </c>
      <c r="BN266" s="62">
        <v>-9.781187694611447E-2</v>
      </c>
      <c r="BO266" s="62">
        <v>0.12603300772274295</v>
      </c>
      <c r="BP266" s="62">
        <v>8.2410953679071419E-2</v>
      </c>
      <c r="BQ266" s="62">
        <v>0.14018840917828337</v>
      </c>
      <c r="BR266" s="62">
        <v>0.10565803820530219</v>
      </c>
      <c r="BS266" s="62">
        <v>-8.0797555879495192E-2</v>
      </c>
      <c r="BT266" s="62">
        <v>-3.4155539993055276E-2</v>
      </c>
      <c r="BU266" s="62">
        <v>-7.6951059193004906E-2</v>
      </c>
      <c r="BV266" s="62">
        <v>0.12161062310123466</v>
      </c>
      <c r="BW266" s="62">
        <v>1.5897035873183286E-2</v>
      </c>
      <c r="BX266" s="62">
        <v>0.52337019654760064</v>
      </c>
      <c r="BY266" s="62">
        <v>-1.5919700255961594E-2</v>
      </c>
      <c r="BZ266" s="62">
        <v>-0.4494394170458989</v>
      </c>
      <c r="CA266" s="62">
        <v>0.12896285740062066</v>
      </c>
      <c r="CB266" s="62">
        <v>-0.17370220580672927</v>
      </c>
      <c r="CC266" s="62">
        <v>0.16157123794359185</v>
      </c>
      <c r="CD266" s="62">
        <v>0.3488934290832868</v>
      </c>
      <c r="CE266" s="62">
        <v>-2.6780322903377264E-2</v>
      </c>
      <c r="CF266" s="62">
        <v>-1.9405557213708326E-2</v>
      </c>
    </row>
    <row r="267" spans="1:87" hidden="1" x14ac:dyDescent="0.2">
      <c r="B267" s="2">
        <v>248</v>
      </c>
      <c r="D267">
        <v>193</v>
      </c>
      <c r="E267" t="s">
        <v>157</v>
      </c>
      <c r="F267" s="20"/>
      <c r="G267" s="20"/>
      <c r="H267" s="20"/>
      <c r="I267" s="20"/>
      <c r="J267" s="20"/>
      <c r="K267" s="20"/>
      <c r="L267" s="20"/>
      <c r="M267" s="20"/>
      <c r="N267" s="39"/>
      <c r="O267" s="62">
        <v>265</v>
      </c>
      <c r="Q267" s="54">
        <v>0.70603191069711846</v>
      </c>
      <c r="R267" s="75">
        <v>9.7302851273268903E-2</v>
      </c>
      <c r="S267" s="75">
        <v>7.9116818658470298E-3</v>
      </c>
      <c r="T267" s="75">
        <v>-6.0531179294817661E-2</v>
      </c>
      <c r="U267" s="75">
        <v>-0.10273580479940848</v>
      </c>
      <c r="V267" s="75">
        <v>-5.3031106206849817E-2</v>
      </c>
      <c r="W267" s="75">
        <v>0.12954887332885678</v>
      </c>
      <c r="X267" s="75">
        <v>-1.178839990354383E-2</v>
      </c>
      <c r="Y267" s="75">
        <v>0.23878141255250601</v>
      </c>
      <c r="Z267" s="75">
        <v>-0.14187073129993855</v>
      </c>
      <c r="AA267" s="75">
        <v>-0.33248359794952609</v>
      </c>
      <c r="AB267" s="75">
        <v>-0.34709538811768975</v>
      </c>
      <c r="AC267" s="75">
        <v>-8.2235750663606749E-2</v>
      </c>
      <c r="AD267" s="75">
        <v>-0.17338453941922083</v>
      </c>
      <c r="AE267" s="75">
        <v>9.9081698234558827E-2</v>
      </c>
      <c r="AF267" s="75">
        <v>7.0076968960318273E-2</v>
      </c>
      <c r="AG267" s="75">
        <v>-0.20361196118985733</v>
      </c>
      <c r="AH267" s="75">
        <v>-0.13480116485236857</v>
      </c>
      <c r="AI267" s="75">
        <v>0.13983043346236282</v>
      </c>
      <c r="AJ267" s="75">
        <v>5.1052990879939683E-2</v>
      </c>
      <c r="AK267" s="75">
        <v>8.012318813172821E-2</v>
      </c>
      <c r="AL267" s="75">
        <v>-0.16981590559649995</v>
      </c>
      <c r="AM267" s="62">
        <v>-3.7508067196586295E-2</v>
      </c>
      <c r="AN267" s="62">
        <v>-0.28160334207753757</v>
      </c>
      <c r="AO267" s="62">
        <v>-7.4283903775821045E-2</v>
      </c>
      <c r="AP267" s="62">
        <v>-2.0728495983574402E-2</v>
      </c>
      <c r="AQ267" s="62">
        <v>-6.1766129420147635E-2</v>
      </c>
      <c r="AR267" s="62">
        <v>-0.68104304591369058</v>
      </c>
      <c r="AS267" s="62">
        <v>-2.9109769391623443E-2</v>
      </c>
      <c r="AT267" s="62">
        <v>0.19679747657353114</v>
      </c>
      <c r="AU267" s="62">
        <v>0.15249207969423123</v>
      </c>
      <c r="AV267" s="62">
        <v>8.5332278337988773E-2</v>
      </c>
      <c r="AW267" s="62">
        <v>-3.8703118930454125E-2</v>
      </c>
      <c r="AX267" s="62">
        <v>-3.1235094258237218E-2</v>
      </c>
      <c r="AY267" s="62">
        <v>-0.22347261724008805</v>
      </c>
      <c r="AZ267" s="62">
        <v>-0.22059548171389978</v>
      </c>
      <c r="BA267" s="62">
        <v>-7.5826148872448346E-2</v>
      </c>
      <c r="BB267" s="62">
        <v>-9.9379610138709898E-2</v>
      </c>
      <c r="BC267" s="62">
        <v>0.13847971310394705</v>
      </c>
      <c r="BD267" s="62">
        <v>2.6932793990189417E-2</v>
      </c>
      <c r="BE267" s="62">
        <v>-0.19301495707109628</v>
      </c>
      <c r="BF267" s="62">
        <v>4.544285653579741E-2</v>
      </c>
      <c r="BG267" s="62">
        <v>-6.5883889446759644E-2</v>
      </c>
      <c r="BH267" s="62">
        <v>6.9845361050938568E-2</v>
      </c>
      <c r="BI267" s="62">
        <v>-0.42248785768120484</v>
      </c>
      <c r="BJ267" s="62">
        <v>6.8902247247756065E-2</v>
      </c>
      <c r="BK267" s="62">
        <v>-7.6480481158966551E-2</v>
      </c>
      <c r="BL267" s="62">
        <v>-7.9807448010616705E-2</v>
      </c>
      <c r="BM267" s="62">
        <v>-0.14945401007620784</v>
      </c>
      <c r="BN267" s="62">
        <v>-9.3384746134531446E-2</v>
      </c>
      <c r="BO267" s="62">
        <v>0.11039920036442048</v>
      </c>
      <c r="BP267" s="62">
        <v>8.0906502290503404E-2</v>
      </c>
      <c r="BQ267" s="62">
        <v>0.16164588870826915</v>
      </c>
      <c r="BR267" s="62">
        <v>0.10577263093813177</v>
      </c>
      <c r="BS267" s="62">
        <v>-4.7918446426578928E-2</v>
      </c>
      <c r="BT267" s="62">
        <v>-4.264729379385946E-2</v>
      </c>
      <c r="BU267" s="62">
        <v>-0.10279460260258678</v>
      </c>
      <c r="BV267" s="62">
        <v>8.6308655856581151E-2</v>
      </c>
      <c r="BW267" s="62">
        <v>-4.7652832167869672E-3</v>
      </c>
      <c r="BX267" s="62">
        <v>0.51474627393933603</v>
      </c>
      <c r="BY267" s="62">
        <v>-2.6843472228933584E-2</v>
      </c>
      <c r="BZ267" s="62">
        <v>-0.45550285863118628</v>
      </c>
      <c r="CA267" s="62">
        <v>8.1979682414906066E-2</v>
      </c>
      <c r="CB267" s="62">
        <v>-0.1865758992943703</v>
      </c>
      <c r="CC267" s="62">
        <v>0.1183000698598986</v>
      </c>
      <c r="CD267" s="62">
        <v>0.33475924181663491</v>
      </c>
      <c r="CE267" s="62">
        <v>-5.9947503055636536E-2</v>
      </c>
      <c r="CF267" s="62">
        <v>-2.6103213552321727E-2</v>
      </c>
    </row>
    <row r="268" spans="1:87" hidden="1" x14ac:dyDescent="0.2">
      <c r="B268" s="2">
        <v>249</v>
      </c>
      <c r="D268">
        <v>192</v>
      </c>
      <c r="E268" t="s">
        <v>158</v>
      </c>
      <c r="F268" s="20"/>
      <c r="G268" s="20"/>
      <c r="H268" s="20"/>
      <c r="I268" s="20"/>
      <c r="J268" s="20"/>
      <c r="K268" s="20"/>
      <c r="L268" s="20"/>
      <c r="M268" s="20"/>
      <c r="N268" s="39"/>
      <c r="O268" s="62">
        <v>266</v>
      </c>
      <c r="Q268" s="54">
        <v>0.68075601094256688</v>
      </c>
      <c r="R268" s="75">
        <v>-4.8927369984687823E-2</v>
      </c>
      <c r="S268" s="75">
        <v>3.2778640113520718E-3</v>
      </c>
      <c r="T268" s="75">
        <v>-3.6488753859866649E-2</v>
      </c>
      <c r="U268" s="75">
        <v>-9.35981500019957E-2</v>
      </c>
      <c r="V268" s="75">
        <v>-2.2355562835493482E-2</v>
      </c>
      <c r="W268" s="75">
        <v>0.12893499187405419</v>
      </c>
      <c r="X268" s="75">
        <v>-3.099898455895302E-2</v>
      </c>
      <c r="Y268" s="75">
        <v>0.27695941196450136</v>
      </c>
      <c r="Z268" s="75">
        <v>-0.14237711777141834</v>
      </c>
      <c r="AA268" s="75">
        <v>-0.29662582073832661</v>
      </c>
      <c r="AB268" s="75">
        <v>-0.44937636517639429</v>
      </c>
      <c r="AC268" s="75">
        <v>-0.13914386166837195</v>
      </c>
      <c r="AD268" s="75">
        <v>-0.16724917555843907</v>
      </c>
      <c r="AE268" s="75">
        <v>0.10864621228231178</v>
      </c>
      <c r="AF268" s="75">
        <v>7.0123534800265896E-2</v>
      </c>
      <c r="AG268" s="75">
        <v>-0.25421944419791404</v>
      </c>
      <c r="AH268" s="75">
        <v>-0.1267504362694819</v>
      </c>
      <c r="AI268" s="75">
        <v>0.16629744520770681</v>
      </c>
      <c r="AJ268" s="75">
        <v>5.597821703116275E-2</v>
      </c>
      <c r="AK268" s="75">
        <v>0.14926324756724754</v>
      </c>
      <c r="AL268" s="75">
        <v>-0.17266276337744782</v>
      </c>
      <c r="AM268" s="62">
        <v>-4.8366529991953448E-2</v>
      </c>
      <c r="AN268" s="62">
        <v>-0.31273246298588175</v>
      </c>
      <c r="AO268" s="62">
        <v>-0.22373757375851475</v>
      </c>
      <c r="AP268" s="62">
        <v>-5.3316245738543461E-2</v>
      </c>
      <c r="AQ268" s="62">
        <v>-0.15289511030680633</v>
      </c>
      <c r="AR268" s="62">
        <v>-0.64315045699794049</v>
      </c>
      <c r="AS268" s="62">
        <v>-3.2686229267055861E-2</v>
      </c>
      <c r="AT268" s="62">
        <v>0.28927508418040176</v>
      </c>
      <c r="AU268" s="62">
        <v>0.12675749033615535</v>
      </c>
      <c r="AV268" s="62">
        <v>-2.791681335186753E-2</v>
      </c>
      <c r="AW268" s="62">
        <v>-0.11001490230258849</v>
      </c>
      <c r="AX268" s="62">
        <v>-3.5991996283478427E-2</v>
      </c>
      <c r="AY268" s="62">
        <v>-0.1902708496736496</v>
      </c>
      <c r="AZ268" s="62">
        <v>-0.16046102990175795</v>
      </c>
      <c r="BA268" s="62">
        <v>-1.883069186139092E-2</v>
      </c>
      <c r="BB268" s="62">
        <v>-0.12819522900670355</v>
      </c>
      <c r="BC268" s="62">
        <v>0.15153933853872822</v>
      </c>
      <c r="BD268" s="62">
        <v>-3.9574769132324723E-2</v>
      </c>
      <c r="BE268" s="62">
        <v>-0.18570348089868094</v>
      </c>
      <c r="BF268" s="62">
        <v>7.7446488292469431E-2</v>
      </c>
      <c r="BG268" s="62">
        <v>-2.8495762755498758E-2</v>
      </c>
      <c r="BH268" s="62">
        <v>8.2490088235947195E-2</v>
      </c>
      <c r="BI268" s="62">
        <v>-0.32596548112503049</v>
      </c>
      <c r="BJ268" s="62">
        <v>8.6817982554056677E-2</v>
      </c>
      <c r="BK268" s="62">
        <v>-3.9781080338335294E-2</v>
      </c>
      <c r="BL268" s="62">
        <v>-5.2761117042819328E-2</v>
      </c>
      <c r="BM268" s="62">
        <v>-0.1809493985500851</v>
      </c>
      <c r="BN268" s="62">
        <v>-6.9063703138385474E-2</v>
      </c>
      <c r="BO268" s="62">
        <v>0.14480898455601585</v>
      </c>
      <c r="BP268" s="62">
        <v>5.5519101435903377E-2</v>
      </c>
      <c r="BQ268" s="62">
        <v>0.1456433608223453</v>
      </c>
      <c r="BR268" s="62">
        <v>0.10394293414488494</v>
      </c>
      <c r="BS268" s="62">
        <v>-8.0777541986579257E-2</v>
      </c>
      <c r="BT268" s="62">
        <v>6.2073160352605815E-2</v>
      </c>
      <c r="BU268" s="62">
        <v>-6.3030623722735976E-2</v>
      </c>
      <c r="BV268" s="62">
        <v>7.3556905546913465E-2</v>
      </c>
      <c r="BW268" s="62">
        <v>4.4358407061192991E-2</v>
      </c>
      <c r="BX268" s="62">
        <v>0.49891854225197385</v>
      </c>
      <c r="BY268" s="62">
        <v>-2.9678133708106093E-2</v>
      </c>
      <c r="BZ268" s="62">
        <v>-0.41575714810160036</v>
      </c>
      <c r="CA268" s="62">
        <v>0.11034523300870686</v>
      </c>
      <c r="CB268" s="62">
        <v>-0.17273872088680589</v>
      </c>
      <c r="CC268" s="62">
        <v>0.14224833148430724</v>
      </c>
      <c r="CD268" s="62">
        <v>0.32790483033239037</v>
      </c>
      <c r="CE268" s="62">
        <v>-4.1518854224978433E-2</v>
      </c>
      <c r="CF268" s="62">
        <v>-6.7790851752569228E-2</v>
      </c>
    </row>
    <row r="269" spans="1:87" ht="13.5" hidden="1" thickBot="1" x14ac:dyDescent="0.25">
      <c r="B269" s="2">
        <v>250</v>
      </c>
      <c r="E269" s="40" t="s">
        <v>159</v>
      </c>
      <c r="F269" s="41"/>
      <c r="G269" s="41"/>
      <c r="H269" s="41"/>
      <c r="I269" s="41"/>
      <c r="J269" s="41"/>
      <c r="K269" s="41"/>
      <c r="L269" s="41"/>
      <c r="M269" s="41"/>
      <c r="N269" s="39"/>
      <c r="O269" s="62">
        <v>267</v>
      </c>
      <c r="Q269" s="54">
        <v>0.6947748540751274</v>
      </c>
      <c r="R269" s="75">
        <v>5.5649970361752822E-2</v>
      </c>
      <c r="S269" s="75">
        <v>1.0590523593167867E-2</v>
      </c>
      <c r="T269" s="75">
        <v>-4.6884420898724521E-2</v>
      </c>
      <c r="U269" s="75">
        <v>-0.10254807357805946</v>
      </c>
      <c r="V269" s="75">
        <v>-5.8122559736588648E-2</v>
      </c>
      <c r="W269" s="75">
        <v>0.13126992382674232</v>
      </c>
      <c r="X269" s="75">
        <v>-1.2839568661308269E-2</v>
      </c>
      <c r="Y269" s="75">
        <v>0.24197330850903329</v>
      </c>
      <c r="Z269" s="75">
        <v>-0.13867098738723246</v>
      </c>
      <c r="AA269" s="75">
        <v>-0.33699677864312466</v>
      </c>
      <c r="AB269" s="75">
        <v>-0.39697439759823322</v>
      </c>
      <c r="AC269" s="75">
        <v>-9.6612154332994596E-2</v>
      </c>
      <c r="AD269" s="75">
        <v>-0.16591035296755977</v>
      </c>
      <c r="AE269" s="75">
        <v>0.10126145741168513</v>
      </c>
      <c r="AF269" s="75">
        <v>6.9342734177561316E-2</v>
      </c>
      <c r="AG269" s="75">
        <v>-0.22212513048105773</v>
      </c>
      <c r="AH269" s="75">
        <v>-0.1349033139615583</v>
      </c>
      <c r="AI269" s="75">
        <v>0.14680945925628094</v>
      </c>
      <c r="AJ269" s="75">
        <v>5.8460745476699653E-2</v>
      </c>
      <c r="AK269" s="75">
        <v>0.10852419784048672</v>
      </c>
      <c r="AL269" s="75">
        <v>-0.15734492142181536</v>
      </c>
      <c r="AM269" s="62">
        <v>-4.5630272610182009E-2</v>
      </c>
      <c r="AN269" s="62">
        <v>-0.28994259935465144</v>
      </c>
      <c r="AO269" s="62">
        <v>-0.17024343788883359</v>
      </c>
      <c r="AP269" s="62">
        <v>-3.7710224498369749E-2</v>
      </c>
      <c r="AQ269" s="62">
        <v>-0.13679281664202383</v>
      </c>
      <c r="AR269" s="62">
        <v>-0.66262310830983917</v>
      </c>
      <c r="AS269" s="62">
        <v>-3.0237014946653321E-2</v>
      </c>
      <c r="AT269" s="62">
        <v>0.21390275260779404</v>
      </c>
      <c r="AU269" s="62">
        <v>0.1454201844078726</v>
      </c>
      <c r="AV269" s="62">
        <v>4.9312318866827805E-2</v>
      </c>
      <c r="AW269" s="62">
        <v>-9.1142892548564433E-2</v>
      </c>
      <c r="AX269" s="62">
        <v>-3.2044371441346031E-2</v>
      </c>
      <c r="AY269" s="62">
        <v>-0.20576130233665432</v>
      </c>
      <c r="AZ269" s="62">
        <v>-0.18970701364846146</v>
      </c>
      <c r="BA269" s="62">
        <v>-7.0368983363119905E-2</v>
      </c>
      <c r="BB269" s="62">
        <v>-0.10259316423513937</v>
      </c>
      <c r="BC269" s="62">
        <v>0.13601008724206598</v>
      </c>
      <c r="BD269" s="62">
        <v>-6.1981131424865971E-3</v>
      </c>
      <c r="BE269" s="62">
        <v>-0.18179885163427636</v>
      </c>
      <c r="BF269" s="62">
        <v>5.2591831722091621E-2</v>
      </c>
      <c r="BG269" s="62">
        <v>-5.2821435881198531E-2</v>
      </c>
      <c r="BH269" s="62">
        <v>6.1574780360552285E-2</v>
      </c>
      <c r="BI269" s="62">
        <v>-0.37794942665740722</v>
      </c>
      <c r="BJ269" s="62">
        <v>6.6891608185384546E-2</v>
      </c>
      <c r="BK269" s="62">
        <v>-7.2855729436298353E-2</v>
      </c>
      <c r="BL269" s="62">
        <v>-5.2536711124285297E-2</v>
      </c>
      <c r="BM269" s="62">
        <v>-0.16161111904363382</v>
      </c>
      <c r="BN269" s="62">
        <v>-8.6753442073010459E-2</v>
      </c>
      <c r="BO269" s="62">
        <v>0.1270803975477264</v>
      </c>
      <c r="BP269" s="62">
        <v>7.2945519135159398E-2</v>
      </c>
      <c r="BQ269" s="62">
        <v>0.1491592195696326</v>
      </c>
      <c r="BR269" s="62">
        <v>0.10512453442943963</v>
      </c>
      <c r="BS269" s="62">
        <v>-6.9831181430884459E-2</v>
      </c>
      <c r="BT269" s="62">
        <v>-4.9098911447696429E-3</v>
      </c>
      <c r="BU269" s="62">
        <v>-8.0925428506109232E-2</v>
      </c>
      <c r="BV269" s="62">
        <v>9.3825394834909759E-2</v>
      </c>
      <c r="BW269" s="62">
        <v>1.8496719905863105E-2</v>
      </c>
      <c r="BX269" s="62">
        <v>0.51234500424630347</v>
      </c>
      <c r="BY269" s="62">
        <v>-2.4147102064333761E-2</v>
      </c>
      <c r="BZ269" s="62">
        <v>-0.44023314125956187</v>
      </c>
      <c r="CA269" s="62">
        <v>0.10709592427474453</v>
      </c>
      <c r="CB269" s="62">
        <v>-0.17767227532930183</v>
      </c>
      <c r="CC269" s="62">
        <v>0.14070654642926592</v>
      </c>
      <c r="CD269" s="62">
        <v>0.33718583374410405</v>
      </c>
      <c r="CE269" s="62">
        <v>-4.2748893394664068E-2</v>
      </c>
      <c r="CF269" s="62">
        <v>-3.776654083953309E-2</v>
      </c>
    </row>
    <row r="270" spans="1:87" hidden="1" x14ac:dyDescent="0.2">
      <c r="B270" s="2">
        <v>251</v>
      </c>
      <c r="E270"/>
    </row>
    <row r="271" spans="1:87" hidden="1" x14ac:dyDescent="0.2">
      <c r="B271" s="2">
        <v>252</v>
      </c>
      <c r="D271">
        <v>197</v>
      </c>
      <c r="E271"/>
      <c r="Q271" s="54">
        <v>0.6947748540751274</v>
      </c>
      <c r="R271" s="75">
        <v>5.5649970361752822E-2</v>
      </c>
      <c r="S271" s="75">
        <v>1.0590523593167867E-2</v>
      </c>
      <c r="T271" s="75">
        <v>-4.6884420898724521E-2</v>
      </c>
      <c r="U271" s="75">
        <v>-0.10254807357805946</v>
      </c>
      <c r="V271" s="75">
        <v>-5.8122559736588662E-2</v>
      </c>
      <c r="W271" s="75">
        <v>0.13126992382674232</v>
      </c>
      <c r="X271" s="75">
        <v>-1.2839568661308269E-2</v>
      </c>
      <c r="Y271" s="75">
        <v>0.24197330850903331</v>
      </c>
      <c r="Z271" s="75">
        <v>-0.13867098738723246</v>
      </c>
      <c r="AA271" s="75">
        <v>-0.33699677864312472</v>
      </c>
      <c r="AB271" s="75">
        <v>-0.39697439759823333</v>
      </c>
      <c r="AC271" s="75">
        <v>-9.6612154332994596E-2</v>
      </c>
      <c r="AD271" s="75">
        <v>-0.16591035296755977</v>
      </c>
      <c r="AE271" s="75">
        <v>0.10126145741168514</v>
      </c>
      <c r="AF271" s="75">
        <v>6.9342734177561316E-2</v>
      </c>
      <c r="AG271" s="75">
        <v>-0.22212513048105773</v>
      </c>
      <c r="AH271" s="75">
        <v>-0.13490331396155833</v>
      </c>
      <c r="AI271" s="75">
        <v>0.14680945925628094</v>
      </c>
      <c r="AJ271" s="75">
        <v>5.8460745476699653E-2</v>
      </c>
      <c r="AK271" s="75">
        <v>0.10852419784048672</v>
      </c>
      <c r="AL271" s="75">
        <v>-0.15734492142181536</v>
      </c>
      <c r="AM271" s="62">
        <v>-4.5630272610181995E-2</v>
      </c>
      <c r="AN271" s="62">
        <v>-0.28994259935465144</v>
      </c>
      <c r="AO271" s="62">
        <v>-0.17024343788883359</v>
      </c>
      <c r="AP271" s="62">
        <v>-3.7710224498369749E-2</v>
      </c>
      <c r="AQ271" s="62">
        <v>-0.13679281664202383</v>
      </c>
      <c r="AR271" s="62">
        <v>-0.66262310830983928</v>
      </c>
      <c r="AS271" s="62">
        <v>-3.0237014946653321E-2</v>
      </c>
      <c r="AT271" s="62">
        <v>0.21390275260779404</v>
      </c>
      <c r="AU271" s="62">
        <v>0.14542018440787266</v>
      </c>
      <c r="AV271" s="62">
        <v>4.9312318866827798E-2</v>
      </c>
      <c r="AW271" s="62">
        <v>-9.1142892548564433E-2</v>
      </c>
      <c r="AX271" s="62">
        <v>-3.2044371441346031E-2</v>
      </c>
      <c r="AY271" s="62">
        <v>-0.20576130233665432</v>
      </c>
      <c r="AZ271" s="62">
        <v>-0.18970701364846146</v>
      </c>
      <c r="BA271" s="62">
        <v>-7.0368983363119905E-2</v>
      </c>
      <c r="BB271" s="62">
        <v>-0.10259316423513935</v>
      </c>
      <c r="BC271" s="62">
        <v>0.13601008724206598</v>
      </c>
      <c r="BD271" s="62">
        <v>-6.1981131424865971E-3</v>
      </c>
      <c r="BE271" s="62">
        <v>-0.18179885163427636</v>
      </c>
      <c r="BF271" s="62">
        <v>5.2591831722091621E-2</v>
      </c>
      <c r="BG271" s="62">
        <v>-5.2821435881198531E-2</v>
      </c>
      <c r="BH271" s="62">
        <v>6.1574780360552278E-2</v>
      </c>
      <c r="BI271" s="62">
        <v>-0.37794942665740711</v>
      </c>
      <c r="BJ271" s="62">
        <v>6.6891608185384546E-2</v>
      </c>
      <c r="BK271" s="62">
        <v>-7.2855729436298353E-2</v>
      </c>
      <c r="BL271" s="62">
        <v>-5.2536711124285297E-2</v>
      </c>
      <c r="BM271" s="62">
        <v>-0.16161111904363382</v>
      </c>
      <c r="BN271" s="62">
        <v>-8.6753442073010459E-2</v>
      </c>
      <c r="BO271" s="62">
        <v>0.12708039754772643</v>
      </c>
      <c r="BP271" s="62">
        <v>7.2945519135159398E-2</v>
      </c>
      <c r="BQ271" s="62">
        <v>0.1491592195696326</v>
      </c>
      <c r="BR271" s="62">
        <v>0.10512453442943963</v>
      </c>
      <c r="BS271" s="62">
        <v>-6.9831181430884459E-2</v>
      </c>
      <c r="BT271" s="62">
        <v>-4.9098911447696403E-3</v>
      </c>
      <c r="BU271" s="62">
        <v>-8.0925428506109218E-2</v>
      </c>
      <c r="BV271" s="62">
        <v>9.3825394834909759E-2</v>
      </c>
      <c r="BW271" s="62">
        <v>1.8496719905863105E-2</v>
      </c>
      <c r="BX271" s="62">
        <v>0.51234500424630358</v>
      </c>
      <c r="BY271" s="62">
        <v>-2.4147102064333754E-2</v>
      </c>
      <c r="BZ271" s="62">
        <v>-0.44023314125956187</v>
      </c>
      <c r="CA271" s="62">
        <v>0.10709592427474453</v>
      </c>
      <c r="CB271" s="62">
        <v>-0.17767227532930183</v>
      </c>
      <c r="CC271" s="62">
        <v>0.14070654642926592</v>
      </c>
      <c r="CD271" s="62">
        <v>0.33718583374410405</v>
      </c>
      <c r="CE271" s="62">
        <v>-4.2748893394664082E-2</v>
      </c>
      <c r="CF271" s="62">
        <v>-3.7766540839533097E-2</v>
      </c>
    </row>
    <row r="272" spans="1:87" hidden="1" x14ac:dyDescent="0.2">
      <c r="A272" s="9"/>
      <c r="B272" s="2">
        <v>253</v>
      </c>
      <c r="C272" s="9"/>
      <c r="D272" s="9"/>
      <c r="E272"/>
      <c r="Q272" s="54">
        <v>0</v>
      </c>
      <c r="R272" s="85">
        <v>0</v>
      </c>
      <c r="S272" s="85">
        <v>0</v>
      </c>
      <c r="T272" s="85">
        <v>0</v>
      </c>
      <c r="U272" s="85">
        <v>0</v>
      </c>
      <c r="V272" s="85">
        <v>0</v>
      </c>
      <c r="W272" s="85">
        <v>0</v>
      </c>
      <c r="X272" s="85">
        <v>0</v>
      </c>
      <c r="Y272" s="85">
        <v>0</v>
      </c>
      <c r="Z272" s="85">
        <v>0</v>
      </c>
      <c r="AA272" s="85">
        <v>0</v>
      </c>
      <c r="AB272" s="85">
        <v>0</v>
      </c>
      <c r="AC272" s="85">
        <v>0</v>
      </c>
      <c r="AD272" s="85">
        <v>0</v>
      </c>
      <c r="AE272" s="85">
        <v>0</v>
      </c>
      <c r="AF272" s="85">
        <v>0</v>
      </c>
      <c r="AG272" s="85">
        <v>0</v>
      </c>
      <c r="AH272" s="85">
        <v>0</v>
      </c>
      <c r="AI272" s="85">
        <v>0</v>
      </c>
      <c r="AJ272" s="85">
        <v>0</v>
      </c>
      <c r="AK272" s="85">
        <v>0</v>
      </c>
      <c r="AL272" s="85">
        <v>0</v>
      </c>
      <c r="AM272" s="62">
        <v>0</v>
      </c>
      <c r="AN272" s="62">
        <v>0</v>
      </c>
      <c r="AO272" s="62">
        <v>0</v>
      </c>
      <c r="AP272" s="62">
        <v>0</v>
      </c>
      <c r="AQ272" s="62">
        <v>0</v>
      </c>
      <c r="AR272" s="62">
        <v>0</v>
      </c>
      <c r="AS272" s="62">
        <v>0</v>
      </c>
      <c r="AT272" s="62">
        <v>0</v>
      </c>
      <c r="AU272" s="62">
        <v>0</v>
      </c>
      <c r="AV272" s="62">
        <v>0</v>
      </c>
      <c r="AW272" s="62">
        <v>0</v>
      </c>
      <c r="AX272" s="62">
        <v>0</v>
      </c>
      <c r="AY272" s="62">
        <v>0</v>
      </c>
      <c r="AZ272" s="62">
        <v>0</v>
      </c>
      <c r="BA272" s="62">
        <v>0</v>
      </c>
      <c r="BB272" s="62">
        <v>0</v>
      </c>
      <c r="BC272" s="62">
        <v>0</v>
      </c>
      <c r="BD272" s="62">
        <v>0</v>
      </c>
      <c r="BE272" s="62">
        <v>0</v>
      </c>
      <c r="BF272" s="62">
        <v>0</v>
      </c>
      <c r="BG272" s="62">
        <v>0</v>
      </c>
      <c r="BH272" s="62">
        <v>0</v>
      </c>
      <c r="BI272" s="62">
        <v>0</v>
      </c>
      <c r="BJ272" s="62">
        <v>0</v>
      </c>
      <c r="BK272" s="62">
        <v>0</v>
      </c>
      <c r="BL272" s="62">
        <v>0</v>
      </c>
      <c r="BM272" s="62">
        <v>0</v>
      </c>
      <c r="BN272" s="62">
        <v>0</v>
      </c>
      <c r="BO272" s="62">
        <v>0</v>
      </c>
      <c r="BP272" s="62">
        <v>0</v>
      </c>
      <c r="BQ272" s="62">
        <v>0</v>
      </c>
      <c r="BR272" s="62">
        <v>0</v>
      </c>
      <c r="BS272" s="62">
        <v>0</v>
      </c>
      <c r="BT272" s="62">
        <v>0</v>
      </c>
      <c r="BU272" s="62">
        <v>0</v>
      </c>
      <c r="BV272" s="62">
        <v>0</v>
      </c>
      <c r="BW272" s="62">
        <v>0</v>
      </c>
      <c r="BX272" s="62">
        <v>0</v>
      </c>
      <c r="BY272" s="62">
        <v>0</v>
      </c>
      <c r="BZ272" s="62">
        <v>0</v>
      </c>
      <c r="CA272" s="62">
        <v>0</v>
      </c>
      <c r="CB272" s="62">
        <v>0</v>
      </c>
      <c r="CC272" s="62">
        <v>0</v>
      </c>
      <c r="CD272" s="62">
        <v>0</v>
      </c>
      <c r="CE272" s="62">
        <v>0</v>
      </c>
      <c r="CF272" s="62">
        <v>0</v>
      </c>
    </row>
    <row r="274" spans="5:84" s="43" customFormat="1" x14ac:dyDescent="0.2">
      <c r="E274" s="42"/>
      <c r="N274" s="2"/>
      <c r="O274" s="62"/>
      <c r="P274" s="62"/>
      <c r="Q274" s="54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  <c r="CE274" s="62"/>
      <c r="CF274" s="62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I22" sqref="I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9.28515625" bestFit="1" customWidth="1"/>
    <col min="13" max="13" width="10.28515625" customWidth="1"/>
  </cols>
  <sheetData>
    <row r="2" spans="3:17" ht="23.25" x14ac:dyDescent="0.35">
      <c r="C2" s="160" t="s">
        <v>168</v>
      </c>
      <c r="D2" s="160"/>
      <c r="E2" s="160"/>
      <c r="F2" s="160"/>
      <c r="G2" s="160"/>
      <c r="H2" s="160"/>
      <c r="I2" s="160"/>
      <c r="J2" s="160"/>
      <c r="K2" s="160"/>
    </row>
    <row r="3" spans="3:17" ht="23.25" customHeight="1" x14ac:dyDescent="0.25">
      <c r="C3" s="161" t="str">
        <f>'Model Inputs'!F5</f>
        <v>Chapleau Public Utilities Corporation</v>
      </c>
      <c r="D3" s="161"/>
      <c r="E3" s="161"/>
      <c r="F3" s="161"/>
      <c r="G3" s="161"/>
      <c r="H3" s="161"/>
      <c r="I3" s="161"/>
      <c r="J3" s="161"/>
      <c r="K3" s="161"/>
    </row>
    <row r="4" spans="3:17" ht="19.5" x14ac:dyDescent="0.35">
      <c r="C4" s="50"/>
      <c r="D4" s="50"/>
      <c r="E4" s="50"/>
      <c r="F4" s="50"/>
      <c r="G4" s="50"/>
      <c r="H4" s="50"/>
      <c r="I4" s="50"/>
      <c r="J4" s="50"/>
      <c r="K4" s="50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>
        <v>2015</v>
      </c>
      <c r="N6" s="2"/>
    </row>
    <row r="7" spans="3:17" x14ac:dyDescent="0.2">
      <c r="F7" s="2" t="s">
        <v>185</v>
      </c>
      <c r="G7" s="2" t="s">
        <v>185</v>
      </c>
      <c r="H7" s="2" t="s">
        <v>186</v>
      </c>
      <c r="I7" s="2" t="s">
        <v>187</v>
      </c>
      <c r="M7" t="s">
        <v>185</v>
      </c>
    </row>
    <row r="8" spans="3:17" x14ac:dyDescent="0.2">
      <c r="C8" s="9" t="s">
        <v>163</v>
      </c>
    </row>
    <row r="10" spans="3:17" ht="18.75" customHeight="1" x14ac:dyDescent="0.2">
      <c r="D10" t="s">
        <v>162</v>
      </c>
      <c r="F10" s="7">
        <f>'Benchmarking Calculations'!G121</f>
        <v>922404.10909796855</v>
      </c>
      <c r="G10" s="7">
        <f>'Benchmarking Calculations'!H121</f>
        <v>888710.35433681577</v>
      </c>
      <c r="H10" s="7">
        <f>'Benchmarking Calculations'!I121</f>
        <v>995189.27139198373</v>
      </c>
      <c r="I10" s="33">
        <f>IF(ISNUMBER(I12),'Benchmarking Calculations'!J121,"na")</f>
        <v>999432.17043764435</v>
      </c>
      <c r="J10" s="33" t="str">
        <f>IF(ISNUMBER(J12),'Benchmarking Calculations'!K121,"na")</f>
        <v>na</v>
      </c>
      <c r="K10" s="33" t="str">
        <f>IF(ISNUMBER(K12),'Benchmarking Calculations'!L121,"na")</f>
        <v>na</v>
      </c>
      <c r="L10" s="7"/>
      <c r="M10" s="7">
        <v>902761</v>
      </c>
      <c r="N10" s="7"/>
      <c r="O10" s="7"/>
      <c r="P10" s="7"/>
      <c r="Q10" s="7"/>
    </row>
    <row r="11" spans="3:17" ht="18.75" customHeight="1" x14ac:dyDescent="0.2"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3:17" ht="18.75" customHeight="1" x14ac:dyDescent="0.2">
      <c r="D12" t="s">
        <v>150</v>
      </c>
      <c r="F12" s="7">
        <f>'Benchmarking Calculations'!G257</f>
        <v>747552.33988341072</v>
      </c>
      <c r="G12" s="7">
        <f>'Benchmarking Calculations'!H257</f>
        <v>757964.06614126882</v>
      </c>
      <c r="H12" s="7">
        <f>'Benchmarking Calculations'!I257</f>
        <v>771767.08939949097</v>
      </c>
      <c r="I12" s="33">
        <f>IF(ISNUMBER('Benchmarking Calculations'!J257),'Benchmarking Calculations'!J257,"na")</f>
        <v>790684.90890371066</v>
      </c>
      <c r="J12" s="33" t="str">
        <f>IF(ISNUMBER('Benchmarking Calculations'!K257),'Benchmarking Calculations'!K257,"na")</f>
        <v>na</v>
      </c>
      <c r="K12" s="33" t="str">
        <f>IF(ISNUMBER('Benchmarking Calculations'!L257),'Benchmarking Calculations'!L257,"na")</f>
        <v>na</v>
      </c>
      <c r="L12" s="7"/>
      <c r="M12" s="7">
        <v>711003</v>
      </c>
      <c r="N12" s="7"/>
      <c r="O12" s="7"/>
      <c r="P12" s="7"/>
      <c r="Q12" s="7"/>
    </row>
    <row r="13" spans="3:17" ht="18.75" customHeight="1" x14ac:dyDescent="0.2"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3:17" ht="18.75" customHeight="1" x14ac:dyDescent="0.2">
      <c r="D14" t="s">
        <v>160</v>
      </c>
      <c r="F14" s="7">
        <f t="shared" ref="F14:H14" si="0">F10-F12</f>
        <v>174851.76921455783</v>
      </c>
      <c r="G14" s="7">
        <f t="shared" si="0"/>
        <v>130746.28819554695</v>
      </c>
      <c r="H14" s="7">
        <f t="shared" si="0"/>
        <v>223422.18199249275</v>
      </c>
      <c r="I14" s="33">
        <f>IF(ISNUMBER(I12),I10-I12,"na")</f>
        <v>208747.26153393369</v>
      </c>
      <c r="J14" s="33" t="str">
        <f t="shared" ref="J14:K14" si="1">IF(ISNUMBER(J12),J10-J12,"na")</f>
        <v>na</v>
      </c>
      <c r="K14" s="33" t="str">
        <f t="shared" si="1"/>
        <v>na</v>
      </c>
      <c r="L14" s="7"/>
      <c r="M14" s="7">
        <v>191758</v>
      </c>
      <c r="N14" s="7"/>
      <c r="O14" s="7"/>
      <c r="P14" s="7"/>
      <c r="Q14" s="7"/>
    </row>
    <row r="15" spans="3:17" ht="18.75" customHeight="1" x14ac:dyDescent="0.2"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3:17" ht="18.75" customHeight="1" x14ac:dyDescent="0.2">
      <c r="D16" s="9" t="s">
        <v>184</v>
      </c>
      <c r="E16" s="9"/>
      <c r="F16" s="154">
        <f>LN(F10/F12)</f>
        <v>0.21017910101009249</v>
      </c>
      <c r="G16" s="154">
        <f t="shared" ref="G16:H16" si="2">LN(G10/G12)</f>
        <v>0.15913539340875196</v>
      </c>
      <c r="H16" s="154">
        <f t="shared" si="2"/>
        <v>0.25425013473726699</v>
      </c>
      <c r="I16" s="93">
        <f>IF(ISNUMBER(I14),LN(I10/I12),"na")</f>
        <v>0.23428774499088847</v>
      </c>
      <c r="J16" s="93" t="str">
        <f t="shared" ref="J16:K16" si="3">IF(ISNUMBER(J14),LN(J10/J12),"na")</f>
        <v>na</v>
      </c>
      <c r="K16" s="93" t="str">
        <f t="shared" si="3"/>
        <v>na</v>
      </c>
      <c r="M16" s="20">
        <v>0.23899999999999999</v>
      </c>
    </row>
    <row r="17" spans="4:13" ht="18.75" customHeight="1" x14ac:dyDescent="0.2">
      <c r="F17" s="31"/>
      <c r="G17" s="31"/>
      <c r="H17" s="31"/>
      <c r="I17" s="19"/>
      <c r="J17" s="19"/>
      <c r="K17" s="19"/>
    </row>
    <row r="18" spans="4:13" ht="18.75" customHeight="1" x14ac:dyDescent="0.2">
      <c r="D18" t="s">
        <v>181</v>
      </c>
      <c r="F18" s="109"/>
      <c r="G18" s="109"/>
      <c r="H18" s="109">
        <f>AVERAGE(F16:H16)</f>
        <v>0.20785487638537048</v>
      </c>
      <c r="I18" s="39">
        <f>IF(ISNUMBER(I16),AVERAGE(G16:I16),"na")</f>
        <v>0.21589109104563578</v>
      </c>
      <c r="J18" s="39" t="str">
        <f t="shared" ref="J18:K18" si="4">IF(ISNUMBER(J16),AVERAGE(H16:J16),"na")</f>
        <v>na</v>
      </c>
      <c r="K18" s="39" t="str">
        <f t="shared" si="4"/>
        <v>na</v>
      </c>
    </row>
    <row r="19" spans="4:13" ht="18.75" customHeight="1" x14ac:dyDescent="0.2"/>
    <row r="20" spans="4:13" ht="18.75" customHeight="1" x14ac:dyDescent="0.45">
      <c r="D20" t="s">
        <v>161</v>
      </c>
      <c r="F20" s="69"/>
    </row>
    <row r="22" spans="4:13" ht="15" x14ac:dyDescent="0.25">
      <c r="E22" t="s">
        <v>182</v>
      </c>
      <c r="F22" s="94">
        <f>IF(F16&lt;-0.25,1,IF(F16&lt;-0.1,2,IF(F16&lt;0.1,3,IF(F16&lt;0.25,4,5))))</f>
        <v>4</v>
      </c>
      <c r="G22" s="94">
        <f t="shared" ref="G22" si="5">IF(G16&lt;-0.25,1,IF(G16&lt;-0.1,2,IF(G16&lt;0.1,3,IF(G16&lt;0.25,4,5))))</f>
        <v>4</v>
      </c>
      <c r="H22" s="94">
        <f>IF($H$16&lt;-0.25,1,IF($H$16&lt;-0.1,2,IF($H$16&lt;0.1,3,IF($H$16&lt;0.25,4,5))))</f>
        <v>5</v>
      </c>
      <c r="I22" s="94">
        <f>IF(ISNUMBER(I16),IF(I16&lt;-0.25,1,IF(I16&lt;-0.1,2,IF(I16&lt;0.1,3,IF(I16&lt;0.25,4,5)))),"na")</f>
        <v>4</v>
      </c>
      <c r="J22" s="94" t="str">
        <f t="shared" ref="J22:K22" si="6">IF(ISNUMBER(J16),IF(J16&lt;-0.25,1,IF(J16&lt;-0.1,2,IF(J16&lt;0.1,3,IF(J16&lt;0.25,4,5)))),"na")</f>
        <v>na</v>
      </c>
      <c r="K22" s="94" t="str">
        <f t="shared" si="6"/>
        <v>na</v>
      </c>
      <c r="M22">
        <v>4</v>
      </c>
    </row>
    <row r="24" spans="4:13" ht="15" x14ac:dyDescent="0.25">
      <c r="E24" t="s">
        <v>155</v>
      </c>
      <c r="H24" s="94">
        <f>IF($H$18&lt;-0.25,1,IF($H$18&lt;-0.1,2,IF($H$18&lt;0.1,3,IF($H$18&lt;0.25,4,5))))</f>
        <v>4</v>
      </c>
    </row>
    <row r="27" spans="4:13" x14ac:dyDescent="0.2">
      <c r="D27" s="9"/>
    </row>
    <row r="29" spans="4:13" x14ac:dyDescent="0.2">
      <c r="F29" s="8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2016-07-25T18:30:34Z</cp:lastPrinted>
  <dcterms:created xsi:type="dcterms:W3CDTF">2016-07-20T15:58:10Z</dcterms:created>
  <dcterms:modified xsi:type="dcterms:W3CDTF">2019-05-15T16:16:02Z</dcterms:modified>
</cp:coreProperties>
</file>