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360" windowHeight="9300" tabRatio="783" firstSheet="7" activeTab="16"/>
  </bookViews>
  <sheets>
    <sheet name="Contents Navigator" sheetId="62" r:id="rId1"/>
    <sheet name="LRAMVA Schematic" sheetId="63" r:id="rId2"/>
    <sheet name="DropDownList" sheetId="80" state="hidden" r:id="rId3"/>
    <sheet name="1.  LRAMVA Summary" sheetId="43" r:id="rId4"/>
    <sheet name="1-a.  Summary of Changes" sheetId="83" r:id="rId5"/>
    <sheet name="2. LRAMVA Threshold" sheetId="44" r:id="rId6"/>
    <sheet name="3.  Distribution Rates" sheetId="45" r:id="rId7"/>
    <sheet name="4.  2011-2014 LRAM" sheetId="46" r:id="rId8"/>
    <sheet name="5.  2015-2020 LRAM" sheetId="79" r:id="rId9"/>
    <sheet name="6.  Carrying Charges" sheetId="47" r:id="rId10"/>
    <sheet name="7. Persistence Data" sheetId="82" r:id="rId11"/>
    <sheet name="7-a.  2011" sheetId="68" r:id="rId12"/>
    <sheet name="7-b.  2012" sheetId="81" r:id="rId13"/>
    <sheet name="7-c.  2013" sheetId="71" r:id="rId14"/>
    <sheet name="7-d.  2014" sheetId="72" r:id="rId15"/>
    <sheet name="7-e.  2015" sheetId="73" r:id="rId16"/>
    <sheet name="7-f.  2016" sheetId="74" r:id="rId17"/>
    <sheet name="7-g.  2017" sheetId="75" state="hidden" r:id="rId18"/>
    <sheet name="7-h.  2018" sheetId="76" state="hidden" r:id="rId19"/>
    <sheet name="7-i.  2019" sheetId="77" state="hidden" r:id="rId20"/>
    <sheet name="7-j.  2020" sheetId="78" state="hidden" r:id="rId21"/>
  </sheets>
  <externalReferences>
    <externalReference r:id="rId22"/>
    <externalReference r:id="rId23"/>
    <externalReference r:id="rId24"/>
    <externalReference r:id="rId25"/>
  </externalReferences>
  <definedNames>
    <definedName name="_xlnm._FilterDatabase" localSheetId="2" hidden="1">DropDownList!$A$1:$A$40</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3">'1.  LRAMVA Summary'!$A$1:$R$107</definedName>
    <definedName name="_xlnm.Print_Area" localSheetId="5">'2. LRAMVA Threshold'!$A$1:$R$62</definedName>
    <definedName name="_xlnm.Print_Area" localSheetId="6">'3.  Distribution Rates'!$A$1:$P$134</definedName>
    <definedName name="_xlnm.Print_Area" localSheetId="7">'4.  2011-2014 LRAM'!$A$1:$AM$533</definedName>
    <definedName name="_xlnm.Print_Area" localSheetId="8">'5.  2015-2020 LRAM'!$A:$AN</definedName>
    <definedName name="_xlnm.Print_Area" localSheetId="9">'6.  Carrying Charges'!$A$1:$X$164</definedName>
    <definedName name="_xlnm.Print_Area" localSheetId="11">'7-a.  2011'!$A$1:$BZ$42</definedName>
    <definedName name="_xlnm.Print_Area" localSheetId="0">'Contents Navigator'!$A$1:$D$25</definedName>
    <definedName name="_xlnm.Print_Area" localSheetId="1">'LRAMVA Schematic'!$A$1:$H$32</definedName>
    <definedName name="_xlnm.Print_Titles" localSheetId="7">'4.  2011-2014 LRAM'!$B:$B</definedName>
    <definedName name="Table_1_b.__Annual_LRAMVA_Breakdown_by_Year_and_Rate_Class">'1.  LRAMVA Summary'!$B$45</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LRAM'!$B$402</definedName>
    <definedName name="Table_5_d.__2018_Lost_Revenues_Work_Form">'5.  2015-2020 LRAM'!$B$588</definedName>
    <definedName name="Table_5_e.__2019_Lost_Revenues_Work_Form">'5.  2015-2020 LRAM'!$B$771</definedName>
    <definedName name="Table_5_f.__2020_Lost_Revenues_Work_Form">'5.  2015-2020 LRAM'!$B$954</definedName>
    <definedName name="Targets">'[1]LDC Targets'!$A$3:$D$83</definedName>
  </definedNames>
  <calcPr calcId="152511"/>
</workbook>
</file>

<file path=xl/calcChain.xml><?xml version="1.0" encoding="utf-8"?>
<calcChain xmlns="http://schemas.openxmlformats.org/spreadsheetml/2006/main">
  <c r="Y21" i="74" l="1"/>
  <c r="X21" i="74"/>
  <c r="BD20" i="74"/>
  <c r="BC20" i="74"/>
  <c r="Y20" i="74"/>
  <c r="X20" i="74"/>
  <c r="BD19" i="74"/>
  <c r="BC19" i="74"/>
  <c r="H161" i="47"/>
  <c r="H160" i="47"/>
  <c r="H159" i="47"/>
  <c r="H158" i="47"/>
  <c r="H157" i="47"/>
  <c r="H156" i="47"/>
  <c r="H155" i="47"/>
  <c r="H154" i="47"/>
  <c r="H153" i="47"/>
  <c r="H152" i="47"/>
  <c r="H151" i="47"/>
  <c r="H150" i="47"/>
  <c r="H146" i="47"/>
  <c r="H145" i="47"/>
  <c r="H144" i="47"/>
  <c r="H143" i="47"/>
  <c r="H142" i="47"/>
  <c r="H141" i="47"/>
  <c r="H140" i="47"/>
  <c r="H139" i="47"/>
  <c r="H138" i="47"/>
  <c r="H137" i="47"/>
  <c r="H136" i="47"/>
  <c r="H135" i="47"/>
  <c r="H131" i="47"/>
  <c r="H130" i="47"/>
  <c r="H129" i="47"/>
  <c r="H128" i="47"/>
  <c r="H127" i="47"/>
  <c r="H126" i="47"/>
  <c r="H125" i="47"/>
  <c r="H124" i="47"/>
  <c r="H123" i="47"/>
  <c r="H122" i="47"/>
  <c r="H121" i="47"/>
  <c r="H120" i="47"/>
  <c r="H116" i="47"/>
  <c r="H115" i="47"/>
  <c r="H114" i="47"/>
  <c r="H113" i="47"/>
  <c r="H112" i="47"/>
  <c r="H111" i="47"/>
  <c r="H110" i="47"/>
  <c r="H109" i="47"/>
  <c r="H108" i="47"/>
  <c r="H107" i="47"/>
  <c r="H106" i="47"/>
  <c r="H105" i="47"/>
  <c r="O104" i="47"/>
  <c r="N104" i="47"/>
  <c r="M104" i="47"/>
  <c r="L104" i="47"/>
  <c r="K104" i="47"/>
  <c r="J104" i="47"/>
  <c r="I104" i="47"/>
  <c r="O102" i="47"/>
  <c r="N102" i="47"/>
  <c r="M102" i="47"/>
  <c r="L102" i="47"/>
  <c r="K102" i="47"/>
  <c r="J102" i="47"/>
  <c r="I102" i="47"/>
  <c r="O101" i="47"/>
  <c r="N101" i="47"/>
  <c r="M101" i="47"/>
  <c r="L101" i="47"/>
  <c r="K101" i="47"/>
  <c r="J101" i="47"/>
  <c r="I101" i="47"/>
  <c r="H101" i="47"/>
  <c r="O100" i="47"/>
  <c r="N100" i="47"/>
  <c r="M100" i="47"/>
  <c r="L100" i="47"/>
  <c r="K100" i="47"/>
  <c r="J100" i="47"/>
  <c r="I100" i="47"/>
  <c r="H100" i="47"/>
  <c r="O99" i="47"/>
  <c r="N99" i="47"/>
  <c r="M99" i="47"/>
  <c r="L99" i="47"/>
  <c r="K99" i="47"/>
  <c r="J99" i="47"/>
  <c r="I99" i="47"/>
  <c r="H99" i="47"/>
  <c r="O98" i="47"/>
  <c r="N98" i="47"/>
  <c r="M98" i="47"/>
  <c r="L98" i="47"/>
  <c r="K98" i="47"/>
  <c r="J98" i="47"/>
  <c r="I98" i="47"/>
  <c r="H98" i="47"/>
  <c r="O97" i="47"/>
  <c r="N97" i="47"/>
  <c r="M97" i="47"/>
  <c r="L97" i="47"/>
  <c r="K97" i="47"/>
  <c r="J97" i="47"/>
  <c r="I97" i="47"/>
  <c r="H97" i="47"/>
  <c r="O96" i="47"/>
  <c r="N96" i="47"/>
  <c r="M96" i="47"/>
  <c r="L96" i="47"/>
  <c r="K96" i="47"/>
  <c r="J96" i="47"/>
  <c r="I96" i="47"/>
  <c r="H96" i="47"/>
  <c r="O95" i="47"/>
  <c r="N95" i="47"/>
  <c r="M95" i="47"/>
  <c r="L95" i="47"/>
  <c r="K95" i="47"/>
  <c r="J95" i="47"/>
  <c r="I95" i="47"/>
  <c r="H95" i="47"/>
  <c r="O94" i="47"/>
  <c r="N94" i="47"/>
  <c r="M94" i="47"/>
  <c r="L94" i="47"/>
  <c r="K94" i="47"/>
  <c r="J94" i="47"/>
  <c r="I94" i="47"/>
  <c r="H94" i="47"/>
  <c r="O93" i="47"/>
  <c r="N93" i="47"/>
  <c r="M93" i="47"/>
  <c r="L93" i="47"/>
  <c r="K93" i="47"/>
  <c r="J93" i="47"/>
  <c r="I93" i="47"/>
  <c r="H93" i="47"/>
  <c r="O92" i="47"/>
  <c r="N92" i="47"/>
  <c r="M92" i="47"/>
  <c r="L92" i="47"/>
  <c r="K92" i="47"/>
  <c r="J92" i="47"/>
  <c r="I92" i="47"/>
  <c r="H92" i="47"/>
  <c r="O91" i="47"/>
  <c r="N91" i="47"/>
  <c r="M91" i="47"/>
  <c r="L91" i="47"/>
  <c r="K91" i="47"/>
  <c r="J91" i="47"/>
  <c r="I91" i="47"/>
  <c r="H91" i="47"/>
  <c r="O90" i="47"/>
  <c r="N90" i="47"/>
  <c r="M90" i="47"/>
  <c r="L90" i="47"/>
  <c r="K90" i="47"/>
  <c r="J90" i="47"/>
  <c r="I90" i="47"/>
  <c r="H90" i="47"/>
  <c r="O89" i="47"/>
  <c r="N89" i="47"/>
  <c r="M89" i="47"/>
  <c r="L89" i="47"/>
  <c r="K89" i="47"/>
  <c r="J89" i="47"/>
  <c r="I89" i="47"/>
  <c r="O87" i="47"/>
  <c r="N87" i="47"/>
  <c r="M87" i="47"/>
  <c r="L87" i="47"/>
  <c r="K87" i="47"/>
  <c r="J87" i="47"/>
  <c r="I87" i="47"/>
  <c r="O86" i="47"/>
  <c r="N86" i="47"/>
  <c r="M86" i="47"/>
  <c r="L86" i="47"/>
  <c r="K86" i="47"/>
  <c r="J86" i="47"/>
  <c r="I86" i="47"/>
  <c r="H86" i="47"/>
  <c r="O85" i="47"/>
  <c r="N85" i="47"/>
  <c r="M85" i="47"/>
  <c r="L85" i="47"/>
  <c r="K85" i="47"/>
  <c r="J85" i="47"/>
  <c r="I85" i="47"/>
  <c r="H85" i="47"/>
  <c r="O84" i="47"/>
  <c r="N84" i="47"/>
  <c r="M84" i="47"/>
  <c r="L84" i="47"/>
  <c r="K84" i="47"/>
  <c r="J84" i="47"/>
  <c r="I84" i="47"/>
  <c r="H84" i="47"/>
  <c r="O83" i="47"/>
  <c r="N83" i="47"/>
  <c r="M83" i="47"/>
  <c r="L83" i="47"/>
  <c r="K83" i="47"/>
  <c r="J83" i="47"/>
  <c r="I83" i="47"/>
  <c r="H83" i="47"/>
  <c r="O82" i="47"/>
  <c r="N82" i="47"/>
  <c r="M82" i="47"/>
  <c r="L82" i="47"/>
  <c r="K82" i="47"/>
  <c r="J82" i="47"/>
  <c r="I82" i="47"/>
  <c r="H82" i="47"/>
  <c r="O81" i="47"/>
  <c r="N81" i="47"/>
  <c r="M81" i="47"/>
  <c r="L81" i="47"/>
  <c r="K81" i="47"/>
  <c r="J81" i="47"/>
  <c r="I81" i="47"/>
  <c r="H81" i="47"/>
  <c r="O80" i="47"/>
  <c r="N80" i="47"/>
  <c r="M80" i="47"/>
  <c r="L80" i="47"/>
  <c r="K80" i="47"/>
  <c r="J80" i="47"/>
  <c r="I80" i="47"/>
  <c r="H80" i="47"/>
  <c r="O79" i="47"/>
  <c r="N79" i="47"/>
  <c r="M79" i="47"/>
  <c r="L79" i="47"/>
  <c r="K79" i="47"/>
  <c r="J79" i="47"/>
  <c r="I79" i="47"/>
  <c r="H79" i="47"/>
  <c r="O78" i="47"/>
  <c r="N78" i="47"/>
  <c r="M78" i="47"/>
  <c r="L78" i="47"/>
  <c r="K78" i="47"/>
  <c r="J78" i="47"/>
  <c r="I78" i="47"/>
  <c r="H78" i="47"/>
  <c r="O77" i="47"/>
  <c r="N77" i="47"/>
  <c r="M77" i="47"/>
  <c r="L77" i="47"/>
  <c r="K77" i="47"/>
  <c r="J77" i="47"/>
  <c r="I77" i="47"/>
  <c r="H77" i="47"/>
  <c r="O76" i="47"/>
  <c r="N76" i="47"/>
  <c r="M76" i="47"/>
  <c r="L76" i="47"/>
  <c r="K76" i="47"/>
  <c r="J76" i="47"/>
  <c r="I76" i="47"/>
  <c r="H76" i="47"/>
  <c r="O75" i="47"/>
  <c r="N75" i="47"/>
  <c r="M75" i="47"/>
  <c r="L75" i="47"/>
  <c r="K75" i="47"/>
  <c r="J75" i="47"/>
  <c r="I75" i="47"/>
  <c r="H75" i="47"/>
  <c r="W74" i="47"/>
  <c r="V74" i="47"/>
  <c r="U74" i="47"/>
  <c r="T74" i="47"/>
  <c r="S74" i="47"/>
  <c r="R74" i="47"/>
  <c r="Q74" i="47"/>
  <c r="P74" i="47"/>
  <c r="O74" i="47"/>
  <c r="N74" i="47"/>
  <c r="M74" i="47"/>
  <c r="L74" i="47"/>
  <c r="K74" i="47"/>
  <c r="J74" i="47"/>
  <c r="I74" i="47"/>
  <c r="W72" i="47"/>
  <c r="V72" i="47"/>
  <c r="U72" i="47"/>
  <c r="T72" i="47"/>
  <c r="S72" i="47"/>
  <c r="R72" i="47"/>
  <c r="Q72" i="47"/>
  <c r="P72" i="47"/>
  <c r="O72" i="47"/>
  <c r="N72" i="47"/>
  <c r="M72" i="47"/>
  <c r="L72" i="47"/>
  <c r="K72" i="47"/>
  <c r="J72" i="47"/>
  <c r="I72" i="47"/>
  <c r="W71" i="47"/>
  <c r="V71" i="47"/>
  <c r="U71" i="47"/>
  <c r="T71" i="47"/>
  <c r="S71" i="47"/>
  <c r="R71" i="47"/>
  <c r="Q71" i="47"/>
  <c r="P71" i="47"/>
  <c r="O71" i="47"/>
  <c r="N71" i="47"/>
  <c r="M71" i="47"/>
  <c r="L71" i="47"/>
  <c r="K71" i="47"/>
  <c r="J71" i="47"/>
  <c r="I71" i="47"/>
  <c r="H71" i="47"/>
  <c r="W70" i="47"/>
  <c r="V70" i="47"/>
  <c r="U70" i="47"/>
  <c r="T70" i="47"/>
  <c r="S70" i="47"/>
  <c r="R70" i="47"/>
  <c r="Q70" i="47"/>
  <c r="P70" i="47"/>
  <c r="O70" i="47"/>
  <c r="N70" i="47"/>
  <c r="M70" i="47"/>
  <c r="L70" i="47"/>
  <c r="K70" i="47"/>
  <c r="J70" i="47"/>
  <c r="I70" i="47"/>
  <c r="H70" i="47"/>
  <c r="W69" i="47"/>
  <c r="V69" i="47"/>
  <c r="U69" i="47"/>
  <c r="T69" i="47"/>
  <c r="S69" i="47"/>
  <c r="R69" i="47"/>
  <c r="Q69" i="47"/>
  <c r="P69" i="47"/>
  <c r="O69" i="47"/>
  <c r="N69" i="47"/>
  <c r="M69" i="47"/>
  <c r="L69" i="47"/>
  <c r="K69" i="47"/>
  <c r="J69" i="47"/>
  <c r="I69" i="47"/>
  <c r="H69" i="47"/>
  <c r="W68" i="47"/>
  <c r="V68" i="47"/>
  <c r="U68" i="47"/>
  <c r="T68" i="47"/>
  <c r="S68" i="47"/>
  <c r="R68" i="47"/>
  <c r="Q68" i="47"/>
  <c r="P68" i="47"/>
  <c r="O68" i="47"/>
  <c r="N68" i="47"/>
  <c r="M68" i="47"/>
  <c r="L68" i="47"/>
  <c r="K68" i="47"/>
  <c r="J68" i="47"/>
  <c r="I68" i="47"/>
  <c r="H68" i="47"/>
  <c r="W67" i="47"/>
  <c r="V67" i="47"/>
  <c r="U67" i="47"/>
  <c r="T67" i="47"/>
  <c r="S67" i="47"/>
  <c r="R67" i="47"/>
  <c r="Q67" i="47"/>
  <c r="P67" i="47"/>
  <c r="O67" i="47"/>
  <c r="N67" i="47"/>
  <c r="M67" i="47"/>
  <c r="L67" i="47"/>
  <c r="K67" i="47"/>
  <c r="J67" i="47"/>
  <c r="I67" i="47"/>
  <c r="H67" i="47"/>
  <c r="W66" i="47"/>
  <c r="V66" i="47"/>
  <c r="U66" i="47"/>
  <c r="T66" i="47"/>
  <c r="S66" i="47"/>
  <c r="R66" i="47"/>
  <c r="Q66" i="47"/>
  <c r="P66" i="47"/>
  <c r="O66" i="47"/>
  <c r="N66" i="47"/>
  <c r="M66" i="47"/>
  <c r="L66" i="47"/>
  <c r="K66" i="47"/>
  <c r="J66" i="47"/>
  <c r="I66" i="47"/>
  <c r="H66" i="47"/>
  <c r="W65" i="47"/>
  <c r="V65" i="47"/>
  <c r="U65" i="47"/>
  <c r="T65" i="47"/>
  <c r="S65" i="47"/>
  <c r="R65" i="47"/>
  <c r="Q65" i="47"/>
  <c r="P65" i="47"/>
  <c r="O65" i="47"/>
  <c r="N65" i="47"/>
  <c r="M65" i="47"/>
  <c r="L65" i="47"/>
  <c r="K65" i="47"/>
  <c r="J65" i="47"/>
  <c r="I65" i="47"/>
  <c r="H65" i="47"/>
  <c r="W64" i="47"/>
  <c r="V64" i="47"/>
  <c r="U64" i="47"/>
  <c r="T64" i="47"/>
  <c r="S64" i="47"/>
  <c r="R64" i="47"/>
  <c r="Q64" i="47"/>
  <c r="P64" i="47"/>
  <c r="O64" i="47"/>
  <c r="N64" i="47"/>
  <c r="M64" i="47"/>
  <c r="L64" i="47"/>
  <c r="K64" i="47"/>
  <c r="J64" i="47"/>
  <c r="I64" i="47"/>
  <c r="H64" i="47"/>
  <c r="W63" i="47"/>
  <c r="V63" i="47"/>
  <c r="U63" i="47"/>
  <c r="T63" i="47"/>
  <c r="S63" i="47"/>
  <c r="R63" i="47"/>
  <c r="Q63" i="47"/>
  <c r="P63" i="47"/>
  <c r="O63" i="47"/>
  <c r="N63" i="47"/>
  <c r="M63" i="47"/>
  <c r="L63" i="47"/>
  <c r="K63" i="47"/>
  <c r="J63" i="47"/>
  <c r="I63" i="47"/>
  <c r="H63" i="47"/>
  <c r="W62" i="47"/>
  <c r="V62" i="47"/>
  <c r="U62" i="47"/>
  <c r="T62" i="47"/>
  <c r="S62" i="47"/>
  <c r="R62" i="47"/>
  <c r="Q62" i="47"/>
  <c r="P62" i="47"/>
  <c r="O62" i="47"/>
  <c r="N62" i="47"/>
  <c r="M62" i="47"/>
  <c r="L62" i="47"/>
  <c r="K62" i="47"/>
  <c r="J62" i="47"/>
  <c r="I62" i="47"/>
  <c r="H62" i="47"/>
  <c r="W61" i="47"/>
  <c r="V61" i="47"/>
  <c r="U61" i="47"/>
  <c r="T61" i="47"/>
  <c r="S61" i="47"/>
  <c r="R61" i="47"/>
  <c r="Q61" i="47"/>
  <c r="P61" i="47"/>
  <c r="O61" i="47"/>
  <c r="N61" i="47"/>
  <c r="M61" i="47"/>
  <c r="L61" i="47"/>
  <c r="K61" i="47"/>
  <c r="J61" i="47"/>
  <c r="I61" i="47"/>
  <c r="H61" i="47"/>
  <c r="W60" i="47"/>
  <c r="V60" i="47"/>
  <c r="U60" i="47"/>
  <c r="T60" i="47"/>
  <c r="S60" i="47"/>
  <c r="R60" i="47"/>
  <c r="Q60" i="47"/>
  <c r="P60" i="47"/>
  <c r="O60" i="47"/>
  <c r="N60" i="47"/>
  <c r="M60" i="47"/>
  <c r="L60" i="47"/>
  <c r="K60" i="47"/>
  <c r="J60" i="47"/>
  <c r="I60" i="47"/>
  <c r="H60" i="47"/>
  <c r="W59" i="47"/>
  <c r="V59" i="47"/>
  <c r="U59" i="47"/>
  <c r="T59" i="47"/>
  <c r="S59" i="47"/>
  <c r="R59" i="47"/>
  <c r="Q59" i="47"/>
  <c r="P59" i="47"/>
  <c r="O59" i="47"/>
  <c r="N59" i="47"/>
  <c r="M59" i="47"/>
  <c r="L59" i="47"/>
  <c r="K59" i="47"/>
  <c r="J59" i="47"/>
  <c r="I59" i="47"/>
  <c r="W57" i="47"/>
  <c r="V57" i="47"/>
  <c r="U57" i="47"/>
  <c r="T57" i="47"/>
  <c r="S57" i="47"/>
  <c r="R57" i="47"/>
  <c r="Q57" i="47"/>
  <c r="P57" i="47"/>
  <c r="O57" i="47"/>
  <c r="N57" i="47"/>
  <c r="M57" i="47"/>
  <c r="L57" i="47"/>
  <c r="K57" i="47"/>
  <c r="J57" i="47"/>
  <c r="I57" i="47"/>
  <c r="W56" i="47"/>
  <c r="V56" i="47"/>
  <c r="U56" i="47"/>
  <c r="T56" i="47"/>
  <c r="S56" i="47"/>
  <c r="R56" i="47"/>
  <c r="Q56" i="47"/>
  <c r="P56" i="47"/>
  <c r="O56" i="47"/>
  <c r="N56" i="47"/>
  <c r="M56" i="47"/>
  <c r="L56" i="47"/>
  <c r="K56" i="47"/>
  <c r="J56" i="47"/>
  <c r="I56" i="47"/>
  <c r="H56" i="47"/>
  <c r="W55" i="47"/>
  <c r="V55" i="47"/>
  <c r="U55" i="47"/>
  <c r="T55" i="47"/>
  <c r="S55" i="47"/>
  <c r="R55" i="47"/>
  <c r="Q55" i="47"/>
  <c r="P55" i="47"/>
  <c r="O55" i="47"/>
  <c r="N55" i="47"/>
  <c r="M55" i="47"/>
  <c r="L55" i="47"/>
  <c r="K55" i="47"/>
  <c r="J55" i="47"/>
  <c r="I55" i="47"/>
  <c r="H55" i="47"/>
  <c r="W54" i="47"/>
  <c r="V54" i="47"/>
  <c r="U54" i="47"/>
  <c r="T54" i="47"/>
  <c r="S54" i="47"/>
  <c r="R54" i="47"/>
  <c r="Q54" i="47"/>
  <c r="P54" i="47"/>
  <c r="O54" i="47"/>
  <c r="N54" i="47"/>
  <c r="M54" i="47"/>
  <c r="L54" i="47"/>
  <c r="K54" i="47"/>
  <c r="J54" i="47"/>
  <c r="I54" i="47"/>
  <c r="H54" i="47"/>
  <c r="W53" i="47"/>
  <c r="V53" i="47"/>
  <c r="U53" i="47"/>
  <c r="T53" i="47"/>
  <c r="S53" i="47"/>
  <c r="R53" i="47"/>
  <c r="Q53" i="47"/>
  <c r="P53" i="47"/>
  <c r="O53" i="47"/>
  <c r="N53" i="47"/>
  <c r="M53" i="47"/>
  <c r="L53" i="47"/>
  <c r="K53" i="47"/>
  <c r="J53" i="47"/>
  <c r="I53" i="47"/>
  <c r="H53" i="47"/>
  <c r="W52" i="47"/>
  <c r="V52" i="47"/>
  <c r="U52" i="47"/>
  <c r="T52" i="47"/>
  <c r="S52" i="47"/>
  <c r="R52" i="47"/>
  <c r="Q52" i="47"/>
  <c r="P52" i="47"/>
  <c r="O52" i="47"/>
  <c r="N52" i="47"/>
  <c r="M52" i="47"/>
  <c r="L52" i="47"/>
  <c r="K52" i="47"/>
  <c r="J52" i="47"/>
  <c r="I52" i="47"/>
  <c r="H52" i="47"/>
  <c r="W51" i="47"/>
  <c r="V51" i="47"/>
  <c r="U51" i="47"/>
  <c r="T51" i="47"/>
  <c r="S51" i="47"/>
  <c r="R51" i="47"/>
  <c r="Q51" i="47"/>
  <c r="P51" i="47"/>
  <c r="O51" i="47"/>
  <c r="N51" i="47"/>
  <c r="M51" i="47"/>
  <c r="L51" i="47"/>
  <c r="K51" i="47"/>
  <c r="J51" i="47"/>
  <c r="I51" i="47"/>
  <c r="H51" i="47"/>
  <c r="W50" i="47"/>
  <c r="V50" i="47"/>
  <c r="U50" i="47"/>
  <c r="T50" i="47"/>
  <c r="S50" i="47"/>
  <c r="R50" i="47"/>
  <c r="Q50" i="47"/>
  <c r="P50" i="47"/>
  <c r="O50" i="47"/>
  <c r="N50" i="47"/>
  <c r="M50" i="47"/>
  <c r="L50" i="47"/>
  <c r="K50" i="47"/>
  <c r="J50" i="47"/>
  <c r="I50" i="47"/>
  <c r="H50" i="47"/>
  <c r="W49" i="47"/>
  <c r="V49" i="47"/>
  <c r="U49" i="47"/>
  <c r="T49" i="47"/>
  <c r="S49" i="47"/>
  <c r="R49" i="47"/>
  <c r="Q49" i="47"/>
  <c r="P49" i="47"/>
  <c r="O49" i="47"/>
  <c r="N49" i="47"/>
  <c r="M49" i="47"/>
  <c r="L49" i="47"/>
  <c r="K49" i="47"/>
  <c r="J49" i="47"/>
  <c r="I49" i="47"/>
  <c r="H49" i="47"/>
  <c r="W48" i="47"/>
  <c r="V48" i="47"/>
  <c r="U48" i="47"/>
  <c r="T48" i="47"/>
  <c r="S48" i="47"/>
  <c r="R48" i="47"/>
  <c r="Q48" i="47"/>
  <c r="P48" i="47"/>
  <c r="O48" i="47"/>
  <c r="N48" i="47"/>
  <c r="M48" i="47"/>
  <c r="L48" i="47"/>
  <c r="K48" i="47"/>
  <c r="J48" i="47"/>
  <c r="I48" i="47"/>
  <c r="H48" i="47"/>
  <c r="W47" i="47"/>
  <c r="V47" i="47"/>
  <c r="U47" i="47"/>
  <c r="T47" i="47"/>
  <c r="S47" i="47"/>
  <c r="R47" i="47"/>
  <c r="Q47" i="47"/>
  <c r="P47" i="47"/>
  <c r="O47" i="47"/>
  <c r="N47" i="47"/>
  <c r="M47" i="47"/>
  <c r="L47" i="47"/>
  <c r="K47" i="47"/>
  <c r="J47" i="47"/>
  <c r="I47" i="47"/>
  <c r="H47" i="47"/>
  <c r="W46" i="47"/>
  <c r="V46" i="47"/>
  <c r="U46" i="47"/>
  <c r="T46" i="47"/>
  <c r="S46" i="47"/>
  <c r="R46" i="47"/>
  <c r="Q46" i="47"/>
  <c r="P46" i="47"/>
  <c r="O46" i="47"/>
  <c r="N46" i="47"/>
  <c r="M46" i="47"/>
  <c r="L46" i="47"/>
  <c r="K46" i="47"/>
  <c r="J46" i="47"/>
  <c r="I46" i="47"/>
  <c r="H46" i="47"/>
  <c r="W45" i="47"/>
  <c r="V45" i="47"/>
  <c r="U45" i="47"/>
  <c r="T45" i="47"/>
  <c r="S45" i="47"/>
  <c r="R45" i="47"/>
  <c r="Q45" i="47"/>
  <c r="P45" i="47"/>
  <c r="O45" i="47"/>
  <c r="N45" i="47"/>
  <c r="M45" i="47"/>
  <c r="L45" i="47"/>
  <c r="K45" i="47"/>
  <c r="J45" i="47"/>
  <c r="I45" i="47"/>
  <c r="H45" i="47"/>
  <c r="W44" i="47"/>
  <c r="V44" i="47"/>
  <c r="U44" i="47"/>
  <c r="T44" i="47"/>
  <c r="S44" i="47"/>
  <c r="R44" i="47"/>
  <c r="Q44" i="47"/>
  <c r="P44" i="47"/>
  <c r="O44" i="47"/>
  <c r="N44" i="47"/>
  <c r="M44" i="47"/>
  <c r="L44" i="47"/>
  <c r="K44" i="47"/>
  <c r="J44" i="47"/>
  <c r="I44" i="47"/>
  <c r="W42" i="47"/>
  <c r="V42" i="47"/>
  <c r="U42" i="47"/>
  <c r="T42" i="47"/>
  <c r="S42" i="47"/>
  <c r="R42" i="47"/>
  <c r="Q42" i="47"/>
  <c r="P42" i="47"/>
  <c r="O42" i="47"/>
  <c r="N42" i="47"/>
  <c r="M42" i="47"/>
  <c r="L42" i="47"/>
  <c r="K42" i="47"/>
  <c r="J42" i="47"/>
  <c r="I42" i="47"/>
  <c r="W41" i="47"/>
  <c r="V41" i="47"/>
  <c r="U41" i="47"/>
  <c r="T41" i="47"/>
  <c r="S41" i="47"/>
  <c r="R41" i="47"/>
  <c r="Q41" i="47"/>
  <c r="P41" i="47"/>
  <c r="O41" i="47"/>
  <c r="N41" i="47"/>
  <c r="M41" i="47"/>
  <c r="L41" i="47"/>
  <c r="K41" i="47"/>
  <c r="J41" i="47"/>
  <c r="I41" i="47"/>
  <c r="H41" i="47"/>
  <c r="W40" i="47"/>
  <c r="V40" i="47"/>
  <c r="U40" i="47"/>
  <c r="T40" i="47"/>
  <c r="S40" i="47"/>
  <c r="R40" i="47"/>
  <c r="Q40" i="47"/>
  <c r="P40" i="47"/>
  <c r="O40" i="47"/>
  <c r="N40" i="47"/>
  <c r="M40" i="47"/>
  <c r="L40" i="47"/>
  <c r="K40" i="47"/>
  <c r="J40" i="47"/>
  <c r="I40" i="47"/>
  <c r="H40" i="47"/>
  <c r="W39" i="47"/>
  <c r="V39" i="47"/>
  <c r="U39" i="47"/>
  <c r="T39" i="47"/>
  <c r="S39" i="47"/>
  <c r="R39" i="47"/>
  <c r="Q39" i="47"/>
  <c r="P39" i="47"/>
  <c r="O39" i="47"/>
  <c r="N39" i="47"/>
  <c r="M39" i="47"/>
  <c r="L39" i="47"/>
  <c r="K39" i="47"/>
  <c r="J39" i="47"/>
  <c r="I39" i="47"/>
  <c r="H39" i="47"/>
  <c r="W38" i="47"/>
  <c r="V38" i="47"/>
  <c r="U38" i="47"/>
  <c r="T38" i="47"/>
  <c r="S38" i="47"/>
  <c r="R38" i="47"/>
  <c r="Q38" i="47"/>
  <c r="P38" i="47"/>
  <c r="O38" i="47"/>
  <c r="N38" i="47"/>
  <c r="M38" i="47"/>
  <c r="L38" i="47"/>
  <c r="K38" i="47"/>
  <c r="J38" i="47"/>
  <c r="I38" i="47"/>
  <c r="H38" i="47"/>
  <c r="W37" i="47"/>
  <c r="V37" i="47"/>
  <c r="U37" i="47"/>
  <c r="T37" i="47"/>
  <c r="S37" i="47"/>
  <c r="R37" i="47"/>
  <c r="Q37" i="47"/>
  <c r="P37" i="47"/>
  <c r="O37" i="47"/>
  <c r="N37" i="47"/>
  <c r="M37" i="47"/>
  <c r="L37" i="47"/>
  <c r="K37" i="47"/>
  <c r="J37" i="47"/>
  <c r="I37" i="47"/>
  <c r="H37" i="47"/>
  <c r="W36" i="47"/>
  <c r="V36" i="47"/>
  <c r="U36" i="47"/>
  <c r="T36" i="47"/>
  <c r="S36" i="47"/>
  <c r="R36" i="47"/>
  <c r="Q36" i="47"/>
  <c r="P36" i="47"/>
  <c r="O36" i="47"/>
  <c r="N36" i="47"/>
  <c r="M36" i="47"/>
  <c r="L36" i="47"/>
  <c r="K36" i="47"/>
  <c r="J36" i="47"/>
  <c r="I36" i="47"/>
  <c r="H36" i="47"/>
  <c r="W35" i="47"/>
  <c r="V35" i="47"/>
  <c r="U35" i="47"/>
  <c r="T35" i="47"/>
  <c r="S35" i="47"/>
  <c r="R35" i="47"/>
  <c r="Q35" i="47"/>
  <c r="P35" i="47"/>
  <c r="O35" i="47"/>
  <c r="N35" i="47"/>
  <c r="M35" i="47"/>
  <c r="L35" i="47"/>
  <c r="K35" i="47"/>
  <c r="J35" i="47"/>
  <c r="I35" i="47"/>
  <c r="H35" i="47"/>
  <c r="W34" i="47"/>
  <c r="V34" i="47"/>
  <c r="U34" i="47"/>
  <c r="T34" i="47"/>
  <c r="S34" i="47"/>
  <c r="R34" i="47"/>
  <c r="Q34" i="47"/>
  <c r="P34" i="47"/>
  <c r="O34" i="47"/>
  <c r="N34" i="47"/>
  <c r="M34" i="47"/>
  <c r="L34" i="47"/>
  <c r="K34" i="47"/>
  <c r="J34" i="47"/>
  <c r="I34" i="47"/>
  <c r="H34" i="47"/>
  <c r="W33" i="47"/>
  <c r="V33" i="47"/>
  <c r="U33" i="47"/>
  <c r="T33" i="47"/>
  <c r="S33" i="47"/>
  <c r="R33" i="47"/>
  <c r="Q33" i="47"/>
  <c r="P33" i="47"/>
  <c r="O33" i="47"/>
  <c r="N33" i="47"/>
  <c r="M33" i="47"/>
  <c r="L33" i="47"/>
  <c r="K33" i="47"/>
  <c r="J33" i="47"/>
  <c r="I33" i="47"/>
  <c r="H33" i="47"/>
  <c r="W32" i="47"/>
  <c r="V32" i="47"/>
  <c r="U32" i="47"/>
  <c r="T32" i="47"/>
  <c r="S32" i="47"/>
  <c r="R32" i="47"/>
  <c r="Q32" i="47"/>
  <c r="P32" i="47"/>
  <c r="O32" i="47"/>
  <c r="N32" i="47"/>
  <c r="M32" i="47"/>
  <c r="L32" i="47"/>
  <c r="K32" i="47"/>
  <c r="J32" i="47"/>
  <c r="I32" i="47"/>
  <c r="H32" i="47"/>
  <c r="W31" i="47"/>
  <c r="V31" i="47"/>
  <c r="U31" i="47"/>
  <c r="T31" i="47"/>
  <c r="S31" i="47"/>
  <c r="R31" i="47"/>
  <c r="Q31" i="47"/>
  <c r="P31" i="47"/>
  <c r="O31" i="47"/>
  <c r="N31" i="47"/>
  <c r="M31" i="47"/>
  <c r="L31" i="47"/>
  <c r="K31" i="47"/>
  <c r="J31" i="47"/>
  <c r="I31" i="47"/>
  <c r="H31" i="47"/>
  <c r="W30" i="47"/>
  <c r="V30" i="47"/>
  <c r="U30" i="47"/>
  <c r="T30" i="47"/>
  <c r="S30" i="47"/>
  <c r="R30" i="47"/>
  <c r="Q30" i="47"/>
  <c r="P30" i="47"/>
  <c r="O30" i="47"/>
  <c r="N30" i="47"/>
  <c r="M30" i="47"/>
  <c r="L30" i="47"/>
  <c r="K30" i="47"/>
  <c r="J30" i="47"/>
  <c r="I30" i="47"/>
  <c r="H30" i="47"/>
  <c r="W29" i="47"/>
  <c r="V29" i="47"/>
  <c r="U29" i="47"/>
  <c r="T29" i="47"/>
  <c r="S29" i="47"/>
  <c r="R29" i="47"/>
  <c r="Q29" i="47"/>
  <c r="P29" i="47"/>
  <c r="O29" i="47"/>
  <c r="N29" i="47"/>
  <c r="M29" i="47"/>
  <c r="L29" i="47"/>
  <c r="K29" i="47"/>
  <c r="J29" i="47"/>
  <c r="I29" i="47"/>
  <c r="W27" i="47"/>
  <c r="V27" i="47"/>
  <c r="U27" i="47"/>
  <c r="T27" i="47"/>
  <c r="S27" i="47"/>
  <c r="R27" i="47"/>
  <c r="Q27" i="47"/>
  <c r="P27" i="47"/>
  <c r="O27" i="47"/>
  <c r="N27" i="47"/>
  <c r="M27" i="47"/>
  <c r="L27" i="47"/>
  <c r="K27" i="47"/>
  <c r="J27" i="47"/>
  <c r="I27" i="47"/>
  <c r="W26" i="47"/>
  <c r="V26" i="47"/>
  <c r="U26" i="47"/>
  <c r="T26" i="47"/>
  <c r="S26" i="47"/>
  <c r="R26" i="47"/>
  <c r="Q26" i="47"/>
  <c r="P26" i="47"/>
  <c r="O26" i="47"/>
  <c r="N26" i="47"/>
  <c r="M26" i="47"/>
  <c r="L26" i="47"/>
  <c r="K26" i="47"/>
  <c r="J26" i="47"/>
  <c r="I26" i="47"/>
  <c r="H26" i="47"/>
  <c r="W25" i="47"/>
  <c r="V25" i="47"/>
  <c r="U25" i="47"/>
  <c r="T25" i="47"/>
  <c r="S25" i="47"/>
  <c r="R25" i="47"/>
  <c r="Q25" i="47"/>
  <c r="P25" i="47"/>
  <c r="O25" i="47"/>
  <c r="N25" i="47"/>
  <c r="M25" i="47"/>
  <c r="L25" i="47"/>
  <c r="K25" i="47"/>
  <c r="J25" i="47"/>
  <c r="I25" i="47"/>
  <c r="H25" i="47"/>
  <c r="W24" i="47"/>
  <c r="V24" i="47"/>
  <c r="U24" i="47"/>
  <c r="T24" i="47"/>
  <c r="S24" i="47"/>
  <c r="R24" i="47"/>
  <c r="Q24" i="47"/>
  <c r="P24" i="47"/>
  <c r="O24" i="47"/>
  <c r="N24" i="47"/>
  <c r="M24" i="47"/>
  <c r="L24" i="47"/>
  <c r="K24" i="47"/>
  <c r="J24" i="47"/>
  <c r="I24" i="47"/>
  <c r="H24" i="47"/>
  <c r="W23" i="47"/>
  <c r="V23" i="47"/>
  <c r="U23" i="47"/>
  <c r="T23" i="47"/>
  <c r="S23" i="47"/>
  <c r="R23" i="47"/>
  <c r="Q23" i="47"/>
  <c r="P23" i="47"/>
  <c r="O23" i="47"/>
  <c r="N23" i="47"/>
  <c r="M23" i="47"/>
  <c r="L23" i="47"/>
  <c r="K23" i="47"/>
  <c r="J23" i="47"/>
  <c r="I23" i="47"/>
  <c r="H23" i="47"/>
  <c r="W22" i="47"/>
  <c r="V22" i="47"/>
  <c r="U22" i="47"/>
  <c r="T22" i="47"/>
  <c r="S22" i="47"/>
  <c r="R22" i="47"/>
  <c r="Q22" i="47"/>
  <c r="P22" i="47"/>
  <c r="O22" i="47"/>
  <c r="N22" i="47"/>
  <c r="M22" i="47"/>
  <c r="L22" i="47"/>
  <c r="K22" i="47"/>
  <c r="J22" i="47"/>
  <c r="I22" i="47"/>
  <c r="H22" i="47"/>
  <c r="W21" i="47"/>
  <c r="V21" i="47"/>
  <c r="U21" i="47"/>
  <c r="T21" i="47"/>
  <c r="S21" i="47"/>
  <c r="R21" i="47"/>
  <c r="Q21" i="47"/>
  <c r="P21" i="47"/>
  <c r="O21" i="47"/>
  <c r="N21" i="47"/>
  <c r="M21" i="47"/>
  <c r="L21" i="47"/>
  <c r="K21" i="47"/>
  <c r="J21" i="47"/>
  <c r="I21" i="47"/>
  <c r="H21" i="47"/>
  <c r="W20" i="47"/>
  <c r="V20" i="47"/>
  <c r="U20" i="47"/>
  <c r="T20" i="47"/>
  <c r="S20" i="47"/>
  <c r="R20" i="47"/>
  <c r="Q20" i="47"/>
  <c r="P20" i="47"/>
  <c r="O20" i="47"/>
  <c r="N20" i="47"/>
  <c r="M20" i="47"/>
  <c r="L20" i="47"/>
  <c r="K20" i="47"/>
  <c r="J20" i="47"/>
  <c r="I20" i="47"/>
  <c r="H20" i="47"/>
  <c r="W19" i="47"/>
  <c r="V19" i="47"/>
  <c r="U19" i="47"/>
  <c r="T19" i="47"/>
  <c r="S19" i="47"/>
  <c r="R19" i="47"/>
  <c r="Q19" i="47"/>
  <c r="P19" i="47"/>
  <c r="O19" i="47"/>
  <c r="N19" i="47"/>
  <c r="M19" i="47"/>
  <c r="L19" i="47"/>
  <c r="K19" i="47"/>
  <c r="J19" i="47"/>
  <c r="I19" i="47"/>
  <c r="H19" i="47"/>
  <c r="W18" i="47"/>
  <c r="V18" i="47"/>
  <c r="U18" i="47"/>
  <c r="T18" i="47"/>
  <c r="S18" i="47"/>
  <c r="R18" i="47"/>
  <c r="Q18" i="47"/>
  <c r="P18" i="47"/>
  <c r="O18" i="47"/>
  <c r="N18" i="47"/>
  <c r="M18" i="47"/>
  <c r="L18" i="47"/>
  <c r="K18" i="47"/>
  <c r="J18" i="47"/>
  <c r="I18" i="47"/>
  <c r="H18" i="47"/>
  <c r="W17" i="47"/>
  <c r="V17" i="47"/>
  <c r="U17" i="47"/>
  <c r="T17" i="47"/>
  <c r="S17" i="47"/>
  <c r="R17" i="47"/>
  <c r="Q17" i="47"/>
  <c r="P17" i="47"/>
  <c r="O17" i="47"/>
  <c r="N17" i="47"/>
  <c r="M17" i="47"/>
  <c r="L17" i="47"/>
  <c r="K17" i="47"/>
  <c r="J17" i="47"/>
  <c r="I17" i="47"/>
  <c r="H17" i="47"/>
  <c r="W16" i="47"/>
  <c r="V16" i="47"/>
  <c r="U16" i="47"/>
  <c r="T16" i="47"/>
  <c r="S16" i="47"/>
  <c r="R16" i="47"/>
  <c r="Q16" i="47"/>
  <c r="P16" i="47"/>
  <c r="O16" i="47"/>
  <c r="N16" i="47"/>
  <c r="M16" i="47"/>
  <c r="L16" i="47"/>
  <c r="K16" i="47"/>
  <c r="J16" i="47"/>
  <c r="I16" i="47"/>
  <c r="H16" i="47"/>
  <c r="W15" i="47"/>
  <c r="V15" i="47"/>
  <c r="U15" i="47"/>
  <c r="T15" i="47"/>
  <c r="S15" i="47"/>
  <c r="R15" i="47"/>
  <c r="Q15" i="47"/>
  <c r="P15" i="47"/>
  <c r="O15" i="47"/>
  <c r="N15" i="47"/>
  <c r="M15" i="47"/>
  <c r="L15" i="47"/>
  <c r="K15" i="47"/>
  <c r="J15" i="47"/>
  <c r="I15" i="47"/>
  <c r="H15" i="47"/>
  <c r="W14" i="47"/>
  <c r="V14" i="47"/>
  <c r="U14" i="47"/>
  <c r="T14" i="47"/>
  <c r="S14" i="47"/>
  <c r="R14" i="47"/>
  <c r="Q14" i="47"/>
  <c r="P14" i="47"/>
  <c r="O14" i="47"/>
  <c r="N14" i="47"/>
  <c r="M14" i="47"/>
  <c r="L14" i="47"/>
  <c r="K14" i="47"/>
  <c r="J14" i="47"/>
  <c r="I14" i="47"/>
  <c r="AG1123" i="79"/>
  <c r="Y1123" i="79"/>
  <c r="AK1121" i="79"/>
  <c r="AG1121" i="79"/>
  <c r="AG1120" i="79"/>
  <c r="AL1119" i="79"/>
  <c r="AL1123" i="79" s="1"/>
  <c r="AK1119" i="79"/>
  <c r="AK1122" i="79" s="1"/>
  <c r="AJ1119" i="79"/>
  <c r="AI1119" i="79"/>
  <c r="AH1119" i="79"/>
  <c r="AH1123" i="79" s="1"/>
  <c r="AG1119" i="79"/>
  <c r="AG1122" i="79" s="1"/>
  <c r="AF1119" i="79"/>
  <c r="AF1120" i="79" s="1"/>
  <c r="AE1119" i="79"/>
  <c r="AD1119" i="79"/>
  <c r="AD1123" i="79" s="1"/>
  <c r="AC1119" i="79"/>
  <c r="AC1122" i="79" s="1"/>
  <c r="AB1119" i="79"/>
  <c r="AB1122" i="79" s="1"/>
  <c r="AA1119" i="79"/>
  <c r="Z1119" i="79"/>
  <c r="Z1123" i="79" s="1"/>
  <c r="Y1119" i="79"/>
  <c r="Y1122" i="79" s="1"/>
  <c r="AL1117" i="79"/>
  <c r="AL1131" i="79" s="1"/>
  <c r="Q81" i="43" s="1"/>
  <c r="AK1117" i="79"/>
  <c r="AK1131" i="79" s="1"/>
  <c r="AJ1117" i="79"/>
  <c r="AJ1131" i="79" s="1"/>
  <c r="O81" i="43" s="1"/>
  <c r="AI1117" i="79"/>
  <c r="AH1117" i="79"/>
  <c r="AH1131" i="79" s="1"/>
  <c r="M81" i="43" s="1"/>
  <c r="AG1117" i="79"/>
  <c r="AG1131" i="79" s="1"/>
  <c r="AF1117" i="79"/>
  <c r="AF1131" i="79" s="1"/>
  <c r="K81" i="43" s="1"/>
  <c r="AE1117" i="79"/>
  <c r="AD1117" i="79"/>
  <c r="AD1131" i="79" s="1"/>
  <c r="AC1117" i="79"/>
  <c r="AC1131" i="79" s="1"/>
  <c r="AB1117" i="79"/>
  <c r="AA1117" i="79"/>
  <c r="Z1117" i="79"/>
  <c r="Z1131" i="79" s="1"/>
  <c r="Y1117" i="79"/>
  <c r="Y1131" i="79" s="1"/>
  <c r="O1116" i="79"/>
  <c r="D1116" i="79"/>
  <c r="AL1114" i="79"/>
  <c r="AK1114" i="79"/>
  <c r="AJ1114" i="79"/>
  <c r="AI1114" i="79"/>
  <c r="AH1114" i="79"/>
  <c r="AG1114" i="79"/>
  <c r="AF1114" i="79"/>
  <c r="AE1114" i="79"/>
  <c r="AD1114" i="79"/>
  <c r="AC1114" i="79"/>
  <c r="AB1114" i="79"/>
  <c r="AA1114" i="79"/>
  <c r="Z1114" i="79"/>
  <c r="Y1114" i="79"/>
  <c r="N1114" i="79"/>
  <c r="AM1113" i="79"/>
  <c r="AL1111" i="79"/>
  <c r="AK1111" i="79"/>
  <c r="AJ1111" i="79"/>
  <c r="AI1111" i="79"/>
  <c r="AH1111" i="79"/>
  <c r="AG1111" i="79"/>
  <c r="AF1111" i="79"/>
  <c r="AE1111" i="79"/>
  <c r="AD1111" i="79"/>
  <c r="AC1111" i="79"/>
  <c r="AB1111" i="79"/>
  <c r="AA1111" i="79"/>
  <c r="Z1111" i="79"/>
  <c r="Y1111" i="79"/>
  <c r="N1111" i="79"/>
  <c r="AM1110" i="79"/>
  <c r="AL1108" i="79"/>
  <c r="AK1108" i="79"/>
  <c r="AJ1108" i="79"/>
  <c r="AI1108" i="79"/>
  <c r="AH1108" i="79"/>
  <c r="AG1108" i="79"/>
  <c r="AF1108" i="79"/>
  <c r="AE1108" i="79"/>
  <c r="AD1108" i="79"/>
  <c r="AC1108" i="79"/>
  <c r="AB1108" i="79"/>
  <c r="AA1108" i="79"/>
  <c r="Z1108" i="79"/>
  <c r="Y1108" i="79"/>
  <c r="N1108" i="79"/>
  <c r="AM1107" i="79"/>
  <c r="AL1105" i="79"/>
  <c r="AK1105" i="79"/>
  <c r="AJ1105" i="79"/>
  <c r="AI1105" i="79"/>
  <c r="AH1105" i="79"/>
  <c r="AG1105" i="79"/>
  <c r="AF1105" i="79"/>
  <c r="AE1105" i="79"/>
  <c r="AD1105" i="79"/>
  <c r="AC1105" i="79"/>
  <c r="AB1105" i="79"/>
  <c r="AA1105" i="79"/>
  <c r="Z1105" i="79"/>
  <c r="Y1105" i="79"/>
  <c r="N1105" i="79"/>
  <c r="AM1104" i="79"/>
  <c r="AL1102" i="79"/>
  <c r="AK1102" i="79"/>
  <c r="AJ1102" i="79"/>
  <c r="AI1102" i="79"/>
  <c r="AH1102" i="79"/>
  <c r="AG1102" i="79"/>
  <c r="AF1102" i="79"/>
  <c r="AE1102" i="79"/>
  <c r="AD1102" i="79"/>
  <c r="AC1102" i="79"/>
  <c r="AB1102" i="79"/>
  <c r="AA1102" i="79"/>
  <c r="Z1102" i="79"/>
  <c r="Y1102" i="79"/>
  <c r="N1102" i="79"/>
  <c r="AM1101" i="79"/>
  <c r="AL1099" i="79"/>
  <c r="AK1099" i="79"/>
  <c r="AJ1099" i="79"/>
  <c r="AI1099" i="79"/>
  <c r="AH1099" i="79"/>
  <c r="AG1099" i="79"/>
  <c r="AF1099" i="79"/>
  <c r="AE1099" i="79"/>
  <c r="AD1099" i="79"/>
  <c r="AC1099" i="79"/>
  <c r="AB1099" i="79"/>
  <c r="AA1099" i="79"/>
  <c r="Z1099" i="79"/>
  <c r="Y1099" i="79"/>
  <c r="N1099" i="79"/>
  <c r="AM1098" i="79"/>
  <c r="AL1096" i="79"/>
  <c r="AK1096" i="79"/>
  <c r="AJ1096" i="79"/>
  <c r="AI1096" i="79"/>
  <c r="AH1096" i="79"/>
  <c r="AG1096" i="79"/>
  <c r="AF1096" i="79"/>
  <c r="AE1096" i="79"/>
  <c r="AD1096" i="79"/>
  <c r="AC1096" i="79"/>
  <c r="AB1096" i="79"/>
  <c r="AA1096" i="79"/>
  <c r="Z1096" i="79"/>
  <c r="Y1096" i="79"/>
  <c r="N1096" i="79"/>
  <c r="AM1095" i="79"/>
  <c r="AL1093" i="79"/>
  <c r="AK1093" i="79"/>
  <c r="AJ1093" i="79"/>
  <c r="AI1093" i="79"/>
  <c r="AH1093" i="79"/>
  <c r="AG1093" i="79"/>
  <c r="AF1093" i="79"/>
  <c r="AE1093" i="79"/>
  <c r="AD1093" i="79"/>
  <c r="AC1093" i="79"/>
  <c r="AB1093" i="79"/>
  <c r="AA1093" i="79"/>
  <c r="Z1093" i="79"/>
  <c r="Y1093" i="79"/>
  <c r="AM1092" i="79"/>
  <c r="AL1090" i="79"/>
  <c r="AK1090" i="79"/>
  <c r="AJ1090" i="79"/>
  <c r="AI1090" i="79"/>
  <c r="AH1090" i="79"/>
  <c r="AG1090" i="79"/>
  <c r="AF1090" i="79"/>
  <c r="AE1090" i="79"/>
  <c r="AD1090" i="79"/>
  <c r="AC1090" i="79"/>
  <c r="AB1090" i="79"/>
  <c r="AA1090" i="79"/>
  <c r="Z1090" i="79"/>
  <c r="Y1090" i="79"/>
  <c r="N1090" i="79"/>
  <c r="AM1089" i="79"/>
  <c r="AL1087" i="79"/>
  <c r="AK1087" i="79"/>
  <c r="AJ1087" i="79"/>
  <c r="AI1087" i="79"/>
  <c r="AH1087" i="79"/>
  <c r="AG1087" i="79"/>
  <c r="AF1087" i="79"/>
  <c r="AE1087" i="79"/>
  <c r="AD1087" i="79"/>
  <c r="AC1087" i="79"/>
  <c r="AB1087" i="79"/>
  <c r="AA1087" i="79"/>
  <c r="Z1087" i="79"/>
  <c r="Y1087" i="79"/>
  <c r="N1087" i="79"/>
  <c r="AM1086" i="79"/>
  <c r="AL1084" i="79"/>
  <c r="AK1084" i="79"/>
  <c r="AJ1084" i="79"/>
  <c r="AI1084" i="79"/>
  <c r="AH1084" i="79"/>
  <c r="AG1084" i="79"/>
  <c r="AF1084" i="79"/>
  <c r="AE1084" i="79"/>
  <c r="AD1084" i="79"/>
  <c r="AC1084" i="79"/>
  <c r="AB1084" i="79"/>
  <c r="AA1084" i="79"/>
  <c r="Z1084" i="79"/>
  <c r="Y1084" i="79"/>
  <c r="N1084" i="79"/>
  <c r="AM1083" i="79"/>
  <c r="AL1081" i="79"/>
  <c r="AK1081" i="79"/>
  <c r="AJ1081" i="79"/>
  <c r="AI1081" i="79"/>
  <c r="AH1081" i="79"/>
  <c r="AG1081" i="79"/>
  <c r="AF1081" i="79"/>
  <c r="AE1081" i="79"/>
  <c r="AD1081" i="79"/>
  <c r="AC1081" i="79"/>
  <c r="AB1081" i="79"/>
  <c r="AA1081" i="79"/>
  <c r="Z1081" i="79"/>
  <c r="Y1081" i="79"/>
  <c r="N1081" i="79"/>
  <c r="AM1080" i="79"/>
  <c r="AL1078" i="79"/>
  <c r="AK1078" i="79"/>
  <c r="AJ1078" i="79"/>
  <c r="AI1078" i="79"/>
  <c r="AH1078" i="79"/>
  <c r="AG1078" i="79"/>
  <c r="AF1078" i="79"/>
  <c r="AE1078" i="79"/>
  <c r="AD1078" i="79"/>
  <c r="AC1078" i="79"/>
  <c r="AB1078" i="79"/>
  <c r="AA1078" i="79"/>
  <c r="Z1078" i="79"/>
  <c r="Y1078" i="79"/>
  <c r="N1078" i="79"/>
  <c r="AM1077" i="79"/>
  <c r="AL1075" i="79"/>
  <c r="AK1075" i="79"/>
  <c r="AJ1075" i="79"/>
  <c r="AI1075" i="79"/>
  <c r="AH1075" i="79"/>
  <c r="AG1075" i="79"/>
  <c r="AF1075" i="79"/>
  <c r="AE1075" i="79"/>
  <c r="AD1075" i="79"/>
  <c r="AC1075" i="79"/>
  <c r="AB1075" i="79"/>
  <c r="AA1075" i="79"/>
  <c r="Z1075" i="79"/>
  <c r="Y1075" i="79"/>
  <c r="N1075" i="79"/>
  <c r="AM1074" i="79"/>
  <c r="AL1071" i="79"/>
  <c r="AK1071" i="79"/>
  <c r="AJ1071" i="79"/>
  <c r="AI1071" i="79"/>
  <c r="AH1071" i="79"/>
  <c r="AG1071" i="79"/>
  <c r="AF1071" i="79"/>
  <c r="AE1071" i="79"/>
  <c r="AD1071" i="79"/>
  <c r="AC1071" i="79"/>
  <c r="AB1071" i="79"/>
  <c r="AA1071" i="79"/>
  <c r="Z1071" i="79"/>
  <c r="Y1071" i="79"/>
  <c r="N1071" i="79"/>
  <c r="AM1070" i="79"/>
  <c r="AL1068" i="79"/>
  <c r="AK1068" i="79"/>
  <c r="AJ1068" i="79"/>
  <c r="AI1068" i="79"/>
  <c r="AH1068" i="79"/>
  <c r="AG1068" i="79"/>
  <c r="AF1068" i="79"/>
  <c r="AE1068" i="79"/>
  <c r="AD1068" i="79"/>
  <c r="AC1068" i="79"/>
  <c r="AB1068" i="79"/>
  <c r="AA1068" i="79"/>
  <c r="Z1068" i="79"/>
  <c r="Y1068" i="79"/>
  <c r="N1068" i="79"/>
  <c r="AM1067" i="79"/>
  <c r="AL1065" i="79"/>
  <c r="AK1065" i="79"/>
  <c r="AJ1065" i="79"/>
  <c r="AI1065" i="79"/>
  <c r="AH1065" i="79"/>
  <c r="AG1065" i="79"/>
  <c r="AF1065" i="79"/>
  <c r="AE1065" i="79"/>
  <c r="AD1065" i="79"/>
  <c r="AC1065" i="79"/>
  <c r="AB1065" i="79"/>
  <c r="AA1065" i="79"/>
  <c r="Z1065" i="79"/>
  <c r="Y1065" i="79"/>
  <c r="N1065" i="79"/>
  <c r="AM1064" i="79"/>
  <c r="AL1061" i="79"/>
  <c r="AK1061" i="79"/>
  <c r="AJ1061" i="79"/>
  <c r="AI1061" i="79"/>
  <c r="AH1061" i="79"/>
  <c r="AG1061" i="79"/>
  <c r="AF1061" i="79"/>
  <c r="AE1061" i="79"/>
  <c r="AD1061" i="79"/>
  <c r="AC1061" i="79"/>
  <c r="AB1061" i="79"/>
  <c r="AA1061" i="79"/>
  <c r="Z1061" i="79"/>
  <c r="Y1061" i="79"/>
  <c r="N1061" i="79"/>
  <c r="AM1060" i="79"/>
  <c r="AL1058" i="79"/>
  <c r="AK1058" i="79"/>
  <c r="AJ1058" i="79"/>
  <c r="AI1058" i="79"/>
  <c r="AH1058" i="79"/>
  <c r="AG1058" i="79"/>
  <c r="AF1058" i="79"/>
  <c r="AE1058" i="79"/>
  <c r="AD1058" i="79"/>
  <c r="AC1058" i="79"/>
  <c r="AB1058" i="79"/>
  <c r="AA1058" i="79"/>
  <c r="Z1058" i="79"/>
  <c r="Y1058" i="79"/>
  <c r="N1058" i="79"/>
  <c r="AM1057" i="79"/>
  <c r="AL1055" i="79"/>
  <c r="AK1055" i="79"/>
  <c r="AJ1055" i="79"/>
  <c r="AI1055" i="79"/>
  <c r="AH1055" i="79"/>
  <c r="AG1055" i="79"/>
  <c r="AF1055" i="79"/>
  <c r="AE1055" i="79"/>
  <c r="AD1055" i="79"/>
  <c r="AC1055" i="79"/>
  <c r="AB1055" i="79"/>
  <c r="AA1055" i="79"/>
  <c r="Z1055" i="79"/>
  <c r="Y1055" i="79"/>
  <c r="N1055" i="79"/>
  <c r="AM1054" i="79"/>
  <c r="AL1052" i="79"/>
  <c r="AK1052" i="79"/>
  <c r="AJ1052" i="79"/>
  <c r="AI1052" i="79"/>
  <c r="AH1052" i="79"/>
  <c r="AG1052" i="79"/>
  <c r="AF1052" i="79"/>
  <c r="AE1052" i="79"/>
  <c r="AD1052" i="79"/>
  <c r="AC1052" i="79"/>
  <c r="AB1052" i="79"/>
  <c r="AA1052" i="79"/>
  <c r="Z1052" i="79"/>
  <c r="Y1052" i="79"/>
  <c r="N1052" i="79"/>
  <c r="AM1051" i="79"/>
  <c r="AL1049" i="79"/>
  <c r="AK1049" i="79"/>
  <c r="AJ1049" i="79"/>
  <c r="AI1049" i="79"/>
  <c r="AH1049" i="79"/>
  <c r="AG1049" i="79"/>
  <c r="AF1049" i="79"/>
  <c r="AE1049" i="79"/>
  <c r="AD1049" i="79"/>
  <c r="AC1049" i="79"/>
  <c r="AB1049" i="79"/>
  <c r="AA1049" i="79"/>
  <c r="Z1049" i="79"/>
  <c r="Y1049" i="79"/>
  <c r="N1049" i="79"/>
  <c r="AM1048" i="79"/>
  <c r="AL1046" i="79"/>
  <c r="AK1046" i="79"/>
  <c r="AJ1046" i="79"/>
  <c r="AI1046" i="79"/>
  <c r="AH1046" i="79"/>
  <c r="AG1046" i="79"/>
  <c r="AF1046" i="79"/>
  <c r="AE1046" i="79"/>
  <c r="AD1046" i="79"/>
  <c r="AC1046" i="79"/>
  <c r="AB1046" i="79"/>
  <c r="AA1046" i="79"/>
  <c r="Z1046" i="79"/>
  <c r="Y1046" i="79"/>
  <c r="N1046" i="79"/>
  <c r="AM1045" i="79"/>
  <c r="AL1043" i="79"/>
  <c r="AK1043" i="79"/>
  <c r="AJ1043" i="79"/>
  <c r="AI1043" i="79"/>
  <c r="AH1043" i="79"/>
  <c r="AG1043" i="79"/>
  <c r="AF1043" i="79"/>
  <c r="AE1043" i="79"/>
  <c r="AD1043" i="79"/>
  <c r="AC1043" i="79"/>
  <c r="AB1043" i="79"/>
  <c r="AA1043" i="79"/>
  <c r="Z1043" i="79"/>
  <c r="Y1043" i="79"/>
  <c r="N1043" i="79"/>
  <c r="AM1042" i="79"/>
  <c r="AL1040" i="79"/>
  <c r="AK1040" i="79"/>
  <c r="AJ1040" i="79"/>
  <c r="AI1040" i="79"/>
  <c r="AH1040" i="79"/>
  <c r="AG1040" i="79"/>
  <c r="AF1040" i="79"/>
  <c r="AE1040" i="79"/>
  <c r="AD1040" i="79"/>
  <c r="AC1040" i="79"/>
  <c r="AB1040" i="79"/>
  <c r="AA1040" i="79"/>
  <c r="Z1040" i="79"/>
  <c r="Y1040" i="79"/>
  <c r="N1040" i="79"/>
  <c r="AM1039" i="79"/>
  <c r="AL1036" i="79"/>
  <c r="AK1036" i="79"/>
  <c r="AJ1036" i="79"/>
  <c r="AI1036" i="79"/>
  <c r="AH1036" i="79"/>
  <c r="AG1036" i="79"/>
  <c r="AF1036" i="79"/>
  <c r="AE1036" i="79"/>
  <c r="AD1036" i="79"/>
  <c r="AC1036" i="79"/>
  <c r="AB1036" i="79"/>
  <c r="AA1036" i="79"/>
  <c r="Z1036" i="79"/>
  <c r="Y1036" i="79"/>
  <c r="AM1035" i="79"/>
  <c r="AL1033" i="79"/>
  <c r="AK1033" i="79"/>
  <c r="AJ1033" i="79"/>
  <c r="AI1033" i="79"/>
  <c r="AH1033" i="79"/>
  <c r="AG1033" i="79"/>
  <c r="AF1033" i="79"/>
  <c r="AE1033" i="79"/>
  <c r="AD1033" i="79"/>
  <c r="AC1033" i="79"/>
  <c r="AB1033" i="79"/>
  <c r="AA1033" i="79"/>
  <c r="Z1033" i="79"/>
  <c r="Y1033" i="79"/>
  <c r="AM1032" i="79"/>
  <c r="AL1030" i="79"/>
  <c r="AK1030" i="79"/>
  <c r="AJ1030" i="79"/>
  <c r="AI1030" i="79"/>
  <c r="AH1030" i="79"/>
  <c r="AG1030" i="79"/>
  <c r="AF1030" i="79"/>
  <c r="AE1030" i="79"/>
  <c r="AD1030" i="79"/>
  <c r="AC1030" i="79"/>
  <c r="AB1030" i="79"/>
  <c r="AA1030" i="79"/>
  <c r="Z1030" i="79"/>
  <c r="Y1030" i="79"/>
  <c r="AM1029" i="79"/>
  <c r="AL1027" i="79"/>
  <c r="AK1027" i="79"/>
  <c r="AJ1027" i="79"/>
  <c r="AI1027" i="79"/>
  <c r="AH1027" i="79"/>
  <c r="AG1027" i="79"/>
  <c r="AF1027" i="79"/>
  <c r="AE1027" i="79"/>
  <c r="AD1027" i="79"/>
  <c r="AC1027" i="79"/>
  <c r="AB1027" i="79"/>
  <c r="AA1027" i="79"/>
  <c r="Z1027" i="79"/>
  <c r="Y1027" i="79"/>
  <c r="AM1026" i="79"/>
  <c r="AL1022" i="79"/>
  <c r="AK1022" i="79"/>
  <c r="AJ1022" i="79"/>
  <c r="AI1022" i="79"/>
  <c r="AH1022" i="79"/>
  <c r="AG1022" i="79"/>
  <c r="AF1022" i="79"/>
  <c r="AE1022" i="79"/>
  <c r="AD1022" i="79"/>
  <c r="AC1022" i="79"/>
  <c r="AB1022" i="79"/>
  <c r="AA1022" i="79"/>
  <c r="Z1022" i="79"/>
  <c r="Y1022" i="79"/>
  <c r="N1022" i="79"/>
  <c r="AM1021" i="79"/>
  <c r="AL1019" i="79"/>
  <c r="AK1019" i="79"/>
  <c r="AJ1019" i="79"/>
  <c r="AI1019" i="79"/>
  <c r="AH1019" i="79"/>
  <c r="AG1019" i="79"/>
  <c r="AF1019" i="79"/>
  <c r="AE1019" i="79"/>
  <c r="AD1019" i="79"/>
  <c r="AC1019" i="79"/>
  <c r="AB1019" i="79"/>
  <c r="AA1019" i="79"/>
  <c r="Z1019" i="79"/>
  <c r="Y1019" i="79"/>
  <c r="N1019" i="79"/>
  <c r="AM1018" i="79"/>
  <c r="AL1016" i="79"/>
  <c r="AK1016" i="79"/>
  <c r="AJ1016" i="79"/>
  <c r="AI1016" i="79"/>
  <c r="AH1016" i="79"/>
  <c r="AG1016" i="79"/>
  <c r="AF1016" i="79"/>
  <c r="AE1016" i="79"/>
  <c r="AD1016" i="79"/>
  <c r="AC1016" i="79"/>
  <c r="AB1016" i="79"/>
  <c r="AA1016" i="79"/>
  <c r="Z1016" i="79"/>
  <c r="Y1016" i="79"/>
  <c r="N1016" i="79"/>
  <c r="AM1015" i="79"/>
  <c r="AL1013" i="79"/>
  <c r="AK1013" i="79"/>
  <c r="AJ1013" i="79"/>
  <c r="AI1013" i="79"/>
  <c r="AH1013" i="79"/>
  <c r="AG1013" i="79"/>
  <c r="AF1013" i="79"/>
  <c r="AE1013" i="79"/>
  <c r="AD1013" i="79"/>
  <c r="AC1013" i="79"/>
  <c r="AB1013" i="79"/>
  <c r="AA1013" i="79"/>
  <c r="Z1013" i="79"/>
  <c r="Y1013" i="79"/>
  <c r="N1013" i="79"/>
  <c r="AM1012" i="79"/>
  <c r="AL1009" i="79"/>
  <c r="AK1009" i="79"/>
  <c r="AJ1009" i="79"/>
  <c r="AI1009" i="79"/>
  <c r="AH1009" i="79"/>
  <c r="AG1009" i="79"/>
  <c r="AF1009" i="79"/>
  <c r="AE1009" i="79"/>
  <c r="AD1009" i="79"/>
  <c r="AC1009" i="79"/>
  <c r="AB1009" i="79"/>
  <c r="AA1009" i="79"/>
  <c r="Z1009" i="79"/>
  <c r="Y1009" i="79"/>
  <c r="N1009" i="79"/>
  <c r="AM1008" i="79"/>
  <c r="AL1006" i="79"/>
  <c r="AK1006" i="79"/>
  <c r="AJ1006" i="79"/>
  <c r="AI1006" i="79"/>
  <c r="AH1006" i="79"/>
  <c r="AG1006" i="79"/>
  <c r="AF1006" i="79"/>
  <c r="AE1006" i="79"/>
  <c r="AD1006" i="79"/>
  <c r="AC1006" i="79"/>
  <c r="AB1006" i="79"/>
  <c r="AA1006" i="79"/>
  <c r="Z1006" i="79"/>
  <c r="Y1006" i="79"/>
  <c r="N1006" i="79"/>
  <c r="AM1005" i="79"/>
  <c r="AL1002" i="79"/>
  <c r="AK1002" i="79"/>
  <c r="AJ1002" i="79"/>
  <c r="AI1002" i="79"/>
  <c r="AH1002" i="79"/>
  <c r="AG1002" i="79"/>
  <c r="AF1002" i="79"/>
  <c r="AE1002" i="79"/>
  <c r="AD1002" i="79"/>
  <c r="AC1002" i="79"/>
  <c r="AB1002" i="79"/>
  <c r="AA1002" i="79"/>
  <c r="Z1002" i="79"/>
  <c r="Y1002" i="79"/>
  <c r="N1002" i="79"/>
  <c r="AM1001" i="79"/>
  <c r="AL998" i="79"/>
  <c r="AK998" i="79"/>
  <c r="AJ998" i="79"/>
  <c r="AI998" i="79"/>
  <c r="AH998" i="79"/>
  <c r="AG998" i="79"/>
  <c r="AF998" i="79"/>
  <c r="AE998" i="79"/>
  <c r="AD998" i="79"/>
  <c r="AC998" i="79"/>
  <c r="AB998" i="79"/>
  <c r="AA998" i="79"/>
  <c r="Z998" i="79"/>
  <c r="Y998" i="79"/>
  <c r="N998" i="79"/>
  <c r="AM997" i="79"/>
  <c r="AL995" i="79"/>
  <c r="AK995" i="79"/>
  <c r="AJ995" i="79"/>
  <c r="AI995" i="79"/>
  <c r="AH995" i="79"/>
  <c r="AG995" i="79"/>
  <c r="AF995" i="79"/>
  <c r="AE995" i="79"/>
  <c r="AD995" i="79"/>
  <c r="AC995" i="79"/>
  <c r="AB995" i="79"/>
  <c r="AA995" i="79"/>
  <c r="Z995" i="79"/>
  <c r="Y995" i="79"/>
  <c r="N995" i="79"/>
  <c r="AM994" i="79"/>
  <c r="AL992" i="79"/>
  <c r="AK992" i="79"/>
  <c r="AJ992" i="79"/>
  <c r="AI992" i="79"/>
  <c r="AH992" i="79"/>
  <c r="AG992" i="79"/>
  <c r="AF992" i="79"/>
  <c r="AE992" i="79"/>
  <c r="AD992" i="79"/>
  <c r="AC992" i="79"/>
  <c r="AB992" i="79"/>
  <c r="AA992" i="79"/>
  <c r="Z992" i="79"/>
  <c r="Y992" i="79"/>
  <c r="N992" i="79"/>
  <c r="AM991" i="79"/>
  <c r="AL988" i="79"/>
  <c r="AK988" i="79"/>
  <c r="AJ988" i="79"/>
  <c r="AI988" i="79"/>
  <c r="AH988" i="79"/>
  <c r="AG988" i="79"/>
  <c r="AF988" i="79"/>
  <c r="AE988" i="79"/>
  <c r="AD988" i="79"/>
  <c r="AC988" i="79"/>
  <c r="AB988" i="79"/>
  <c r="AA988" i="79"/>
  <c r="Z988" i="79"/>
  <c r="Y988" i="79"/>
  <c r="N988" i="79"/>
  <c r="AM987" i="79"/>
  <c r="AL985" i="79"/>
  <c r="AK985" i="79"/>
  <c r="AJ985" i="79"/>
  <c r="AI985" i="79"/>
  <c r="AH985" i="79"/>
  <c r="AG985" i="79"/>
  <c r="AF985" i="79"/>
  <c r="AE985" i="79"/>
  <c r="AD985" i="79"/>
  <c r="AC985" i="79"/>
  <c r="AB985" i="79"/>
  <c r="AA985" i="79"/>
  <c r="Z985" i="79"/>
  <c r="Y985" i="79"/>
  <c r="N985" i="79"/>
  <c r="AM984" i="79"/>
  <c r="AL982" i="79"/>
  <c r="AK982" i="79"/>
  <c r="AJ982" i="79"/>
  <c r="AI982" i="79"/>
  <c r="AH982" i="79"/>
  <c r="AG982" i="79"/>
  <c r="AF982" i="79"/>
  <c r="AE982" i="79"/>
  <c r="AD982" i="79"/>
  <c r="AC982" i="79"/>
  <c r="AB982" i="79"/>
  <c r="AA982" i="79"/>
  <c r="Z982" i="79"/>
  <c r="Y982" i="79"/>
  <c r="N982" i="79"/>
  <c r="AM981" i="79"/>
  <c r="AL979" i="79"/>
  <c r="AK979" i="79"/>
  <c r="AJ979" i="79"/>
  <c r="AI979" i="79"/>
  <c r="AH979" i="79"/>
  <c r="AG979" i="79"/>
  <c r="AF979" i="79"/>
  <c r="AE979" i="79"/>
  <c r="AD979" i="79"/>
  <c r="AC979" i="79"/>
  <c r="AB979" i="79"/>
  <c r="AA979" i="79"/>
  <c r="Z979" i="79"/>
  <c r="Y979" i="79"/>
  <c r="N979" i="79"/>
  <c r="AM978" i="79"/>
  <c r="AL976" i="79"/>
  <c r="AK976" i="79"/>
  <c r="AJ976" i="79"/>
  <c r="AI976" i="79"/>
  <c r="AH976" i="79"/>
  <c r="AG976" i="79"/>
  <c r="AF976" i="79"/>
  <c r="AE976" i="79"/>
  <c r="AD976" i="79"/>
  <c r="AC976" i="79"/>
  <c r="AB976" i="79"/>
  <c r="AA976" i="79"/>
  <c r="Z976" i="79"/>
  <c r="Y976" i="79"/>
  <c r="N976" i="79"/>
  <c r="AM975" i="79"/>
  <c r="AL972" i="79"/>
  <c r="AK972" i="79"/>
  <c r="AJ972" i="79"/>
  <c r="AI972" i="79"/>
  <c r="AH972" i="79"/>
  <c r="AG972" i="79"/>
  <c r="AF972" i="79"/>
  <c r="AE972" i="79"/>
  <c r="AD972" i="79"/>
  <c r="AC972" i="79"/>
  <c r="AB972" i="79"/>
  <c r="AA972" i="79"/>
  <c r="Z972" i="79"/>
  <c r="Y972" i="79"/>
  <c r="AM971" i="79"/>
  <c r="AL969" i="79"/>
  <c r="AK969" i="79"/>
  <c r="AJ969" i="79"/>
  <c r="AI969" i="79"/>
  <c r="AH969" i="79"/>
  <c r="AG969" i="79"/>
  <c r="AF969" i="79"/>
  <c r="AE969" i="79"/>
  <c r="AD969" i="79"/>
  <c r="AC969" i="79"/>
  <c r="AB969" i="79"/>
  <c r="AA969" i="79"/>
  <c r="Z969" i="79"/>
  <c r="Y969" i="79"/>
  <c r="AM968" i="79"/>
  <c r="AL966" i="79"/>
  <c r="AK966" i="79"/>
  <c r="AJ966" i="79"/>
  <c r="AI966" i="79"/>
  <c r="AH966" i="79"/>
  <c r="AG966" i="79"/>
  <c r="AF966" i="79"/>
  <c r="AE966" i="79"/>
  <c r="AD966" i="79"/>
  <c r="AC966" i="79"/>
  <c r="AB966" i="79"/>
  <c r="AA966" i="79"/>
  <c r="Z966" i="79"/>
  <c r="Y966" i="79"/>
  <c r="AM965" i="79"/>
  <c r="AL963" i="79"/>
  <c r="AK963" i="79"/>
  <c r="AJ963" i="79"/>
  <c r="AI963" i="79"/>
  <c r="AI1116" i="79" s="1"/>
  <c r="AI1129" i="79" s="1"/>
  <c r="AH963" i="79"/>
  <c r="AG963" i="79"/>
  <c r="AF963" i="79"/>
  <c r="AE963" i="79"/>
  <c r="AD963" i="79"/>
  <c r="AC963" i="79"/>
  <c r="AB963" i="79"/>
  <c r="AA963" i="79"/>
  <c r="Z963" i="79"/>
  <c r="Y963" i="79"/>
  <c r="AM962" i="79"/>
  <c r="AL960" i="79"/>
  <c r="AK960" i="79"/>
  <c r="AJ960" i="79"/>
  <c r="AI960" i="79"/>
  <c r="AH960" i="79"/>
  <c r="AG960" i="79"/>
  <c r="AF960" i="79"/>
  <c r="AE960" i="79"/>
  <c r="AD960" i="79"/>
  <c r="AC960" i="79"/>
  <c r="AB960" i="79"/>
  <c r="AA960" i="79"/>
  <c r="Z960" i="79"/>
  <c r="Y960" i="79"/>
  <c r="AM959" i="79"/>
  <c r="AL957" i="79"/>
  <c r="AK957" i="79"/>
  <c r="AJ957" i="79"/>
  <c r="AI957" i="79"/>
  <c r="AH957" i="79"/>
  <c r="AG957" i="79"/>
  <c r="AF957" i="79"/>
  <c r="AE957" i="79"/>
  <c r="AD957" i="79"/>
  <c r="AC957" i="79"/>
  <c r="AB957" i="79"/>
  <c r="AA957" i="79"/>
  <c r="Z957" i="79"/>
  <c r="Y957" i="79"/>
  <c r="AM956" i="79"/>
  <c r="AL956" i="79"/>
  <c r="AK956" i="79"/>
  <c r="AJ956" i="79"/>
  <c r="AI956" i="79"/>
  <c r="AH956" i="79"/>
  <c r="AG956" i="79"/>
  <c r="AF956" i="79"/>
  <c r="AE956" i="79"/>
  <c r="AD956" i="79"/>
  <c r="AC956" i="79"/>
  <c r="AB956" i="79"/>
  <c r="AA956" i="79"/>
  <c r="Z956" i="79"/>
  <c r="Y956" i="79"/>
  <c r="AK947" i="79"/>
  <c r="P78" i="43" s="1"/>
  <c r="AI940" i="79"/>
  <c r="AE940" i="79"/>
  <c r="AA940" i="79"/>
  <c r="AI939" i="79"/>
  <c r="AE939" i="79"/>
  <c r="AI938" i="79"/>
  <c r="AG938" i="79"/>
  <c r="AA938" i="79"/>
  <c r="AG937" i="79"/>
  <c r="AC937" i="79"/>
  <c r="AL936" i="79"/>
  <c r="AL940" i="79" s="1"/>
  <c r="AK936" i="79"/>
  <c r="AK939" i="79" s="1"/>
  <c r="AJ936" i="79"/>
  <c r="AI936" i="79"/>
  <c r="AI937" i="79" s="1"/>
  <c r="AH936" i="79"/>
  <c r="AH940" i="79" s="1"/>
  <c r="AG936" i="79"/>
  <c r="AG939" i="79" s="1"/>
  <c r="AF936" i="79"/>
  <c r="AF937" i="79" s="1"/>
  <c r="AE936" i="79"/>
  <c r="AE937" i="79" s="1"/>
  <c r="AD936" i="79"/>
  <c r="AD940" i="79" s="1"/>
  <c r="AC936" i="79"/>
  <c r="AC939" i="79" s="1"/>
  <c r="AB936" i="79"/>
  <c r="AB937" i="79" s="1"/>
  <c r="AA936" i="79"/>
  <c r="AA937" i="79" s="1"/>
  <c r="Z936" i="79"/>
  <c r="Z940" i="79" s="1"/>
  <c r="Y936" i="79"/>
  <c r="Y939" i="79" s="1"/>
  <c r="AL934" i="79"/>
  <c r="AK934" i="79"/>
  <c r="AJ934" i="79"/>
  <c r="AJ947" i="79" s="1"/>
  <c r="AI934" i="79"/>
  <c r="AI947" i="79" s="1"/>
  <c r="AH934" i="79"/>
  <c r="AG934" i="79"/>
  <c r="AG947" i="79" s="1"/>
  <c r="L78" i="43" s="1"/>
  <c r="AF934" i="79"/>
  <c r="AF947" i="79" s="1"/>
  <c r="AE934" i="79"/>
  <c r="AE947" i="79" s="1"/>
  <c r="AD934" i="79"/>
  <c r="AC934" i="79"/>
  <c r="AC947" i="79" s="1"/>
  <c r="H78" i="43" s="1"/>
  <c r="AB934" i="79"/>
  <c r="AB947" i="79" s="1"/>
  <c r="AA934" i="79"/>
  <c r="AA947" i="79" s="1"/>
  <c r="Z934" i="79"/>
  <c r="Z947" i="79" s="1"/>
  <c r="Y934" i="79"/>
  <c r="Y947" i="79" s="1"/>
  <c r="O933" i="79"/>
  <c r="D933" i="79"/>
  <c r="AL931" i="79"/>
  <c r="AK931" i="79"/>
  <c r="AJ931" i="79"/>
  <c r="AI931" i="79"/>
  <c r="AH931" i="79"/>
  <c r="AG931" i="79"/>
  <c r="AF931" i="79"/>
  <c r="AE931" i="79"/>
  <c r="AD931" i="79"/>
  <c r="AC931" i="79"/>
  <c r="AB931" i="79"/>
  <c r="AA931" i="79"/>
  <c r="Z931" i="79"/>
  <c r="Y931" i="79"/>
  <c r="N931" i="79"/>
  <c r="AM930" i="79"/>
  <c r="AL928" i="79"/>
  <c r="AK928" i="79"/>
  <c r="AJ928" i="79"/>
  <c r="AI928" i="79"/>
  <c r="AH928" i="79"/>
  <c r="AG928" i="79"/>
  <c r="AF928" i="79"/>
  <c r="AE928" i="79"/>
  <c r="AD928" i="79"/>
  <c r="AC928" i="79"/>
  <c r="AB928" i="79"/>
  <c r="AA928" i="79"/>
  <c r="Z928" i="79"/>
  <c r="Y928" i="79"/>
  <c r="N928" i="79"/>
  <c r="AM927" i="79"/>
  <c r="AL925" i="79"/>
  <c r="AK925" i="79"/>
  <c r="AJ925" i="79"/>
  <c r="AI925" i="79"/>
  <c r="AH925" i="79"/>
  <c r="AG925" i="79"/>
  <c r="AF925" i="79"/>
  <c r="AE925" i="79"/>
  <c r="AD925" i="79"/>
  <c r="AC925" i="79"/>
  <c r="AB925" i="79"/>
  <c r="AA925" i="79"/>
  <c r="Z925" i="79"/>
  <c r="Y925" i="79"/>
  <c r="N925" i="79"/>
  <c r="AM924" i="79"/>
  <c r="AL922" i="79"/>
  <c r="AK922" i="79"/>
  <c r="AJ922" i="79"/>
  <c r="AI922" i="79"/>
  <c r="AH922" i="79"/>
  <c r="AG922" i="79"/>
  <c r="AF922" i="79"/>
  <c r="AE922" i="79"/>
  <c r="AD922" i="79"/>
  <c r="AC922" i="79"/>
  <c r="AB922" i="79"/>
  <c r="AA922" i="79"/>
  <c r="Z922" i="79"/>
  <c r="Y922" i="79"/>
  <c r="N922" i="79"/>
  <c r="AM921" i="79"/>
  <c r="AL919" i="79"/>
  <c r="AK919" i="79"/>
  <c r="AJ919" i="79"/>
  <c r="AI919" i="79"/>
  <c r="AH919" i="79"/>
  <c r="AG919" i="79"/>
  <c r="AF919" i="79"/>
  <c r="AE919" i="79"/>
  <c r="AD919" i="79"/>
  <c r="AC919" i="79"/>
  <c r="AB919" i="79"/>
  <c r="AA919" i="79"/>
  <c r="Z919" i="79"/>
  <c r="Y919" i="79"/>
  <c r="N919" i="79"/>
  <c r="AM918" i="79"/>
  <c r="AL916" i="79"/>
  <c r="AK916" i="79"/>
  <c r="AJ916" i="79"/>
  <c r="AI916" i="79"/>
  <c r="AH916" i="79"/>
  <c r="AG916" i="79"/>
  <c r="AF916" i="79"/>
  <c r="AE916" i="79"/>
  <c r="AD916" i="79"/>
  <c r="AC916" i="79"/>
  <c r="AB916" i="79"/>
  <c r="AA916" i="79"/>
  <c r="Z916" i="79"/>
  <c r="Y916" i="79"/>
  <c r="N916" i="79"/>
  <c r="AM915" i="79"/>
  <c r="AL913" i="79"/>
  <c r="AK913" i="79"/>
  <c r="AJ913" i="79"/>
  <c r="AI913" i="79"/>
  <c r="AH913" i="79"/>
  <c r="AG913" i="79"/>
  <c r="AF913" i="79"/>
  <c r="AE913" i="79"/>
  <c r="AD913" i="79"/>
  <c r="AC913" i="79"/>
  <c r="AB913" i="79"/>
  <c r="AA913" i="79"/>
  <c r="Z913" i="79"/>
  <c r="Y913" i="79"/>
  <c r="N913" i="79"/>
  <c r="AM912" i="79"/>
  <c r="AL910" i="79"/>
  <c r="AK910" i="79"/>
  <c r="AJ910" i="79"/>
  <c r="AI910" i="79"/>
  <c r="AH910" i="79"/>
  <c r="AG910" i="79"/>
  <c r="AF910" i="79"/>
  <c r="AE910" i="79"/>
  <c r="AD910" i="79"/>
  <c r="AC910" i="79"/>
  <c r="AB910" i="79"/>
  <c r="AA910" i="79"/>
  <c r="Z910" i="79"/>
  <c r="Y910" i="79"/>
  <c r="AM909" i="79"/>
  <c r="AL907" i="79"/>
  <c r="AK907" i="79"/>
  <c r="AJ907" i="79"/>
  <c r="AI907" i="79"/>
  <c r="AH907" i="79"/>
  <c r="AG907" i="79"/>
  <c r="AF907" i="79"/>
  <c r="AE907" i="79"/>
  <c r="AD907" i="79"/>
  <c r="AC907" i="79"/>
  <c r="AB907" i="79"/>
  <c r="AA907" i="79"/>
  <c r="Z907" i="79"/>
  <c r="Y907" i="79"/>
  <c r="N907" i="79"/>
  <c r="AM906" i="79"/>
  <c r="AL904" i="79"/>
  <c r="AK904" i="79"/>
  <c r="AJ904" i="79"/>
  <c r="AI904" i="79"/>
  <c r="AH904" i="79"/>
  <c r="AG904" i="79"/>
  <c r="AF904" i="79"/>
  <c r="AE904" i="79"/>
  <c r="AD904" i="79"/>
  <c r="AC904" i="79"/>
  <c r="AB904" i="79"/>
  <c r="AA904" i="79"/>
  <c r="Z904" i="79"/>
  <c r="Y904" i="79"/>
  <c r="N904" i="79"/>
  <c r="AM903" i="79"/>
  <c r="AL901" i="79"/>
  <c r="AK901" i="79"/>
  <c r="AJ901" i="79"/>
  <c r="AI901" i="79"/>
  <c r="AH901" i="79"/>
  <c r="AG901" i="79"/>
  <c r="AF901" i="79"/>
  <c r="AE901" i="79"/>
  <c r="AD901" i="79"/>
  <c r="AC901" i="79"/>
  <c r="AB901" i="79"/>
  <c r="AA901" i="79"/>
  <c r="Z901" i="79"/>
  <c r="Y901" i="79"/>
  <c r="N901" i="79"/>
  <c r="AM900" i="79"/>
  <c r="AL898" i="79"/>
  <c r="AK898" i="79"/>
  <c r="AJ898" i="79"/>
  <c r="AI898" i="79"/>
  <c r="AH898" i="79"/>
  <c r="AG898" i="79"/>
  <c r="AF898" i="79"/>
  <c r="AE898" i="79"/>
  <c r="AD898" i="79"/>
  <c r="AC898" i="79"/>
  <c r="AB898" i="79"/>
  <c r="AA898" i="79"/>
  <c r="Z898" i="79"/>
  <c r="Y898" i="79"/>
  <c r="N898" i="79"/>
  <c r="AM897" i="79"/>
  <c r="AL895" i="79"/>
  <c r="AK895" i="79"/>
  <c r="AJ895" i="79"/>
  <c r="AI895" i="79"/>
  <c r="AH895" i="79"/>
  <c r="AG895" i="79"/>
  <c r="AF895" i="79"/>
  <c r="AE895" i="79"/>
  <c r="AD895" i="79"/>
  <c r="AC895" i="79"/>
  <c r="AB895" i="79"/>
  <c r="AA895" i="79"/>
  <c r="Z895" i="79"/>
  <c r="Y895" i="79"/>
  <c r="N895" i="79"/>
  <c r="AM894" i="79"/>
  <c r="AL892" i="79"/>
  <c r="AK892" i="79"/>
  <c r="AJ892" i="79"/>
  <c r="AI892" i="79"/>
  <c r="AH892" i="79"/>
  <c r="AG892" i="79"/>
  <c r="AF892" i="79"/>
  <c r="AE892" i="79"/>
  <c r="AD892" i="79"/>
  <c r="AC892" i="79"/>
  <c r="AB892" i="79"/>
  <c r="AA892" i="79"/>
  <c r="Z892" i="79"/>
  <c r="Y892" i="79"/>
  <c r="N892" i="79"/>
  <c r="AM891" i="79"/>
  <c r="AL888" i="79"/>
  <c r="AK888" i="79"/>
  <c r="AJ888" i="79"/>
  <c r="AI888" i="79"/>
  <c r="AH888" i="79"/>
  <c r="AG888" i="79"/>
  <c r="AF888" i="79"/>
  <c r="AE888" i="79"/>
  <c r="AD888" i="79"/>
  <c r="AC888" i="79"/>
  <c r="AB888" i="79"/>
  <c r="AA888" i="79"/>
  <c r="Z888" i="79"/>
  <c r="Y888" i="79"/>
  <c r="N888" i="79"/>
  <c r="AM887" i="79"/>
  <c r="AL885" i="79"/>
  <c r="AK885" i="79"/>
  <c r="AJ885" i="79"/>
  <c r="AI885" i="79"/>
  <c r="AH885" i="79"/>
  <c r="AG885" i="79"/>
  <c r="AF885" i="79"/>
  <c r="AE885" i="79"/>
  <c r="AD885" i="79"/>
  <c r="AC885" i="79"/>
  <c r="AB885" i="79"/>
  <c r="AA885" i="79"/>
  <c r="Z885" i="79"/>
  <c r="Y885" i="79"/>
  <c r="N885" i="79"/>
  <c r="AM884" i="79"/>
  <c r="AL882" i="79"/>
  <c r="AK882" i="79"/>
  <c r="AJ882" i="79"/>
  <c r="AI882" i="79"/>
  <c r="AH882" i="79"/>
  <c r="AG882" i="79"/>
  <c r="AF882" i="79"/>
  <c r="AE882" i="79"/>
  <c r="AD882" i="79"/>
  <c r="AC882" i="79"/>
  <c r="AB882" i="79"/>
  <c r="AA882" i="79"/>
  <c r="Z882" i="79"/>
  <c r="Y882" i="79"/>
  <c r="N882" i="79"/>
  <c r="AM881" i="79"/>
  <c r="AL878" i="79"/>
  <c r="AK878" i="79"/>
  <c r="AJ878" i="79"/>
  <c r="AI878" i="79"/>
  <c r="AH878" i="79"/>
  <c r="AG878" i="79"/>
  <c r="AF878" i="79"/>
  <c r="AE878" i="79"/>
  <c r="AD878" i="79"/>
  <c r="AC878" i="79"/>
  <c r="AB878" i="79"/>
  <c r="AA878" i="79"/>
  <c r="Z878" i="79"/>
  <c r="Y878" i="79"/>
  <c r="N878" i="79"/>
  <c r="AM877" i="79"/>
  <c r="AL875" i="79"/>
  <c r="AK875" i="79"/>
  <c r="AJ875" i="79"/>
  <c r="AI875" i="79"/>
  <c r="AH875" i="79"/>
  <c r="AG875" i="79"/>
  <c r="AF875" i="79"/>
  <c r="AE875" i="79"/>
  <c r="AD875" i="79"/>
  <c r="AC875" i="79"/>
  <c r="AB875" i="79"/>
  <c r="AA875" i="79"/>
  <c r="Z875" i="79"/>
  <c r="Y875" i="79"/>
  <c r="N875" i="79"/>
  <c r="AM874" i="79"/>
  <c r="AL872" i="79"/>
  <c r="AK872" i="79"/>
  <c r="AJ872" i="79"/>
  <c r="AI872" i="79"/>
  <c r="AH872" i="79"/>
  <c r="AG872" i="79"/>
  <c r="AF872" i="79"/>
  <c r="AE872" i="79"/>
  <c r="AD872" i="79"/>
  <c r="AC872" i="79"/>
  <c r="AB872" i="79"/>
  <c r="AA872" i="79"/>
  <c r="Z872" i="79"/>
  <c r="Y872" i="79"/>
  <c r="N872" i="79"/>
  <c r="AM871" i="79"/>
  <c r="AL869" i="79"/>
  <c r="AK869" i="79"/>
  <c r="AJ869" i="79"/>
  <c r="AI869" i="79"/>
  <c r="AH869" i="79"/>
  <c r="AG869" i="79"/>
  <c r="AF869" i="79"/>
  <c r="AE869" i="79"/>
  <c r="AD869" i="79"/>
  <c r="AC869" i="79"/>
  <c r="AB869" i="79"/>
  <c r="AA869" i="79"/>
  <c r="Z869" i="79"/>
  <c r="Y869" i="79"/>
  <c r="N869" i="79"/>
  <c r="AM868" i="79"/>
  <c r="AL866" i="79"/>
  <c r="AK866" i="79"/>
  <c r="AJ866" i="79"/>
  <c r="AI866" i="79"/>
  <c r="AH866" i="79"/>
  <c r="AG866" i="79"/>
  <c r="AF866" i="79"/>
  <c r="AE866" i="79"/>
  <c r="AD866" i="79"/>
  <c r="AC866" i="79"/>
  <c r="AB866" i="79"/>
  <c r="AA866" i="79"/>
  <c r="Z866" i="79"/>
  <c r="Y866" i="79"/>
  <c r="N866" i="79"/>
  <c r="AM865" i="79"/>
  <c r="AL863" i="79"/>
  <c r="AK863" i="79"/>
  <c r="AJ863" i="79"/>
  <c r="AI863" i="79"/>
  <c r="AH863" i="79"/>
  <c r="AG863" i="79"/>
  <c r="AF863" i="79"/>
  <c r="AE863" i="79"/>
  <c r="AD863" i="79"/>
  <c r="AC863" i="79"/>
  <c r="AB863" i="79"/>
  <c r="AA863" i="79"/>
  <c r="Z863" i="79"/>
  <c r="Y863" i="79"/>
  <c r="N863" i="79"/>
  <c r="AM862" i="79"/>
  <c r="AL860" i="79"/>
  <c r="AK860" i="79"/>
  <c r="AJ860" i="79"/>
  <c r="AI860" i="79"/>
  <c r="AH860" i="79"/>
  <c r="AG860" i="79"/>
  <c r="AF860" i="79"/>
  <c r="AE860" i="79"/>
  <c r="AD860" i="79"/>
  <c r="AC860" i="79"/>
  <c r="AB860" i="79"/>
  <c r="AA860" i="79"/>
  <c r="Z860" i="79"/>
  <c r="Y860" i="79"/>
  <c r="N860" i="79"/>
  <c r="AM859" i="79"/>
  <c r="AL857" i="79"/>
  <c r="AK857" i="79"/>
  <c r="AJ857" i="79"/>
  <c r="AI857" i="79"/>
  <c r="AH857" i="79"/>
  <c r="AG857" i="79"/>
  <c r="AF857" i="79"/>
  <c r="AE857" i="79"/>
  <c r="AD857" i="79"/>
  <c r="AC857" i="79"/>
  <c r="AB857" i="79"/>
  <c r="AA857" i="79"/>
  <c r="Z857" i="79"/>
  <c r="Y857" i="79"/>
  <c r="N857" i="79"/>
  <c r="AM856" i="79"/>
  <c r="AL853" i="79"/>
  <c r="AK853" i="79"/>
  <c r="AJ853" i="79"/>
  <c r="AI853" i="79"/>
  <c r="AH853" i="79"/>
  <c r="AG853" i="79"/>
  <c r="AF853" i="79"/>
  <c r="AE853" i="79"/>
  <c r="AD853" i="79"/>
  <c r="AC853" i="79"/>
  <c r="AB853" i="79"/>
  <c r="AA853" i="79"/>
  <c r="Z853" i="79"/>
  <c r="Y853" i="79"/>
  <c r="AM852" i="79"/>
  <c r="AL850" i="79"/>
  <c r="AK850" i="79"/>
  <c r="AJ850" i="79"/>
  <c r="AI850" i="79"/>
  <c r="AH850" i="79"/>
  <c r="AG850" i="79"/>
  <c r="AF850" i="79"/>
  <c r="AE850" i="79"/>
  <c r="AD850" i="79"/>
  <c r="AC850" i="79"/>
  <c r="AB850" i="79"/>
  <c r="AA850" i="79"/>
  <c r="Z850" i="79"/>
  <c r="Y850" i="79"/>
  <c r="AM849" i="79"/>
  <c r="AL847" i="79"/>
  <c r="AK847" i="79"/>
  <c r="AJ847" i="79"/>
  <c r="AI847" i="79"/>
  <c r="AH847" i="79"/>
  <c r="AG847" i="79"/>
  <c r="AF847" i="79"/>
  <c r="AE847" i="79"/>
  <c r="AD847" i="79"/>
  <c r="AC847" i="79"/>
  <c r="AB847" i="79"/>
  <c r="AA847" i="79"/>
  <c r="Z847" i="79"/>
  <c r="Y847" i="79"/>
  <c r="AM846" i="79"/>
  <c r="AL844" i="79"/>
  <c r="AK844" i="79"/>
  <c r="AJ844" i="79"/>
  <c r="AI844" i="79"/>
  <c r="AH844" i="79"/>
  <c r="AG844" i="79"/>
  <c r="AF844" i="79"/>
  <c r="AE844" i="79"/>
  <c r="AD844" i="79"/>
  <c r="AC844" i="79"/>
  <c r="AB844" i="79"/>
  <c r="AA844" i="79"/>
  <c r="Z844" i="79"/>
  <c r="Y844" i="79"/>
  <c r="AM843" i="79"/>
  <c r="AL839" i="79"/>
  <c r="AK839" i="79"/>
  <c r="AJ839" i="79"/>
  <c r="AI839" i="79"/>
  <c r="AH839" i="79"/>
  <c r="AG839" i="79"/>
  <c r="AF839" i="79"/>
  <c r="AE839" i="79"/>
  <c r="AD839" i="79"/>
  <c r="AC839" i="79"/>
  <c r="AB839" i="79"/>
  <c r="AA839" i="79"/>
  <c r="Z839" i="79"/>
  <c r="Y839" i="79"/>
  <c r="N839" i="79"/>
  <c r="AM838" i="79"/>
  <c r="AL836" i="79"/>
  <c r="AK836" i="79"/>
  <c r="AJ836" i="79"/>
  <c r="AI836" i="79"/>
  <c r="AH836" i="79"/>
  <c r="AG836" i="79"/>
  <c r="AF836" i="79"/>
  <c r="AE836" i="79"/>
  <c r="AD836" i="79"/>
  <c r="AC836" i="79"/>
  <c r="AB836" i="79"/>
  <c r="AA836" i="79"/>
  <c r="Z836" i="79"/>
  <c r="Y836" i="79"/>
  <c r="N836" i="79"/>
  <c r="AM835" i="79"/>
  <c r="AL833" i="79"/>
  <c r="AK833" i="79"/>
  <c r="AJ833" i="79"/>
  <c r="AI833" i="79"/>
  <c r="AH833" i="79"/>
  <c r="AG833" i="79"/>
  <c r="AF833" i="79"/>
  <c r="AE833" i="79"/>
  <c r="AD833" i="79"/>
  <c r="AC833" i="79"/>
  <c r="AB833" i="79"/>
  <c r="AA833" i="79"/>
  <c r="Z833" i="79"/>
  <c r="Y833" i="79"/>
  <c r="N833" i="79"/>
  <c r="AM832" i="79"/>
  <c r="AL830" i="79"/>
  <c r="AK830" i="79"/>
  <c r="AJ830" i="79"/>
  <c r="AI830" i="79"/>
  <c r="AH830" i="79"/>
  <c r="AG830" i="79"/>
  <c r="AF830" i="79"/>
  <c r="AE830" i="79"/>
  <c r="AD830" i="79"/>
  <c r="AC830" i="79"/>
  <c r="AB830" i="79"/>
  <c r="AA830" i="79"/>
  <c r="Z830" i="79"/>
  <c r="Y830" i="79"/>
  <c r="N830" i="79"/>
  <c r="AM829" i="79"/>
  <c r="AL826" i="79"/>
  <c r="AK826" i="79"/>
  <c r="AJ826" i="79"/>
  <c r="AI826" i="79"/>
  <c r="AH826" i="79"/>
  <c r="AG826" i="79"/>
  <c r="AF826" i="79"/>
  <c r="AE826" i="79"/>
  <c r="AD826" i="79"/>
  <c r="AC826" i="79"/>
  <c r="AB826" i="79"/>
  <c r="AA826" i="79"/>
  <c r="Z826" i="79"/>
  <c r="Y826" i="79"/>
  <c r="N826" i="79"/>
  <c r="AM825" i="79"/>
  <c r="AL823" i="79"/>
  <c r="AK823" i="79"/>
  <c r="AJ823" i="79"/>
  <c r="AI823" i="79"/>
  <c r="AH823" i="79"/>
  <c r="AG823" i="79"/>
  <c r="AF823" i="79"/>
  <c r="AE823" i="79"/>
  <c r="AD823" i="79"/>
  <c r="AC823" i="79"/>
  <c r="AB823" i="79"/>
  <c r="AA823" i="79"/>
  <c r="Z823" i="79"/>
  <c r="Y823" i="79"/>
  <c r="N823" i="79"/>
  <c r="AM822" i="79"/>
  <c r="AL819" i="79"/>
  <c r="AK819" i="79"/>
  <c r="AJ819" i="79"/>
  <c r="AI819" i="79"/>
  <c r="AH819" i="79"/>
  <c r="AG819" i="79"/>
  <c r="AF819" i="79"/>
  <c r="AE819" i="79"/>
  <c r="AD819" i="79"/>
  <c r="AC819" i="79"/>
  <c r="AB819" i="79"/>
  <c r="AA819" i="79"/>
  <c r="Z819" i="79"/>
  <c r="Y819" i="79"/>
  <c r="N819" i="79"/>
  <c r="AM818" i="79"/>
  <c r="AL815" i="79"/>
  <c r="AK815" i="79"/>
  <c r="AJ815" i="79"/>
  <c r="AI815" i="79"/>
  <c r="AH815" i="79"/>
  <c r="AG815" i="79"/>
  <c r="AF815" i="79"/>
  <c r="AE815" i="79"/>
  <c r="AD815" i="79"/>
  <c r="AC815" i="79"/>
  <c r="AB815" i="79"/>
  <c r="AA815" i="79"/>
  <c r="Z815" i="79"/>
  <c r="Y815" i="79"/>
  <c r="N815" i="79"/>
  <c r="AM814" i="79"/>
  <c r="AL812" i="79"/>
  <c r="AK812" i="79"/>
  <c r="AJ812" i="79"/>
  <c r="AI812" i="79"/>
  <c r="AH812" i="79"/>
  <c r="AG812" i="79"/>
  <c r="AF812" i="79"/>
  <c r="AE812" i="79"/>
  <c r="AD812" i="79"/>
  <c r="AC812" i="79"/>
  <c r="AB812" i="79"/>
  <c r="AA812" i="79"/>
  <c r="Z812" i="79"/>
  <c r="Y812" i="79"/>
  <c r="N812" i="79"/>
  <c r="AM811" i="79"/>
  <c r="AL809" i="79"/>
  <c r="AK809" i="79"/>
  <c r="AJ809" i="79"/>
  <c r="AI809" i="79"/>
  <c r="AH809" i="79"/>
  <c r="AG809" i="79"/>
  <c r="AF809" i="79"/>
  <c r="AE809" i="79"/>
  <c r="AD809" i="79"/>
  <c r="AC809" i="79"/>
  <c r="AB809" i="79"/>
  <c r="AA809" i="79"/>
  <c r="Z809" i="79"/>
  <c r="Y809" i="79"/>
  <c r="N809" i="79"/>
  <c r="AM808" i="79"/>
  <c r="AL805" i="79"/>
  <c r="AK805" i="79"/>
  <c r="AJ805" i="79"/>
  <c r="AI805" i="79"/>
  <c r="AH805" i="79"/>
  <c r="AG805" i="79"/>
  <c r="AF805" i="79"/>
  <c r="AE805" i="79"/>
  <c r="AD805" i="79"/>
  <c r="AC805" i="79"/>
  <c r="AB805" i="79"/>
  <c r="AA805" i="79"/>
  <c r="Z805" i="79"/>
  <c r="Y805" i="79"/>
  <c r="N805" i="79"/>
  <c r="AM804" i="79"/>
  <c r="AL802" i="79"/>
  <c r="AK802" i="79"/>
  <c r="AJ802" i="79"/>
  <c r="AI802" i="79"/>
  <c r="AH802" i="79"/>
  <c r="AG802" i="79"/>
  <c r="AF802" i="79"/>
  <c r="AE802" i="79"/>
  <c r="AD802" i="79"/>
  <c r="AC802" i="79"/>
  <c r="AB802" i="79"/>
  <c r="AA802" i="79"/>
  <c r="Z802" i="79"/>
  <c r="Y802" i="79"/>
  <c r="N802" i="79"/>
  <c r="AM801" i="79"/>
  <c r="AL799" i="79"/>
  <c r="AK799" i="79"/>
  <c r="AJ799" i="79"/>
  <c r="AI799" i="79"/>
  <c r="AH799" i="79"/>
  <c r="AG799" i="79"/>
  <c r="AF799" i="79"/>
  <c r="AE799" i="79"/>
  <c r="AD799" i="79"/>
  <c r="AC799" i="79"/>
  <c r="AB799" i="79"/>
  <c r="AA799" i="79"/>
  <c r="Z799" i="79"/>
  <c r="Y799" i="79"/>
  <c r="N799" i="79"/>
  <c r="AM798" i="79"/>
  <c r="AL796" i="79"/>
  <c r="AK796" i="79"/>
  <c r="AJ796" i="79"/>
  <c r="AI796" i="79"/>
  <c r="AH796" i="79"/>
  <c r="AG796" i="79"/>
  <c r="AF796" i="79"/>
  <c r="AE796" i="79"/>
  <c r="AD796" i="79"/>
  <c r="AC796" i="79"/>
  <c r="AB796" i="79"/>
  <c r="AA796" i="79"/>
  <c r="Z796" i="79"/>
  <c r="Y796" i="79"/>
  <c r="N796" i="79"/>
  <c r="AM795" i="79"/>
  <c r="AL793" i="79"/>
  <c r="AK793" i="79"/>
  <c r="AJ793" i="79"/>
  <c r="AI793" i="79"/>
  <c r="AH793" i="79"/>
  <c r="AG793" i="79"/>
  <c r="AF793" i="79"/>
  <c r="AE793" i="79"/>
  <c r="AD793" i="79"/>
  <c r="AC793" i="79"/>
  <c r="AB793" i="79"/>
  <c r="AA793" i="79"/>
  <c r="Z793" i="79"/>
  <c r="Y793" i="79"/>
  <c r="N793" i="79"/>
  <c r="AM792" i="79"/>
  <c r="AL789" i="79"/>
  <c r="AK789" i="79"/>
  <c r="AJ789" i="79"/>
  <c r="AI789" i="79"/>
  <c r="AH789" i="79"/>
  <c r="AG789" i="79"/>
  <c r="AF789" i="79"/>
  <c r="AE789" i="79"/>
  <c r="AD789" i="79"/>
  <c r="AC789" i="79"/>
  <c r="AB789" i="79"/>
  <c r="AA789" i="79"/>
  <c r="Z789" i="79"/>
  <c r="Y789" i="79"/>
  <c r="AM788" i="79"/>
  <c r="AL786" i="79"/>
  <c r="AK786" i="79"/>
  <c r="AJ786" i="79"/>
  <c r="AI786" i="79"/>
  <c r="AH786" i="79"/>
  <c r="AG786" i="79"/>
  <c r="AF786" i="79"/>
  <c r="AE786" i="79"/>
  <c r="AD786" i="79"/>
  <c r="AC786" i="79"/>
  <c r="AB786" i="79"/>
  <c r="AA786" i="79"/>
  <c r="Z786" i="79"/>
  <c r="Y786" i="79"/>
  <c r="AM785" i="79"/>
  <c r="AL783" i="79"/>
  <c r="AK783" i="79"/>
  <c r="AJ783" i="79"/>
  <c r="AI783" i="79"/>
  <c r="AH783" i="79"/>
  <c r="AG783" i="79"/>
  <c r="AF783" i="79"/>
  <c r="AE783" i="79"/>
  <c r="AD783" i="79"/>
  <c r="AC783" i="79"/>
  <c r="AB783" i="79"/>
  <c r="AA783" i="79"/>
  <c r="Z783" i="79"/>
  <c r="Y783" i="79"/>
  <c r="AM782" i="79"/>
  <c r="AL780" i="79"/>
  <c r="AK780" i="79"/>
  <c r="AJ780" i="79"/>
  <c r="AI780" i="79"/>
  <c r="AH780" i="79"/>
  <c r="AG780" i="79"/>
  <c r="AG950" i="79" s="1"/>
  <c r="AG1128" i="79" s="1"/>
  <c r="AF780" i="79"/>
  <c r="AE780" i="79"/>
  <c r="AD780" i="79"/>
  <c r="AC780" i="79"/>
  <c r="AB780" i="79"/>
  <c r="AA780" i="79"/>
  <c r="Z780" i="79"/>
  <c r="Y780" i="79"/>
  <c r="AM779" i="79"/>
  <c r="AL777" i="79"/>
  <c r="AK777" i="79"/>
  <c r="AJ777" i="79"/>
  <c r="AJ950" i="79" s="1"/>
  <c r="AJ1128" i="79" s="1"/>
  <c r="AI777" i="79"/>
  <c r="AH777" i="79"/>
  <c r="AG777" i="79"/>
  <c r="AF777" i="79"/>
  <c r="AF950" i="79" s="1"/>
  <c r="AF1128" i="79" s="1"/>
  <c r="AE777" i="79"/>
  <c r="AD777" i="79"/>
  <c r="AC777" i="79"/>
  <c r="AB777" i="79"/>
  <c r="AA777" i="79"/>
  <c r="Z777" i="79"/>
  <c r="Z933" i="79" s="1"/>
  <c r="Z945" i="79" s="1"/>
  <c r="Y777" i="79"/>
  <c r="AM776" i="79"/>
  <c r="AL774" i="79"/>
  <c r="AK774" i="79"/>
  <c r="AJ774" i="79"/>
  <c r="AI774" i="79"/>
  <c r="AH774" i="79"/>
  <c r="AG774" i="79"/>
  <c r="AF774" i="79"/>
  <c r="AE774" i="79"/>
  <c r="AD774" i="79"/>
  <c r="AC774" i="79"/>
  <c r="AB774" i="79"/>
  <c r="AA774" i="79"/>
  <c r="Z774" i="79"/>
  <c r="Y774" i="79"/>
  <c r="AM773" i="79"/>
  <c r="AL773" i="79"/>
  <c r="AK773" i="79"/>
  <c r="AJ773" i="79"/>
  <c r="AI773" i="79"/>
  <c r="AH773" i="79"/>
  <c r="AG773" i="79"/>
  <c r="AF773" i="79"/>
  <c r="AE773" i="79"/>
  <c r="AD773" i="79"/>
  <c r="AC773" i="79"/>
  <c r="AB773" i="79"/>
  <c r="AA773" i="79"/>
  <c r="Z773" i="79"/>
  <c r="Y773" i="79"/>
  <c r="AH757" i="79"/>
  <c r="AF757" i="79"/>
  <c r="AL756" i="79"/>
  <c r="AL755" i="79"/>
  <c r="AF755" i="79"/>
  <c r="AH754" i="79"/>
  <c r="AL753" i="79"/>
  <c r="AL757" i="79" s="1"/>
  <c r="AK753" i="79"/>
  <c r="AJ753" i="79"/>
  <c r="AI753" i="79"/>
  <c r="AH753" i="79"/>
  <c r="AH755" i="79" s="1"/>
  <c r="AG753" i="79"/>
  <c r="AF753" i="79"/>
  <c r="AL751" i="79"/>
  <c r="AL763" i="79" s="1"/>
  <c r="Q75" i="43" s="1"/>
  <c r="AK751" i="79"/>
  <c r="AJ751" i="79"/>
  <c r="AJ763" i="79" s="1"/>
  <c r="O75" i="43" s="1"/>
  <c r="AI751" i="79"/>
  <c r="AH751" i="79"/>
  <c r="AH763" i="79" s="1"/>
  <c r="M75" i="43" s="1"/>
  <c r="AG751" i="79"/>
  <c r="AF751" i="79"/>
  <c r="AF763" i="79" s="1"/>
  <c r="AE751" i="79"/>
  <c r="AD751" i="79"/>
  <c r="AC751" i="79"/>
  <c r="AB751" i="79"/>
  <c r="AA751" i="79"/>
  <c r="Z751" i="79"/>
  <c r="Y751" i="79"/>
  <c r="O750" i="79"/>
  <c r="D750" i="79"/>
  <c r="AL748" i="79"/>
  <c r="AK748" i="79"/>
  <c r="AJ748" i="79"/>
  <c r="AI748" i="79"/>
  <c r="AH748" i="79"/>
  <c r="AG748" i="79"/>
  <c r="AF748" i="79"/>
  <c r="AE748" i="79"/>
  <c r="AD748" i="79"/>
  <c r="AC748" i="79"/>
  <c r="AB748" i="79"/>
  <c r="AA748" i="79"/>
  <c r="Z748" i="79"/>
  <c r="Y748" i="79"/>
  <c r="AM747" i="79"/>
  <c r="AL745" i="79"/>
  <c r="AK745" i="79"/>
  <c r="AJ745" i="79"/>
  <c r="AI745" i="79"/>
  <c r="AH745" i="79"/>
  <c r="AG745" i="79"/>
  <c r="AF745" i="79"/>
  <c r="AE745" i="79"/>
  <c r="AD745" i="79"/>
  <c r="AC745" i="79"/>
  <c r="AB745" i="79"/>
  <c r="AA745" i="79"/>
  <c r="Z745" i="79"/>
  <c r="Y745" i="79"/>
  <c r="AM744" i="79"/>
  <c r="AL742" i="79"/>
  <c r="AK742" i="79"/>
  <c r="AJ742" i="79"/>
  <c r="AI742" i="79"/>
  <c r="AH742" i="79"/>
  <c r="AG742" i="79"/>
  <c r="AF742" i="79"/>
  <c r="AE742" i="79"/>
  <c r="AD742" i="79"/>
  <c r="AC742" i="79"/>
  <c r="AB742" i="79"/>
  <c r="AA742" i="79"/>
  <c r="Z742" i="79"/>
  <c r="Y742" i="79"/>
  <c r="AM741" i="79"/>
  <c r="AL739" i="79"/>
  <c r="AK739" i="79"/>
  <c r="AJ739" i="79"/>
  <c r="AI739" i="79"/>
  <c r="AH739" i="79"/>
  <c r="AG739" i="79"/>
  <c r="AF739" i="79"/>
  <c r="AE739" i="79"/>
  <c r="AD739" i="79"/>
  <c r="AC739" i="79"/>
  <c r="AB739" i="79"/>
  <c r="AA739" i="79"/>
  <c r="Z739" i="79"/>
  <c r="Y739" i="79"/>
  <c r="AM738" i="79"/>
  <c r="AL736" i="79"/>
  <c r="AK736" i="79"/>
  <c r="AJ736" i="79"/>
  <c r="AI736" i="79"/>
  <c r="AH736" i="79"/>
  <c r="AG736" i="79"/>
  <c r="AF736" i="79"/>
  <c r="AE736" i="79"/>
  <c r="AD736" i="79"/>
  <c r="AC736" i="79"/>
  <c r="AB736" i="79"/>
  <c r="AA736" i="79"/>
  <c r="Z736" i="79"/>
  <c r="Y736" i="79"/>
  <c r="AM735" i="79"/>
  <c r="AL733" i="79"/>
  <c r="AK733" i="79"/>
  <c r="AJ733" i="79"/>
  <c r="AI733" i="79"/>
  <c r="AH733" i="79"/>
  <c r="AG733" i="79"/>
  <c r="AF733" i="79"/>
  <c r="AE733" i="79"/>
  <c r="AD733" i="79"/>
  <c r="AC733" i="79"/>
  <c r="AB733" i="79"/>
  <c r="AA733" i="79"/>
  <c r="Z733" i="79"/>
  <c r="Y733" i="79"/>
  <c r="AM732" i="79"/>
  <c r="AL730" i="79"/>
  <c r="AK730" i="79"/>
  <c r="AJ730" i="79"/>
  <c r="AI730" i="79"/>
  <c r="AH730" i="79"/>
  <c r="AG730" i="79"/>
  <c r="AF730" i="79"/>
  <c r="AE730" i="79"/>
  <c r="AD730" i="79"/>
  <c r="AC730" i="79"/>
  <c r="AB730" i="79"/>
  <c r="AA730" i="79"/>
  <c r="Z730" i="79"/>
  <c r="Y730" i="79"/>
  <c r="AM729" i="79"/>
  <c r="AL727" i="79"/>
  <c r="AK727" i="79"/>
  <c r="AJ727" i="79"/>
  <c r="AI727" i="79"/>
  <c r="AH727" i="79"/>
  <c r="AG727" i="79"/>
  <c r="AF727" i="79"/>
  <c r="AE727" i="79"/>
  <c r="AD727" i="79"/>
  <c r="AC727" i="79"/>
  <c r="AB727" i="79"/>
  <c r="AA727" i="79"/>
  <c r="Z727" i="79"/>
  <c r="Y727" i="79"/>
  <c r="AM726" i="79"/>
  <c r="AL724" i="79"/>
  <c r="AK724" i="79"/>
  <c r="AJ724" i="79"/>
  <c r="AI724" i="79"/>
  <c r="AH724" i="79"/>
  <c r="AG724" i="79"/>
  <c r="AF724" i="79"/>
  <c r="AE724" i="79"/>
  <c r="AD724" i="79"/>
  <c r="AC724" i="79"/>
  <c r="AB724" i="79"/>
  <c r="AA724" i="79"/>
  <c r="Z724" i="79"/>
  <c r="Y724" i="79"/>
  <c r="AM723" i="79"/>
  <c r="AL721" i="79"/>
  <c r="AK721" i="79"/>
  <c r="AJ721" i="79"/>
  <c r="AI721" i="79"/>
  <c r="AH721" i="79"/>
  <c r="AG721" i="79"/>
  <c r="AF721" i="79"/>
  <c r="AE721" i="79"/>
  <c r="AD721" i="79"/>
  <c r="AC721" i="79"/>
  <c r="AB721" i="79"/>
  <c r="AA721" i="79"/>
  <c r="Z721" i="79"/>
  <c r="Y721" i="79"/>
  <c r="AM720" i="79"/>
  <c r="AL718" i="79"/>
  <c r="AK718" i="79"/>
  <c r="AJ718" i="79"/>
  <c r="AI718" i="79"/>
  <c r="AH718" i="79"/>
  <c r="AG718" i="79"/>
  <c r="AF718" i="79"/>
  <c r="AE718" i="79"/>
  <c r="AD718" i="79"/>
  <c r="AC718" i="79"/>
  <c r="AB718" i="79"/>
  <c r="AA718" i="79"/>
  <c r="Z718" i="79"/>
  <c r="Y718" i="79"/>
  <c r="AM717" i="79"/>
  <c r="AL715" i="79"/>
  <c r="AK715" i="79"/>
  <c r="AJ715" i="79"/>
  <c r="AI715" i="79"/>
  <c r="AH715" i="79"/>
  <c r="AG715" i="79"/>
  <c r="AF715" i="79"/>
  <c r="AE715" i="79"/>
  <c r="AD715" i="79"/>
  <c r="AC715" i="79"/>
  <c r="AB715" i="79"/>
  <c r="AA715" i="79"/>
  <c r="Z715" i="79"/>
  <c r="Y715" i="79"/>
  <c r="AM714" i="79"/>
  <c r="AL712" i="79"/>
  <c r="AK712" i="79"/>
  <c r="AJ712" i="79"/>
  <c r="AI712" i="79"/>
  <c r="AH712" i="79"/>
  <c r="AG712" i="79"/>
  <c r="AF712" i="79"/>
  <c r="AE712" i="79"/>
  <c r="AD712" i="79"/>
  <c r="AC712" i="79"/>
  <c r="AB712" i="79"/>
  <c r="AA712" i="79"/>
  <c r="Z712" i="79"/>
  <c r="Y712" i="79"/>
  <c r="AM711" i="79"/>
  <c r="AL709" i="79"/>
  <c r="AK709" i="79"/>
  <c r="AJ709" i="79"/>
  <c r="AI709" i="79"/>
  <c r="AH709" i="79"/>
  <c r="AG709" i="79"/>
  <c r="AF709" i="79"/>
  <c r="AE709" i="79"/>
  <c r="AD709" i="79"/>
  <c r="AC709" i="79"/>
  <c r="AB709" i="79"/>
  <c r="AA709" i="79"/>
  <c r="Z709" i="79"/>
  <c r="Y709" i="79"/>
  <c r="AM708" i="79"/>
  <c r="AL705" i="79"/>
  <c r="AK705" i="79"/>
  <c r="AJ705" i="79"/>
  <c r="AI705" i="79"/>
  <c r="AH705" i="79"/>
  <c r="AG705" i="79"/>
  <c r="AF705" i="79"/>
  <c r="AE705" i="79"/>
  <c r="AD705" i="79"/>
  <c r="AC705" i="79"/>
  <c r="AB705" i="79"/>
  <c r="AA705" i="79"/>
  <c r="Z705" i="79"/>
  <c r="Y705" i="79"/>
  <c r="AM704" i="79"/>
  <c r="AL702" i="79"/>
  <c r="AK702" i="79"/>
  <c r="AJ702" i="79"/>
  <c r="AI702" i="79"/>
  <c r="AH702" i="79"/>
  <c r="AG702" i="79"/>
  <c r="AF702" i="79"/>
  <c r="AE702" i="79"/>
  <c r="AD702" i="79"/>
  <c r="AC702" i="79"/>
  <c r="AB702" i="79"/>
  <c r="AA702" i="79"/>
  <c r="Z702" i="79"/>
  <c r="Y702" i="79"/>
  <c r="N702" i="79"/>
  <c r="AM701" i="79"/>
  <c r="AL699" i="79"/>
  <c r="AK699" i="79"/>
  <c r="AJ699" i="79"/>
  <c r="AI699" i="79"/>
  <c r="AH699" i="79"/>
  <c r="AG699" i="79"/>
  <c r="AF699" i="79"/>
  <c r="AE699" i="79"/>
  <c r="AD699" i="79"/>
  <c r="AC699" i="79"/>
  <c r="AB699" i="79"/>
  <c r="AA699" i="79"/>
  <c r="Z699" i="79"/>
  <c r="Y699" i="79"/>
  <c r="N699" i="79"/>
  <c r="AM698" i="79"/>
  <c r="AL695" i="79"/>
  <c r="AK695" i="79"/>
  <c r="AJ695" i="79"/>
  <c r="AI695" i="79"/>
  <c r="AH695" i="79"/>
  <c r="AG695" i="79"/>
  <c r="AF695" i="79"/>
  <c r="AE695" i="79"/>
  <c r="AD695" i="79"/>
  <c r="AC695" i="79"/>
  <c r="AB695" i="79"/>
  <c r="AA695" i="79"/>
  <c r="Z695" i="79"/>
  <c r="Y695" i="79"/>
  <c r="AM694" i="79"/>
  <c r="AL692" i="79"/>
  <c r="AK692" i="79"/>
  <c r="AJ692" i="79"/>
  <c r="AI692" i="79"/>
  <c r="AH692" i="79"/>
  <c r="AG692" i="79"/>
  <c r="AF692" i="79"/>
  <c r="AE692" i="79"/>
  <c r="AD692" i="79"/>
  <c r="AC692" i="79"/>
  <c r="AB692" i="79"/>
  <c r="AA692" i="79"/>
  <c r="Z692" i="79"/>
  <c r="Y692" i="79"/>
  <c r="AM691" i="79"/>
  <c r="AL689" i="79"/>
  <c r="AK689" i="79"/>
  <c r="AJ689" i="79"/>
  <c r="AI689" i="79"/>
  <c r="AH689" i="79"/>
  <c r="AG689" i="79"/>
  <c r="AF689" i="79"/>
  <c r="AE689" i="79"/>
  <c r="AD689" i="79"/>
  <c r="AC689" i="79"/>
  <c r="AB689" i="79"/>
  <c r="AA689" i="79"/>
  <c r="Z689" i="79"/>
  <c r="Y689" i="79"/>
  <c r="N689" i="79"/>
  <c r="AM688" i="79"/>
  <c r="AE688" i="79"/>
  <c r="AD688" i="79"/>
  <c r="AC688" i="79"/>
  <c r="AB688" i="79"/>
  <c r="AA688" i="79"/>
  <c r="Z688" i="79"/>
  <c r="Y688" i="79"/>
  <c r="AL686" i="79"/>
  <c r="AK686" i="79"/>
  <c r="AJ686" i="79"/>
  <c r="AI686" i="79"/>
  <c r="AH686" i="79"/>
  <c r="AG686" i="79"/>
  <c r="AF686" i="79"/>
  <c r="AE686" i="79"/>
  <c r="AD686" i="79"/>
  <c r="AC686" i="79"/>
  <c r="AB686" i="79"/>
  <c r="AA686" i="79"/>
  <c r="Z686" i="79"/>
  <c r="Y686" i="79"/>
  <c r="N686" i="79"/>
  <c r="AM685" i="79"/>
  <c r="AL683" i="79"/>
  <c r="AK683" i="79"/>
  <c r="AJ683" i="79"/>
  <c r="AI683" i="79"/>
  <c r="AH683" i="79"/>
  <c r="AG683" i="79"/>
  <c r="AF683" i="79"/>
  <c r="AE683" i="79"/>
  <c r="AD683" i="79"/>
  <c r="AC683" i="79"/>
  <c r="AB683" i="79"/>
  <c r="AA683" i="79"/>
  <c r="Z683" i="79"/>
  <c r="Y683" i="79"/>
  <c r="N683" i="79"/>
  <c r="AM682" i="79"/>
  <c r="AE682" i="79"/>
  <c r="AD682" i="79"/>
  <c r="AC682" i="79"/>
  <c r="AB682" i="79"/>
  <c r="AA682" i="79"/>
  <c r="Z682" i="79"/>
  <c r="Y682" i="79"/>
  <c r="AL680" i="79"/>
  <c r="AK680" i="79"/>
  <c r="AJ680" i="79"/>
  <c r="AI680" i="79"/>
  <c r="AH680" i="79"/>
  <c r="AG680" i="79"/>
  <c r="AF680" i="79"/>
  <c r="AE680" i="79"/>
  <c r="AD680" i="79"/>
  <c r="AC680" i="79"/>
  <c r="AB680" i="79"/>
  <c r="AA680" i="79"/>
  <c r="Z680" i="79"/>
  <c r="Y680" i="79"/>
  <c r="N680" i="79"/>
  <c r="AM679" i="79"/>
  <c r="AE679" i="79"/>
  <c r="AD679" i="79"/>
  <c r="AC679" i="79"/>
  <c r="AB679" i="79"/>
  <c r="AA679" i="79"/>
  <c r="Z679" i="79"/>
  <c r="Y679" i="79"/>
  <c r="AL677" i="79"/>
  <c r="AK677" i="79"/>
  <c r="AJ677" i="79"/>
  <c r="AI677" i="79"/>
  <c r="AH677" i="79"/>
  <c r="AG677" i="79"/>
  <c r="AF677" i="79"/>
  <c r="AE677" i="79"/>
  <c r="AD677" i="79"/>
  <c r="AC677" i="79"/>
  <c r="AB677" i="79"/>
  <c r="AA677" i="79"/>
  <c r="Z677" i="79"/>
  <c r="Y677" i="79"/>
  <c r="N677" i="79"/>
  <c r="AM676" i="79"/>
  <c r="AL674" i="79"/>
  <c r="AK674" i="79"/>
  <c r="AJ674" i="79"/>
  <c r="AI674" i="79"/>
  <c r="AH674" i="79"/>
  <c r="AG674" i="79"/>
  <c r="AF674" i="79"/>
  <c r="AE674" i="79"/>
  <c r="AD674" i="79"/>
  <c r="AC674" i="79"/>
  <c r="AB674" i="79"/>
  <c r="AA674" i="79"/>
  <c r="Z674" i="79"/>
  <c r="Y674" i="79"/>
  <c r="N674" i="79"/>
  <c r="AM673" i="79"/>
  <c r="AL670" i="79"/>
  <c r="AK670" i="79"/>
  <c r="AJ670" i="79"/>
  <c r="AI670" i="79"/>
  <c r="AH670" i="79"/>
  <c r="AG670" i="79"/>
  <c r="AF670" i="79"/>
  <c r="AE670" i="79"/>
  <c r="AD670" i="79"/>
  <c r="AC670" i="79"/>
  <c r="AB670" i="79"/>
  <c r="AA670" i="79"/>
  <c r="Z670" i="79"/>
  <c r="Y670" i="79"/>
  <c r="AM669" i="79"/>
  <c r="AL667" i="79"/>
  <c r="AK667" i="79"/>
  <c r="AJ667" i="79"/>
  <c r="AI667" i="79"/>
  <c r="AH667" i="79"/>
  <c r="AG667" i="79"/>
  <c r="AF667" i="79"/>
  <c r="AE667" i="79"/>
  <c r="AD667" i="79"/>
  <c r="AC667" i="79"/>
  <c r="AB667" i="79"/>
  <c r="AA667" i="79"/>
  <c r="Z667" i="79"/>
  <c r="Y667" i="79"/>
  <c r="AM666" i="79"/>
  <c r="AL664" i="79"/>
  <c r="AK664" i="79"/>
  <c r="AJ664" i="79"/>
  <c r="AI664" i="79"/>
  <c r="AH664" i="79"/>
  <c r="AG664" i="79"/>
  <c r="AF664" i="79"/>
  <c r="AE664" i="79"/>
  <c r="AD664" i="79"/>
  <c r="AC664" i="79"/>
  <c r="AB664" i="79"/>
  <c r="AA664" i="79"/>
  <c r="Z664" i="79"/>
  <c r="Y664" i="79"/>
  <c r="AM663" i="79"/>
  <c r="AL661" i="79"/>
  <c r="AK661" i="79"/>
  <c r="AJ661" i="79"/>
  <c r="AI661" i="79"/>
  <c r="AH661" i="79"/>
  <c r="AG661" i="79"/>
  <c r="AF661" i="79"/>
  <c r="AE661" i="79"/>
  <c r="AD661" i="79"/>
  <c r="AC661" i="79"/>
  <c r="AB661" i="79"/>
  <c r="AA661" i="79"/>
  <c r="Z661" i="79"/>
  <c r="Y661" i="79"/>
  <c r="AM660" i="79"/>
  <c r="AL656" i="79"/>
  <c r="AK656" i="79"/>
  <c r="AJ656" i="79"/>
  <c r="AI656" i="79"/>
  <c r="AH656" i="79"/>
  <c r="AG656" i="79"/>
  <c r="AF656" i="79"/>
  <c r="AE656" i="79"/>
  <c r="AD656" i="79"/>
  <c r="AC656" i="79"/>
  <c r="AB656" i="79"/>
  <c r="AA656" i="79"/>
  <c r="Z656" i="79"/>
  <c r="Y656" i="79"/>
  <c r="AM655" i="79"/>
  <c r="AL653" i="79"/>
  <c r="AK653" i="79"/>
  <c r="AJ653" i="79"/>
  <c r="AI653" i="79"/>
  <c r="AH653" i="79"/>
  <c r="AG653" i="79"/>
  <c r="AF653" i="79"/>
  <c r="AE653" i="79"/>
  <c r="AD653" i="79"/>
  <c r="AC653" i="79"/>
  <c r="AB653" i="79"/>
  <c r="AA653" i="79"/>
  <c r="Z653" i="79"/>
  <c r="Y653" i="79"/>
  <c r="AM652" i="79"/>
  <c r="AL650" i="79"/>
  <c r="AK650" i="79"/>
  <c r="AJ650" i="79"/>
  <c r="AI650" i="79"/>
  <c r="AH650" i="79"/>
  <c r="AG650" i="79"/>
  <c r="AF650" i="79"/>
  <c r="AE650" i="79"/>
  <c r="AD650" i="79"/>
  <c r="AC650" i="79"/>
  <c r="AB650" i="79"/>
  <c r="AA650" i="79"/>
  <c r="Z650" i="79"/>
  <c r="Y650" i="79"/>
  <c r="AM649" i="79"/>
  <c r="AL647" i="79"/>
  <c r="AK647" i="79"/>
  <c r="AJ647" i="79"/>
  <c r="AI647" i="79"/>
  <c r="AH647" i="79"/>
  <c r="AG647" i="79"/>
  <c r="AF647" i="79"/>
  <c r="AE647" i="79"/>
  <c r="AD647" i="79"/>
  <c r="AC647" i="79"/>
  <c r="AB647" i="79"/>
  <c r="AA647" i="79"/>
  <c r="Z647" i="79"/>
  <c r="Y647" i="79"/>
  <c r="AM646" i="79"/>
  <c r="AL643" i="79"/>
  <c r="AK643" i="79"/>
  <c r="AJ643" i="79"/>
  <c r="AI643" i="79"/>
  <c r="AH643" i="79"/>
  <c r="AG643" i="79"/>
  <c r="AF643" i="79"/>
  <c r="AE643" i="79"/>
  <c r="AD643" i="79"/>
  <c r="AC643" i="79"/>
  <c r="AB643" i="79"/>
  <c r="AA643" i="79"/>
  <c r="Z643" i="79"/>
  <c r="Y643" i="79"/>
  <c r="AM642" i="79"/>
  <c r="AL640" i="79"/>
  <c r="AK640" i="79"/>
  <c r="AJ640" i="79"/>
  <c r="AI640" i="79"/>
  <c r="AH640" i="79"/>
  <c r="AG640" i="79"/>
  <c r="AF640" i="79"/>
  <c r="AE640" i="79"/>
  <c r="AD640" i="79"/>
  <c r="AC640" i="79"/>
  <c r="AB640" i="79"/>
  <c r="AA640" i="79"/>
  <c r="Z640" i="79"/>
  <c r="Y640" i="79"/>
  <c r="AM639" i="79"/>
  <c r="AL636" i="79"/>
  <c r="AK636" i="79"/>
  <c r="AJ636" i="79"/>
  <c r="AI636" i="79"/>
  <c r="AH636" i="79"/>
  <c r="AG636" i="79"/>
  <c r="AF636" i="79"/>
  <c r="AE636" i="79"/>
  <c r="AD636" i="79"/>
  <c r="AC636" i="79"/>
  <c r="AB636" i="79"/>
  <c r="AA636" i="79"/>
  <c r="Z636" i="79"/>
  <c r="Y636" i="79"/>
  <c r="AM635" i="79"/>
  <c r="AL632" i="79"/>
  <c r="AK632" i="79"/>
  <c r="AJ632" i="79"/>
  <c r="AI632" i="79"/>
  <c r="AH632" i="79"/>
  <c r="AG632" i="79"/>
  <c r="AF632" i="79"/>
  <c r="AE632" i="79"/>
  <c r="AD632" i="79"/>
  <c r="AC632" i="79"/>
  <c r="AB632" i="79"/>
  <c r="AA632" i="79"/>
  <c r="Z632" i="79"/>
  <c r="Y632" i="79"/>
  <c r="AM631" i="79"/>
  <c r="AL629" i="79"/>
  <c r="AK629" i="79"/>
  <c r="AJ629" i="79"/>
  <c r="AI629" i="79"/>
  <c r="AH629" i="79"/>
  <c r="AG629" i="79"/>
  <c r="AF629" i="79"/>
  <c r="AE629" i="79"/>
  <c r="AD629" i="79"/>
  <c r="AC629" i="79"/>
  <c r="AB629" i="79"/>
  <c r="AA629" i="79"/>
  <c r="Z629" i="79"/>
  <c r="Y629" i="79"/>
  <c r="AM628" i="79"/>
  <c r="AL626" i="79"/>
  <c r="AK626" i="79"/>
  <c r="AJ626" i="79"/>
  <c r="AI626" i="79"/>
  <c r="AH626" i="79"/>
  <c r="AG626" i="79"/>
  <c r="AF626" i="79"/>
  <c r="AE626" i="79"/>
  <c r="AD626" i="79"/>
  <c r="AC626" i="79"/>
  <c r="AB626" i="79"/>
  <c r="AA626" i="79"/>
  <c r="Z626" i="79"/>
  <c r="Y626" i="79"/>
  <c r="AM625" i="79"/>
  <c r="AL622" i="79"/>
  <c r="AK622" i="79"/>
  <c r="AJ622" i="79"/>
  <c r="AI622" i="79"/>
  <c r="AH622" i="79"/>
  <c r="AG622" i="79"/>
  <c r="AF622" i="79"/>
  <c r="AE622" i="79"/>
  <c r="AD622" i="79"/>
  <c r="AC622" i="79"/>
  <c r="AB622" i="79"/>
  <c r="AA622" i="79"/>
  <c r="Z622" i="79"/>
  <c r="Y622" i="79"/>
  <c r="AM621" i="79"/>
  <c r="AL619" i="79"/>
  <c r="AK619" i="79"/>
  <c r="AJ619" i="79"/>
  <c r="AI619" i="79"/>
  <c r="AH619" i="79"/>
  <c r="AG619" i="79"/>
  <c r="AF619" i="79"/>
  <c r="AE619" i="79"/>
  <c r="AD619" i="79"/>
  <c r="AC619" i="79"/>
  <c r="AB619" i="79"/>
  <c r="AA619" i="79"/>
  <c r="Z619" i="79"/>
  <c r="Y619" i="79"/>
  <c r="N619" i="79"/>
  <c r="AM618" i="79"/>
  <c r="AL616" i="79"/>
  <c r="AK616" i="79"/>
  <c r="AJ616" i="79"/>
  <c r="AI616" i="79"/>
  <c r="AH616" i="79"/>
  <c r="AG616" i="79"/>
  <c r="AF616" i="79"/>
  <c r="AE616" i="79"/>
  <c r="AD616" i="79"/>
  <c r="AC616" i="79"/>
  <c r="AB616" i="79"/>
  <c r="AA616" i="79"/>
  <c r="Z616" i="79"/>
  <c r="Y616" i="79"/>
  <c r="N616" i="79"/>
  <c r="AM615" i="79"/>
  <c r="AL613" i="79"/>
  <c r="AK613" i="79"/>
  <c r="AJ613" i="79"/>
  <c r="AI613" i="79"/>
  <c r="AH613" i="79"/>
  <c r="AG613" i="79"/>
  <c r="AF613" i="79"/>
  <c r="AE613" i="79"/>
  <c r="AD613" i="79"/>
  <c r="AC613" i="79"/>
  <c r="AB613" i="79"/>
  <c r="AA613" i="79"/>
  <c r="Z613" i="79"/>
  <c r="Y613" i="79"/>
  <c r="N613" i="79"/>
  <c r="AM612" i="79"/>
  <c r="AL610" i="79"/>
  <c r="AK610" i="79"/>
  <c r="AJ610" i="79"/>
  <c r="AI610" i="79"/>
  <c r="AH610" i="79"/>
  <c r="AG610" i="79"/>
  <c r="AF610" i="79"/>
  <c r="AE610" i="79"/>
  <c r="AD610" i="79"/>
  <c r="AC610" i="79"/>
  <c r="AB610" i="79"/>
  <c r="AA610" i="79"/>
  <c r="Z610" i="79"/>
  <c r="Y610" i="79"/>
  <c r="N610" i="79"/>
  <c r="AM609" i="79"/>
  <c r="AL606" i="79"/>
  <c r="AK606" i="79"/>
  <c r="AJ606" i="79"/>
  <c r="AI606" i="79"/>
  <c r="AH606" i="79"/>
  <c r="AG606" i="79"/>
  <c r="AF606" i="79"/>
  <c r="AE606" i="79"/>
  <c r="AD606" i="79"/>
  <c r="AC606" i="79"/>
  <c r="AB606" i="79"/>
  <c r="AA606" i="79"/>
  <c r="Z606" i="79"/>
  <c r="Y606" i="79"/>
  <c r="AM605" i="79"/>
  <c r="AL603" i="79"/>
  <c r="AL750" i="79" s="1"/>
  <c r="AL761" i="79" s="1"/>
  <c r="AK603" i="79"/>
  <c r="AJ603" i="79"/>
  <c r="AI603" i="79"/>
  <c r="AH603" i="79"/>
  <c r="AH767" i="79" s="1"/>
  <c r="AH1127" i="79" s="1"/>
  <c r="AG603" i="79"/>
  <c r="AF603" i="79"/>
  <c r="AE603" i="79"/>
  <c r="AD603" i="79"/>
  <c r="AC603" i="79"/>
  <c r="AB603" i="79"/>
  <c r="AA603" i="79"/>
  <c r="Z603" i="79"/>
  <c r="Z750" i="79" s="1"/>
  <c r="Y603" i="79"/>
  <c r="AM602" i="79"/>
  <c r="AL600" i="79"/>
  <c r="AK600" i="79"/>
  <c r="AK750" i="79" s="1"/>
  <c r="AK761" i="79" s="1"/>
  <c r="AJ600" i="79"/>
  <c r="AI600" i="79"/>
  <c r="AH600" i="79"/>
  <c r="AG600" i="79"/>
  <c r="AG766" i="79" s="1"/>
  <c r="AG944" i="79" s="1"/>
  <c r="AF600" i="79"/>
  <c r="AE600" i="79"/>
  <c r="AD600" i="79"/>
  <c r="AC600" i="79"/>
  <c r="AB600" i="79"/>
  <c r="AA600" i="79"/>
  <c r="Z600" i="79"/>
  <c r="Y600" i="79"/>
  <c r="AM599" i="79"/>
  <c r="AL597" i="79"/>
  <c r="AK597" i="79"/>
  <c r="AJ597" i="79"/>
  <c r="AJ750" i="79" s="1"/>
  <c r="AJ761" i="79" s="1"/>
  <c r="AI597" i="79"/>
  <c r="AH597" i="79"/>
  <c r="AG597" i="79"/>
  <c r="AF597" i="79"/>
  <c r="AF766" i="79" s="1"/>
  <c r="AF944" i="79" s="1"/>
  <c r="AE597" i="79"/>
  <c r="AD597" i="79"/>
  <c r="AC597" i="79"/>
  <c r="AB597" i="79"/>
  <c r="AA597" i="79"/>
  <c r="Z597" i="79"/>
  <c r="Y597" i="79"/>
  <c r="AM596" i="79"/>
  <c r="AL594" i="79"/>
  <c r="AK594" i="79"/>
  <c r="AJ594" i="79"/>
  <c r="AI594" i="79"/>
  <c r="AI750" i="79" s="1"/>
  <c r="AI761" i="79" s="1"/>
  <c r="AH594" i="79"/>
  <c r="AG594" i="79"/>
  <c r="AF594" i="79"/>
  <c r="AE594" i="79"/>
  <c r="AD594" i="79"/>
  <c r="AC594" i="79"/>
  <c r="AB594" i="79"/>
  <c r="AA594" i="79"/>
  <c r="Z594" i="79"/>
  <c r="Y594" i="79"/>
  <c r="AM593" i="79"/>
  <c r="AL591" i="79"/>
  <c r="AK591" i="79"/>
  <c r="AJ591" i="79"/>
  <c r="AI591" i="79"/>
  <c r="AH591" i="79"/>
  <c r="AG591" i="79"/>
  <c r="AF591" i="79"/>
  <c r="AE591" i="79"/>
  <c r="AD591" i="79"/>
  <c r="AC591" i="79"/>
  <c r="AB591" i="79"/>
  <c r="AA591" i="79"/>
  <c r="Z591" i="79"/>
  <c r="Y591" i="79"/>
  <c r="AM590" i="79"/>
  <c r="AL590" i="79"/>
  <c r="AK590" i="79"/>
  <c r="AJ590" i="79"/>
  <c r="AI590" i="79"/>
  <c r="AH590" i="79"/>
  <c r="AG590" i="79"/>
  <c r="AF590" i="79"/>
  <c r="AE590" i="79"/>
  <c r="AD590" i="79"/>
  <c r="AC590" i="79"/>
  <c r="AB590" i="79"/>
  <c r="AA590" i="79"/>
  <c r="Z590" i="79"/>
  <c r="Y590" i="79"/>
  <c r="AF579" i="79"/>
  <c r="K72" i="43" s="1"/>
  <c r="AB579" i="79"/>
  <c r="AH574" i="79"/>
  <c r="AL573" i="79"/>
  <c r="AG573" i="79"/>
  <c r="Z573" i="79"/>
  <c r="AJ572" i="79"/>
  <c r="AB572" i="79"/>
  <c r="AF571" i="79"/>
  <c r="AL570" i="79"/>
  <c r="AK570" i="79"/>
  <c r="AJ570" i="79"/>
  <c r="AJ573" i="79" s="1"/>
  <c r="AI570" i="79"/>
  <c r="AI573" i="79" s="1"/>
  <c r="AH570" i="79"/>
  <c r="AH573" i="79" s="1"/>
  <c r="AG570" i="79"/>
  <c r="AG572" i="79" s="1"/>
  <c r="AF570" i="79"/>
  <c r="AF573" i="79" s="1"/>
  <c r="AE570" i="79"/>
  <c r="AE573" i="79" s="1"/>
  <c r="AD570" i="79"/>
  <c r="AD573" i="79" s="1"/>
  <c r="AC570" i="79"/>
  <c r="AB570" i="79"/>
  <c r="AB573" i="79" s="1"/>
  <c r="AA570" i="79"/>
  <c r="AA573" i="79" s="1"/>
  <c r="Z570" i="79"/>
  <c r="Z574" i="79" s="1"/>
  <c r="Y570" i="79"/>
  <c r="Y573" i="79" s="1"/>
  <c r="AL568" i="79"/>
  <c r="AK568" i="79"/>
  <c r="AJ568" i="79"/>
  <c r="AJ579" i="79" s="1"/>
  <c r="AI568" i="79"/>
  <c r="AH568" i="79"/>
  <c r="AG568" i="79"/>
  <c r="AF568" i="79"/>
  <c r="AE568" i="79"/>
  <c r="AE579" i="79" s="1"/>
  <c r="J72" i="43" s="1"/>
  <c r="AD568" i="79"/>
  <c r="AC568" i="79"/>
  <c r="AB568" i="79"/>
  <c r="AA568" i="79"/>
  <c r="Z568" i="79"/>
  <c r="Y568" i="79"/>
  <c r="X567" i="79"/>
  <c r="W567" i="79"/>
  <c r="V567" i="79"/>
  <c r="U567" i="79"/>
  <c r="T567" i="79"/>
  <c r="S567" i="79"/>
  <c r="R567" i="79"/>
  <c r="Q567" i="79"/>
  <c r="P567" i="79"/>
  <c r="O567" i="79"/>
  <c r="M567" i="79"/>
  <c r="L567" i="79"/>
  <c r="K567" i="79"/>
  <c r="J567" i="79"/>
  <c r="I567" i="79"/>
  <c r="H567" i="79"/>
  <c r="G567" i="79"/>
  <c r="F567" i="79"/>
  <c r="E567" i="79"/>
  <c r="D567" i="79"/>
  <c r="AL565" i="79"/>
  <c r="AK565" i="79"/>
  <c r="AJ565" i="79"/>
  <c r="AI565" i="79"/>
  <c r="AH565" i="79"/>
  <c r="AG565" i="79"/>
  <c r="AF565" i="79"/>
  <c r="AE565" i="79"/>
  <c r="AD565" i="79"/>
  <c r="AC565" i="79"/>
  <c r="AB565" i="79"/>
  <c r="AA565" i="79"/>
  <c r="Z565" i="79"/>
  <c r="Y565" i="79"/>
  <c r="N565" i="79"/>
  <c r="AM564" i="79"/>
  <c r="AL562" i="79"/>
  <c r="AK562" i="79"/>
  <c r="AJ562" i="79"/>
  <c r="AI562" i="79"/>
  <c r="AH562" i="79"/>
  <c r="AG562" i="79"/>
  <c r="AF562" i="79"/>
  <c r="AE562" i="79"/>
  <c r="AD562" i="79"/>
  <c r="AC562" i="79"/>
  <c r="AB562" i="79"/>
  <c r="AA562" i="79"/>
  <c r="Z562" i="79"/>
  <c r="Y562" i="79"/>
  <c r="N562" i="79"/>
  <c r="AM561" i="79"/>
  <c r="AL559" i="79"/>
  <c r="AK559" i="79"/>
  <c r="AJ559" i="79"/>
  <c r="AI559" i="79"/>
  <c r="AH559" i="79"/>
  <c r="AG559" i="79"/>
  <c r="AF559" i="79"/>
  <c r="AE559" i="79"/>
  <c r="AD559" i="79"/>
  <c r="AC559" i="79"/>
  <c r="AB559" i="79"/>
  <c r="AA559" i="79"/>
  <c r="Z559" i="79"/>
  <c r="Y559" i="79"/>
  <c r="N559" i="79"/>
  <c r="AM558" i="79"/>
  <c r="AL556" i="79"/>
  <c r="AK556" i="79"/>
  <c r="AJ556" i="79"/>
  <c r="AI556" i="79"/>
  <c r="AH556" i="79"/>
  <c r="AG556" i="79"/>
  <c r="AF556" i="79"/>
  <c r="AE556" i="79"/>
  <c r="AD556" i="79"/>
  <c r="AC556" i="79"/>
  <c r="AB556" i="79"/>
  <c r="AA556" i="79"/>
  <c r="Z556" i="79"/>
  <c r="Y556" i="79"/>
  <c r="N556" i="79"/>
  <c r="AM555" i="79"/>
  <c r="AL553" i="79"/>
  <c r="AK553" i="79"/>
  <c r="AJ553" i="79"/>
  <c r="AI553" i="79"/>
  <c r="AH553" i="79"/>
  <c r="AG553" i="79"/>
  <c r="AF553" i="79"/>
  <c r="AE553" i="79"/>
  <c r="AD553" i="79"/>
  <c r="AC553" i="79"/>
  <c r="AB553" i="79"/>
  <c r="AA553" i="79"/>
  <c r="Z553" i="79"/>
  <c r="Y553" i="79"/>
  <c r="N553" i="79"/>
  <c r="AM552" i="79"/>
  <c r="AL550" i="79"/>
  <c r="AK550" i="79"/>
  <c r="AJ550" i="79"/>
  <c r="AI550" i="79"/>
  <c r="AH550" i="79"/>
  <c r="AG550" i="79"/>
  <c r="AF550" i="79"/>
  <c r="AE550" i="79"/>
  <c r="AD550" i="79"/>
  <c r="AC550" i="79"/>
  <c r="AB550" i="79"/>
  <c r="AA550" i="79"/>
  <c r="Z550" i="79"/>
  <c r="Y550" i="79"/>
  <c r="N550" i="79"/>
  <c r="AM549" i="79"/>
  <c r="AL547" i="79"/>
  <c r="AK547" i="79"/>
  <c r="AJ547" i="79"/>
  <c r="AI547" i="79"/>
  <c r="AH547" i="79"/>
  <c r="AG547" i="79"/>
  <c r="AF547" i="79"/>
  <c r="AE547" i="79"/>
  <c r="AD547" i="79"/>
  <c r="AC547" i="79"/>
  <c r="AB547" i="79"/>
  <c r="AA547" i="79"/>
  <c r="Z547" i="79"/>
  <c r="Y547" i="79"/>
  <c r="N547" i="79"/>
  <c r="AM546" i="79"/>
  <c r="AL544" i="79"/>
  <c r="AK544" i="79"/>
  <c r="AJ544" i="79"/>
  <c r="AI544" i="79"/>
  <c r="AH544" i="79"/>
  <c r="AG544" i="79"/>
  <c r="AF544" i="79"/>
  <c r="AE544" i="79"/>
  <c r="AD544" i="79"/>
  <c r="AC544" i="79"/>
  <c r="AB544" i="79"/>
  <c r="AA544" i="79"/>
  <c r="Z544" i="79"/>
  <c r="Y544" i="79"/>
  <c r="AM543" i="79"/>
  <c r="AL541" i="79"/>
  <c r="AK541" i="79"/>
  <c r="AJ541" i="79"/>
  <c r="AI541" i="79"/>
  <c r="AH541" i="79"/>
  <c r="AG541" i="79"/>
  <c r="AF541" i="79"/>
  <c r="AE541" i="79"/>
  <c r="AD541" i="79"/>
  <c r="AC541" i="79"/>
  <c r="AB541" i="79"/>
  <c r="AA541" i="79"/>
  <c r="Z541" i="79"/>
  <c r="Y541" i="79"/>
  <c r="N541" i="79"/>
  <c r="AM540" i="79"/>
  <c r="AL538" i="79"/>
  <c r="AK538" i="79"/>
  <c r="AJ538" i="79"/>
  <c r="AI538" i="79"/>
  <c r="AH538" i="79"/>
  <c r="AG538" i="79"/>
  <c r="AF538" i="79"/>
  <c r="AE538" i="79"/>
  <c r="AD538" i="79"/>
  <c r="AC538" i="79"/>
  <c r="AB538" i="79"/>
  <c r="AA538" i="79"/>
  <c r="Z538" i="79"/>
  <c r="Y538" i="79"/>
  <c r="N538" i="79"/>
  <c r="AM537" i="79"/>
  <c r="AL535" i="79"/>
  <c r="AK535" i="79"/>
  <c r="AJ535" i="79"/>
  <c r="AI535" i="79"/>
  <c r="AH535" i="79"/>
  <c r="AG535" i="79"/>
  <c r="AF535" i="79"/>
  <c r="AE535" i="79"/>
  <c r="AD535" i="79"/>
  <c r="AC535" i="79"/>
  <c r="AB535" i="79"/>
  <c r="AA535" i="79"/>
  <c r="Z535" i="79"/>
  <c r="Y535" i="79"/>
  <c r="N535" i="79"/>
  <c r="AM534" i="79"/>
  <c r="AL532" i="79"/>
  <c r="AK532" i="79"/>
  <c r="AJ532" i="79"/>
  <c r="AI532" i="79"/>
  <c r="AH532" i="79"/>
  <c r="AG532" i="79"/>
  <c r="AF532" i="79"/>
  <c r="AE532" i="79"/>
  <c r="AD532" i="79"/>
  <c r="AC532" i="79"/>
  <c r="AB532" i="79"/>
  <c r="AA532" i="79"/>
  <c r="Z532" i="79"/>
  <c r="Y532" i="79"/>
  <c r="N532" i="79"/>
  <c r="AM531" i="79"/>
  <c r="AL529" i="79"/>
  <c r="AK529" i="79"/>
  <c r="AJ529" i="79"/>
  <c r="AI529" i="79"/>
  <c r="AH529" i="79"/>
  <c r="AG529" i="79"/>
  <c r="AF529" i="79"/>
  <c r="AE529" i="79"/>
  <c r="AD529" i="79"/>
  <c r="AC529" i="79"/>
  <c r="AB529" i="79"/>
  <c r="AA529" i="79"/>
  <c r="Z529" i="79"/>
  <c r="Y529" i="79"/>
  <c r="N529" i="79"/>
  <c r="AM528" i="79"/>
  <c r="AL526" i="79"/>
  <c r="AK526" i="79"/>
  <c r="AJ526" i="79"/>
  <c r="AI526" i="79"/>
  <c r="AH526" i="79"/>
  <c r="AG526" i="79"/>
  <c r="AF526" i="79"/>
  <c r="AE526" i="79"/>
  <c r="AD526" i="79"/>
  <c r="AC526" i="79"/>
  <c r="AB526" i="79"/>
  <c r="AA526" i="79"/>
  <c r="Z526" i="79"/>
  <c r="Y526" i="79"/>
  <c r="N526" i="79"/>
  <c r="AM525" i="79"/>
  <c r="Y525" i="79"/>
  <c r="O525" i="79"/>
  <c r="D525" i="79"/>
  <c r="AL522" i="79"/>
  <c r="AK522" i="79"/>
  <c r="AJ522" i="79"/>
  <c r="AI522" i="79"/>
  <c r="AH522" i="79"/>
  <c r="AG522" i="79"/>
  <c r="AF522" i="79"/>
  <c r="AE522" i="79"/>
  <c r="AD522" i="79"/>
  <c r="AC522" i="79"/>
  <c r="AB522" i="79"/>
  <c r="AA522" i="79"/>
  <c r="Z522" i="79"/>
  <c r="Y522" i="79"/>
  <c r="N522" i="79"/>
  <c r="AM521" i="79"/>
  <c r="AL519" i="79"/>
  <c r="AK519" i="79"/>
  <c r="AJ519" i="79"/>
  <c r="AI519" i="79"/>
  <c r="AH519" i="79"/>
  <c r="AG519" i="79"/>
  <c r="AF519" i="79"/>
  <c r="AE519" i="79"/>
  <c r="AD519" i="79"/>
  <c r="AC519" i="79"/>
  <c r="AB519" i="79"/>
  <c r="AA519" i="79"/>
  <c r="Z519" i="79"/>
  <c r="Y519" i="79"/>
  <c r="N519" i="79"/>
  <c r="AM518" i="79"/>
  <c r="AL516" i="79"/>
  <c r="AK516" i="79"/>
  <c r="AJ516" i="79"/>
  <c r="AI516" i="79"/>
  <c r="AH516" i="79"/>
  <c r="AG516" i="79"/>
  <c r="AF516" i="79"/>
  <c r="AE516" i="79"/>
  <c r="AD516" i="79"/>
  <c r="AC516" i="79"/>
  <c r="AB516" i="79"/>
  <c r="AA516" i="79"/>
  <c r="Z516" i="79"/>
  <c r="Y516" i="79"/>
  <c r="N516" i="79"/>
  <c r="AM515" i="79"/>
  <c r="AB515" i="79"/>
  <c r="AA515" i="79"/>
  <c r="Z515" i="79"/>
  <c r="O515" i="79"/>
  <c r="D515" i="79"/>
  <c r="AL512" i="79"/>
  <c r="AK512" i="79"/>
  <c r="AJ512" i="79"/>
  <c r="AI512" i="79"/>
  <c r="AH512" i="79"/>
  <c r="AG512" i="79"/>
  <c r="AF512" i="79"/>
  <c r="AE512" i="79"/>
  <c r="AD512" i="79"/>
  <c r="AC512" i="79"/>
  <c r="AB512" i="79"/>
  <c r="AA512" i="79"/>
  <c r="Z512" i="79"/>
  <c r="Y512" i="79"/>
  <c r="N512" i="79"/>
  <c r="AM511" i="79"/>
  <c r="AC511" i="79"/>
  <c r="AB511" i="79"/>
  <c r="AA511" i="79"/>
  <c r="O511" i="79"/>
  <c r="D511" i="79"/>
  <c r="AL509" i="79"/>
  <c r="AK509" i="79"/>
  <c r="AJ509" i="79"/>
  <c r="AI509" i="79"/>
  <c r="AH509" i="79"/>
  <c r="AG509" i="79"/>
  <c r="AF509" i="79"/>
  <c r="AE509" i="79"/>
  <c r="AD509" i="79"/>
  <c r="AC509" i="79"/>
  <c r="AB509" i="79"/>
  <c r="AA509" i="79"/>
  <c r="Z509" i="79"/>
  <c r="Y509" i="79"/>
  <c r="N509" i="79"/>
  <c r="AM508" i="79"/>
  <c r="AB508" i="79"/>
  <c r="AA508" i="79"/>
  <c r="Z508" i="79"/>
  <c r="O508" i="79"/>
  <c r="D508" i="79"/>
  <c r="AL506" i="79"/>
  <c r="AK506" i="79"/>
  <c r="AJ506" i="79"/>
  <c r="AI506" i="79"/>
  <c r="AH506" i="79"/>
  <c r="AG506" i="79"/>
  <c r="AF506" i="79"/>
  <c r="AE506" i="79"/>
  <c r="AD506" i="79"/>
  <c r="AC506" i="79"/>
  <c r="AB506" i="79"/>
  <c r="AA506" i="79"/>
  <c r="Z506" i="79"/>
  <c r="Y506" i="79"/>
  <c r="N506" i="79"/>
  <c r="AM505" i="79"/>
  <c r="AL503" i="79"/>
  <c r="AK503" i="79"/>
  <c r="AJ503" i="79"/>
  <c r="AI503" i="79"/>
  <c r="AH503" i="79"/>
  <c r="AG503" i="79"/>
  <c r="AF503" i="79"/>
  <c r="AE503" i="79"/>
  <c r="AD503" i="79"/>
  <c r="AC503" i="79"/>
  <c r="AB503" i="79"/>
  <c r="AA503" i="79"/>
  <c r="Z503" i="79"/>
  <c r="Y503" i="79"/>
  <c r="N503" i="79"/>
  <c r="AM502" i="79"/>
  <c r="AL500" i="79"/>
  <c r="AK500" i="79"/>
  <c r="AJ500" i="79"/>
  <c r="AI500" i="79"/>
  <c r="AH500" i="79"/>
  <c r="AG500" i="79"/>
  <c r="AF500" i="79"/>
  <c r="AE500" i="79"/>
  <c r="AD500" i="79"/>
  <c r="AC500" i="79"/>
  <c r="AB500" i="79"/>
  <c r="AA500" i="79"/>
  <c r="Z500" i="79"/>
  <c r="Y500" i="79"/>
  <c r="N500" i="79"/>
  <c r="AM499" i="79"/>
  <c r="AB499" i="79"/>
  <c r="O499" i="79"/>
  <c r="D499" i="79"/>
  <c r="AL497" i="79"/>
  <c r="AK497" i="79"/>
  <c r="AJ497" i="79"/>
  <c r="AI497" i="79"/>
  <c r="AH497" i="79"/>
  <c r="AG497" i="79"/>
  <c r="AF497" i="79"/>
  <c r="AE497" i="79"/>
  <c r="AD497" i="79"/>
  <c r="AC497" i="79"/>
  <c r="AB497" i="79"/>
  <c r="AA497" i="79"/>
  <c r="Z497" i="79"/>
  <c r="Y497" i="79"/>
  <c r="N497" i="79"/>
  <c r="AM496" i="79"/>
  <c r="AA496" i="79"/>
  <c r="Z496" i="79"/>
  <c r="O496" i="79"/>
  <c r="D496" i="79"/>
  <c r="AL494" i="79"/>
  <c r="AK494" i="79"/>
  <c r="AJ494" i="79"/>
  <c r="AI494" i="79"/>
  <c r="AH494" i="79"/>
  <c r="AG494" i="79"/>
  <c r="AF494" i="79"/>
  <c r="AE494" i="79"/>
  <c r="AD494" i="79"/>
  <c r="AC494" i="79"/>
  <c r="AB494" i="79"/>
  <c r="AA494" i="79"/>
  <c r="Z494" i="79"/>
  <c r="Y494" i="79"/>
  <c r="N494" i="79"/>
  <c r="AM493" i="79"/>
  <c r="AC493" i="79"/>
  <c r="AB493" i="79"/>
  <c r="AA493" i="79"/>
  <c r="Z493" i="79"/>
  <c r="O493" i="79"/>
  <c r="D493" i="79"/>
  <c r="AL491" i="79"/>
  <c r="AK491" i="79"/>
  <c r="AJ491" i="79"/>
  <c r="AI491" i="79"/>
  <c r="AH491" i="79"/>
  <c r="AG491" i="79"/>
  <c r="AF491" i="79"/>
  <c r="AE491" i="79"/>
  <c r="AD491" i="79"/>
  <c r="AC491" i="79"/>
  <c r="AB491" i="79"/>
  <c r="AA491" i="79"/>
  <c r="Z491" i="79"/>
  <c r="Y491" i="79"/>
  <c r="N491" i="79"/>
  <c r="AM490" i="79"/>
  <c r="AA490" i="79"/>
  <c r="Z490" i="79"/>
  <c r="O490" i="79"/>
  <c r="D490" i="79"/>
  <c r="AL488" i="79"/>
  <c r="AK488" i="79"/>
  <c r="AJ488" i="79"/>
  <c r="AI488" i="79"/>
  <c r="AH488" i="79"/>
  <c r="AG488" i="79"/>
  <c r="AF488" i="79"/>
  <c r="AE488" i="79"/>
  <c r="AD488" i="79"/>
  <c r="AC488" i="79"/>
  <c r="AB488" i="79"/>
  <c r="AA488" i="79"/>
  <c r="Z488" i="79"/>
  <c r="Y488" i="79"/>
  <c r="N488" i="79"/>
  <c r="AM487" i="79"/>
  <c r="AC487" i="79"/>
  <c r="AB487" i="79"/>
  <c r="AA487" i="79"/>
  <c r="O487" i="79"/>
  <c r="D487" i="79"/>
  <c r="AL484" i="79"/>
  <c r="AK484" i="79"/>
  <c r="AJ484" i="79"/>
  <c r="AI484" i="79"/>
  <c r="AH484" i="79"/>
  <c r="AG484" i="79"/>
  <c r="AF484" i="79"/>
  <c r="AE484" i="79"/>
  <c r="AD484" i="79"/>
  <c r="AC484" i="79"/>
  <c r="AB484" i="79"/>
  <c r="AA484" i="79"/>
  <c r="Z484" i="79"/>
  <c r="Y484" i="79"/>
  <c r="AM483" i="79"/>
  <c r="Y483" i="79"/>
  <c r="O483" i="79"/>
  <c r="D483" i="79"/>
  <c r="AL481" i="79"/>
  <c r="AK481" i="79"/>
  <c r="AJ481" i="79"/>
  <c r="AI481" i="79"/>
  <c r="AH481" i="79"/>
  <c r="AG481" i="79"/>
  <c r="AF481" i="79"/>
  <c r="AE481" i="79"/>
  <c r="AD481" i="79"/>
  <c r="AC481" i="79"/>
  <c r="AB481" i="79"/>
  <c r="AA481" i="79"/>
  <c r="Z481" i="79"/>
  <c r="Y481" i="79"/>
  <c r="AM480" i="79"/>
  <c r="AL478" i="79"/>
  <c r="AK478" i="79"/>
  <c r="AJ478" i="79"/>
  <c r="AI478" i="79"/>
  <c r="AH478" i="79"/>
  <c r="AG478" i="79"/>
  <c r="AF478" i="79"/>
  <c r="AE478" i="79"/>
  <c r="AD478" i="79"/>
  <c r="AC478" i="79"/>
  <c r="AB478" i="79"/>
  <c r="AA478" i="79"/>
  <c r="Z478" i="79"/>
  <c r="Y478" i="79"/>
  <c r="AM477" i="79"/>
  <c r="Y477" i="79"/>
  <c r="O477" i="79"/>
  <c r="D477" i="79"/>
  <c r="AL475" i="79"/>
  <c r="AK475" i="79"/>
  <c r="AJ475" i="79"/>
  <c r="AI475" i="79"/>
  <c r="AH475" i="79"/>
  <c r="AG475" i="79"/>
  <c r="AF475" i="79"/>
  <c r="AE475" i="79"/>
  <c r="AD475" i="79"/>
  <c r="AC475" i="79"/>
  <c r="AB475" i="79"/>
  <c r="AA475" i="79"/>
  <c r="Z475" i="79"/>
  <c r="Y475" i="79"/>
  <c r="AM474" i="79"/>
  <c r="Y474" i="79"/>
  <c r="O474" i="79"/>
  <c r="D474" i="79"/>
  <c r="AL470" i="79"/>
  <c r="AK470" i="79"/>
  <c r="AJ470" i="79"/>
  <c r="AI470" i="79"/>
  <c r="AH470" i="79"/>
  <c r="AG470" i="79"/>
  <c r="AF470" i="79"/>
  <c r="AE470" i="79"/>
  <c r="AD470" i="79"/>
  <c r="AC470" i="79"/>
  <c r="AB470" i="79"/>
  <c r="AA470" i="79"/>
  <c r="Z470" i="79"/>
  <c r="Y470" i="79"/>
  <c r="N470" i="79"/>
  <c r="AM469" i="79"/>
  <c r="AL467" i="79"/>
  <c r="AK467" i="79"/>
  <c r="AJ467" i="79"/>
  <c r="AI467" i="79"/>
  <c r="AH467" i="79"/>
  <c r="AG467" i="79"/>
  <c r="AF467" i="79"/>
  <c r="AE467" i="79"/>
  <c r="AD467" i="79"/>
  <c r="AC467" i="79"/>
  <c r="AB467" i="79"/>
  <c r="AA467" i="79"/>
  <c r="Z467" i="79"/>
  <c r="Y467" i="79"/>
  <c r="N467" i="79"/>
  <c r="AM466" i="79"/>
  <c r="AL464" i="79"/>
  <c r="AK464" i="79"/>
  <c r="AJ464" i="79"/>
  <c r="AI464" i="79"/>
  <c r="AH464" i="79"/>
  <c r="AG464" i="79"/>
  <c r="AF464" i="79"/>
  <c r="AE464" i="79"/>
  <c r="AD464" i="79"/>
  <c r="AC464" i="79"/>
  <c r="AB464" i="79"/>
  <c r="AA464" i="79"/>
  <c r="Z464" i="79"/>
  <c r="Y464" i="79"/>
  <c r="N464" i="79"/>
  <c r="AM463" i="79"/>
  <c r="AL461" i="79"/>
  <c r="AK461" i="79"/>
  <c r="AJ461" i="79"/>
  <c r="AI461" i="79"/>
  <c r="AH461" i="79"/>
  <c r="AG461" i="79"/>
  <c r="AF461" i="79"/>
  <c r="AE461" i="79"/>
  <c r="AD461" i="79"/>
  <c r="AC461" i="79"/>
  <c r="AB461" i="79"/>
  <c r="AA461" i="79"/>
  <c r="Z461" i="79"/>
  <c r="Y461" i="79"/>
  <c r="N461" i="79"/>
  <c r="AM460" i="79"/>
  <c r="AL457" i="79"/>
  <c r="AK457" i="79"/>
  <c r="AJ457" i="79"/>
  <c r="AI457" i="79"/>
  <c r="AH457" i="79"/>
  <c r="AG457" i="79"/>
  <c r="AF457" i="79"/>
  <c r="AE457" i="79"/>
  <c r="AD457" i="79"/>
  <c r="AC457" i="79"/>
  <c r="AB457" i="79"/>
  <c r="AA457" i="79"/>
  <c r="Z457" i="79"/>
  <c r="Y457" i="79"/>
  <c r="N457" i="79"/>
  <c r="AM456" i="79"/>
  <c r="AL454" i="79"/>
  <c r="AK454" i="79"/>
  <c r="AJ454" i="79"/>
  <c r="AI454" i="79"/>
  <c r="AH454" i="79"/>
  <c r="AG454" i="79"/>
  <c r="AF454" i="79"/>
  <c r="AE454" i="79"/>
  <c r="AD454" i="79"/>
  <c r="AC454" i="79"/>
  <c r="AB454" i="79"/>
  <c r="AA454" i="79"/>
  <c r="Z454" i="79"/>
  <c r="Y454" i="79"/>
  <c r="N454" i="79"/>
  <c r="AM453" i="79"/>
  <c r="AL450" i="79"/>
  <c r="AK450" i="79"/>
  <c r="AJ450" i="79"/>
  <c r="AI450" i="79"/>
  <c r="AH450" i="79"/>
  <c r="AG450" i="79"/>
  <c r="AF450" i="79"/>
  <c r="AE450" i="79"/>
  <c r="AD450" i="79"/>
  <c r="AC450" i="79"/>
  <c r="AB450" i="79"/>
  <c r="AA450" i="79"/>
  <c r="Z450" i="79"/>
  <c r="Y450" i="79"/>
  <c r="N450" i="79"/>
  <c r="AM449" i="79"/>
  <c r="AL446" i="79"/>
  <c r="AK446" i="79"/>
  <c r="AJ446" i="79"/>
  <c r="AI446" i="79"/>
  <c r="AH446" i="79"/>
  <c r="AG446" i="79"/>
  <c r="AF446" i="79"/>
  <c r="AE446" i="79"/>
  <c r="AD446" i="79"/>
  <c r="AC446" i="79"/>
  <c r="AB446" i="79"/>
  <c r="AA446" i="79"/>
  <c r="Z446" i="79"/>
  <c r="Y446" i="79"/>
  <c r="N446" i="79"/>
  <c r="AM445" i="79"/>
  <c r="AL443" i="79"/>
  <c r="AK443" i="79"/>
  <c r="AJ443" i="79"/>
  <c r="AI443" i="79"/>
  <c r="AH443" i="79"/>
  <c r="AG443" i="79"/>
  <c r="AF443" i="79"/>
  <c r="AE443" i="79"/>
  <c r="AD443" i="79"/>
  <c r="AC443" i="79"/>
  <c r="AB443" i="79"/>
  <c r="AA443" i="79"/>
  <c r="Z443" i="79"/>
  <c r="Y443" i="79"/>
  <c r="N443" i="79"/>
  <c r="AM442" i="79"/>
  <c r="AL440" i="79"/>
  <c r="AK440" i="79"/>
  <c r="AJ440" i="79"/>
  <c r="AI440" i="79"/>
  <c r="AH440" i="79"/>
  <c r="AG440" i="79"/>
  <c r="AF440" i="79"/>
  <c r="AE440" i="79"/>
  <c r="AD440" i="79"/>
  <c r="AC440" i="79"/>
  <c r="AB440" i="79"/>
  <c r="AA440" i="79"/>
  <c r="Z440" i="79"/>
  <c r="Y440" i="79"/>
  <c r="N440" i="79"/>
  <c r="AM439" i="79"/>
  <c r="AL436" i="79"/>
  <c r="AK436" i="79"/>
  <c r="AJ436" i="79"/>
  <c r="AI436" i="79"/>
  <c r="AH436" i="79"/>
  <c r="AG436" i="79"/>
  <c r="AF436" i="79"/>
  <c r="AE436" i="79"/>
  <c r="AD436" i="79"/>
  <c r="AC436" i="79"/>
  <c r="AB436" i="79"/>
  <c r="AA436" i="79"/>
  <c r="Z436" i="79"/>
  <c r="Y436" i="79"/>
  <c r="N436" i="79"/>
  <c r="AM435" i="79"/>
  <c r="AL433" i="79"/>
  <c r="AK433" i="79"/>
  <c r="AJ433" i="79"/>
  <c r="AI433" i="79"/>
  <c r="AH433" i="79"/>
  <c r="AG433" i="79"/>
  <c r="AF433" i="79"/>
  <c r="AE433" i="79"/>
  <c r="AD433" i="79"/>
  <c r="AC433" i="79"/>
  <c r="AB433" i="79"/>
  <c r="AA433" i="79"/>
  <c r="Z433" i="79"/>
  <c r="Y433" i="79"/>
  <c r="N433" i="79"/>
  <c r="AM432" i="79"/>
  <c r="AL430" i="79"/>
  <c r="AK430" i="79"/>
  <c r="AJ430" i="79"/>
  <c r="AI430" i="79"/>
  <c r="AH430" i="79"/>
  <c r="AG430" i="79"/>
  <c r="AF430" i="79"/>
  <c r="AE430" i="79"/>
  <c r="AD430" i="79"/>
  <c r="AC430" i="79"/>
  <c r="AB430" i="79"/>
  <c r="AA430" i="79"/>
  <c r="Z430" i="79"/>
  <c r="Y430" i="79"/>
  <c r="N430" i="79"/>
  <c r="AM429" i="79"/>
  <c r="AL427" i="79"/>
  <c r="AK427" i="79"/>
  <c r="AJ427" i="79"/>
  <c r="AI427" i="79"/>
  <c r="AH427" i="79"/>
  <c r="AG427" i="79"/>
  <c r="AF427" i="79"/>
  <c r="AE427" i="79"/>
  <c r="AD427" i="79"/>
  <c r="AC427" i="79"/>
  <c r="AB427" i="79"/>
  <c r="AA427" i="79"/>
  <c r="Z427" i="79"/>
  <c r="Y427" i="79"/>
  <c r="N427" i="79"/>
  <c r="AM426" i="79"/>
  <c r="AL424" i="79"/>
  <c r="AK424" i="79"/>
  <c r="AJ424" i="79"/>
  <c r="AI424" i="79"/>
  <c r="AH424" i="79"/>
  <c r="AG424" i="79"/>
  <c r="AF424" i="79"/>
  <c r="AE424" i="79"/>
  <c r="AD424" i="79"/>
  <c r="AC424" i="79"/>
  <c r="AB424" i="79"/>
  <c r="AA424" i="79"/>
  <c r="Z424" i="79"/>
  <c r="Y424" i="79"/>
  <c r="N424" i="79"/>
  <c r="AM423" i="79"/>
  <c r="AL420" i="79"/>
  <c r="AK420" i="79"/>
  <c r="AJ420" i="79"/>
  <c r="AI420" i="79"/>
  <c r="AH420" i="79"/>
  <c r="AG420" i="79"/>
  <c r="AF420" i="79"/>
  <c r="AE420" i="79"/>
  <c r="AD420" i="79"/>
  <c r="AC420" i="79"/>
  <c r="AB420" i="79"/>
  <c r="AA420" i="79"/>
  <c r="Z420" i="79"/>
  <c r="Y420" i="79"/>
  <c r="AM419" i="79"/>
  <c r="AL417" i="79"/>
  <c r="AK417" i="79"/>
  <c r="AJ417" i="79"/>
  <c r="AI417" i="79"/>
  <c r="AH417" i="79"/>
  <c r="AG417" i="79"/>
  <c r="AF417" i="79"/>
  <c r="AE417" i="79"/>
  <c r="AD417" i="79"/>
  <c r="AC417" i="79"/>
  <c r="AB417" i="79"/>
  <c r="AA417" i="79"/>
  <c r="Z417" i="79"/>
  <c r="Y417" i="79"/>
  <c r="AM416" i="79"/>
  <c r="AL414" i="79"/>
  <c r="AK414" i="79"/>
  <c r="AJ414" i="79"/>
  <c r="AI414" i="79"/>
  <c r="AH414" i="79"/>
  <c r="AG414" i="79"/>
  <c r="AF414" i="79"/>
  <c r="AE414" i="79"/>
  <c r="AD414" i="79"/>
  <c r="AC414" i="79"/>
  <c r="AB414" i="79"/>
  <c r="AA414" i="79"/>
  <c r="Z414" i="79"/>
  <c r="Y414" i="79"/>
  <c r="AM413" i="79"/>
  <c r="AL411" i="79"/>
  <c r="AK411" i="79"/>
  <c r="AJ411" i="79"/>
  <c r="AI411" i="79"/>
  <c r="AH411" i="79"/>
  <c r="AG411" i="79"/>
  <c r="AF411" i="79"/>
  <c r="AE411" i="79"/>
  <c r="AD411" i="79"/>
  <c r="AC411" i="79"/>
  <c r="AB411" i="79"/>
  <c r="AA411" i="79"/>
  <c r="Z411" i="79"/>
  <c r="Y411" i="79"/>
  <c r="AM410" i="79"/>
  <c r="AL408" i="79"/>
  <c r="AK408" i="79"/>
  <c r="AJ408" i="79"/>
  <c r="AI408" i="79"/>
  <c r="AH408" i="79"/>
  <c r="AG408" i="79"/>
  <c r="AF408" i="79"/>
  <c r="AE408" i="79"/>
  <c r="AD408" i="79"/>
  <c r="AC408" i="79"/>
  <c r="AB408" i="79"/>
  <c r="AA408" i="79"/>
  <c r="Z408" i="79"/>
  <c r="Y408" i="79"/>
  <c r="AM407" i="79"/>
  <c r="AL405" i="79"/>
  <c r="AK405" i="79"/>
  <c r="AJ405" i="79"/>
  <c r="AI405" i="79"/>
  <c r="AH405" i="79"/>
  <c r="AG405" i="79"/>
  <c r="AF405" i="79"/>
  <c r="AD405" i="79"/>
  <c r="AC405" i="79"/>
  <c r="AB405" i="79"/>
  <c r="AA405" i="79"/>
  <c r="Z405" i="79"/>
  <c r="Y405" i="79"/>
  <c r="AM404" i="79"/>
  <c r="AL404" i="79"/>
  <c r="AK404" i="79"/>
  <c r="AJ404" i="79"/>
  <c r="AI404" i="79"/>
  <c r="AH404" i="79"/>
  <c r="AG404" i="79"/>
  <c r="AF404" i="79"/>
  <c r="AE404" i="79"/>
  <c r="AD404" i="79"/>
  <c r="AC404" i="79"/>
  <c r="AB404" i="79"/>
  <c r="AA404" i="79"/>
  <c r="Z404" i="79"/>
  <c r="Y404" i="79"/>
  <c r="AE396" i="79"/>
  <c r="AL392" i="79"/>
  <c r="Q69" i="43" s="1"/>
  <c r="AH392" i="79"/>
  <c r="M69" i="43" s="1"/>
  <c r="AH388" i="79"/>
  <c r="AE387" i="79"/>
  <c r="AJ386" i="79"/>
  <c r="AH386" i="79"/>
  <c r="AL384" i="79"/>
  <c r="AL385" i="79" s="1"/>
  <c r="AK384" i="79"/>
  <c r="AK386" i="79" s="1"/>
  <c r="AJ384" i="79"/>
  <c r="AJ387" i="79" s="1"/>
  <c r="AI384" i="79"/>
  <c r="AI388" i="79" s="1"/>
  <c r="AH384" i="79"/>
  <c r="AH385" i="79" s="1"/>
  <c r="AG384" i="79"/>
  <c r="AG386" i="79" s="1"/>
  <c r="AF384" i="79"/>
  <c r="AF387" i="79" s="1"/>
  <c r="AE384" i="79"/>
  <c r="AE388" i="79" s="1"/>
  <c r="AL382" i="79"/>
  <c r="AK382" i="79"/>
  <c r="AK392" i="79" s="1"/>
  <c r="P69" i="43" s="1"/>
  <c r="AJ382" i="79"/>
  <c r="AJ392" i="79" s="1"/>
  <c r="O69" i="43" s="1"/>
  <c r="AI382" i="79"/>
  <c r="AI392" i="79" s="1"/>
  <c r="N69" i="43" s="1"/>
  <c r="AH382" i="79"/>
  <c r="AG382" i="79"/>
  <c r="AG392" i="79" s="1"/>
  <c r="L69" i="43" s="1"/>
  <c r="AF382" i="79"/>
  <c r="AF392" i="79" s="1"/>
  <c r="K69" i="43" s="1"/>
  <c r="AE382" i="79"/>
  <c r="AE392" i="79" s="1"/>
  <c r="AD382" i="79"/>
  <c r="AC382" i="79"/>
  <c r="AB382" i="79"/>
  <c r="AA382" i="79"/>
  <c r="Z382" i="79"/>
  <c r="Y382" i="79"/>
  <c r="X381" i="79"/>
  <c r="W381" i="79"/>
  <c r="V381" i="79"/>
  <c r="U381" i="79"/>
  <c r="T381" i="79"/>
  <c r="S381" i="79"/>
  <c r="R381" i="79"/>
  <c r="Q381" i="79"/>
  <c r="P381" i="79"/>
  <c r="O381" i="79"/>
  <c r="M381" i="79"/>
  <c r="L381" i="79"/>
  <c r="K381" i="79"/>
  <c r="J381" i="79"/>
  <c r="I381" i="79"/>
  <c r="H381" i="79"/>
  <c r="G381" i="79"/>
  <c r="F381" i="79"/>
  <c r="E381" i="79"/>
  <c r="D381" i="79"/>
  <c r="AL379" i="79"/>
  <c r="AK379" i="79"/>
  <c r="AJ379" i="79"/>
  <c r="AI379" i="79"/>
  <c r="AH379" i="79"/>
  <c r="AG379" i="79"/>
  <c r="AF379" i="79"/>
  <c r="AE379" i="79"/>
  <c r="AD379" i="79"/>
  <c r="AC379" i="79"/>
  <c r="AB379" i="79"/>
  <c r="AA379" i="79"/>
  <c r="Z379" i="79"/>
  <c r="Y379" i="79"/>
  <c r="AM378" i="79"/>
  <c r="AL376" i="79"/>
  <c r="AK376" i="79"/>
  <c r="AJ376" i="79"/>
  <c r="AI376" i="79"/>
  <c r="AH376" i="79"/>
  <c r="AG376" i="79"/>
  <c r="AF376" i="79"/>
  <c r="AE376" i="79"/>
  <c r="AD376" i="79"/>
  <c r="AC376" i="79"/>
  <c r="AB376" i="79"/>
  <c r="AA376" i="79"/>
  <c r="Z376" i="79"/>
  <c r="Y376" i="79"/>
  <c r="AM375" i="79"/>
  <c r="AL373" i="79"/>
  <c r="AK373" i="79"/>
  <c r="AJ373" i="79"/>
  <c r="AI373" i="79"/>
  <c r="AH373" i="79"/>
  <c r="AG373" i="79"/>
  <c r="AF373" i="79"/>
  <c r="AE373" i="79"/>
  <c r="AD373" i="79"/>
  <c r="AC373" i="79"/>
  <c r="AB373" i="79"/>
  <c r="AA373" i="79"/>
  <c r="Z373" i="79"/>
  <c r="Y373" i="79"/>
  <c r="AM372" i="79"/>
  <c r="AL370" i="79"/>
  <c r="AK370" i="79"/>
  <c r="AJ370" i="79"/>
  <c r="AI370" i="79"/>
  <c r="AH370" i="79"/>
  <c r="AG370" i="79"/>
  <c r="AF370" i="79"/>
  <c r="AE370" i="79"/>
  <c r="AD370" i="79"/>
  <c r="AC370" i="79"/>
  <c r="AB370" i="79"/>
  <c r="AA370" i="79"/>
  <c r="Z370" i="79"/>
  <c r="Y370" i="79"/>
  <c r="AM369" i="79"/>
  <c r="AL367" i="79"/>
  <c r="AK367" i="79"/>
  <c r="AJ367" i="79"/>
  <c r="AI367" i="79"/>
  <c r="AH367" i="79"/>
  <c r="AG367" i="79"/>
  <c r="AF367" i="79"/>
  <c r="AE367" i="79"/>
  <c r="AD367" i="79"/>
  <c r="AC367" i="79"/>
  <c r="AB367" i="79"/>
  <c r="AA367" i="79"/>
  <c r="Z367" i="79"/>
  <c r="Y367" i="79"/>
  <c r="AM366" i="79"/>
  <c r="AL364" i="79"/>
  <c r="AK364" i="79"/>
  <c r="AJ364" i="79"/>
  <c r="AI364" i="79"/>
  <c r="AH364" i="79"/>
  <c r="AG364" i="79"/>
  <c r="AF364" i="79"/>
  <c r="AE364" i="79"/>
  <c r="AD364" i="79"/>
  <c r="AC364" i="79"/>
  <c r="AB364" i="79"/>
  <c r="AA364" i="79"/>
  <c r="Z364" i="79"/>
  <c r="Y364" i="79"/>
  <c r="AM363" i="79"/>
  <c r="AL361" i="79"/>
  <c r="AK361" i="79"/>
  <c r="AJ361" i="79"/>
  <c r="AI361" i="79"/>
  <c r="AH361" i="79"/>
  <c r="AG361" i="79"/>
  <c r="AF361" i="79"/>
  <c r="AE361" i="79"/>
  <c r="AD361" i="79"/>
  <c r="AC361" i="79"/>
  <c r="AB361" i="79"/>
  <c r="AA361" i="79"/>
  <c r="Z361" i="79"/>
  <c r="Y361" i="79"/>
  <c r="AM360" i="79"/>
  <c r="AL358" i="79"/>
  <c r="AK358" i="79"/>
  <c r="AJ358" i="79"/>
  <c r="AI358" i="79"/>
  <c r="AH358" i="79"/>
  <c r="AG358" i="79"/>
  <c r="AF358" i="79"/>
  <c r="AE358" i="79"/>
  <c r="AD358" i="79"/>
  <c r="AC358" i="79"/>
  <c r="AB358" i="79"/>
  <c r="AA358" i="79"/>
  <c r="Z358" i="79"/>
  <c r="Y358" i="79"/>
  <c r="AM357" i="79"/>
  <c r="AL355" i="79"/>
  <c r="AK355" i="79"/>
  <c r="AJ355" i="79"/>
  <c r="AI355" i="79"/>
  <c r="AH355" i="79"/>
  <c r="AG355" i="79"/>
  <c r="AF355" i="79"/>
  <c r="AE355" i="79"/>
  <c r="AD355" i="79"/>
  <c r="AC355" i="79"/>
  <c r="AB355" i="79"/>
  <c r="AA355" i="79"/>
  <c r="Z355" i="79"/>
  <c r="Y355" i="79"/>
  <c r="AM354" i="79"/>
  <c r="AL352" i="79"/>
  <c r="AK352" i="79"/>
  <c r="AJ352" i="79"/>
  <c r="AI352" i="79"/>
  <c r="AH352" i="79"/>
  <c r="AG352" i="79"/>
  <c r="AF352" i="79"/>
  <c r="AE352" i="79"/>
  <c r="AD352" i="79"/>
  <c r="AC352" i="79"/>
  <c r="AB352" i="79"/>
  <c r="AA352" i="79"/>
  <c r="Z352" i="79"/>
  <c r="Y352" i="79"/>
  <c r="AM351" i="79"/>
  <c r="AL349" i="79"/>
  <c r="AK349" i="79"/>
  <c r="AJ349" i="79"/>
  <c r="AI349" i="79"/>
  <c r="AH349" i="79"/>
  <c r="AG349" i="79"/>
  <c r="AF349" i="79"/>
  <c r="AE349" i="79"/>
  <c r="AD349" i="79"/>
  <c r="AC349" i="79"/>
  <c r="AB349" i="79"/>
  <c r="AA349" i="79"/>
  <c r="Z349" i="79"/>
  <c r="Y349" i="79"/>
  <c r="AM348" i="79"/>
  <c r="AL346" i="79"/>
  <c r="AK346" i="79"/>
  <c r="AJ346" i="79"/>
  <c r="AI346" i="79"/>
  <c r="AH346" i="79"/>
  <c r="AG346" i="79"/>
  <c r="AF346" i="79"/>
  <c r="AE346" i="79"/>
  <c r="AD346" i="79"/>
  <c r="AC346" i="79"/>
  <c r="AB346" i="79"/>
  <c r="AA346" i="79"/>
  <c r="Z346" i="79"/>
  <c r="Y346" i="79"/>
  <c r="AM345" i="79"/>
  <c r="AL343" i="79"/>
  <c r="AK343" i="79"/>
  <c r="AJ343" i="79"/>
  <c r="AI343" i="79"/>
  <c r="AH343" i="79"/>
  <c r="AG343" i="79"/>
  <c r="AF343" i="79"/>
  <c r="AE343" i="79"/>
  <c r="AD343" i="79"/>
  <c r="AC343" i="79"/>
  <c r="AB343" i="79"/>
  <c r="AA343" i="79"/>
  <c r="Z343" i="79"/>
  <c r="Y343" i="79"/>
  <c r="AM342" i="79"/>
  <c r="AL340" i="79"/>
  <c r="AK340" i="79"/>
  <c r="AJ340" i="79"/>
  <c r="AI340" i="79"/>
  <c r="AH340" i="79"/>
  <c r="AG340" i="79"/>
  <c r="AF340" i="79"/>
  <c r="AE340" i="79"/>
  <c r="AD340" i="79"/>
  <c r="AC340" i="79"/>
  <c r="AB340" i="79"/>
  <c r="AA340" i="79"/>
  <c r="Z340" i="79"/>
  <c r="Y340" i="79"/>
  <c r="AM339" i="79"/>
  <c r="AL336" i="79"/>
  <c r="AK336" i="79"/>
  <c r="AJ336" i="79"/>
  <c r="AI336" i="79"/>
  <c r="AH336" i="79"/>
  <c r="AG336" i="79"/>
  <c r="AF336" i="79"/>
  <c r="AE336" i="79"/>
  <c r="AD336" i="79"/>
  <c r="AC336" i="79"/>
  <c r="AB336" i="79"/>
  <c r="AA336" i="79"/>
  <c r="Z336" i="79"/>
  <c r="Y336" i="79"/>
  <c r="AM335" i="79"/>
  <c r="AL333" i="79"/>
  <c r="AK333" i="79"/>
  <c r="AJ333" i="79"/>
  <c r="AI333" i="79"/>
  <c r="AH333" i="79"/>
  <c r="AG333" i="79"/>
  <c r="AF333" i="79"/>
  <c r="AE333" i="79"/>
  <c r="AD333" i="79"/>
  <c r="AC333" i="79"/>
  <c r="AB333" i="79"/>
  <c r="AA333" i="79"/>
  <c r="Z333" i="79"/>
  <c r="Y333" i="79"/>
  <c r="AM332" i="79"/>
  <c r="AL330" i="79"/>
  <c r="AK330" i="79"/>
  <c r="AJ330" i="79"/>
  <c r="AI330" i="79"/>
  <c r="AH330" i="79"/>
  <c r="AG330" i="79"/>
  <c r="AF330" i="79"/>
  <c r="AE330" i="79"/>
  <c r="AD330" i="79"/>
  <c r="AC330" i="79"/>
  <c r="AB330" i="79"/>
  <c r="AA330" i="79"/>
  <c r="Z330" i="79"/>
  <c r="Y330" i="79"/>
  <c r="AM329" i="79"/>
  <c r="AL326" i="79"/>
  <c r="AK326" i="79"/>
  <c r="AJ326" i="79"/>
  <c r="AI326" i="79"/>
  <c r="AH326" i="79"/>
  <c r="AG326" i="79"/>
  <c r="AF326" i="79"/>
  <c r="AE326" i="79"/>
  <c r="AD326" i="79"/>
  <c r="AC326" i="79"/>
  <c r="AB326" i="79"/>
  <c r="AA326" i="79"/>
  <c r="Z326" i="79"/>
  <c r="Y326" i="79"/>
  <c r="AM325" i="79"/>
  <c r="AL323" i="79"/>
  <c r="AK323" i="79"/>
  <c r="AJ323" i="79"/>
  <c r="AI323" i="79"/>
  <c r="AH323" i="79"/>
  <c r="AG323" i="79"/>
  <c r="AF323" i="79"/>
  <c r="AE323" i="79"/>
  <c r="AD323" i="79"/>
  <c r="AC323" i="79"/>
  <c r="AB323" i="79"/>
  <c r="AA323" i="79"/>
  <c r="Z323" i="79"/>
  <c r="Y323" i="79"/>
  <c r="AM322" i="79"/>
  <c r="AL320" i="79"/>
  <c r="AK320" i="79"/>
  <c r="AJ320" i="79"/>
  <c r="AI320" i="79"/>
  <c r="AH320" i="79"/>
  <c r="AG320" i="79"/>
  <c r="AF320" i="79"/>
  <c r="AE320" i="79"/>
  <c r="AD320" i="79"/>
  <c r="AC320" i="79"/>
  <c r="AB320" i="79"/>
  <c r="AA320" i="79"/>
  <c r="Z320" i="79"/>
  <c r="Y320" i="79"/>
  <c r="AM319" i="79"/>
  <c r="AL317" i="79"/>
  <c r="AK317" i="79"/>
  <c r="AJ317" i="79"/>
  <c r="AI317" i="79"/>
  <c r="AH317" i="79"/>
  <c r="AG317" i="79"/>
  <c r="AF317" i="79"/>
  <c r="AE317" i="79"/>
  <c r="AD317" i="79"/>
  <c r="AC317" i="79"/>
  <c r="AB317" i="79"/>
  <c r="AA317" i="79"/>
  <c r="Z317" i="79"/>
  <c r="Y317" i="79"/>
  <c r="AM316" i="79"/>
  <c r="AL314" i="79"/>
  <c r="AK314" i="79"/>
  <c r="AJ314" i="79"/>
  <c r="AI314" i="79"/>
  <c r="AH314" i="79"/>
  <c r="AG314" i="79"/>
  <c r="AF314" i="79"/>
  <c r="AE314" i="79"/>
  <c r="AD314" i="79"/>
  <c r="AC314" i="79"/>
  <c r="AB314" i="79"/>
  <c r="AA314" i="79"/>
  <c r="Z314" i="79"/>
  <c r="Y314" i="79"/>
  <c r="AM313" i="79"/>
  <c r="AL311" i="79"/>
  <c r="AK311" i="79"/>
  <c r="AJ311" i="79"/>
  <c r="AI311" i="79"/>
  <c r="AH311" i="79"/>
  <c r="AG311" i="79"/>
  <c r="AF311" i="79"/>
  <c r="AE311" i="79"/>
  <c r="AD311" i="79"/>
  <c r="AC311" i="79"/>
  <c r="AB311" i="79"/>
  <c r="AA311" i="79"/>
  <c r="Z311" i="79"/>
  <c r="Y311" i="79"/>
  <c r="AM310" i="79"/>
  <c r="AL308" i="79"/>
  <c r="AK308" i="79"/>
  <c r="AJ308" i="79"/>
  <c r="AI308" i="79"/>
  <c r="AH308" i="79"/>
  <c r="AG308" i="79"/>
  <c r="AF308" i="79"/>
  <c r="AE308" i="79"/>
  <c r="AD308" i="79"/>
  <c r="AC308" i="79"/>
  <c r="AB308" i="79"/>
  <c r="AA308" i="79"/>
  <c r="Z308" i="79"/>
  <c r="Y308" i="79"/>
  <c r="AM307" i="79"/>
  <c r="AL305" i="79"/>
  <c r="AK305" i="79"/>
  <c r="AJ305" i="79"/>
  <c r="AI305" i="79"/>
  <c r="AH305" i="79"/>
  <c r="AG305" i="79"/>
  <c r="AF305" i="79"/>
  <c r="AE305" i="79"/>
  <c r="AD305" i="79"/>
  <c r="AC305" i="79"/>
  <c r="AB305" i="79"/>
  <c r="AA305" i="79"/>
  <c r="Z305" i="79"/>
  <c r="Y305" i="79"/>
  <c r="AM304" i="79"/>
  <c r="AL302" i="79"/>
  <c r="AK302" i="79"/>
  <c r="AJ302" i="79"/>
  <c r="AI302" i="79"/>
  <c r="AH302" i="79"/>
  <c r="AG302" i="79"/>
  <c r="AF302" i="79"/>
  <c r="AE302" i="79"/>
  <c r="AD302" i="79"/>
  <c r="AC302" i="79"/>
  <c r="AB302" i="79"/>
  <c r="AA302" i="79"/>
  <c r="Z302" i="79"/>
  <c r="Y302" i="79"/>
  <c r="AM301" i="79"/>
  <c r="AL298" i="79"/>
  <c r="AK298" i="79"/>
  <c r="AJ298" i="79"/>
  <c r="AI298" i="79"/>
  <c r="AH298" i="79"/>
  <c r="AG298" i="79"/>
  <c r="AF298" i="79"/>
  <c r="AE298" i="79"/>
  <c r="AD298" i="79"/>
  <c r="AC298" i="79"/>
  <c r="AB298" i="79"/>
  <c r="AA298" i="79"/>
  <c r="Z298" i="79"/>
  <c r="Y298" i="79"/>
  <c r="AM297" i="79"/>
  <c r="AL295" i="79"/>
  <c r="AK295" i="79"/>
  <c r="AJ295" i="79"/>
  <c r="AI295" i="79"/>
  <c r="AH295" i="79"/>
  <c r="AG295" i="79"/>
  <c r="AF295" i="79"/>
  <c r="AE295" i="79"/>
  <c r="AD295" i="79"/>
  <c r="AC295" i="79"/>
  <c r="AB295" i="79"/>
  <c r="AA295" i="79"/>
  <c r="Z295" i="79"/>
  <c r="Y295" i="79"/>
  <c r="AM294" i="79"/>
  <c r="AL292" i="79"/>
  <c r="AK292" i="79"/>
  <c r="AJ292" i="79"/>
  <c r="AI292" i="79"/>
  <c r="AH292" i="79"/>
  <c r="AG292" i="79"/>
  <c r="AF292" i="79"/>
  <c r="AE292" i="79"/>
  <c r="AD292" i="79"/>
  <c r="AC292" i="79"/>
  <c r="AB292" i="79"/>
  <c r="AA292" i="79"/>
  <c r="Z292" i="79"/>
  <c r="Y292" i="79"/>
  <c r="AM291" i="79"/>
  <c r="AL289" i="79"/>
  <c r="AK289" i="79"/>
  <c r="AJ289" i="79"/>
  <c r="AI289" i="79"/>
  <c r="AH289" i="79"/>
  <c r="AG289" i="79"/>
  <c r="AF289" i="79"/>
  <c r="AE289" i="79"/>
  <c r="AD289" i="79"/>
  <c r="AC289" i="79"/>
  <c r="AB289" i="79"/>
  <c r="AA289" i="79"/>
  <c r="Z289" i="79"/>
  <c r="Y289" i="79"/>
  <c r="AM288" i="79"/>
  <c r="AL284" i="79"/>
  <c r="AK284" i="79"/>
  <c r="AJ284" i="79"/>
  <c r="AI284" i="79"/>
  <c r="AH284" i="79"/>
  <c r="AG284" i="79"/>
  <c r="AF284" i="79"/>
  <c r="AE284" i="79"/>
  <c r="AD284" i="79"/>
  <c r="AC284" i="79"/>
  <c r="AB284" i="79"/>
  <c r="AA284" i="79"/>
  <c r="Z284" i="79"/>
  <c r="Y284" i="79"/>
  <c r="AM283" i="79"/>
  <c r="AL281" i="79"/>
  <c r="AK281" i="79"/>
  <c r="AJ281" i="79"/>
  <c r="AI281" i="79"/>
  <c r="AH281" i="79"/>
  <c r="AG281" i="79"/>
  <c r="AF281" i="79"/>
  <c r="AE281" i="79"/>
  <c r="AD281" i="79"/>
  <c r="AC281" i="79"/>
  <c r="AB281" i="79"/>
  <c r="AA281" i="79"/>
  <c r="Z281" i="79"/>
  <c r="Y281" i="79"/>
  <c r="AM280" i="79"/>
  <c r="AL278" i="79"/>
  <c r="AK278" i="79"/>
  <c r="AJ278" i="79"/>
  <c r="AI278" i="79"/>
  <c r="AH278" i="79"/>
  <c r="AG278" i="79"/>
  <c r="AF278" i="79"/>
  <c r="AE278" i="79"/>
  <c r="AD278" i="79"/>
  <c r="AC278" i="79"/>
  <c r="AB278" i="79"/>
  <c r="AA278" i="79"/>
  <c r="Z278" i="79"/>
  <c r="Y278" i="79"/>
  <c r="AM277" i="79"/>
  <c r="AL275" i="79"/>
  <c r="AK275" i="79"/>
  <c r="AJ275" i="79"/>
  <c r="AI275" i="79"/>
  <c r="AH275" i="79"/>
  <c r="AG275" i="79"/>
  <c r="AF275" i="79"/>
  <c r="AE275" i="79"/>
  <c r="AD275" i="79"/>
  <c r="AC275" i="79"/>
  <c r="AB275" i="79"/>
  <c r="AA275" i="79"/>
  <c r="Z275" i="79"/>
  <c r="Y275" i="79"/>
  <c r="AM274"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AL264" i="79"/>
  <c r="AK264" i="79"/>
  <c r="AJ264" i="79"/>
  <c r="AI264" i="79"/>
  <c r="AH264" i="79"/>
  <c r="AG264" i="79"/>
  <c r="AF264" i="79"/>
  <c r="AE264" i="79"/>
  <c r="AD264" i="79"/>
  <c r="AC264" i="79"/>
  <c r="AB264" i="79"/>
  <c r="AA264" i="79"/>
  <c r="Z264" i="79"/>
  <c r="Y264" i="79"/>
  <c r="AM263" i="79"/>
  <c r="AL260" i="79"/>
  <c r="AK260" i="79"/>
  <c r="AJ260" i="79"/>
  <c r="AI260" i="79"/>
  <c r="AH260" i="79"/>
  <c r="AG260" i="79"/>
  <c r="AF260" i="79"/>
  <c r="AE260" i="79"/>
  <c r="AD260" i="79"/>
  <c r="AC260" i="79"/>
  <c r="AB260" i="79"/>
  <c r="AA260" i="79"/>
  <c r="Z260" i="79"/>
  <c r="Y260" i="79"/>
  <c r="AM259" i="79"/>
  <c r="AL257" i="79"/>
  <c r="AK257" i="79"/>
  <c r="AJ257" i="79"/>
  <c r="AI257" i="79"/>
  <c r="AH257" i="79"/>
  <c r="AG257" i="79"/>
  <c r="AF257" i="79"/>
  <c r="AE257" i="79"/>
  <c r="AD257" i="79"/>
  <c r="AC257" i="79"/>
  <c r="AB257" i="79"/>
  <c r="AA257" i="79"/>
  <c r="Z257" i="79"/>
  <c r="Y257" i="79"/>
  <c r="AM256" i="79"/>
  <c r="AL254" i="79"/>
  <c r="AK254" i="79"/>
  <c r="AJ254" i="79"/>
  <c r="AI254" i="79"/>
  <c r="AH254" i="79"/>
  <c r="AG254" i="79"/>
  <c r="AF254" i="79"/>
  <c r="AE254" i="79"/>
  <c r="AD254" i="79"/>
  <c r="AC254" i="79"/>
  <c r="AB254" i="79"/>
  <c r="AA254" i="79"/>
  <c r="Z254" i="79"/>
  <c r="Y254" i="79"/>
  <c r="AM253" i="79"/>
  <c r="AL250" i="79"/>
  <c r="AK250" i="79"/>
  <c r="AJ250" i="79"/>
  <c r="AI250" i="79"/>
  <c r="AH250" i="79"/>
  <c r="AG250" i="79"/>
  <c r="AF250" i="79"/>
  <c r="AE250" i="79"/>
  <c r="AD250" i="79"/>
  <c r="AC250" i="79"/>
  <c r="AB250" i="79"/>
  <c r="AA250" i="79"/>
  <c r="Z250" i="79"/>
  <c r="Y250" i="79"/>
  <c r="AM249" i="79"/>
  <c r="AL247" i="79"/>
  <c r="AK247" i="79"/>
  <c r="AJ247" i="79"/>
  <c r="AI247" i="79"/>
  <c r="AH247" i="79"/>
  <c r="AG247" i="79"/>
  <c r="AF247" i="79"/>
  <c r="AE247" i="79"/>
  <c r="AD247" i="79"/>
  <c r="AC247" i="79"/>
  <c r="AB247" i="79"/>
  <c r="AA247" i="79"/>
  <c r="Z247" i="79"/>
  <c r="Y247" i="79"/>
  <c r="AM246" i="79"/>
  <c r="AL244" i="79"/>
  <c r="AK244" i="79"/>
  <c r="AJ244" i="79"/>
  <c r="AI244" i="79"/>
  <c r="AH244" i="79"/>
  <c r="AG244" i="79"/>
  <c r="AF244" i="79"/>
  <c r="AE244" i="79"/>
  <c r="AD244" i="79"/>
  <c r="AC244" i="79"/>
  <c r="AB244" i="79"/>
  <c r="AA244" i="79"/>
  <c r="Z244" i="79"/>
  <c r="Y244" i="79"/>
  <c r="AM243" i="79"/>
  <c r="AL241" i="79"/>
  <c r="AK241" i="79"/>
  <c r="AJ241" i="79"/>
  <c r="AI241" i="79"/>
  <c r="AH241" i="79"/>
  <c r="AG241" i="79"/>
  <c r="AF241" i="79"/>
  <c r="AE241" i="79"/>
  <c r="AD241" i="79"/>
  <c r="AC241" i="79"/>
  <c r="AB241" i="79"/>
  <c r="AA241" i="79"/>
  <c r="Z241" i="79"/>
  <c r="Y241" i="79"/>
  <c r="AM240" i="79"/>
  <c r="AL238" i="79"/>
  <c r="AK238" i="79"/>
  <c r="AJ238" i="79"/>
  <c r="AI238" i="79"/>
  <c r="AH238" i="79"/>
  <c r="AG238" i="79"/>
  <c r="AF238" i="79"/>
  <c r="AE238" i="79"/>
  <c r="AD238" i="79"/>
  <c r="AC238" i="79"/>
  <c r="AB238" i="79"/>
  <c r="AA238" i="79"/>
  <c r="Z238" i="79"/>
  <c r="Y238" i="79"/>
  <c r="AM237" i="79"/>
  <c r="AL234" i="79"/>
  <c r="AK234" i="79"/>
  <c r="AJ234" i="79"/>
  <c r="AI234" i="79"/>
  <c r="AH234" i="79"/>
  <c r="AG234" i="79"/>
  <c r="AF234" i="79"/>
  <c r="AE234" i="79"/>
  <c r="AD234" i="79"/>
  <c r="AC234" i="79"/>
  <c r="AB234" i="79"/>
  <c r="AA234" i="79"/>
  <c r="Z234" i="79"/>
  <c r="Y234" i="79"/>
  <c r="AM233" i="79"/>
  <c r="AL231" i="79"/>
  <c r="AK231" i="79"/>
  <c r="AJ231" i="79"/>
  <c r="AI231" i="79"/>
  <c r="AH231" i="79"/>
  <c r="AG231" i="79"/>
  <c r="AF231" i="79"/>
  <c r="AE231" i="79"/>
  <c r="AD231" i="79"/>
  <c r="AC231" i="79"/>
  <c r="AB231" i="79"/>
  <c r="AA231" i="79"/>
  <c r="Z231" i="79"/>
  <c r="Y231" i="79"/>
  <c r="AM230" i="79"/>
  <c r="AL228" i="79"/>
  <c r="AK228" i="79"/>
  <c r="AJ228" i="79"/>
  <c r="AI228" i="79"/>
  <c r="AH228" i="79"/>
  <c r="AG228" i="79"/>
  <c r="AF228" i="79"/>
  <c r="AE228" i="79"/>
  <c r="AD228" i="79"/>
  <c r="AC228" i="79"/>
  <c r="AB228" i="79"/>
  <c r="AA228" i="79"/>
  <c r="Z228" i="79"/>
  <c r="Y228" i="79"/>
  <c r="AM227" i="79"/>
  <c r="AL225" i="79"/>
  <c r="AK225" i="79"/>
  <c r="AJ225" i="79"/>
  <c r="AI225" i="79"/>
  <c r="AH225" i="79"/>
  <c r="AG225" i="79"/>
  <c r="AF225" i="79"/>
  <c r="AE225" i="79"/>
  <c r="AD225" i="79"/>
  <c r="AD381" i="79" s="1"/>
  <c r="AC225" i="79"/>
  <c r="AB225" i="79"/>
  <c r="AA225" i="79"/>
  <c r="Z225" i="79"/>
  <c r="Y225" i="79"/>
  <c r="AM224" i="79"/>
  <c r="AL222" i="79"/>
  <c r="AK222" i="79"/>
  <c r="AJ222" i="79"/>
  <c r="AI222" i="79"/>
  <c r="AI395" i="79" s="1"/>
  <c r="AI576" i="79" s="1"/>
  <c r="AH222" i="79"/>
  <c r="AH381" i="79" s="1"/>
  <c r="AH390" i="79" s="1"/>
  <c r="AG222" i="79"/>
  <c r="AF222" i="79"/>
  <c r="AE222" i="79"/>
  <c r="AE398" i="79" s="1"/>
  <c r="AE1125" i="79" s="1"/>
  <c r="AD222" i="79"/>
  <c r="AC222" i="79"/>
  <c r="AB222" i="79"/>
  <c r="AA222" i="79"/>
  <c r="Z222" i="79"/>
  <c r="Z396" i="79" s="1"/>
  <c r="Y222" i="79"/>
  <c r="AM221" i="79"/>
  <c r="AL219" i="79"/>
  <c r="AK219" i="79"/>
  <c r="AJ219" i="79"/>
  <c r="AI219" i="79"/>
  <c r="AH219" i="79"/>
  <c r="AG219" i="79"/>
  <c r="AF219" i="79"/>
  <c r="AE219" i="79"/>
  <c r="AD219" i="79"/>
  <c r="AC219" i="79"/>
  <c r="AB219" i="79"/>
  <c r="AA219" i="79"/>
  <c r="Z219" i="79"/>
  <c r="Y219" i="79"/>
  <c r="AM218" i="79"/>
  <c r="AL218" i="79"/>
  <c r="AK218" i="79"/>
  <c r="AJ218" i="79"/>
  <c r="AI218" i="79"/>
  <c r="AH218" i="79"/>
  <c r="AG218" i="79"/>
  <c r="AF218" i="79"/>
  <c r="AE218" i="79"/>
  <c r="AD218" i="79"/>
  <c r="AC218" i="79"/>
  <c r="AB218" i="79"/>
  <c r="AA218" i="79"/>
  <c r="Z218" i="79"/>
  <c r="Y218" i="79"/>
  <c r="AG205" i="79"/>
  <c r="AC205" i="79"/>
  <c r="AK202" i="79"/>
  <c r="AI202" i="79"/>
  <c r="AF202" i="79"/>
  <c r="AC202" i="79"/>
  <c r="AA202" i="79"/>
  <c r="Y202" i="79"/>
  <c r="AI201" i="79"/>
  <c r="AE201" i="79"/>
  <c r="AI200" i="79"/>
  <c r="AG200" i="79"/>
  <c r="AA200" i="79"/>
  <c r="AG199" i="79"/>
  <c r="AB199" i="79"/>
  <c r="AL198" i="79"/>
  <c r="AL202" i="79" s="1"/>
  <c r="AK198" i="79"/>
  <c r="AK201" i="79" s="1"/>
  <c r="AJ198" i="79"/>
  <c r="AI198" i="79"/>
  <c r="AI199" i="79" s="1"/>
  <c r="AH198" i="79"/>
  <c r="AG198" i="79"/>
  <c r="AG201" i="79" s="1"/>
  <c r="AF198" i="79"/>
  <c r="AF200" i="79" s="1"/>
  <c r="AE198" i="79"/>
  <c r="AE199" i="79" s="1"/>
  <c r="AD198" i="79"/>
  <c r="AD202" i="79" s="1"/>
  <c r="AC198" i="79"/>
  <c r="AC201" i="79" s="1"/>
  <c r="AB198" i="79"/>
  <c r="AB200" i="79" s="1"/>
  <c r="AA198" i="79"/>
  <c r="AA199" i="79" s="1"/>
  <c r="Z198" i="79"/>
  <c r="Z202" i="79" s="1"/>
  <c r="Y198" i="79"/>
  <c r="Y201" i="79" s="1"/>
  <c r="AL196" i="79"/>
  <c r="AK196" i="79"/>
  <c r="AJ196" i="79"/>
  <c r="AI196" i="79"/>
  <c r="AI205" i="79" s="1"/>
  <c r="N66" i="43" s="1"/>
  <c r="AH196" i="79"/>
  <c r="AG196" i="79"/>
  <c r="AF196" i="79"/>
  <c r="AE196" i="79"/>
  <c r="AE205" i="79" s="1"/>
  <c r="AD196" i="79"/>
  <c r="AC196" i="79"/>
  <c r="AB196" i="79"/>
  <c r="AA196" i="79"/>
  <c r="Z196" i="79"/>
  <c r="Y196" i="79"/>
  <c r="X195" i="79"/>
  <c r="W195" i="79"/>
  <c r="V195" i="79"/>
  <c r="U195" i="79"/>
  <c r="T195" i="79"/>
  <c r="S195" i="79"/>
  <c r="R195" i="79"/>
  <c r="Q195" i="79"/>
  <c r="O195" i="79"/>
  <c r="M195" i="79"/>
  <c r="L195" i="79"/>
  <c r="K195" i="79"/>
  <c r="J195" i="79"/>
  <c r="I195" i="79"/>
  <c r="H195" i="79"/>
  <c r="G195" i="79"/>
  <c r="F195" i="79"/>
  <c r="D195" i="79"/>
  <c r="AL193" i="79"/>
  <c r="AK193" i="79"/>
  <c r="AJ193" i="79"/>
  <c r="AI193" i="79"/>
  <c r="AH193" i="79"/>
  <c r="AG193" i="79"/>
  <c r="AF193" i="79"/>
  <c r="AE193" i="79"/>
  <c r="AD193" i="79"/>
  <c r="AC193" i="79"/>
  <c r="AB193" i="79"/>
  <c r="AA193" i="79"/>
  <c r="Z193" i="79"/>
  <c r="Y193" i="79"/>
  <c r="AM192" i="79"/>
  <c r="AL190" i="79"/>
  <c r="AK190" i="79"/>
  <c r="AJ190" i="79"/>
  <c r="AI190" i="79"/>
  <c r="AH190" i="79"/>
  <c r="AG190" i="79"/>
  <c r="AF190" i="79"/>
  <c r="AE190" i="79"/>
  <c r="AD190" i="79"/>
  <c r="AC190" i="79"/>
  <c r="AB190" i="79"/>
  <c r="AA190" i="79"/>
  <c r="Z190" i="79"/>
  <c r="Y190" i="79"/>
  <c r="AM189" i="79"/>
  <c r="AL187" i="79"/>
  <c r="AK187" i="79"/>
  <c r="AJ187" i="79"/>
  <c r="AI187" i="79"/>
  <c r="AH187" i="79"/>
  <c r="AG187" i="79"/>
  <c r="AF187" i="79"/>
  <c r="AE187" i="79"/>
  <c r="AD187" i="79"/>
  <c r="AC187" i="79"/>
  <c r="AB187" i="79"/>
  <c r="AA187" i="79"/>
  <c r="Z187" i="79"/>
  <c r="Y187" i="79"/>
  <c r="AM186" i="79"/>
  <c r="AL184" i="79"/>
  <c r="AK184" i="79"/>
  <c r="AJ184" i="79"/>
  <c r="AI184" i="79"/>
  <c r="AH184" i="79"/>
  <c r="AG184" i="79"/>
  <c r="AF184" i="79"/>
  <c r="AE184" i="79"/>
  <c r="AD184" i="79"/>
  <c r="AC184" i="79"/>
  <c r="AB184" i="79"/>
  <c r="AA184" i="79"/>
  <c r="Z184" i="79"/>
  <c r="Y184" i="79"/>
  <c r="AM183" i="79"/>
  <c r="AL181" i="79"/>
  <c r="AK181" i="79"/>
  <c r="AJ181" i="79"/>
  <c r="AI181" i="79"/>
  <c r="AH181" i="79"/>
  <c r="AG181" i="79"/>
  <c r="AF181" i="79"/>
  <c r="AE181" i="79"/>
  <c r="AD181" i="79"/>
  <c r="AC181" i="79"/>
  <c r="AB181" i="79"/>
  <c r="AA181" i="79"/>
  <c r="Z181" i="79"/>
  <c r="Y181" i="79"/>
  <c r="AM180" i="79"/>
  <c r="AL178" i="79"/>
  <c r="AK178" i="79"/>
  <c r="AJ178" i="79"/>
  <c r="AI178" i="79"/>
  <c r="AH178" i="79"/>
  <c r="AG178" i="79"/>
  <c r="AF178" i="79"/>
  <c r="AE178" i="79"/>
  <c r="AD178" i="79"/>
  <c r="AC178" i="79"/>
  <c r="AB178" i="79"/>
  <c r="AA178" i="79"/>
  <c r="Z178" i="79"/>
  <c r="Y178" i="79"/>
  <c r="AM177" i="79"/>
  <c r="AL175" i="79"/>
  <c r="AK175" i="79"/>
  <c r="AJ175" i="79"/>
  <c r="AI175" i="79"/>
  <c r="AH175" i="79"/>
  <c r="AG175" i="79"/>
  <c r="AF175" i="79"/>
  <c r="AE175" i="79"/>
  <c r="AD175" i="79"/>
  <c r="AC175" i="79"/>
  <c r="AB175" i="79"/>
  <c r="AA175" i="79"/>
  <c r="Z175" i="79"/>
  <c r="Y175" i="79"/>
  <c r="AM174" i="79"/>
  <c r="AL172" i="79"/>
  <c r="AK172" i="79"/>
  <c r="AJ172" i="79"/>
  <c r="AI172" i="79"/>
  <c r="AH172" i="79"/>
  <c r="AG172" i="79"/>
  <c r="AF172" i="79"/>
  <c r="AE172" i="79"/>
  <c r="AD172" i="79"/>
  <c r="AC172" i="79"/>
  <c r="AB172" i="79"/>
  <c r="AA172" i="79"/>
  <c r="Z172" i="79"/>
  <c r="Y172" i="79"/>
  <c r="AM171" i="79"/>
  <c r="AL169" i="79"/>
  <c r="AK169" i="79"/>
  <c r="AJ169" i="79"/>
  <c r="AI169" i="79"/>
  <c r="AH169" i="79"/>
  <c r="AG169" i="79"/>
  <c r="AF169" i="79"/>
  <c r="AE169" i="79"/>
  <c r="AD169" i="79"/>
  <c r="AC169" i="79"/>
  <c r="AB169" i="79"/>
  <c r="AA169" i="79"/>
  <c r="Z169" i="79"/>
  <c r="Y169" i="79"/>
  <c r="AM168" i="79"/>
  <c r="AL166" i="79"/>
  <c r="AK166" i="79"/>
  <c r="AJ166" i="79"/>
  <c r="AI166" i="79"/>
  <c r="AH166" i="79"/>
  <c r="AG166" i="79"/>
  <c r="AF166" i="79"/>
  <c r="AE166" i="79"/>
  <c r="AD166" i="79"/>
  <c r="AC166" i="79"/>
  <c r="AB166" i="79"/>
  <c r="AA166" i="79"/>
  <c r="Z166" i="79"/>
  <c r="Y166" i="79"/>
  <c r="AM165" i="79"/>
  <c r="AL163" i="79"/>
  <c r="AK163" i="79"/>
  <c r="AJ163" i="79"/>
  <c r="AI163" i="79"/>
  <c r="AH163" i="79"/>
  <c r="AG163" i="79"/>
  <c r="AF163" i="79"/>
  <c r="AE163" i="79"/>
  <c r="AD163" i="79"/>
  <c r="AC163" i="79"/>
  <c r="AB163" i="79"/>
  <c r="AA163" i="79"/>
  <c r="Z163" i="79"/>
  <c r="Y163" i="79"/>
  <c r="AM162" i="79"/>
  <c r="AL160" i="79"/>
  <c r="AK160" i="79"/>
  <c r="AJ160" i="79"/>
  <c r="AI160" i="79"/>
  <c r="AH160" i="79"/>
  <c r="AG160" i="79"/>
  <c r="AF160" i="79"/>
  <c r="AE160" i="79"/>
  <c r="AD160" i="79"/>
  <c r="AC160" i="79"/>
  <c r="AB160" i="79"/>
  <c r="AA160" i="79"/>
  <c r="Z160" i="79"/>
  <c r="Y160" i="79"/>
  <c r="AM159" i="79"/>
  <c r="AL157" i="79"/>
  <c r="AK157" i="79"/>
  <c r="AJ157" i="79"/>
  <c r="AI157" i="79"/>
  <c r="AH157" i="79"/>
  <c r="AG157" i="79"/>
  <c r="AF157" i="79"/>
  <c r="AE157" i="79"/>
  <c r="AD157" i="79"/>
  <c r="AC157" i="79"/>
  <c r="AB157" i="79"/>
  <c r="AA157" i="79"/>
  <c r="Z157" i="79"/>
  <c r="Y157" i="79"/>
  <c r="AM156" i="79"/>
  <c r="AL154" i="79"/>
  <c r="AK154" i="79"/>
  <c r="AJ154" i="79"/>
  <c r="AI154" i="79"/>
  <c r="AH154" i="79"/>
  <c r="AG154" i="79"/>
  <c r="AF154" i="79"/>
  <c r="AE154" i="79"/>
  <c r="AD154" i="79"/>
  <c r="AC154" i="79"/>
  <c r="AB154" i="79"/>
  <c r="AA154" i="79"/>
  <c r="Z154" i="79"/>
  <c r="Y154" i="79"/>
  <c r="AM153" i="79"/>
  <c r="AL150" i="79"/>
  <c r="AK150" i="79"/>
  <c r="AJ150" i="79"/>
  <c r="AI150" i="79"/>
  <c r="AH150" i="79"/>
  <c r="AG150" i="79"/>
  <c r="AF150" i="79"/>
  <c r="AE150" i="79"/>
  <c r="AD150" i="79"/>
  <c r="AC150" i="79"/>
  <c r="AB150" i="79"/>
  <c r="AA150" i="79"/>
  <c r="Z150" i="79"/>
  <c r="Y150" i="79"/>
  <c r="AM149" i="79"/>
  <c r="AL147" i="79"/>
  <c r="AK147" i="79"/>
  <c r="AJ147" i="79"/>
  <c r="AI147" i="79"/>
  <c r="AH147" i="79"/>
  <c r="AG147" i="79"/>
  <c r="AF147" i="79"/>
  <c r="AE147" i="79"/>
  <c r="AD147" i="79"/>
  <c r="AC147" i="79"/>
  <c r="AB147" i="79"/>
  <c r="AA147" i="79"/>
  <c r="Z147" i="79"/>
  <c r="Y147" i="79"/>
  <c r="AM146" i="79"/>
  <c r="AL144" i="79"/>
  <c r="AK144" i="79"/>
  <c r="AJ144" i="79"/>
  <c r="AI144" i="79"/>
  <c r="AH144" i="79"/>
  <c r="AG144" i="79"/>
  <c r="AF144" i="79"/>
  <c r="AE144" i="79"/>
  <c r="AD144" i="79"/>
  <c r="AC144" i="79"/>
  <c r="AB144" i="79"/>
  <c r="AA144" i="79"/>
  <c r="Z144" i="79"/>
  <c r="Y144" i="79"/>
  <c r="AM143" i="79"/>
  <c r="AL140" i="79"/>
  <c r="AK140" i="79"/>
  <c r="AJ140" i="79"/>
  <c r="AI140" i="79"/>
  <c r="AH140" i="79"/>
  <c r="AG140" i="79"/>
  <c r="AC140" i="79"/>
  <c r="AB140" i="79"/>
  <c r="AA140" i="79"/>
  <c r="Z140" i="79"/>
  <c r="AF139" i="79"/>
  <c r="AF140" i="79" s="1"/>
  <c r="AE139" i="79"/>
  <c r="AE140" i="79" s="1"/>
  <c r="AD139" i="79"/>
  <c r="AD140" i="79" s="1"/>
  <c r="Y139" i="79"/>
  <c r="Y140" i="79" s="1"/>
  <c r="AL137" i="79"/>
  <c r="AK137" i="79"/>
  <c r="AJ137" i="79"/>
  <c r="AI137" i="79"/>
  <c r="AH137" i="79"/>
  <c r="AG137" i="79"/>
  <c r="AF137" i="79"/>
  <c r="AE137" i="79"/>
  <c r="AD137" i="79"/>
  <c r="AC137" i="79"/>
  <c r="AB137" i="79"/>
  <c r="AA137" i="79"/>
  <c r="Z137" i="79"/>
  <c r="Y137" i="79"/>
  <c r="AM136" i="79"/>
  <c r="AL134" i="79"/>
  <c r="AK134" i="79"/>
  <c r="AJ134" i="79"/>
  <c r="AI134" i="79"/>
  <c r="AH134" i="79"/>
  <c r="AG134" i="79"/>
  <c r="AF134" i="79"/>
  <c r="AE134" i="79"/>
  <c r="AD134" i="79"/>
  <c r="AC134" i="79"/>
  <c r="AB134" i="79"/>
  <c r="AA134" i="79"/>
  <c r="Z134" i="79"/>
  <c r="Y134" i="79"/>
  <c r="AM133" i="79"/>
  <c r="AL131" i="79"/>
  <c r="AK131" i="79"/>
  <c r="AJ131" i="79"/>
  <c r="AI131" i="79"/>
  <c r="AH131" i="79"/>
  <c r="AG131" i="79"/>
  <c r="AF131" i="79"/>
  <c r="AE131" i="79"/>
  <c r="AD131" i="79"/>
  <c r="AC131" i="79"/>
  <c r="AB131" i="79"/>
  <c r="AA131" i="79"/>
  <c r="Z131" i="79"/>
  <c r="Y131" i="79"/>
  <c r="AM130" i="79"/>
  <c r="AL128" i="79"/>
  <c r="AK128" i="79"/>
  <c r="AJ128" i="79"/>
  <c r="AI128" i="79"/>
  <c r="AH128" i="79"/>
  <c r="AG128" i="79"/>
  <c r="AF128" i="79"/>
  <c r="AE128" i="79"/>
  <c r="AD128" i="79"/>
  <c r="AC128" i="79"/>
  <c r="AB128" i="79"/>
  <c r="AA128" i="79"/>
  <c r="Z128" i="79"/>
  <c r="Y128" i="79"/>
  <c r="AM127" i="79"/>
  <c r="AL125" i="79"/>
  <c r="AK125" i="79"/>
  <c r="AJ125" i="79"/>
  <c r="AI125" i="79"/>
  <c r="AH125" i="79"/>
  <c r="AG125" i="79"/>
  <c r="AF125" i="79"/>
  <c r="AE125" i="79"/>
  <c r="AD125" i="79"/>
  <c r="AC125" i="79"/>
  <c r="AB125" i="79"/>
  <c r="AA125" i="79"/>
  <c r="Z125" i="79"/>
  <c r="Y125" i="79"/>
  <c r="AM124" i="79"/>
  <c r="AL122" i="79"/>
  <c r="AK122" i="79"/>
  <c r="AJ122" i="79"/>
  <c r="AI122" i="79"/>
  <c r="AH122" i="79"/>
  <c r="AG122" i="79"/>
  <c r="AE122" i="79"/>
  <c r="AC122" i="79"/>
  <c r="AB122" i="79"/>
  <c r="AA122" i="79"/>
  <c r="Z122" i="79"/>
  <c r="AF121" i="79"/>
  <c r="AF122" i="79" s="1"/>
  <c r="AE121" i="79"/>
  <c r="AD121" i="79"/>
  <c r="AD122" i="79" s="1"/>
  <c r="Y121" i="79"/>
  <c r="AL119" i="79"/>
  <c r="AK119" i="79"/>
  <c r="AJ119" i="79"/>
  <c r="AI119" i="79"/>
  <c r="AH119" i="79"/>
  <c r="AG119" i="79"/>
  <c r="AE119" i="79"/>
  <c r="Z119" i="79"/>
  <c r="AF118" i="79"/>
  <c r="AF119" i="79" s="1"/>
  <c r="AE118" i="79"/>
  <c r="AD118" i="79"/>
  <c r="AD119" i="79" s="1"/>
  <c r="AC118" i="79"/>
  <c r="AC119" i="79" s="1"/>
  <c r="AB118" i="79"/>
  <c r="AB119" i="79" s="1"/>
  <c r="AA118" i="79"/>
  <c r="AA119" i="79" s="1"/>
  <c r="Z118" i="79"/>
  <c r="Y118" i="79"/>
  <c r="Y119" i="79" s="1"/>
  <c r="AL115" i="79"/>
  <c r="AK115" i="79"/>
  <c r="AJ115" i="79"/>
  <c r="AI115" i="79"/>
  <c r="AH115" i="79"/>
  <c r="AG115" i="79"/>
  <c r="AF115" i="79"/>
  <c r="AE115" i="79"/>
  <c r="AD115" i="79"/>
  <c r="AC115" i="79"/>
  <c r="AB115" i="79"/>
  <c r="AA115" i="79"/>
  <c r="Z115" i="79"/>
  <c r="Y115" i="79"/>
  <c r="AM114" i="79"/>
  <c r="AL112" i="79"/>
  <c r="AK112" i="79"/>
  <c r="AJ112" i="79"/>
  <c r="AI112" i="79"/>
  <c r="AH112" i="79"/>
  <c r="AG112" i="79"/>
  <c r="AF112" i="79"/>
  <c r="AE112" i="79"/>
  <c r="AD112" i="79"/>
  <c r="AC112" i="79"/>
  <c r="AB112" i="79"/>
  <c r="AA112" i="79"/>
  <c r="Z112" i="79"/>
  <c r="Y112" i="79"/>
  <c r="AM111" i="79"/>
  <c r="AL109" i="79"/>
  <c r="AK109" i="79"/>
  <c r="AJ109" i="79"/>
  <c r="AI109" i="79"/>
  <c r="AH109" i="79"/>
  <c r="AG109" i="79"/>
  <c r="AF109" i="79"/>
  <c r="AE109" i="79"/>
  <c r="AD109" i="79"/>
  <c r="AC109" i="79"/>
  <c r="AB109" i="79"/>
  <c r="AA109" i="79"/>
  <c r="Z109" i="79"/>
  <c r="Y109" i="79"/>
  <c r="AM108" i="79"/>
  <c r="AL106" i="79"/>
  <c r="AK106" i="79"/>
  <c r="AJ106" i="79"/>
  <c r="AI106" i="79"/>
  <c r="AH106" i="79"/>
  <c r="AG106" i="79"/>
  <c r="AF106" i="79"/>
  <c r="AE106" i="79"/>
  <c r="AD106" i="79"/>
  <c r="AC106" i="79"/>
  <c r="AB106" i="79"/>
  <c r="AA106" i="79"/>
  <c r="Z106" i="79"/>
  <c r="Y106" i="79"/>
  <c r="AM105" i="79"/>
  <c r="AL101" i="79"/>
  <c r="AK101" i="79"/>
  <c r="AJ101" i="79"/>
  <c r="AI101" i="79"/>
  <c r="AH101" i="79"/>
  <c r="AG101" i="79"/>
  <c r="AF101" i="79"/>
  <c r="AE101" i="79"/>
  <c r="AD101" i="79"/>
  <c r="AC101" i="79"/>
  <c r="AB101" i="79"/>
  <c r="AA101" i="79"/>
  <c r="Z101" i="79"/>
  <c r="Y101" i="79"/>
  <c r="AM100" i="79"/>
  <c r="AL98" i="79"/>
  <c r="AK98" i="79"/>
  <c r="AJ98" i="79"/>
  <c r="AI98" i="79"/>
  <c r="AH98" i="79"/>
  <c r="AG98" i="79"/>
  <c r="AF98" i="79"/>
  <c r="AE98" i="79"/>
  <c r="AD98" i="79"/>
  <c r="AC98" i="79"/>
  <c r="AB98" i="79"/>
  <c r="AA98" i="79"/>
  <c r="Z98" i="79"/>
  <c r="Y98" i="79"/>
  <c r="AM97" i="79"/>
  <c r="AL95" i="79"/>
  <c r="AK95" i="79"/>
  <c r="AJ95" i="79"/>
  <c r="AI95" i="79"/>
  <c r="AH95" i="79"/>
  <c r="AG95" i="79"/>
  <c r="AF95" i="79"/>
  <c r="AE95" i="79"/>
  <c r="AD95" i="79"/>
  <c r="AC95" i="79"/>
  <c r="AB95" i="79"/>
  <c r="AA95" i="79"/>
  <c r="Z95" i="79"/>
  <c r="Y95" i="79"/>
  <c r="AM94" i="79"/>
  <c r="AL92" i="79"/>
  <c r="AK92" i="79"/>
  <c r="AJ92" i="79"/>
  <c r="AI92" i="79"/>
  <c r="AH92" i="79"/>
  <c r="AG92" i="79"/>
  <c r="AF92" i="79"/>
  <c r="AE92" i="79"/>
  <c r="AD92" i="79"/>
  <c r="AC92" i="79"/>
  <c r="AB92" i="79"/>
  <c r="AA92" i="79"/>
  <c r="Z92" i="79"/>
  <c r="Y92" i="79"/>
  <c r="AM91" i="79"/>
  <c r="AL88" i="79"/>
  <c r="AK88" i="79"/>
  <c r="AJ88" i="79"/>
  <c r="AI88" i="79"/>
  <c r="AH88" i="79"/>
  <c r="AG88" i="79"/>
  <c r="AF88" i="79"/>
  <c r="AE88" i="79"/>
  <c r="AD88" i="79"/>
  <c r="AC88" i="79"/>
  <c r="AB88" i="79"/>
  <c r="AA88" i="79"/>
  <c r="Z88" i="79"/>
  <c r="Y88" i="79"/>
  <c r="AM87" i="79"/>
  <c r="AL85" i="79"/>
  <c r="AK85" i="79"/>
  <c r="AJ85" i="79"/>
  <c r="AI85" i="79"/>
  <c r="AH85" i="79"/>
  <c r="AG85" i="79"/>
  <c r="AF85" i="79"/>
  <c r="AE85" i="79"/>
  <c r="AD85" i="79"/>
  <c r="AC85" i="79"/>
  <c r="AB85" i="79"/>
  <c r="AA85" i="79"/>
  <c r="Z85" i="79"/>
  <c r="Y85" i="79"/>
  <c r="AM84" i="79"/>
  <c r="AL81" i="79"/>
  <c r="AK81" i="79"/>
  <c r="AJ81" i="79"/>
  <c r="AI81" i="79"/>
  <c r="AH81" i="79"/>
  <c r="AG81" i="79"/>
  <c r="AF81" i="79"/>
  <c r="AE81" i="79"/>
  <c r="AD81" i="79"/>
  <c r="AC81" i="79"/>
  <c r="AB81" i="79"/>
  <c r="AA81" i="79"/>
  <c r="Z81" i="79"/>
  <c r="Y81" i="79"/>
  <c r="AM80" i="79"/>
  <c r="AL77" i="79"/>
  <c r="AK77" i="79"/>
  <c r="AJ77" i="79"/>
  <c r="AI77" i="79"/>
  <c r="AH77" i="79"/>
  <c r="AG77" i="79"/>
  <c r="AF77" i="79"/>
  <c r="AE77" i="79"/>
  <c r="AD77" i="79"/>
  <c r="AC77" i="79"/>
  <c r="AB77" i="79"/>
  <c r="AA77" i="79"/>
  <c r="Z77" i="79"/>
  <c r="Y77" i="79"/>
  <c r="AM76" i="79"/>
  <c r="AL74" i="79"/>
  <c r="AK74" i="79"/>
  <c r="AJ74" i="79"/>
  <c r="AI74" i="79"/>
  <c r="AH74" i="79"/>
  <c r="AG74" i="79"/>
  <c r="AF74" i="79"/>
  <c r="AE74" i="79"/>
  <c r="AD74" i="79"/>
  <c r="AC74" i="79"/>
  <c r="AB74" i="79"/>
  <c r="AA74" i="79"/>
  <c r="Z74" i="79"/>
  <c r="Y74" i="79"/>
  <c r="AM73" i="79"/>
  <c r="AL71" i="79"/>
  <c r="AK71" i="79"/>
  <c r="AJ71" i="79"/>
  <c r="AI71" i="79"/>
  <c r="AH71" i="79"/>
  <c r="AG71" i="79"/>
  <c r="AF71" i="79"/>
  <c r="AE71" i="79"/>
  <c r="AD71" i="79"/>
  <c r="AC71" i="79"/>
  <c r="AB71" i="79"/>
  <c r="AA71" i="79"/>
  <c r="Z71" i="79"/>
  <c r="Y71" i="79"/>
  <c r="AM70" i="79"/>
  <c r="AL67" i="79"/>
  <c r="AK67" i="79"/>
  <c r="AJ67" i="79"/>
  <c r="AI67" i="79"/>
  <c r="AH67" i="79"/>
  <c r="AG67" i="79"/>
  <c r="AF67" i="79"/>
  <c r="AE67" i="79"/>
  <c r="AD67" i="79"/>
  <c r="AC67" i="79"/>
  <c r="AB67" i="79"/>
  <c r="AA67" i="79"/>
  <c r="Z67" i="79"/>
  <c r="Y67" i="79"/>
  <c r="AM66" i="79"/>
  <c r="AL64" i="79"/>
  <c r="AK64" i="79"/>
  <c r="AJ64" i="79"/>
  <c r="AI64" i="79"/>
  <c r="AH64" i="79"/>
  <c r="AG64" i="79"/>
  <c r="AF64" i="79"/>
  <c r="AE64" i="79"/>
  <c r="AD64" i="79"/>
  <c r="AC64" i="79"/>
  <c r="AB64" i="79"/>
  <c r="AA64" i="79"/>
  <c r="Z64" i="79"/>
  <c r="Y64" i="79"/>
  <c r="AM63" i="79"/>
  <c r="AL61" i="79"/>
  <c r="AK61" i="79"/>
  <c r="AJ61" i="79"/>
  <c r="AI61" i="79"/>
  <c r="AH61" i="79"/>
  <c r="AG61" i="79"/>
  <c r="AF61" i="79"/>
  <c r="AE61" i="79"/>
  <c r="AD61" i="79"/>
  <c r="AC61" i="79"/>
  <c r="AB61" i="79"/>
  <c r="AA61" i="79"/>
  <c r="Z61" i="79"/>
  <c r="Y61" i="79"/>
  <c r="AM60" i="79"/>
  <c r="AL58" i="79"/>
  <c r="AK58" i="79"/>
  <c r="AJ58" i="79"/>
  <c r="AI58" i="79"/>
  <c r="AH58" i="79"/>
  <c r="AG58" i="79"/>
  <c r="AF58" i="79"/>
  <c r="AE58" i="79"/>
  <c r="AD58" i="79"/>
  <c r="AC58" i="79"/>
  <c r="AB58" i="79"/>
  <c r="AA58" i="79"/>
  <c r="Z58" i="79"/>
  <c r="Y58" i="79"/>
  <c r="AM57" i="79"/>
  <c r="AL55" i="79"/>
  <c r="AK55" i="79"/>
  <c r="AJ55" i="79"/>
  <c r="AI55" i="79"/>
  <c r="AH55" i="79"/>
  <c r="AG55" i="79"/>
  <c r="AF55" i="79"/>
  <c r="AE55" i="79"/>
  <c r="AD55" i="79"/>
  <c r="AC55" i="79"/>
  <c r="AB55" i="79"/>
  <c r="AA55" i="79"/>
  <c r="Z55" i="79"/>
  <c r="Y55" i="79"/>
  <c r="AM54" i="79"/>
  <c r="AL51" i="79"/>
  <c r="AK51" i="79"/>
  <c r="AJ51" i="79"/>
  <c r="AI51" i="79"/>
  <c r="AH51" i="79"/>
  <c r="AG51" i="79"/>
  <c r="AF51" i="79"/>
  <c r="AE51" i="79"/>
  <c r="AD51" i="79"/>
  <c r="AC51" i="79"/>
  <c r="AB51" i="79"/>
  <c r="AA51" i="79"/>
  <c r="Z51" i="79"/>
  <c r="Y51" i="79"/>
  <c r="AM50" i="79"/>
  <c r="AL48" i="79"/>
  <c r="AK48" i="79"/>
  <c r="AJ48" i="79"/>
  <c r="AI48" i="79"/>
  <c r="AH48" i="79"/>
  <c r="AG48" i="79"/>
  <c r="AF48" i="79"/>
  <c r="AE48" i="79"/>
  <c r="AD48" i="79"/>
  <c r="AC48" i="79"/>
  <c r="AB48" i="79"/>
  <c r="AA48" i="79"/>
  <c r="Z48" i="79"/>
  <c r="Y48" i="79"/>
  <c r="AM47" i="79"/>
  <c r="AL45" i="79"/>
  <c r="AK45" i="79"/>
  <c r="AJ45" i="79"/>
  <c r="AI45" i="79"/>
  <c r="AH45" i="79"/>
  <c r="AG45" i="79"/>
  <c r="AF45" i="79"/>
  <c r="AE45" i="79"/>
  <c r="AD45" i="79"/>
  <c r="AC45" i="79"/>
  <c r="AB45" i="79"/>
  <c r="AA45" i="79"/>
  <c r="Z45" i="79"/>
  <c r="Z210" i="79" s="1"/>
  <c r="Y45" i="79"/>
  <c r="AM44" i="79"/>
  <c r="AL42" i="79"/>
  <c r="AK42" i="79"/>
  <c r="AK211" i="79" s="1"/>
  <c r="AK941" i="79" s="1"/>
  <c r="AJ42" i="79"/>
  <c r="AI42" i="79"/>
  <c r="AH42" i="79"/>
  <c r="AG42" i="79"/>
  <c r="AG211" i="79" s="1"/>
  <c r="AG941" i="79" s="1"/>
  <c r="AF42" i="79"/>
  <c r="AE42" i="79"/>
  <c r="AD42" i="79"/>
  <c r="AC42" i="79"/>
  <c r="AC209" i="79" s="1"/>
  <c r="AC575" i="79" s="1"/>
  <c r="AB42" i="79"/>
  <c r="AA42" i="79"/>
  <c r="Z42" i="79"/>
  <c r="Y42" i="79"/>
  <c r="AM41" i="79"/>
  <c r="AL39" i="79"/>
  <c r="AK39" i="79"/>
  <c r="AJ39" i="79"/>
  <c r="AJ210" i="79" s="1"/>
  <c r="AJ758" i="79" s="1"/>
  <c r="AI39" i="79"/>
  <c r="AH39" i="79"/>
  <c r="AG39" i="79"/>
  <c r="AF39" i="79"/>
  <c r="AF209" i="79" s="1"/>
  <c r="AF575" i="79" s="1"/>
  <c r="AE39" i="79"/>
  <c r="AD39" i="79"/>
  <c r="AC39" i="79"/>
  <c r="AB39" i="79"/>
  <c r="AB211" i="79" s="1"/>
  <c r="AB941" i="79" s="1"/>
  <c r="AA39" i="79"/>
  <c r="Z39" i="79"/>
  <c r="Y39" i="79"/>
  <c r="AM38" i="79"/>
  <c r="AL36" i="79"/>
  <c r="AK36" i="79"/>
  <c r="AJ36" i="79"/>
  <c r="AI36" i="79"/>
  <c r="AH36" i="79"/>
  <c r="AG36" i="79"/>
  <c r="AF36" i="79"/>
  <c r="AE36" i="79"/>
  <c r="AD36" i="79"/>
  <c r="AC36" i="79"/>
  <c r="AB36" i="79"/>
  <c r="AA36" i="79"/>
  <c r="Z36" i="79"/>
  <c r="Y36" i="79"/>
  <c r="AM35" i="79"/>
  <c r="AL35" i="79"/>
  <c r="AK35" i="79"/>
  <c r="AJ35" i="79"/>
  <c r="AI35" i="79"/>
  <c r="AH35" i="79"/>
  <c r="AG35" i="79"/>
  <c r="AF35" i="79"/>
  <c r="AE35" i="79"/>
  <c r="AD35" i="79"/>
  <c r="AC35" i="79"/>
  <c r="AB35" i="79"/>
  <c r="AA35" i="79"/>
  <c r="Z35" i="79"/>
  <c r="Y35" i="79"/>
  <c r="AL531" i="46"/>
  <c r="AK531" i="46"/>
  <c r="AJ531" i="46"/>
  <c r="AI531" i="46"/>
  <c r="AH531" i="46"/>
  <c r="AG531" i="46"/>
  <c r="AF531" i="46"/>
  <c r="AE531" i="46"/>
  <c r="AD531" i="46"/>
  <c r="AC531" i="46"/>
  <c r="AB531" i="46"/>
  <c r="AA531" i="46"/>
  <c r="Z531" i="46"/>
  <c r="Y531" i="46"/>
  <c r="AL530" i="46"/>
  <c r="AK530" i="46"/>
  <c r="AJ530" i="46"/>
  <c r="AI530" i="46"/>
  <c r="AH530" i="46"/>
  <c r="AG530" i="46"/>
  <c r="AF530" i="46"/>
  <c r="AE530" i="46"/>
  <c r="AD530" i="46"/>
  <c r="AC530" i="46"/>
  <c r="AB530" i="46"/>
  <c r="AA530" i="46"/>
  <c r="Z530" i="46"/>
  <c r="Y530" i="46"/>
  <c r="AL529" i="46"/>
  <c r="AK529" i="46"/>
  <c r="AJ529" i="46"/>
  <c r="AI529" i="46"/>
  <c r="AH529" i="46"/>
  <c r="AG529" i="46"/>
  <c r="AF529" i="46"/>
  <c r="AE529" i="46"/>
  <c r="AD529" i="46"/>
  <c r="AC529" i="46"/>
  <c r="AB529" i="46"/>
  <c r="AA529" i="46"/>
  <c r="Z529" i="46"/>
  <c r="Y529" i="46"/>
  <c r="AL528" i="46"/>
  <c r="AK528" i="46"/>
  <c r="AJ528" i="46"/>
  <c r="AI528" i="46"/>
  <c r="AH528" i="46"/>
  <c r="AG528" i="46"/>
  <c r="AF528" i="46"/>
  <c r="AE528" i="46"/>
  <c r="AD528" i="46"/>
  <c r="AC528" i="46"/>
  <c r="AB528" i="46"/>
  <c r="AA528" i="46"/>
  <c r="Z528" i="46"/>
  <c r="Y528" i="46"/>
  <c r="AL527" i="46"/>
  <c r="AK527" i="46"/>
  <c r="AJ527" i="46"/>
  <c r="AI527" i="46"/>
  <c r="AH527" i="46"/>
  <c r="AG527" i="46"/>
  <c r="AF527" i="46"/>
  <c r="AE527" i="46"/>
  <c r="AD527" i="46"/>
  <c r="AC527" i="46"/>
  <c r="AB527" i="46"/>
  <c r="AA527" i="46"/>
  <c r="Z527" i="46"/>
  <c r="Y527" i="46"/>
  <c r="AL526" i="46"/>
  <c r="AK526" i="46"/>
  <c r="AJ526" i="46"/>
  <c r="AI526" i="46"/>
  <c r="AH526" i="46"/>
  <c r="AG526" i="46"/>
  <c r="AF526" i="46"/>
  <c r="AE526" i="46"/>
  <c r="AD526" i="46"/>
  <c r="AC526" i="46"/>
  <c r="AB526" i="46"/>
  <c r="AA526" i="46"/>
  <c r="Z526" i="46"/>
  <c r="Y526" i="46"/>
  <c r="AM523" i="46"/>
  <c r="AM522" i="46"/>
  <c r="AL522" i="46"/>
  <c r="AK522" i="46"/>
  <c r="AJ522" i="46"/>
  <c r="AI522" i="46"/>
  <c r="AH522" i="46"/>
  <c r="AG522" i="46"/>
  <c r="AF522" i="46"/>
  <c r="AE522" i="46"/>
  <c r="AD522" i="46"/>
  <c r="AC522" i="46"/>
  <c r="AB522" i="46"/>
  <c r="AA522" i="46"/>
  <c r="Z522" i="46"/>
  <c r="Y522" i="46"/>
  <c r="AM521" i="46"/>
  <c r="AL521" i="46"/>
  <c r="AK521" i="46"/>
  <c r="AJ521" i="46"/>
  <c r="AI521" i="46"/>
  <c r="AH521" i="46"/>
  <c r="AG521" i="46"/>
  <c r="AF521" i="46"/>
  <c r="AE521" i="46"/>
  <c r="AD521" i="46"/>
  <c r="AC521" i="46"/>
  <c r="AB521" i="46"/>
  <c r="AA521" i="46"/>
  <c r="Z521" i="46"/>
  <c r="Y521" i="46"/>
  <c r="AM520" i="46"/>
  <c r="AL520" i="46"/>
  <c r="AK520" i="46"/>
  <c r="AJ520" i="46"/>
  <c r="AI520" i="46"/>
  <c r="AH520" i="46"/>
  <c r="AG520" i="46"/>
  <c r="AF520" i="46"/>
  <c r="AE520" i="46"/>
  <c r="AD520" i="46"/>
  <c r="AC520" i="46"/>
  <c r="AB520" i="46"/>
  <c r="AA520" i="46"/>
  <c r="Z520" i="46"/>
  <c r="Y520" i="46"/>
  <c r="AM519" i="46"/>
  <c r="AL519" i="46"/>
  <c r="AK519" i="46"/>
  <c r="AJ519" i="46"/>
  <c r="AI519" i="46"/>
  <c r="AH519" i="46"/>
  <c r="AG519" i="46"/>
  <c r="AF519" i="46"/>
  <c r="AE519" i="46"/>
  <c r="AD519" i="46"/>
  <c r="AC519" i="46"/>
  <c r="AB519" i="46"/>
  <c r="AA519" i="46"/>
  <c r="Z519" i="46"/>
  <c r="Y519" i="46"/>
  <c r="AM518" i="46"/>
  <c r="AL518" i="46"/>
  <c r="AK518" i="46"/>
  <c r="AJ518" i="46"/>
  <c r="AI518" i="46"/>
  <c r="AH518" i="46"/>
  <c r="AG518" i="46"/>
  <c r="AF518" i="46"/>
  <c r="AE518" i="46"/>
  <c r="AD518" i="46"/>
  <c r="AC518" i="46"/>
  <c r="AB518" i="46"/>
  <c r="AA518" i="46"/>
  <c r="Z518" i="46"/>
  <c r="Y518" i="46"/>
  <c r="AM517" i="46"/>
  <c r="AL517" i="46"/>
  <c r="AK517" i="46"/>
  <c r="AJ517" i="46"/>
  <c r="AI517" i="46"/>
  <c r="AH517" i="46"/>
  <c r="AG517" i="46"/>
  <c r="AF517" i="46"/>
  <c r="AE517" i="46"/>
  <c r="AD517" i="46"/>
  <c r="AC517" i="46"/>
  <c r="AB517" i="46"/>
  <c r="AA517" i="46"/>
  <c r="Z517" i="46"/>
  <c r="Y517" i="46"/>
  <c r="AL516" i="46"/>
  <c r="AK516" i="46"/>
  <c r="AJ516" i="46"/>
  <c r="AI516" i="46"/>
  <c r="AH516" i="46"/>
  <c r="AG516" i="46"/>
  <c r="AF516" i="46"/>
  <c r="AE516" i="46"/>
  <c r="AD516" i="46"/>
  <c r="AC516" i="46"/>
  <c r="AB516" i="46"/>
  <c r="AA516" i="46"/>
  <c r="Z516" i="46"/>
  <c r="Y516" i="46"/>
  <c r="AL514" i="46"/>
  <c r="AK514" i="46"/>
  <c r="AJ514" i="46"/>
  <c r="AI514" i="46"/>
  <c r="AH514" i="46"/>
  <c r="AG514" i="46"/>
  <c r="AF514" i="46"/>
  <c r="AE514" i="46"/>
  <c r="AD514" i="46"/>
  <c r="AC514" i="46"/>
  <c r="AB514" i="46"/>
  <c r="AA514" i="46"/>
  <c r="Z514" i="46"/>
  <c r="Y514" i="46"/>
  <c r="AL513" i="46"/>
  <c r="AK513" i="46"/>
  <c r="AJ513" i="46"/>
  <c r="AI513" i="46"/>
  <c r="AH513" i="46"/>
  <c r="AG513" i="46"/>
  <c r="AF513" i="46"/>
  <c r="AE513" i="46"/>
  <c r="AD513" i="46"/>
  <c r="AC513" i="46"/>
  <c r="AB513" i="46"/>
  <c r="AA513" i="46"/>
  <c r="Z513" i="46"/>
  <c r="Y513" i="46"/>
  <c r="X513" i="46"/>
  <c r="W513" i="46"/>
  <c r="V513" i="46"/>
  <c r="U513" i="46"/>
  <c r="T513" i="46"/>
  <c r="S513" i="46"/>
  <c r="R513" i="46"/>
  <c r="Q513" i="46"/>
  <c r="P513" i="46"/>
  <c r="O513" i="46"/>
  <c r="M513" i="46"/>
  <c r="L513" i="46"/>
  <c r="K513" i="46"/>
  <c r="J513" i="46"/>
  <c r="I513" i="46"/>
  <c r="H513" i="46"/>
  <c r="G513" i="46"/>
  <c r="F513" i="46"/>
  <c r="E513" i="46"/>
  <c r="D513" i="46"/>
  <c r="AL511" i="46"/>
  <c r="AK511" i="46"/>
  <c r="AJ511" i="46"/>
  <c r="AI511" i="46"/>
  <c r="AH511" i="46"/>
  <c r="AG511" i="46"/>
  <c r="AF511" i="46"/>
  <c r="AE511" i="46"/>
  <c r="AD511" i="46"/>
  <c r="AC511" i="46"/>
  <c r="AB511" i="46"/>
  <c r="AA511" i="46"/>
  <c r="Z511" i="46"/>
  <c r="Y511" i="46"/>
  <c r="N511" i="46"/>
  <c r="AM510" i="46"/>
  <c r="X510" i="46"/>
  <c r="W510" i="46"/>
  <c r="V510" i="46"/>
  <c r="U510" i="46"/>
  <c r="T510" i="46"/>
  <c r="S510" i="46"/>
  <c r="R510" i="46"/>
  <c r="Q510" i="46"/>
  <c r="P510" i="46"/>
  <c r="M510" i="46"/>
  <c r="L510" i="46"/>
  <c r="K510" i="46"/>
  <c r="J510" i="46"/>
  <c r="I510" i="46"/>
  <c r="H510" i="46"/>
  <c r="G510" i="46"/>
  <c r="F510" i="46"/>
  <c r="E510" i="46"/>
  <c r="AL508" i="46"/>
  <c r="AK508" i="46"/>
  <c r="AJ508" i="46"/>
  <c r="AI508" i="46"/>
  <c r="AH508" i="46"/>
  <c r="AG508" i="46"/>
  <c r="AF508" i="46"/>
  <c r="AE508" i="46"/>
  <c r="AD508" i="46"/>
  <c r="AC508" i="46"/>
  <c r="AB508" i="46"/>
  <c r="AA508" i="46"/>
  <c r="Z508" i="46"/>
  <c r="Y508" i="46"/>
  <c r="N508" i="46"/>
  <c r="AM507" i="46"/>
  <c r="X507" i="46"/>
  <c r="W507" i="46"/>
  <c r="V507" i="46"/>
  <c r="U507" i="46"/>
  <c r="T507" i="46"/>
  <c r="S507" i="46"/>
  <c r="R507" i="46"/>
  <c r="Q507" i="46"/>
  <c r="P507" i="46"/>
  <c r="AL505" i="46"/>
  <c r="AK505" i="46"/>
  <c r="AJ505" i="46"/>
  <c r="AI505" i="46"/>
  <c r="AH505" i="46"/>
  <c r="AG505" i="46"/>
  <c r="AF505" i="46"/>
  <c r="AE505" i="46"/>
  <c r="AD505" i="46"/>
  <c r="AC505" i="46"/>
  <c r="AB505" i="46"/>
  <c r="AA505" i="46"/>
  <c r="Z505" i="46"/>
  <c r="Y505" i="46"/>
  <c r="N505" i="46"/>
  <c r="AM504" i="46"/>
  <c r="AL501" i="46"/>
  <c r="AK501" i="46"/>
  <c r="AJ501" i="46"/>
  <c r="AI501" i="46"/>
  <c r="AH501" i="46"/>
  <c r="AG501" i="46"/>
  <c r="AF501" i="46"/>
  <c r="AE501" i="46"/>
  <c r="AD501" i="46"/>
  <c r="AC501" i="46"/>
  <c r="AB501" i="46"/>
  <c r="AA501" i="46"/>
  <c r="Z501" i="46"/>
  <c r="Y501" i="46"/>
  <c r="N501" i="46"/>
  <c r="AM500" i="46"/>
  <c r="AL498" i="46"/>
  <c r="AK498" i="46"/>
  <c r="AJ498" i="46"/>
  <c r="AI498" i="46"/>
  <c r="AH498" i="46"/>
  <c r="AG498" i="46"/>
  <c r="AF498" i="46"/>
  <c r="AE498" i="46"/>
  <c r="AD498" i="46"/>
  <c r="AC498" i="46"/>
  <c r="AB498" i="46"/>
  <c r="AA498" i="46"/>
  <c r="Z498" i="46"/>
  <c r="Y498" i="46"/>
  <c r="N498" i="46"/>
  <c r="AM497" i="46"/>
  <c r="AL495" i="46"/>
  <c r="AK495" i="46"/>
  <c r="AJ495" i="46"/>
  <c r="AI495" i="46"/>
  <c r="AH495" i="46"/>
  <c r="AG495" i="46"/>
  <c r="AF495" i="46"/>
  <c r="AE495" i="46"/>
  <c r="AD495" i="46"/>
  <c r="AC495" i="46"/>
  <c r="AB495" i="46"/>
  <c r="AA495" i="46"/>
  <c r="Z495" i="46"/>
  <c r="Y495" i="46"/>
  <c r="N495" i="46"/>
  <c r="AM494" i="46"/>
  <c r="AL492" i="46"/>
  <c r="AK492" i="46"/>
  <c r="AJ492" i="46"/>
  <c r="AI492" i="46"/>
  <c r="AH492" i="46"/>
  <c r="AG492" i="46"/>
  <c r="AF492" i="46"/>
  <c r="AE492" i="46"/>
  <c r="AD492" i="46"/>
  <c r="AC492" i="46"/>
  <c r="AB492" i="46"/>
  <c r="AA492" i="46"/>
  <c r="Z492" i="46"/>
  <c r="Y492" i="46"/>
  <c r="N492" i="46"/>
  <c r="AM491" i="46"/>
  <c r="AL489" i="46"/>
  <c r="AK489" i="46"/>
  <c r="AJ489" i="46"/>
  <c r="AI489" i="46"/>
  <c r="AH489" i="46"/>
  <c r="AG489" i="46"/>
  <c r="AF489" i="46"/>
  <c r="AE489" i="46"/>
  <c r="AD489" i="46"/>
  <c r="AC489" i="46"/>
  <c r="AB489" i="46"/>
  <c r="AA489" i="46"/>
  <c r="Z489" i="46"/>
  <c r="Y489" i="46"/>
  <c r="N489" i="46"/>
  <c r="AM488" i="46"/>
  <c r="AL485" i="46"/>
  <c r="AK485" i="46"/>
  <c r="AJ485" i="46"/>
  <c r="AI485" i="46"/>
  <c r="AH485" i="46"/>
  <c r="AG485" i="46"/>
  <c r="AF485" i="46"/>
  <c r="AE485" i="46"/>
  <c r="AD485" i="46"/>
  <c r="AC485" i="46"/>
  <c r="AB485" i="46"/>
  <c r="AA485" i="46"/>
  <c r="Z485" i="46"/>
  <c r="Y485" i="46"/>
  <c r="N485" i="46"/>
  <c r="AM484" i="46"/>
  <c r="AL482" i="46"/>
  <c r="AK482" i="46"/>
  <c r="AJ482" i="46"/>
  <c r="AI482" i="46"/>
  <c r="AH482" i="46"/>
  <c r="AG482" i="46"/>
  <c r="AF482" i="46"/>
  <c r="AE482" i="46"/>
  <c r="AD482" i="46"/>
  <c r="AC482" i="46"/>
  <c r="AB482" i="46"/>
  <c r="AA482" i="46"/>
  <c r="Z482" i="46"/>
  <c r="Y482" i="46"/>
  <c r="AM481" i="46"/>
  <c r="AL478" i="46"/>
  <c r="AK478" i="46"/>
  <c r="AJ478" i="46"/>
  <c r="AI478" i="46"/>
  <c r="AH478" i="46"/>
  <c r="AG478" i="46"/>
  <c r="AF478" i="46"/>
  <c r="AE478" i="46"/>
  <c r="AD478" i="46"/>
  <c r="AC478" i="46"/>
  <c r="AB478" i="46"/>
  <c r="AA478" i="46"/>
  <c r="Z478" i="46"/>
  <c r="Y478" i="46"/>
  <c r="AM477" i="46"/>
  <c r="X477" i="46"/>
  <c r="W477" i="46"/>
  <c r="V477" i="46"/>
  <c r="U477" i="46"/>
  <c r="T477" i="46"/>
  <c r="S477" i="46"/>
  <c r="R477" i="46"/>
  <c r="Q477" i="46"/>
  <c r="P477" i="46"/>
  <c r="M477" i="46"/>
  <c r="L477" i="46"/>
  <c r="K477" i="46"/>
  <c r="J477" i="46"/>
  <c r="I477" i="46"/>
  <c r="H477" i="46"/>
  <c r="G477" i="46"/>
  <c r="F477" i="46"/>
  <c r="E477" i="46"/>
  <c r="AL474" i="46"/>
  <c r="AK474" i="46"/>
  <c r="AJ474" i="46"/>
  <c r="AI474" i="46"/>
  <c r="AH474" i="46"/>
  <c r="AG474" i="46"/>
  <c r="AF474" i="46"/>
  <c r="AE474" i="46"/>
  <c r="AD474" i="46"/>
  <c r="AC474" i="46"/>
  <c r="AB474" i="46"/>
  <c r="AA474" i="46"/>
  <c r="Z474" i="46"/>
  <c r="Y474" i="46"/>
  <c r="AM473" i="46"/>
  <c r="AL471" i="46"/>
  <c r="AK471" i="46"/>
  <c r="AJ471" i="46"/>
  <c r="AI471" i="46"/>
  <c r="AH471" i="46"/>
  <c r="AG471" i="46"/>
  <c r="AF471" i="46"/>
  <c r="AE471" i="46"/>
  <c r="AD471" i="46"/>
  <c r="AC471" i="46"/>
  <c r="AB471" i="46"/>
  <c r="AA471" i="46"/>
  <c r="Z471" i="46"/>
  <c r="Y471" i="46"/>
  <c r="N471" i="46"/>
  <c r="AM470" i="46"/>
  <c r="AL468" i="46"/>
  <c r="AK468" i="46"/>
  <c r="AJ468" i="46"/>
  <c r="AI468" i="46"/>
  <c r="AH468" i="46"/>
  <c r="AG468" i="46"/>
  <c r="AF468" i="46"/>
  <c r="AE468" i="46"/>
  <c r="AD468" i="46"/>
  <c r="AC468" i="46"/>
  <c r="AB468" i="46"/>
  <c r="AA468" i="46"/>
  <c r="Z468" i="46"/>
  <c r="Y468" i="46"/>
  <c r="N468" i="46"/>
  <c r="AM467" i="46"/>
  <c r="X467" i="46"/>
  <c r="W467" i="46"/>
  <c r="V467" i="46"/>
  <c r="U467" i="46"/>
  <c r="T467" i="46"/>
  <c r="S467" i="46"/>
  <c r="R467" i="46"/>
  <c r="Q467" i="46"/>
  <c r="P467" i="46"/>
  <c r="M467" i="46"/>
  <c r="L467" i="46"/>
  <c r="K467" i="46"/>
  <c r="J467" i="46"/>
  <c r="I467" i="46"/>
  <c r="H467" i="46"/>
  <c r="G467" i="46"/>
  <c r="F467" i="46"/>
  <c r="E467" i="46"/>
  <c r="AL465" i="46"/>
  <c r="AK465" i="46"/>
  <c r="AJ465" i="46"/>
  <c r="AI465" i="46"/>
  <c r="AH465" i="46"/>
  <c r="AG465" i="46"/>
  <c r="AF465" i="46"/>
  <c r="AE465" i="46"/>
  <c r="AD465" i="46"/>
  <c r="AC465" i="46"/>
  <c r="AB465" i="46"/>
  <c r="AA465" i="46"/>
  <c r="Z465" i="46"/>
  <c r="Y465" i="46"/>
  <c r="N465" i="46"/>
  <c r="AM464" i="46"/>
  <c r="AL462" i="46"/>
  <c r="AK462" i="46"/>
  <c r="AJ462" i="46"/>
  <c r="AI462" i="46"/>
  <c r="AH462" i="46"/>
  <c r="AG462" i="46"/>
  <c r="AF462" i="46"/>
  <c r="AE462" i="46"/>
  <c r="AD462" i="46"/>
  <c r="AC462" i="46"/>
  <c r="AB462" i="46"/>
  <c r="AA462" i="46"/>
  <c r="Z462" i="46"/>
  <c r="Y462" i="46"/>
  <c r="N462" i="46"/>
  <c r="AM461" i="46"/>
  <c r="AL458" i="46"/>
  <c r="AK458" i="46"/>
  <c r="AJ458" i="46"/>
  <c r="AI458" i="46"/>
  <c r="AH458" i="46"/>
  <c r="AG458" i="46"/>
  <c r="AF458" i="46"/>
  <c r="AE458" i="46"/>
  <c r="AD458" i="46"/>
  <c r="AC458" i="46"/>
  <c r="AB458" i="46"/>
  <c r="AA458" i="46"/>
  <c r="Z458" i="46"/>
  <c r="Y458" i="46"/>
  <c r="AM457" i="46"/>
  <c r="AL455" i="46"/>
  <c r="AK455" i="46"/>
  <c r="AJ455" i="46"/>
  <c r="AI455" i="46"/>
  <c r="AH455" i="46"/>
  <c r="AG455" i="46"/>
  <c r="AF455" i="46"/>
  <c r="AE455" i="46"/>
  <c r="AD455" i="46"/>
  <c r="AC455" i="46"/>
  <c r="AB455" i="46"/>
  <c r="AA455" i="46"/>
  <c r="Z455" i="46"/>
  <c r="Y455" i="46"/>
  <c r="AM454" i="46"/>
  <c r="AL452" i="46"/>
  <c r="AK452" i="46"/>
  <c r="AJ452" i="46"/>
  <c r="AI452" i="46"/>
  <c r="AH452" i="46"/>
  <c r="AG452" i="46"/>
  <c r="AF452" i="46"/>
  <c r="AE452" i="46"/>
  <c r="AD452" i="46"/>
  <c r="AC452" i="46"/>
  <c r="AB452" i="46"/>
  <c r="AA452" i="46"/>
  <c r="Z452" i="46"/>
  <c r="Y452" i="46"/>
  <c r="AM451" i="46"/>
  <c r="AL449" i="46"/>
  <c r="AK449" i="46"/>
  <c r="AJ449" i="46"/>
  <c r="AI449" i="46"/>
  <c r="AH449" i="46"/>
  <c r="AG449" i="46"/>
  <c r="AF449" i="46"/>
  <c r="AE449" i="46"/>
  <c r="AD449" i="46"/>
  <c r="AC449" i="46"/>
  <c r="AB449" i="46"/>
  <c r="AA449" i="46"/>
  <c r="Z449" i="46"/>
  <c r="Y449" i="46"/>
  <c r="N449" i="46"/>
  <c r="AM448" i="46"/>
  <c r="X448" i="46"/>
  <c r="W448" i="46"/>
  <c r="V448" i="46"/>
  <c r="U448" i="46"/>
  <c r="T448" i="46"/>
  <c r="S448" i="46"/>
  <c r="R448" i="46"/>
  <c r="Q448" i="46"/>
  <c r="P448" i="46"/>
  <c r="M448" i="46"/>
  <c r="L448" i="46"/>
  <c r="K448" i="46"/>
  <c r="J448" i="46"/>
  <c r="I448" i="46"/>
  <c r="H448" i="46"/>
  <c r="G448" i="46"/>
  <c r="F448" i="46"/>
  <c r="E448" i="46"/>
  <c r="AL446" i="46"/>
  <c r="AK446" i="46"/>
  <c r="AJ446" i="46"/>
  <c r="AI446" i="46"/>
  <c r="AH446" i="46"/>
  <c r="AG446" i="46"/>
  <c r="AF446" i="46"/>
  <c r="AE446" i="46"/>
  <c r="AD446" i="46"/>
  <c r="AC446" i="46"/>
  <c r="AB446" i="46"/>
  <c r="AA446" i="46"/>
  <c r="Z446" i="46"/>
  <c r="Y446" i="46"/>
  <c r="N446" i="46"/>
  <c r="AM445" i="46"/>
  <c r="X445" i="46"/>
  <c r="W445" i="46"/>
  <c r="V445" i="46"/>
  <c r="U445" i="46"/>
  <c r="T445" i="46"/>
  <c r="S445" i="46"/>
  <c r="R445" i="46"/>
  <c r="Q445" i="46"/>
  <c r="P445" i="46"/>
  <c r="M445" i="46"/>
  <c r="L445" i="46"/>
  <c r="K445" i="46"/>
  <c r="J445" i="46"/>
  <c r="I445" i="46"/>
  <c r="H445" i="46"/>
  <c r="G445" i="46"/>
  <c r="F445" i="46"/>
  <c r="E445" i="46"/>
  <c r="AL443" i="46"/>
  <c r="AK443" i="46"/>
  <c r="AJ443" i="46"/>
  <c r="AI443" i="46"/>
  <c r="AH443" i="46"/>
  <c r="AG443" i="46"/>
  <c r="AF443" i="46"/>
  <c r="AE443" i="46"/>
  <c r="AD443" i="46"/>
  <c r="AC443" i="46"/>
  <c r="AB443" i="46"/>
  <c r="AA443" i="46"/>
  <c r="Z443" i="46"/>
  <c r="Y443" i="46"/>
  <c r="N443" i="46"/>
  <c r="AM442" i="46"/>
  <c r="AL440" i="46"/>
  <c r="AK440" i="46"/>
  <c r="AJ440" i="46"/>
  <c r="AI440" i="46"/>
  <c r="AH440" i="46"/>
  <c r="AG440" i="46"/>
  <c r="AF440" i="46"/>
  <c r="AE440" i="46"/>
  <c r="AD440" i="46"/>
  <c r="AC440" i="46"/>
  <c r="AB440" i="46"/>
  <c r="AA440" i="46"/>
  <c r="Z440" i="46"/>
  <c r="Y440" i="46"/>
  <c r="N440" i="46"/>
  <c r="AM439" i="46"/>
  <c r="X439" i="46"/>
  <c r="W439" i="46"/>
  <c r="V439" i="46"/>
  <c r="U439" i="46"/>
  <c r="T439" i="46"/>
  <c r="S439" i="46"/>
  <c r="R439" i="46"/>
  <c r="Q439" i="46"/>
  <c r="P439" i="46"/>
  <c r="M439" i="46"/>
  <c r="L439" i="46"/>
  <c r="K439" i="46"/>
  <c r="J439" i="46"/>
  <c r="I439" i="46"/>
  <c r="H439" i="46"/>
  <c r="G439" i="46"/>
  <c r="F439" i="46"/>
  <c r="E439" i="46"/>
  <c r="AL437" i="46"/>
  <c r="AK437" i="46"/>
  <c r="AJ437" i="46"/>
  <c r="AI437" i="46"/>
  <c r="AH437" i="46"/>
  <c r="AG437" i="46"/>
  <c r="AF437" i="46"/>
  <c r="AE437" i="46"/>
  <c r="AD437" i="46"/>
  <c r="AC437" i="46"/>
  <c r="AB437" i="46"/>
  <c r="AA437" i="46"/>
  <c r="Z437" i="46"/>
  <c r="Y437" i="46"/>
  <c r="N437" i="46"/>
  <c r="AM436" i="46"/>
  <c r="X436" i="46"/>
  <c r="W436" i="46"/>
  <c r="V436" i="46"/>
  <c r="U436" i="46"/>
  <c r="T436" i="46"/>
  <c r="S436" i="46"/>
  <c r="R436" i="46"/>
  <c r="Q436" i="46"/>
  <c r="P436" i="46"/>
  <c r="M436" i="46"/>
  <c r="L436" i="46"/>
  <c r="K436" i="46"/>
  <c r="J436" i="46"/>
  <c r="I436" i="46"/>
  <c r="H436" i="46"/>
  <c r="G436" i="46"/>
  <c r="F436" i="46"/>
  <c r="E436" i="46"/>
  <c r="AL433" i="46"/>
  <c r="AK433" i="46"/>
  <c r="AJ433" i="46"/>
  <c r="AI433" i="46"/>
  <c r="AH433" i="46"/>
  <c r="AG433" i="46"/>
  <c r="AF433" i="46"/>
  <c r="AE433" i="46"/>
  <c r="AD433" i="46"/>
  <c r="AC433" i="46"/>
  <c r="AB433" i="46"/>
  <c r="AA433" i="46"/>
  <c r="Z433" i="46"/>
  <c r="Y433" i="46"/>
  <c r="AM432" i="46"/>
  <c r="M432" i="46"/>
  <c r="L432" i="46"/>
  <c r="K432" i="46"/>
  <c r="J432" i="46"/>
  <c r="I432" i="46"/>
  <c r="H432" i="46"/>
  <c r="G432" i="46"/>
  <c r="F432" i="46"/>
  <c r="E432" i="46"/>
  <c r="AL430" i="46"/>
  <c r="AK430" i="46"/>
  <c r="AJ430" i="46"/>
  <c r="AI430" i="46"/>
  <c r="AH430" i="46"/>
  <c r="AG430" i="46"/>
  <c r="AF430" i="46"/>
  <c r="AE430" i="46"/>
  <c r="AD430" i="46"/>
  <c r="AC430" i="46"/>
  <c r="AB430" i="46"/>
  <c r="AA430" i="46"/>
  <c r="Z430" i="46"/>
  <c r="Y430" i="46"/>
  <c r="AM429" i="46"/>
  <c r="AL427" i="46"/>
  <c r="AK427" i="46"/>
  <c r="AJ427" i="46"/>
  <c r="AI427" i="46"/>
  <c r="AH427" i="46"/>
  <c r="AG427" i="46"/>
  <c r="AF427" i="46"/>
  <c r="AE427" i="46"/>
  <c r="AD427" i="46"/>
  <c r="AC427" i="46"/>
  <c r="AB427" i="46"/>
  <c r="AA427" i="46"/>
  <c r="Z427" i="46"/>
  <c r="Y427" i="46"/>
  <c r="AM426" i="46"/>
  <c r="AL424" i="46"/>
  <c r="AK424" i="46"/>
  <c r="AJ424" i="46"/>
  <c r="AI424" i="46"/>
  <c r="AH424" i="46"/>
  <c r="AG424" i="46"/>
  <c r="AF424" i="46"/>
  <c r="AE424" i="46"/>
  <c r="AD424" i="46"/>
  <c r="AC424" i="46"/>
  <c r="AB424" i="46"/>
  <c r="AA424" i="46"/>
  <c r="Z424" i="46"/>
  <c r="Y424" i="46"/>
  <c r="AM423" i="46"/>
  <c r="AL421" i="46"/>
  <c r="AK421" i="46"/>
  <c r="AJ421" i="46"/>
  <c r="AI421" i="46"/>
  <c r="AH421" i="46"/>
  <c r="AG421" i="46"/>
  <c r="AF421" i="46"/>
  <c r="AE421" i="46"/>
  <c r="AD421" i="46"/>
  <c r="AC421" i="46"/>
  <c r="AB421" i="46"/>
  <c r="AA421" i="46"/>
  <c r="Z421" i="46"/>
  <c r="Y421" i="46"/>
  <c r="AM420" i="46"/>
  <c r="X420" i="46"/>
  <c r="W420" i="46"/>
  <c r="V420" i="46"/>
  <c r="U420" i="46"/>
  <c r="T420" i="46"/>
  <c r="S420" i="46"/>
  <c r="R420" i="46"/>
  <c r="Q420" i="46"/>
  <c r="P420" i="46"/>
  <c r="M420" i="46"/>
  <c r="L420" i="46"/>
  <c r="K420" i="46"/>
  <c r="J420" i="46"/>
  <c r="I420" i="46"/>
  <c r="H420" i="46"/>
  <c r="G420" i="46"/>
  <c r="F420" i="46"/>
  <c r="E420" i="46"/>
  <c r="AL418" i="46"/>
  <c r="AK418" i="46"/>
  <c r="AJ418" i="46"/>
  <c r="AI418" i="46"/>
  <c r="AH418" i="46"/>
  <c r="AG418" i="46"/>
  <c r="AF418" i="46"/>
  <c r="AE418" i="46"/>
  <c r="AD418" i="46"/>
  <c r="AC418" i="46"/>
  <c r="AB418" i="46"/>
  <c r="AA418" i="46"/>
  <c r="Z418" i="46"/>
  <c r="Y418" i="46"/>
  <c r="AM417" i="46"/>
  <c r="X417" i="46"/>
  <c r="W417" i="46"/>
  <c r="V417" i="46"/>
  <c r="U417" i="46"/>
  <c r="T417" i="46"/>
  <c r="S417" i="46"/>
  <c r="R417" i="46"/>
  <c r="Q417" i="46"/>
  <c r="P417" i="46"/>
  <c r="M417" i="46"/>
  <c r="L417" i="46"/>
  <c r="K417" i="46"/>
  <c r="J417" i="46"/>
  <c r="I417" i="46"/>
  <c r="H417" i="46"/>
  <c r="G417" i="46"/>
  <c r="F417" i="46"/>
  <c r="E417" i="46"/>
  <c r="AL415" i="46"/>
  <c r="AK415" i="46"/>
  <c r="AJ415" i="46"/>
  <c r="AI415" i="46"/>
  <c r="AH415" i="46"/>
  <c r="AG415" i="46"/>
  <c r="AF415" i="46"/>
  <c r="AE415" i="46"/>
  <c r="AD415" i="46"/>
  <c r="AC415" i="46"/>
  <c r="AB415" i="46"/>
  <c r="AA415" i="46"/>
  <c r="Z415" i="46"/>
  <c r="Y415" i="46"/>
  <c r="AM414" i="46"/>
  <c r="X414" i="46"/>
  <c r="W414" i="46"/>
  <c r="V414" i="46"/>
  <c r="U414" i="46"/>
  <c r="T414" i="46"/>
  <c r="S414" i="46"/>
  <c r="R414" i="46"/>
  <c r="Q414" i="46"/>
  <c r="P414" i="46"/>
  <c r="M414" i="46"/>
  <c r="L414" i="46"/>
  <c r="K414" i="46"/>
  <c r="J414" i="46"/>
  <c r="I414" i="46"/>
  <c r="H414" i="46"/>
  <c r="G414" i="46"/>
  <c r="F414" i="46"/>
  <c r="E414" i="46"/>
  <c r="AL412" i="46"/>
  <c r="AK412" i="46"/>
  <c r="AJ412" i="46"/>
  <c r="AI412" i="46"/>
  <c r="AH412" i="46"/>
  <c r="AG412" i="46"/>
  <c r="AF412" i="46"/>
  <c r="AE412" i="46"/>
  <c r="AD412" i="46"/>
  <c r="AC412" i="46"/>
  <c r="AB412" i="46"/>
  <c r="AA412" i="46"/>
  <c r="Z412" i="46"/>
  <c r="Y412" i="46"/>
  <c r="AM411" i="46"/>
  <c r="X411" i="46"/>
  <c r="W411" i="46"/>
  <c r="V411" i="46"/>
  <c r="U411" i="46"/>
  <c r="T411" i="46"/>
  <c r="S411" i="46"/>
  <c r="R411" i="46"/>
  <c r="Q411" i="46"/>
  <c r="P411" i="46"/>
  <c r="M411" i="46"/>
  <c r="L411" i="46"/>
  <c r="K411" i="46"/>
  <c r="J411" i="46"/>
  <c r="I411" i="46"/>
  <c r="H411" i="46"/>
  <c r="G411" i="46"/>
  <c r="F411" i="46"/>
  <c r="E411" i="46"/>
  <c r="AL409" i="46"/>
  <c r="AK409" i="46"/>
  <c r="AJ409" i="46"/>
  <c r="AI409" i="46"/>
  <c r="AH409" i="46"/>
  <c r="AG409" i="46"/>
  <c r="AF409" i="46"/>
  <c r="AE409" i="46"/>
  <c r="AD409" i="46"/>
  <c r="AC409" i="46"/>
  <c r="AB409" i="46"/>
  <c r="AA409" i="46"/>
  <c r="Z409" i="46"/>
  <c r="Y409" i="46"/>
  <c r="AM408" i="46"/>
  <c r="X408" i="46"/>
  <c r="W408" i="46"/>
  <c r="V408" i="46"/>
  <c r="U408" i="46"/>
  <c r="T408" i="46"/>
  <c r="S408" i="46"/>
  <c r="R408" i="46"/>
  <c r="Q408" i="46"/>
  <c r="P408" i="46"/>
  <c r="M408" i="46"/>
  <c r="L408" i="46"/>
  <c r="K408" i="46"/>
  <c r="J408" i="46"/>
  <c r="I408" i="46"/>
  <c r="H408" i="46"/>
  <c r="G408" i="46"/>
  <c r="F408" i="46"/>
  <c r="E408" i="46"/>
  <c r="AL407" i="46"/>
  <c r="AK407" i="46"/>
  <c r="AJ407" i="46"/>
  <c r="AI407" i="46"/>
  <c r="AH407" i="46"/>
  <c r="AG407" i="46"/>
  <c r="AF407" i="46"/>
  <c r="AE407" i="46"/>
  <c r="AD407" i="46"/>
  <c r="AC407" i="46"/>
  <c r="AB407" i="46"/>
  <c r="AA407" i="46"/>
  <c r="Z407" i="46"/>
  <c r="Y407" i="46"/>
  <c r="AM406" i="46"/>
  <c r="AL406" i="46"/>
  <c r="AK406" i="46"/>
  <c r="AJ406" i="46"/>
  <c r="AI406" i="46"/>
  <c r="AH406" i="46"/>
  <c r="AG406" i="46"/>
  <c r="AF406" i="46"/>
  <c r="AE406" i="46"/>
  <c r="AD406" i="46"/>
  <c r="AC406" i="46"/>
  <c r="AB406" i="46"/>
  <c r="AA406" i="46"/>
  <c r="Z406" i="46"/>
  <c r="Y406" i="46"/>
  <c r="AL401" i="46"/>
  <c r="AK401" i="46"/>
  <c r="AJ401" i="46"/>
  <c r="AI401" i="46"/>
  <c r="AH401" i="46"/>
  <c r="AG401" i="46"/>
  <c r="AF401" i="46"/>
  <c r="AE401" i="46"/>
  <c r="AD401" i="46"/>
  <c r="AC401" i="46"/>
  <c r="AB401" i="46"/>
  <c r="AA401" i="46"/>
  <c r="Z401" i="46"/>
  <c r="Y401" i="46"/>
  <c r="AL400" i="46"/>
  <c r="AK400" i="46"/>
  <c r="AJ400" i="46"/>
  <c r="AI400" i="46"/>
  <c r="AH400" i="46"/>
  <c r="AG400" i="46"/>
  <c r="AF400" i="46"/>
  <c r="AE400" i="46"/>
  <c r="AD400" i="46"/>
  <c r="AC400" i="46"/>
  <c r="AB400" i="46"/>
  <c r="AA400" i="46"/>
  <c r="Z400" i="46"/>
  <c r="Y400" i="46"/>
  <c r="AL399" i="46"/>
  <c r="AK399" i="46"/>
  <c r="AJ399" i="46"/>
  <c r="AI399" i="46"/>
  <c r="AH399" i="46"/>
  <c r="AG399" i="46"/>
  <c r="AF399" i="46"/>
  <c r="AE399" i="46"/>
  <c r="AD399" i="46"/>
  <c r="AC399" i="46"/>
  <c r="AB399" i="46"/>
  <c r="AA399" i="46"/>
  <c r="Z399" i="46"/>
  <c r="Y399" i="46"/>
  <c r="AL398" i="46"/>
  <c r="AK398" i="46"/>
  <c r="AJ398" i="46"/>
  <c r="AI398" i="46"/>
  <c r="AH398" i="46"/>
  <c r="AG398" i="46"/>
  <c r="AF398" i="46"/>
  <c r="AE398" i="46"/>
  <c r="AD398" i="46"/>
  <c r="AC398" i="46"/>
  <c r="AB398" i="46"/>
  <c r="AA398" i="46"/>
  <c r="Z398" i="46"/>
  <c r="Y398" i="46"/>
  <c r="AL397" i="46"/>
  <c r="AK397" i="46"/>
  <c r="AJ397" i="46"/>
  <c r="AI397" i="46"/>
  <c r="AH397" i="46"/>
  <c r="AG397" i="46"/>
  <c r="AF397" i="46"/>
  <c r="AE397" i="46"/>
  <c r="AD397" i="46"/>
  <c r="AC397" i="46"/>
  <c r="AB397" i="46"/>
  <c r="AA397" i="46"/>
  <c r="Z397" i="46"/>
  <c r="Y397" i="46"/>
  <c r="AL396" i="46"/>
  <c r="AK396" i="46"/>
  <c r="AJ396" i="46"/>
  <c r="AI396" i="46"/>
  <c r="AH396" i="46"/>
  <c r="AG396" i="46"/>
  <c r="AF396" i="46"/>
  <c r="AE396" i="46"/>
  <c r="AD396" i="46"/>
  <c r="AC396" i="46"/>
  <c r="AB396" i="46"/>
  <c r="AA396" i="46"/>
  <c r="Z396" i="46"/>
  <c r="Y396" i="46"/>
  <c r="AL395" i="46"/>
  <c r="AK395" i="46"/>
  <c r="AJ395" i="46"/>
  <c r="AI395" i="46"/>
  <c r="AH395" i="46"/>
  <c r="AG395" i="46"/>
  <c r="AF395" i="46"/>
  <c r="AE395" i="46"/>
  <c r="AD395" i="46"/>
  <c r="AC395" i="46"/>
  <c r="AB395" i="46"/>
  <c r="AA395" i="46"/>
  <c r="Z395" i="46"/>
  <c r="Y395" i="46"/>
  <c r="AM393" i="46"/>
  <c r="AM392" i="46"/>
  <c r="AL392" i="46"/>
  <c r="AK392" i="46"/>
  <c r="AJ392" i="46"/>
  <c r="AI392" i="46"/>
  <c r="AH392" i="46"/>
  <c r="AG392" i="46"/>
  <c r="AF392" i="46"/>
  <c r="AE392" i="46"/>
  <c r="AD392" i="46"/>
  <c r="AC392" i="46"/>
  <c r="AB392" i="46"/>
  <c r="AA392" i="46"/>
  <c r="Z392" i="46"/>
  <c r="Y392" i="46"/>
  <c r="AM391" i="46"/>
  <c r="AL391" i="46"/>
  <c r="AK391" i="46"/>
  <c r="AJ391" i="46"/>
  <c r="AI391" i="46"/>
  <c r="AH391" i="46"/>
  <c r="AG391" i="46"/>
  <c r="AF391" i="46"/>
  <c r="AE391" i="46"/>
  <c r="AD391" i="46"/>
  <c r="AC391" i="46"/>
  <c r="AB391" i="46"/>
  <c r="AA391" i="46"/>
  <c r="Z391" i="46"/>
  <c r="Y391" i="46"/>
  <c r="AM390" i="46"/>
  <c r="AL390" i="46"/>
  <c r="AK390" i="46"/>
  <c r="AJ390" i="46"/>
  <c r="AI390" i="46"/>
  <c r="AH390" i="46"/>
  <c r="AG390" i="46"/>
  <c r="AF390" i="46"/>
  <c r="AE390" i="46"/>
  <c r="AD390" i="46"/>
  <c r="AC390" i="46"/>
  <c r="AB390" i="46"/>
  <c r="AA390" i="46"/>
  <c r="Z390" i="46"/>
  <c r="Y390" i="46"/>
  <c r="AM389" i="46"/>
  <c r="AL389" i="46"/>
  <c r="AK389" i="46"/>
  <c r="AJ389" i="46"/>
  <c r="AI389" i="46"/>
  <c r="AH389" i="46"/>
  <c r="AG389" i="46"/>
  <c r="AF389" i="46"/>
  <c r="AE389" i="46"/>
  <c r="AD389" i="46"/>
  <c r="AC389" i="46"/>
  <c r="AB389" i="46"/>
  <c r="AA389" i="46"/>
  <c r="Z389" i="46"/>
  <c r="Y389" i="46"/>
  <c r="AM388" i="46"/>
  <c r="AL388" i="46"/>
  <c r="AK388" i="46"/>
  <c r="AJ388" i="46"/>
  <c r="AI388" i="46"/>
  <c r="AH388" i="46"/>
  <c r="AG388" i="46"/>
  <c r="AF388" i="46"/>
  <c r="AE388" i="46"/>
  <c r="AD388" i="46"/>
  <c r="AC388" i="46"/>
  <c r="AB388" i="46"/>
  <c r="AA388" i="46"/>
  <c r="Z388" i="46"/>
  <c r="Y388" i="46"/>
  <c r="AL387" i="46"/>
  <c r="AK387" i="46"/>
  <c r="AJ387" i="46"/>
  <c r="AI387" i="46"/>
  <c r="AH387" i="46"/>
  <c r="AG387" i="46"/>
  <c r="AF387" i="46"/>
  <c r="AE387" i="46"/>
  <c r="AD387" i="46"/>
  <c r="AC387" i="46"/>
  <c r="AB387" i="46"/>
  <c r="AA387" i="46"/>
  <c r="Z387" i="46"/>
  <c r="Y387" i="46"/>
  <c r="AL385" i="46"/>
  <c r="AK385" i="46"/>
  <c r="AJ385" i="46"/>
  <c r="AI385" i="46"/>
  <c r="AH385" i="46"/>
  <c r="AG385" i="46"/>
  <c r="AF385" i="46"/>
  <c r="AE385" i="46"/>
  <c r="AD385" i="46"/>
  <c r="AC385" i="46"/>
  <c r="AB385" i="46"/>
  <c r="AA385" i="46"/>
  <c r="Z385" i="46"/>
  <c r="Y385" i="46"/>
  <c r="AL384" i="46"/>
  <c r="AK384" i="46"/>
  <c r="AJ384" i="46"/>
  <c r="AI384" i="46"/>
  <c r="AH384" i="46"/>
  <c r="AG384" i="46"/>
  <c r="AF384" i="46"/>
  <c r="AE384" i="46"/>
  <c r="AD384" i="46"/>
  <c r="AC384" i="46"/>
  <c r="AB384" i="46"/>
  <c r="AA384" i="46"/>
  <c r="Z384" i="46"/>
  <c r="Y384" i="46"/>
  <c r="X384" i="46"/>
  <c r="W384" i="46"/>
  <c r="V384" i="46"/>
  <c r="U384" i="46"/>
  <c r="T384" i="46"/>
  <c r="S384" i="46"/>
  <c r="R384" i="46"/>
  <c r="Q384" i="46"/>
  <c r="P384" i="46"/>
  <c r="O384" i="46"/>
  <c r="M384" i="46"/>
  <c r="L384" i="46"/>
  <c r="K384" i="46"/>
  <c r="J384" i="46"/>
  <c r="I384" i="46"/>
  <c r="H384" i="46"/>
  <c r="G384" i="46"/>
  <c r="F384" i="46"/>
  <c r="E384" i="46"/>
  <c r="D384" i="46"/>
  <c r="AL382" i="46"/>
  <c r="AK382" i="46"/>
  <c r="AJ382" i="46"/>
  <c r="AI382" i="46"/>
  <c r="AH382" i="46"/>
  <c r="AG382" i="46"/>
  <c r="AF382" i="46"/>
  <c r="AE382" i="46"/>
  <c r="AD382" i="46"/>
  <c r="AC382" i="46"/>
  <c r="AB382" i="46"/>
  <c r="AA382" i="46"/>
  <c r="Z382" i="46"/>
  <c r="Y382" i="46"/>
  <c r="N382" i="46"/>
  <c r="AM381" i="46"/>
  <c r="AL379" i="46"/>
  <c r="AK379" i="46"/>
  <c r="AJ379" i="46"/>
  <c r="AI379" i="46"/>
  <c r="AH379" i="46"/>
  <c r="AG379" i="46"/>
  <c r="AF379" i="46"/>
  <c r="AE379" i="46"/>
  <c r="AD379" i="46"/>
  <c r="AC379" i="46"/>
  <c r="AB379" i="46"/>
  <c r="AA379" i="46"/>
  <c r="Z379" i="46"/>
  <c r="Y379" i="46"/>
  <c r="N379" i="46"/>
  <c r="AM378" i="46"/>
  <c r="AL376" i="46"/>
  <c r="AK376" i="46"/>
  <c r="AJ376" i="46"/>
  <c r="AI376" i="46"/>
  <c r="AH376" i="46"/>
  <c r="AG376" i="46"/>
  <c r="AF376" i="46"/>
  <c r="AE376" i="46"/>
  <c r="AD376" i="46"/>
  <c r="AC376" i="46"/>
  <c r="AB376" i="46"/>
  <c r="AA376" i="46"/>
  <c r="Z376" i="46"/>
  <c r="Y376" i="46"/>
  <c r="N376" i="46"/>
  <c r="AM375" i="46"/>
  <c r="AL372" i="46"/>
  <c r="AK372" i="46"/>
  <c r="AJ372" i="46"/>
  <c r="AI372" i="46"/>
  <c r="AH372" i="46"/>
  <c r="AG372" i="46"/>
  <c r="AF372" i="46"/>
  <c r="AE372" i="46"/>
  <c r="AD372" i="46"/>
  <c r="AC372" i="46"/>
  <c r="AB372" i="46"/>
  <c r="AA372" i="46"/>
  <c r="Z372" i="46"/>
  <c r="Y372" i="46"/>
  <c r="N372" i="46"/>
  <c r="AM371" i="46"/>
  <c r="AL369" i="46"/>
  <c r="AK369" i="46"/>
  <c r="AJ369" i="46"/>
  <c r="AI369" i="46"/>
  <c r="AH369" i="46"/>
  <c r="AG369" i="46"/>
  <c r="AF369" i="46"/>
  <c r="AE369" i="46"/>
  <c r="AD369" i="46"/>
  <c r="AC369" i="46"/>
  <c r="AB369" i="46"/>
  <c r="AA369" i="46"/>
  <c r="Z369" i="46"/>
  <c r="Y369" i="46"/>
  <c r="N369" i="46"/>
  <c r="AM368" i="46"/>
  <c r="AL366" i="46"/>
  <c r="AK366" i="46"/>
  <c r="AJ366" i="46"/>
  <c r="AI366" i="46"/>
  <c r="AH366" i="46"/>
  <c r="AG366" i="46"/>
  <c r="AF366" i="46"/>
  <c r="AE366" i="46"/>
  <c r="AD366" i="46"/>
  <c r="AC366" i="46"/>
  <c r="AB366" i="46"/>
  <c r="AA366" i="46"/>
  <c r="Z366" i="46"/>
  <c r="Y366" i="46"/>
  <c r="N366" i="46"/>
  <c r="AM365" i="46"/>
  <c r="AL363" i="46"/>
  <c r="AK363" i="46"/>
  <c r="AJ363" i="46"/>
  <c r="AI363" i="46"/>
  <c r="AH363" i="46"/>
  <c r="AG363" i="46"/>
  <c r="AF363" i="46"/>
  <c r="AE363" i="46"/>
  <c r="AD363" i="46"/>
  <c r="AC363" i="46"/>
  <c r="AB363" i="46"/>
  <c r="AA363" i="46"/>
  <c r="Z363" i="46"/>
  <c r="Y363" i="46"/>
  <c r="N363" i="46"/>
  <c r="AM362" i="46"/>
  <c r="AL360" i="46"/>
  <c r="AK360" i="46"/>
  <c r="AJ360" i="46"/>
  <c r="AI360" i="46"/>
  <c r="AH360" i="46"/>
  <c r="AG360" i="46"/>
  <c r="AF360" i="46"/>
  <c r="AE360" i="46"/>
  <c r="AD360" i="46"/>
  <c r="AC360" i="46"/>
  <c r="AB360" i="46"/>
  <c r="AA360" i="46"/>
  <c r="Z360" i="46"/>
  <c r="Y360" i="46"/>
  <c r="N360" i="46"/>
  <c r="AM359" i="46"/>
  <c r="AL356" i="46"/>
  <c r="AK356" i="46"/>
  <c r="AJ356" i="46"/>
  <c r="AI356" i="46"/>
  <c r="AH356" i="46"/>
  <c r="AG356" i="46"/>
  <c r="AF356" i="46"/>
  <c r="AE356" i="46"/>
  <c r="AD356" i="46"/>
  <c r="AC356" i="46"/>
  <c r="AB356" i="46"/>
  <c r="AA356" i="46"/>
  <c r="Z356" i="46"/>
  <c r="Y356" i="46"/>
  <c r="N356" i="46"/>
  <c r="AM355" i="46"/>
  <c r="AL353" i="46"/>
  <c r="AK353" i="46"/>
  <c r="AJ353" i="46"/>
  <c r="AI353" i="46"/>
  <c r="AH353" i="46"/>
  <c r="AG353" i="46"/>
  <c r="AF353" i="46"/>
  <c r="AE353" i="46"/>
  <c r="AD353" i="46"/>
  <c r="AC353" i="46"/>
  <c r="AB353" i="46"/>
  <c r="AA353" i="46"/>
  <c r="Z353" i="46"/>
  <c r="Y353" i="46"/>
  <c r="AM352" i="46"/>
  <c r="AL349" i="46"/>
  <c r="AK349" i="46"/>
  <c r="AJ349" i="46"/>
  <c r="AI349" i="46"/>
  <c r="AH349" i="46"/>
  <c r="AG349" i="46"/>
  <c r="AF349" i="46"/>
  <c r="AE349" i="46"/>
  <c r="AD349" i="46"/>
  <c r="AC349" i="46"/>
  <c r="AB349" i="46"/>
  <c r="AA349" i="46"/>
  <c r="Z349" i="46"/>
  <c r="Y349" i="46"/>
  <c r="X349" i="46"/>
  <c r="W349" i="46"/>
  <c r="V349" i="46"/>
  <c r="U349" i="46"/>
  <c r="T349" i="46"/>
  <c r="S349" i="46"/>
  <c r="R349" i="46"/>
  <c r="Q349" i="46"/>
  <c r="P349" i="46"/>
  <c r="M349" i="46"/>
  <c r="L349" i="46"/>
  <c r="K349" i="46"/>
  <c r="J349" i="46"/>
  <c r="I349" i="46"/>
  <c r="H349" i="46"/>
  <c r="G349" i="46"/>
  <c r="F349" i="46"/>
  <c r="E349" i="46"/>
  <c r="AM348" i="46"/>
  <c r="X348" i="46"/>
  <c r="W348" i="46"/>
  <c r="V348" i="46"/>
  <c r="U348" i="46"/>
  <c r="T348" i="46"/>
  <c r="S348" i="46"/>
  <c r="R348" i="46"/>
  <c r="Q348" i="46"/>
  <c r="P348" i="46"/>
  <c r="M348" i="46"/>
  <c r="L348" i="46"/>
  <c r="K348" i="46"/>
  <c r="J348" i="46"/>
  <c r="I348" i="46"/>
  <c r="H348" i="46"/>
  <c r="G348" i="46"/>
  <c r="F348" i="46"/>
  <c r="E348" i="46"/>
  <c r="AL345" i="46"/>
  <c r="AK345" i="46"/>
  <c r="AJ345" i="46"/>
  <c r="AI345" i="46"/>
  <c r="AH345" i="46"/>
  <c r="AG345" i="46"/>
  <c r="AF345" i="46"/>
  <c r="AE345" i="46"/>
  <c r="AD345" i="46"/>
  <c r="AC345" i="46"/>
  <c r="AB345" i="46"/>
  <c r="AA345" i="46"/>
  <c r="Z345" i="46"/>
  <c r="Y345" i="46"/>
  <c r="AM344" i="46"/>
  <c r="AL342" i="46"/>
  <c r="AK342" i="46"/>
  <c r="AJ342" i="46"/>
  <c r="AI342" i="46"/>
  <c r="AH342" i="46"/>
  <c r="AG342" i="46"/>
  <c r="AF342" i="46"/>
  <c r="AE342" i="46"/>
  <c r="AD342" i="46"/>
  <c r="AC342" i="46"/>
  <c r="AB342" i="46"/>
  <c r="AA342" i="46"/>
  <c r="Z342" i="46"/>
  <c r="Y342" i="46"/>
  <c r="N342" i="46"/>
  <c r="AM341" i="46"/>
  <c r="AL339" i="46"/>
  <c r="AK339" i="46"/>
  <c r="AJ339" i="46"/>
  <c r="AI339" i="46"/>
  <c r="AH339" i="46"/>
  <c r="AG339" i="46"/>
  <c r="AF339" i="46"/>
  <c r="AE339" i="46"/>
  <c r="AD339" i="46"/>
  <c r="AC339" i="46"/>
  <c r="AB339" i="46"/>
  <c r="AA339" i="46"/>
  <c r="Z339" i="46"/>
  <c r="Y339" i="46"/>
  <c r="X339" i="46"/>
  <c r="W339" i="46"/>
  <c r="V339" i="46"/>
  <c r="U339" i="46"/>
  <c r="T339" i="46"/>
  <c r="S339" i="46"/>
  <c r="R339" i="46"/>
  <c r="Q339" i="46"/>
  <c r="P339" i="46"/>
  <c r="N339" i="46"/>
  <c r="M339" i="46"/>
  <c r="L339" i="46"/>
  <c r="K339" i="46"/>
  <c r="J339" i="46"/>
  <c r="I339" i="46"/>
  <c r="H339" i="46"/>
  <c r="G339" i="46"/>
  <c r="F339" i="46"/>
  <c r="E339" i="46"/>
  <c r="AM338" i="46"/>
  <c r="X338" i="46"/>
  <c r="W338" i="46"/>
  <c r="V338" i="46"/>
  <c r="U338" i="46"/>
  <c r="T338" i="46"/>
  <c r="S338" i="46"/>
  <c r="R338" i="46"/>
  <c r="Q338" i="46"/>
  <c r="P338" i="46"/>
  <c r="M338" i="46"/>
  <c r="L338" i="46"/>
  <c r="K338" i="46"/>
  <c r="J338" i="46"/>
  <c r="I338" i="46"/>
  <c r="H338" i="46"/>
  <c r="G338" i="46"/>
  <c r="F338" i="46"/>
  <c r="E338" i="46"/>
  <c r="AL336" i="46"/>
  <c r="AK336" i="46"/>
  <c r="AJ336" i="46"/>
  <c r="AI336" i="46"/>
  <c r="AH336" i="46"/>
  <c r="AG336" i="46"/>
  <c r="AF336" i="46"/>
  <c r="AE336" i="46"/>
  <c r="AD336" i="46"/>
  <c r="AC336" i="46"/>
  <c r="AB336" i="46"/>
  <c r="AA336" i="46"/>
  <c r="Z336" i="46"/>
  <c r="Y336" i="46"/>
  <c r="N336" i="46"/>
  <c r="AM335" i="46"/>
  <c r="AL333" i="46"/>
  <c r="AK333" i="46"/>
  <c r="AJ333" i="46"/>
  <c r="AI333" i="46"/>
  <c r="AH333" i="46"/>
  <c r="AG333" i="46"/>
  <c r="AF333" i="46"/>
  <c r="AE333" i="46"/>
  <c r="AD333" i="46"/>
  <c r="AC333" i="46"/>
  <c r="AB333" i="46"/>
  <c r="AA333" i="46"/>
  <c r="Z333" i="46"/>
  <c r="Y333" i="46"/>
  <c r="N333" i="46"/>
  <c r="AM332" i="46"/>
  <c r="AL329" i="46"/>
  <c r="AK329" i="46"/>
  <c r="AJ329" i="46"/>
  <c r="AI329" i="46"/>
  <c r="AH329" i="46"/>
  <c r="AG329" i="46"/>
  <c r="AF329" i="46"/>
  <c r="AE329" i="46"/>
  <c r="AD329" i="46"/>
  <c r="AC329" i="46"/>
  <c r="AB329" i="46"/>
  <c r="AA329" i="46"/>
  <c r="Z329" i="46"/>
  <c r="Y329" i="46"/>
  <c r="AM328" i="46"/>
  <c r="AL326" i="46"/>
  <c r="AK326" i="46"/>
  <c r="AJ326" i="46"/>
  <c r="AI326" i="46"/>
  <c r="AH326" i="46"/>
  <c r="AG326" i="46"/>
  <c r="AF326" i="46"/>
  <c r="AE326" i="46"/>
  <c r="AD326" i="46"/>
  <c r="AC326" i="46"/>
  <c r="AB326" i="46"/>
  <c r="AA326" i="46"/>
  <c r="Z326" i="46"/>
  <c r="Y326" i="46"/>
  <c r="AM325" i="46"/>
  <c r="AL323" i="46"/>
  <c r="AK323" i="46"/>
  <c r="AJ323" i="46"/>
  <c r="AI323" i="46"/>
  <c r="AH323" i="46"/>
  <c r="AG323" i="46"/>
  <c r="AF323" i="46"/>
  <c r="AE323" i="46"/>
  <c r="AD323" i="46"/>
  <c r="AC323" i="46"/>
  <c r="AB323" i="46"/>
  <c r="AA323" i="46"/>
  <c r="Z323" i="46"/>
  <c r="Y323" i="46"/>
  <c r="AM322" i="46"/>
  <c r="AL320" i="46"/>
  <c r="AK320" i="46"/>
  <c r="AJ320" i="46"/>
  <c r="AI320" i="46"/>
  <c r="AH320" i="46"/>
  <c r="AG320" i="46"/>
  <c r="AF320" i="46"/>
  <c r="AE320" i="46"/>
  <c r="AD320" i="46"/>
  <c r="AC320" i="46"/>
  <c r="AB320" i="46"/>
  <c r="AA320" i="46"/>
  <c r="Z320" i="46"/>
  <c r="Y320" i="46"/>
  <c r="X320" i="46"/>
  <c r="W320" i="46"/>
  <c r="V320" i="46"/>
  <c r="U320" i="46"/>
  <c r="T320" i="46"/>
  <c r="S320" i="46"/>
  <c r="R320" i="46"/>
  <c r="Q320" i="46"/>
  <c r="P320" i="46"/>
  <c r="N320" i="46"/>
  <c r="M320" i="46"/>
  <c r="L320" i="46"/>
  <c r="K320" i="46"/>
  <c r="J320" i="46"/>
  <c r="I320" i="46"/>
  <c r="H320" i="46"/>
  <c r="G320" i="46"/>
  <c r="F320" i="46"/>
  <c r="E320" i="46"/>
  <c r="AM319" i="46"/>
  <c r="X319" i="46"/>
  <c r="W319" i="46"/>
  <c r="V319" i="46"/>
  <c r="U319" i="46"/>
  <c r="T319" i="46"/>
  <c r="S319" i="46"/>
  <c r="R319" i="46"/>
  <c r="Q319" i="46"/>
  <c r="P319" i="46"/>
  <c r="M319" i="46"/>
  <c r="L319" i="46"/>
  <c r="K319" i="46"/>
  <c r="J319" i="46"/>
  <c r="I319" i="46"/>
  <c r="H319" i="46"/>
  <c r="G319" i="46"/>
  <c r="F319" i="46"/>
  <c r="E319" i="46"/>
  <c r="AL317" i="46"/>
  <c r="AK317" i="46"/>
  <c r="AJ317" i="46"/>
  <c r="AI317" i="46"/>
  <c r="AH317" i="46"/>
  <c r="AG317" i="46"/>
  <c r="AF317" i="46"/>
  <c r="AE317" i="46"/>
  <c r="AD317" i="46"/>
  <c r="AC317" i="46"/>
  <c r="AB317" i="46"/>
  <c r="AA317" i="46"/>
  <c r="Z317" i="46"/>
  <c r="Y317" i="46"/>
  <c r="X317" i="46"/>
  <c r="W317" i="46"/>
  <c r="V317" i="46"/>
  <c r="U317" i="46"/>
  <c r="T317" i="46"/>
  <c r="S317" i="46"/>
  <c r="R317" i="46"/>
  <c r="Q317" i="46"/>
  <c r="P317" i="46"/>
  <c r="N317" i="46"/>
  <c r="M317" i="46"/>
  <c r="L317" i="46"/>
  <c r="K317" i="46"/>
  <c r="J317" i="46"/>
  <c r="I317" i="46"/>
  <c r="H317" i="46"/>
  <c r="G317" i="46"/>
  <c r="F317" i="46"/>
  <c r="E317" i="46"/>
  <c r="AM316" i="46"/>
  <c r="AL314" i="46"/>
  <c r="AK314" i="46"/>
  <c r="AJ314" i="46"/>
  <c r="AI314" i="46"/>
  <c r="AH314" i="46"/>
  <c r="AG314" i="46"/>
  <c r="AF314" i="46"/>
  <c r="AE314" i="46"/>
  <c r="AD314" i="46"/>
  <c r="AC314" i="46"/>
  <c r="AB314" i="46"/>
  <c r="AA314" i="46"/>
  <c r="Z314" i="46"/>
  <c r="Y314" i="46"/>
  <c r="N314" i="46"/>
  <c r="AM313" i="46"/>
  <c r="AL311" i="46"/>
  <c r="AK311" i="46"/>
  <c r="AJ311" i="46"/>
  <c r="AI311" i="46"/>
  <c r="AH311" i="46"/>
  <c r="AG311" i="46"/>
  <c r="AF311" i="46"/>
  <c r="AE311" i="46"/>
  <c r="AD311" i="46"/>
  <c r="AC311" i="46"/>
  <c r="AB311" i="46"/>
  <c r="AA311" i="46"/>
  <c r="Z311" i="46"/>
  <c r="Y311" i="46"/>
  <c r="N311" i="46"/>
  <c r="AM310" i="46"/>
  <c r="X310" i="46"/>
  <c r="W310" i="46"/>
  <c r="V310" i="46"/>
  <c r="U310" i="46"/>
  <c r="T310" i="46"/>
  <c r="S310" i="46"/>
  <c r="R310" i="46"/>
  <c r="Q310" i="46"/>
  <c r="P310" i="46"/>
  <c r="M310" i="46"/>
  <c r="L310" i="46"/>
  <c r="K310" i="46"/>
  <c r="J310" i="46"/>
  <c r="I310" i="46"/>
  <c r="H310" i="46"/>
  <c r="G310" i="46"/>
  <c r="F310" i="46"/>
  <c r="E310" i="46"/>
  <c r="AL308" i="46"/>
  <c r="AK308" i="46"/>
  <c r="AJ308" i="46"/>
  <c r="AI308" i="46"/>
  <c r="AH308" i="46"/>
  <c r="AG308" i="46"/>
  <c r="AF308" i="46"/>
  <c r="AE308" i="46"/>
  <c r="AD308" i="46"/>
  <c r="AC308" i="46"/>
  <c r="AB308" i="46"/>
  <c r="AA308" i="46"/>
  <c r="Z308" i="46"/>
  <c r="Y308" i="46"/>
  <c r="X308" i="46"/>
  <c r="W308" i="46"/>
  <c r="V308" i="46"/>
  <c r="U308" i="46"/>
  <c r="T308" i="46"/>
  <c r="S308" i="46"/>
  <c r="R308" i="46"/>
  <c r="Q308" i="46"/>
  <c r="P308" i="46"/>
  <c r="N308" i="46"/>
  <c r="M308" i="46"/>
  <c r="L308" i="46"/>
  <c r="K308" i="46"/>
  <c r="J308" i="46"/>
  <c r="I308" i="46"/>
  <c r="H308" i="46"/>
  <c r="G308" i="46"/>
  <c r="F308" i="46"/>
  <c r="E308" i="46"/>
  <c r="AM307" i="46"/>
  <c r="X307" i="46"/>
  <c r="W307" i="46"/>
  <c r="V307" i="46"/>
  <c r="U307" i="46"/>
  <c r="T307" i="46"/>
  <c r="S307" i="46"/>
  <c r="R307" i="46"/>
  <c r="Q307" i="46"/>
  <c r="P307" i="46"/>
  <c r="M307" i="46"/>
  <c r="L307" i="46"/>
  <c r="K307" i="46"/>
  <c r="J307" i="46"/>
  <c r="I307" i="46"/>
  <c r="H307" i="46"/>
  <c r="G307" i="46"/>
  <c r="F307" i="46"/>
  <c r="E307" i="46"/>
  <c r="D307" i="46"/>
  <c r="AL304" i="46"/>
  <c r="AK304" i="46"/>
  <c r="AJ304" i="46"/>
  <c r="AI304" i="46"/>
  <c r="AH304" i="46"/>
  <c r="AG304" i="46"/>
  <c r="AF304" i="46"/>
  <c r="AE304" i="46"/>
  <c r="AD304" i="46"/>
  <c r="AC304" i="46"/>
  <c r="AB304" i="46"/>
  <c r="AA304" i="46"/>
  <c r="Z304" i="46"/>
  <c r="Y304" i="46"/>
  <c r="AM303" i="46"/>
  <c r="AL301" i="46"/>
  <c r="AK301" i="46"/>
  <c r="AJ301" i="46"/>
  <c r="AI301" i="46"/>
  <c r="AH301" i="46"/>
  <c r="AG301" i="46"/>
  <c r="AF301" i="46"/>
  <c r="AE301" i="46"/>
  <c r="AD301" i="46"/>
  <c r="AC301" i="46"/>
  <c r="AB301" i="46"/>
  <c r="AA301" i="46"/>
  <c r="Z301" i="46"/>
  <c r="Y301" i="46"/>
  <c r="AM300" i="46"/>
  <c r="AL298" i="46"/>
  <c r="AK298" i="46"/>
  <c r="AJ298" i="46"/>
  <c r="AI298" i="46"/>
  <c r="AH298" i="46"/>
  <c r="AG298" i="46"/>
  <c r="AF298" i="46"/>
  <c r="AE298" i="46"/>
  <c r="AD298" i="46"/>
  <c r="AC298" i="46"/>
  <c r="AB298" i="46"/>
  <c r="AA298" i="46"/>
  <c r="Z298" i="46"/>
  <c r="Y298" i="46"/>
  <c r="AM297" i="46"/>
  <c r="AL295" i="46"/>
  <c r="AK295" i="46"/>
  <c r="AJ295" i="46"/>
  <c r="AI295" i="46"/>
  <c r="AH295" i="46"/>
  <c r="AG295" i="46"/>
  <c r="AF295" i="46"/>
  <c r="AE295" i="46"/>
  <c r="AD295" i="46"/>
  <c r="AC295" i="46"/>
  <c r="AB295" i="46"/>
  <c r="AA295" i="46"/>
  <c r="Z295" i="46"/>
  <c r="Y295" i="46"/>
  <c r="AM294" i="46"/>
  <c r="AL292" i="46"/>
  <c r="AK292" i="46"/>
  <c r="AJ292" i="46"/>
  <c r="AI292" i="46"/>
  <c r="AH292" i="46"/>
  <c r="AG292" i="46"/>
  <c r="AF292" i="46"/>
  <c r="AE292" i="46"/>
  <c r="AD292" i="46"/>
  <c r="AC292" i="46"/>
  <c r="AB292" i="46"/>
  <c r="AA292" i="46"/>
  <c r="Z292" i="46"/>
  <c r="Y292" i="46"/>
  <c r="AM291" i="46"/>
  <c r="X291" i="46"/>
  <c r="W291" i="46"/>
  <c r="V291" i="46"/>
  <c r="U291" i="46"/>
  <c r="T291" i="46"/>
  <c r="S291" i="46"/>
  <c r="R291" i="46"/>
  <c r="Q291" i="46"/>
  <c r="P291" i="46"/>
  <c r="M291" i="46"/>
  <c r="L291" i="46"/>
  <c r="K291" i="46"/>
  <c r="J291" i="46"/>
  <c r="I291" i="46"/>
  <c r="H291" i="46"/>
  <c r="G291" i="46"/>
  <c r="F291" i="46"/>
  <c r="E291" i="46"/>
  <c r="AL289" i="46"/>
  <c r="AK289" i="46"/>
  <c r="AJ289" i="46"/>
  <c r="AI289" i="46"/>
  <c r="AH289" i="46"/>
  <c r="AG289" i="46"/>
  <c r="AF289" i="46"/>
  <c r="AE289" i="46"/>
  <c r="AD289" i="46"/>
  <c r="AC289" i="46"/>
  <c r="AB289" i="46"/>
  <c r="AA289" i="46"/>
  <c r="Z289" i="46"/>
  <c r="Y289" i="46"/>
  <c r="X289" i="46"/>
  <c r="W289" i="46"/>
  <c r="V289" i="46"/>
  <c r="U289" i="46"/>
  <c r="T289" i="46"/>
  <c r="S289" i="46"/>
  <c r="R289" i="46"/>
  <c r="Q289" i="46"/>
  <c r="P289" i="46"/>
  <c r="M289" i="46"/>
  <c r="L289" i="46"/>
  <c r="K289" i="46"/>
  <c r="J289" i="46"/>
  <c r="I289" i="46"/>
  <c r="H289" i="46"/>
  <c r="G289" i="46"/>
  <c r="F289" i="46"/>
  <c r="E289" i="46"/>
  <c r="AM288" i="46"/>
  <c r="X288" i="46"/>
  <c r="W288" i="46"/>
  <c r="V288" i="46"/>
  <c r="U288" i="46"/>
  <c r="T288" i="46"/>
  <c r="S288" i="46"/>
  <c r="R288" i="46"/>
  <c r="Q288" i="46"/>
  <c r="P288" i="46"/>
  <c r="M288" i="46"/>
  <c r="L288" i="46"/>
  <c r="K288" i="46"/>
  <c r="J288" i="46"/>
  <c r="I288" i="46"/>
  <c r="H288" i="46"/>
  <c r="G288" i="46"/>
  <c r="F288" i="46"/>
  <c r="E288" i="46"/>
  <c r="AL286" i="46"/>
  <c r="AK286" i="46"/>
  <c r="AJ286" i="46"/>
  <c r="AI286" i="46"/>
  <c r="AH286" i="46"/>
  <c r="AG286" i="46"/>
  <c r="AF286" i="46"/>
  <c r="AE286" i="46"/>
  <c r="AD286" i="46"/>
  <c r="AC286" i="46"/>
  <c r="AB286" i="46"/>
  <c r="AA286" i="46"/>
  <c r="Z286" i="46"/>
  <c r="Y286" i="46"/>
  <c r="X286" i="46"/>
  <c r="W286" i="46"/>
  <c r="V286" i="46"/>
  <c r="U286" i="46"/>
  <c r="T286" i="46"/>
  <c r="S286" i="46"/>
  <c r="R286" i="46"/>
  <c r="Q286" i="46"/>
  <c r="P286" i="46"/>
  <c r="M286" i="46"/>
  <c r="L286" i="46"/>
  <c r="K286" i="46"/>
  <c r="J286" i="46"/>
  <c r="I286" i="46"/>
  <c r="H286" i="46"/>
  <c r="G286" i="46"/>
  <c r="F286" i="46"/>
  <c r="E286" i="46"/>
  <c r="AM285" i="46"/>
  <c r="X285" i="46"/>
  <c r="W285" i="46"/>
  <c r="V285" i="46"/>
  <c r="U285" i="46"/>
  <c r="T285" i="46"/>
  <c r="S285" i="46"/>
  <c r="R285" i="46"/>
  <c r="Q285" i="46"/>
  <c r="P285" i="46"/>
  <c r="M285" i="46"/>
  <c r="L285" i="46"/>
  <c r="K285" i="46"/>
  <c r="J285" i="46"/>
  <c r="I285" i="46"/>
  <c r="H285" i="46"/>
  <c r="G285" i="46"/>
  <c r="F285" i="46"/>
  <c r="E285" i="46"/>
  <c r="AL283" i="46"/>
  <c r="AK283" i="46"/>
  <c r="AJ283" i="46"/>
  <c r="AI283" i="46"/>
  <c r="AH283" i="46"/>
  <c r="AG283" i="46"/>
  <c r="AF283" i="46"/>
  <c r="AE283" i="46"/>
  <c r="AD283" i="46"/>
  <c r="AC283" i="46"/>
  <c r="AB283" i="46"/>
  <c r="AA283" i="46"/>
  <c r="Z283" i="46"/>
  <c r="Y283" i="46"/>
  <c r="AM282" i="46"/>
  <c r="X282" i="46"/>
  <c r="W282" i="46"/>
  <c r="V282" i="46"/>
  <c r="U282" i="46"/>
  <c r="T282" i="46"/>
  <c r="S282" i="46"/>
  <c r="R282" i="46"/>
  <c r="Q282" i="46"/>
  <c r="P282" i="46"/>
  <c r="M282" i="46"/>
  <c r="L282" i="46"/>
  <c r="K282" i="46"/>
  <c r="J282" i="46"/>
  <c r="I282" i="46"/>
  <c r="H282" i="46"/>
  <c r="G282" i="46"/>
  <c r="F282" i="46"/>
  <c r="E282" i="46"/>
  <c r="AL280" i="46"/>
  <c r="AK280" i="46"/>
  <c r="AJ280" i="46"/>
  <c r="AI280" i="46"/>
  <c r="AH280" i="46"/>
  <c r="AG280" i="46"/>
  <c r="AF280" i="46"/>
  <c r="AE280" i="46"/>
  <c r="AD280" i="46"/>
  <c r="AC280" i="46"/>
  <c r="AB280" i="46"/>
  <c r="AA280" i="46"/>
  <c r="Z280" i="46"/>
  <c r="Y280" i="46"/>
  <c r="AM279" i="46"/>
  <c r="X279" i="46"/>
  <c r="W279" i="46"/>
  <c r="V279" i="46"/>
  <c r="U279" i="46"/>
  <c r="T279" i="46"/>
  <c r="S279" i="46"/>
  <c r="R279" i="46"/>
  <c r="Q279" i="46"/>
  <c r="P279" i="46"/>
  <c r="M279" i="46"/>
  <c r="L279" i="46"/>
  <c r="K279" i="46"/>
  <c r="J279" i="46"/>
  <c r="I279" i="46"/>
  <c r="H279" i="46"/>
  <c r="G279" i="46"/>
  <c r="F279" i="46"/>
  <c r="E279" i="46"/>
  <c r="AL278" i="46"/>
  <c r="AK278" i="46"/>
  <c r="AJ278" i="46"/>
  <c r="AI278" i="46"/>
  <c r="AH278" i="46"/>
  <c r="AG278" i="46"/>
  <c r="AF278" i="46"/>
  <c r="AE278" i="46"/>
  <c r="AD278" i="46"/>
  <c r="AC278" i="46"/>
  <c r="AB278" i="46"/>
  <c r="AA278" i="46"/>
  <c r="Z278" i="46"/>
  <c r="Y278" i="46"/>
  <c r="AM277" i="46"/>
  <c r="AL277" i="46"/>
  <c r="AK277" i="46"/>
  <c r="AJ277" i="46"/>
  <c r="AI277" i="46"/>
  <c r="AH277" i="46"/>
  <c r="AG277" i="46"/>
  <c r="AF277" i="46"/>
  <c r="AE277" i="46"/>
  <c r="AD277" i="46"/>
  <c r="AC277" i="46"/>
  <c r="AB277" i="46"/>
  <c r="AA277" i="46"/>
  <c r="Z277" i="46"/>
  <c r="Y277" i="46"/>
  <c r="AL272" i="46"/>
  <c r="AK272" i="46"/>
  <c r="AJ272" i="46"/>
  <c r="AI272" i="46"/>
  <c r="AH272" i="46"/>
  <c r="AG272" i="46"/>
  <c r="AF272" i="46"/>
  <c r="AE272" i="46"/>
  <c r="AD272" i="46"/>
  <c r="AC272" i="46"/>
  <c r="AB272" i="46"/>
  <c r="AA272" i="46"/>
  <c r="Z272" i="46"/>
  <c r="Y272" i="46"/>
  <c r="AL271" i="46"/>
  <c r="AK271" i="46"/>
  <c r="AJ271" i="46"/>
  <c r="AI271" i="46"/>
  <c r="AH271" i="46"/>
  <c r="AG271" i="46"/>
  <c r="AF271" i="46"/>
  <c r="AE271" i="46"/>
  <c r="AD271" i="46"/>
  <c r="AC271" i="46"/>
  <c r="AB271" i="46"/>
  <c r="AA271" i="46"/>
  <c r="Z271" i="46"/>
  <c r="Y271" i="46"/>
  <c r="AL270" i="46"/>
  <c r="AK270" i="46"/>
  <c r="AJ270" i="46"/>
  <c r="AI270" i="46"/>
  <c r="AH270" i="46"/>
  <c r="AG270" i="46"/>
  <c r="AF270" i="46"/>
  <c r="AE270" i="46"/>
  <c r="AD270" i="46"/>
  <c r="AC270" i="46"/>
  <c r="AB270" i="46"/>
  <c r="AA270" i="46"/>
  <c r="Z270" i="46"/>
  <c r="Y270" i="46"/>
  <c r="AL269" i="46"/>
  <c r="AK269" i="46"/>
  <c r="AJ269" i="46"/>
  <c r="AI269" i="46"/>
  <c r="AH269" i="46"/>
  <c r="AG269" i="46"/>
  <c r="AF269" i="46"/>
  <c r="AE269" i="46"/>
  <c r="AD269" i="46"/>
  <c r="AC269" i="46"/>
  <c r="AB269" i="46"/>
  <c r="AA269" i="46"/>
  <c r="Z269" i="46"/>
  <c r="Y269" i="46"/>
  <c r="AL268" i="46"/>
  <c r="AK268" i="46"/>
  <c r="AJ268" i="46"/>
  <c r="AI268" i="46"/>
  <c r="AH268" i="46"/>
  <c r="AG268" i="46"/>
  <c r="AF268" i="46"/>
  <c r="AE268" i="46"/>
  <c r="AD268" i="46"/>
  <c r="AC268" i="46"/>
  <c r="AB268" i="46"/>
  <c r="AA268" i="46"/>
  <c r="Z268" i="46"/>
  <c r="Y268" i="46"/>
  <c r="AL267" i="46"/>
  <c r="AK267" i="46"/>
  <c r="AJ267" i="46"/>
  <c r="AI267" i="46"/>
  <c r="AH267" i="46"/>
  <c r="AG267" i="46"/>
  <c r="AF267" i="46"/>
  <c r="AE267" i="46"/>
  <c r="AD267" i="46"/>
  <c r="AC267" i="46"/>
  <c r="AB267" i="46"/>
  <c r="AA267" i="46"/>
  <c r="Z267" i="46"/>
  <c r="Y267" i="46"/>
  <c r="AL266" i="46"/>
  <c r="AK266" i="46"/>
  <c r="AJ266" i="46"/>
  <c r="AI266" i="46"/>
  <c r="AH266" i="46"/>
  <c r="AG266" i="46"/>
  <c r="AF266" i="46"/>
  <c r="AE266" i="46"/>
  <c r="AD266" i="46"/>
  <c r="AC266" i="46"/>
  <c r="AB266" i="46"/>
  <c r="AA266" i="46"/>
  <c r="Z266" i="46"/>
  <c r="Y266" i="46"/>
  <c r="AL265" i="46"/>
  <c r="AK265" i="46"/>
  <c r="AJ265" i="46"/>
  <c r="AI265" i="46"/>
  <c r="AH265" i="46"/>
  <c r="AG265" i="46"/>
  <c r="AF265" i="46"/>
  <c r="AE265" i="46"/>
  <c r="AD265" i="46"/>
  <c r="AC265" i="46"/>
  <c r="AB265" i="46"/>
  <c r="AA265" i="46"/>
  <c r="Z265" i="46"/>
  <c r="Y265" i="46"/>
  <c r="AM263" i="46"/>
  <c r="AM262" i="46"/>
  <c r="AL262" i="46"/>
  <c r="AK262" i="46"/>
  <c r="AJ262" i="46"/>
  <c r="AI262" i="46"/>
  <c r="AH262" i="46"/>
  <c r="AG262" i="46"/>
  <c r="AF262" i="46"/>
  <c r="AE262" i="46"/>
  <c r="AD262" i="46"/>
  <c r="AC262" i="46"/>
  <c r="AB262" i="46"/>
  <c r="AA262" i="46"/>
  <c r="Z262" i="46"/>
  <c r="Y262" i="46"/>
  <c r="AM261" i="46"/>
  <c r="AL261" i="46"/>
  <c r="AK261" i="46"/>
  <c r="AJ261" i="46"/>
  <c r="AI261" i="46"/>
  <c r="AH261" i="46"/>
  <c r="AG261" i="46"/>
  <c r="AF261" i="46"/>
  <c r="AE261" i="46"/>
  <c r="AD261" i="46"/>
  <c r="AC261" i="46"/>
  <c r="AB261" i="46"/>
  <c r="AA261" i="46"/>
  <c r="Z261" i="46"/>
  <c r="Y261" i="46"/>
  <c r="AM260" i="46"/>
  <c r="AL260" i="46"/>
  <c r="AK260" i="46"/>
  <c r="AJ260" i="46"/>
  <c r="AI260" i="46"/>
  <c r="AH260" i="46"/>
  <c r="AG260" i="46"/>
  <c r="AF260" i="46"/>
  <c r="AE260" i="46"/>
  <c r="AD260" i="46"/>
  <c r="AC260" i="46"/>
  <c r="AB260" i="46"/>
  <c r="AA260" i="46"/>
  <c r="Z260" i="46"/>
  <c r="Y260" i="46"/>
  <c r="AM259" i="46"/>
  <c r="AL259" i="46"/>
  <c r="AK259" i="46"/>
  <c r="AJ259" i="46"/>
  <c r="AI259" i="46"/>
  <c r="AH259" i="46"/>
  <c r="AG259" i="46"/>
  <c r="AF259" i="46"/>
  <c r="AE259" i="46"/>
  <c r="AD259" i="46"/>
  <c r="AC259" i="46"/>
  <c r="AB259" i="46"/>
  <c r="AA259" i="46"/>
  <c r="Z259" i="46"/>
  <c r="Y259" i="46"/>
  <c r="AL258" i="46"/>
  <c r="AK258" i="46"/>
  <c r="AJ258" i="46"/>
  <c r="AI258" i="46"/>
  <c r="AH258" i="46"/>
  <c r="AG258" i="46"/>
  <c r="AF258" i="46"/>
  <c r="AE258" i="46"/>
  <c r="AD258" i="46"/>
  <c r="AC258" i="46"/>
  <c r="AB258" i="46"/>
  <c r="AA258" i="46"/>
  <c r="Z258" i="46"/>
  <c r="Y258" i="46"/>
  <c r="AL256" i="46"/>
  <c r="AK256" i="46"/>
  <c r="AJ256" i="46"/>
  <c r="AI256" i="46"/>
  <c r="AH256" i="46"/>
  <c r="AG256" i="46"/>
  <c r="AF256" i="46"/>
  <c r="AE256" i="46"/>
  <c r="AD256" i="46"/>
  <c r="AC256" i="46"/>
  <c r="AB256" i="46"/>
  <c r="AA256" i="46"/>
  <c r="Z256" i="46"/>
  <c r="Y256" i="46"/>
  <c r="AL255" i="46"/>
  <c r="AK255" i="46"/>
  <c r="AJ255" i="46"/>
  <c r="AI255" i="46"/>
  <c r="AH255" i="46"/>
  <c r="AG255" i="46"/>
  <c r="AF255" i="46"/>
  <c r="AE255" i="46"/>
  <c r="AD255" i="46"/>
  <c r="AC255" i="46"/>
  <c r="AB255" i="46"/>
  <c r="AA255" i="46"/>
  <c r="Z255" i="46"/>
  <c r="Y255" i="46"/>
  <c r="X255" i="46"/>
  <c r="W255" i="46"/>
  <c r="V255" i="46"/>
  <c r="U255" i="46"/>
  <c r="T255" i="46"/>
  <c r="S255" i="46"/>
  <c r="R255" i="46"/>
  <c r="Q255" i="46"/>
  <c r="P255" i="46"/>
  <c r="O255" i="46"/>
  <c r="M255" i="46"/>
  <c r="L255" i="46"/>
  <c r="K255" i="46"/>
  <c r="J255" i="46"/>
  <c r="I255" i="46"/>
  <c r="H255" i="46"/>
  <c r="G255" i="46"/>
  <c r="F255" i="46"/>
  <c r="E255" i="46"/>
  <c r="D255" i="46"/>
  <c r="AL253" i="46"/>
  <c r="AK253" i="46"/>
  <c r="AJ253" i="46"/>
  <c r="AI253" i="46"/>
  <c r="AH253" i="46"/>
  <c r="AG253" i="46"/>
  <c r="AF253" i="46"/>
  <c r="AE253" i="46"/>
  <c r="AD253" i="46"/>
  <c r="AC253" i="46"/>
  <c r="AB253" i="46"/>
  <c r="AA253" i="46"/>
  <c r="Z253" i="46"/>
  <c r="Y253" i="46"/>
  <c r="N253" i="46"/>
  <c r="AM252" i="46"/>
  <c r="AL250" i="46"/>
  <c r="AK250" i="46"/>
  <c r="AJ250" i="46"/>
  <c r="AI250" i="46"/>
  <c r="AH250" i="46"/>
  <c r="AG250" i="46"/>
  <c r="AF250" i="46"/>
  <c r="AE250" i="46"/>
  <c r="AD250" i="46"/>
  <c r="AC250" i="46"/>
  <c r="AB250" i="46"/>
  <c r="AA250" i="46"/>
  <c r="Z250" i="46"/>
  <c r="Y250" i="46"/>
  <c r="N250" i="46"/>
  <c r="AM249" i="46"/>
  <c r="AL247" i="46"/>
  <c r="AK247" i="46"/>
  <c r="AJ247" i="46"/>
  <c r="AI247" i="46"/>
  <c r="AH247" i="46"/>
  <c r="AG247" i="46"/>
  <c r="AF247" i="46"/>
  <c r="AE247" i="46"/>
  <c r="AD247" i="46"/>
  <c r="AC247" i="46"/>
  <c r="AB247" i="46"/>
  <c r="AA247" i="46"/>
  <c r="Z247" i="46"/>
  <c r="Y247" i="46"/>
  <c r="N247" i="46"/>
  <c r="AM246" i="46"/>
  <c r="AL243" i="46"/>
  <c r="AK243" i="46"/>
  <c r="AJ243" i="46"/>
  <c r="AI243" i="46"/>
  <c r="AH243" i="46"/>
  <c r="AG243" i="46"/>
  <c r="AF243" i="46"/>
  <c r="AE243" i="46"/>
  <c r="AD243" i="46"/>
  <c r="AC243" i="46"/>
  <c r="AB243" i="46"/>
  <c r="AA243" i="46"/>
  <c r="Z243" i="46"/>
  <c r="Y243" i="46"/>
  <c r="N243" i="46"/>
  <c r="AM242" i="46"/>
  <c r="AL240" i="46"/>
  <c r="AK240" i="46"/>
  <c r="AJ240" i="46"/>
  <c r="AI240" i="46"/>
  <c r="AH240" i="46"/>
  <c r="AG240" i="46"/>
  <c r="AF240" i="46"/>
  <c r="AE240" i="46"/>
  <c r="AD240" i="46"/>
  <c r="AC240" i="46"/>
  <c r="AB240" i="46"/>
  <c r="AA240" i="46"/>
  <c r="Z240" i="46"/>
  <c r="Y240" i="46"/>
  <c r="N240" i="46"/>
  <c r="AM239" i="46"/>
  <c r="AL237" i="46"/>
  <c r="AK237" i="46"/>
  <c r="AJ237" i="46"/>
  <c r="AI237" i="46"/>
  <c r="AH237" i="46"/>
  <c r="AG237" i="46"/>
  <c r="AF237" i="46"/>
  <c r="AE237" i="46"/>
  <c r="AD237" i="46"/>
  <c r="AC237" i="46"/>
  <c r="AB237" i="46"/>
  <c r="AA237" i="46"/>
  <c r="Z237" i="46"/>
  <c r="Y237" i="46"/>
  <c r="N237" i="46"/>
  <c r="AM236" i="46"/>
  <c r="AL234" i="46"/>
  <c r="AK234" i="46"/>
  <c r="AJ234" i="46"/>
  <c r="AI234" i="46"/>
  <c r="AH234" i="46"/>
  <c r="AG234" i="46"/>
  <c r="AF234" i="46"/>
  <c r="AE234" i="46"/>
  <c r="AD234" i="46"/>
  <c r="AC234" i="46"/>
  <c r="AB234" i="46"/>
  <c r="AA234" i="46"/>
  <c r="Z234" i="46"/>
  <c r="Y234" i="46"/>
  <c r="N234" i="46"/>
  <c r="AM233" i="46"/>
  <c r="X233" i="46"/>
  <c r="W233" i="46"/>
  <c r="V233" i="46"/>
  <c r="U233" i="46"/>
  <c r="T233" i="46"/>
  <c r="S233" i="46"/>
  <c r="R233" i="46"/>
  <c r="Q233" i="46"/>
  <c r="P233" i="46"/>
  <c r="M233" i="46"/>
  <c r="L233" i="46"/>
  <c r="K233" i="46"/>
  <c r="J233" i="46"/>
  <c r="I233" i="46"/>
  <c r="H233" i="46"/>
  <c r="G233" i="46"/>
  <c r="F233" i="46"/>
  <c r="E233" i="46"/>
  <c r="AL231" i="46"/>
  <c r="AK231" i="46"/>
  <c r="AJ231" i="46"/>
  <c r="AI231" i="46"/>
  <c r="AH231" i="46"/>
  <c r="AG231" i="46"/>
  <c r="AF231" i="46"/>
  <c r="AE231" i="46"/>
  <c r="AD231" i="46"/>
  <c r="AC231" i="46"/>
  <c r="AB231" i="46"/>
  <c r="AA231" i="46"/>
  <c r="Z231" i="46"/>
  <c r="Y231" i="46"/>
  <c r="N231" i="46"/>
  <c r="AM230" i="46"/>
  <c r="AL227" i="46"/>
  <c r="AK227" i="46"/>
  <c r="AJ227" i="46"/>
  <c r="AI227" i="46"/>
  <c r="AH227" i="46"/>
  <c r="AG227" i="46"/>
  <c r="AF227" i="46"/>
  <c r="AE227" i="46"/>
  <c r="AD227" i="46"/>
  <c r="AC227" i="46"/>
  <c r="AB227" i="46"/>
  <c r="AA227" i="46"/>
  <c r="Z227" i="46"/>
  <c r="Y227" i="46"/>
  <c r="N227" i="46"/>
  <c r="AM226" i="46"/>
  <c r="AL224" i="46"/>
  <c r="AK224" i="46"/>
  <c r="AJ224" i="46"/>
  <c r="AI224" i="46"/>
  <c r="AH224" i="46"/>
  <c r="AG224" i="46"/>
  <c r="AF224" i="46"/>
  <c r="AE224" i="46"/>
  <c r="AD224" i="46"/>
  <c r="AC224" i="46"/>
  <c r="AB224" i="46"/>
  <c r="AA224" i="46"/>
  <c r="Z224" i="46"/>
  <c r="Y224" i="46"/>
  <c r="AM223" i="46"/>
  <c r="AL220" i="46"/>
  <c r="AK220" i="46"/>
  <c r="AJ220" i="46"/>
  <c r="AI220" i="46"/>
  <c r="AH220" i="46"/>
  <c r="AG220" i="46"/>
  <c r="AF220" i="46"/>
  <c r="AE220" i="46"/>
  <c r="AD220" i="46"/>
  <c r="AC220" i="46"/>
  <c r="AB220" i="46"/>
  <c r="AA220" i="46"/>
  <c r="Z220" i="46"/>
  <c r="Y220" i="46"/>
  <c r="X220" i="46"/>
  <c r="W220" i="46"/>
  <c r="V220" i="46"/>
  <c r="U220" i="46"/>
  <c r="T220" i="46"/>
  <c r="S220" i="46"/>
  <c r="R220" i="46"/>
  <c r="Q220" i="46"/>
  <c r="P220" i="46"/>
  <c r="M220" i="46"/>
  <c r="L220" i="46"/>
  <c r="K220" i="46"/>
  <c r="J220" i="46"/>
  <c r="I220" i="46"/>
  <c r="H220" i="46"/>
  <c r="G220" i="46"/>
  <c r="F220" i="46"/>
  <c r="E220" i="46"/>
  <c r="AM219" i="46"/>
  <c r="X219" i="46"/>
  <c r="W219" i="46"/>
  <c r="V219" i="46"/>
  <c r="U219" i="46"/>
  <c r="T219" i="46"/>
  <c r="S219" i="46"/>
  <c r="R219" i="46"/>
  <c r="Q219" i="46"/>
  <c r="P219" i="46"/>
  <c r="M219" i="46"/>
  <c r="L219" i="46"/>
  <c r="K219" i="46"/>
  <c r="J219" i="46"/>
  <c r="I219" i="46"/>
  <c r="H219" i="46"/>
  <c r="G219" i="46"/>
  <c r="F219" i="46"/>
  <c r="E219" i="46"/>
  <c r="AL216" i="46"/>
  <c r="AK216" i="46"/>
  <c r="AJ216" i="46"/>
  <c r="AI216" i="46"/>
  <c r="AH216" i="46"/>
  <c r="AG216" i="46"/>
  <c r="AF216" i="46"/>
  <c r="AE216" i="46"/>
  <c r="AD216" i="46"/>
  <c r="AC216" i="46"/>
  <c r="AB216" i="46"/>
  <c r="AA216" i="46"/>
  <c r="Z216" i="46"/>
  <c r="Y216" i="46"/>
  <c r="AM215" i="46"/>
  <c r="AL213" i="46"/>
  <c r="AK213" i="46"/>
  <c r="AJ213" i="46"/>
  <c r="AI213" i="46"/>
  <c r="AH213" i="46"/>
  <c r="AG213" i="46"/>
  <c r="AF213" i="46"/>
  <c r="AE213" i="46"/>
  <c r="AD213" i="46"/>
  <c r="AC213" i="46"/>
  <c r="AB213" i="46"/>
  <c r="AA213" i="46"/>
  <c r="Z213" i="46"/>
  <c r="Y213" i="46"/>
  <c r="N213" i="46"/>
  <c r="AM212" i="46"/>
  <c r="AL210" i="46"/>
  <c r="AK210" i="46"/>
  <c r="AJ210" i="46"/>
  <c r="AI210" i="46"/>
  <c r="AH210" i="46"/>
  <c r="AG210" i="46"/>
  <c r="AF210" i="46"/>
  <c r="AE210" i="46"/>
  <c r="AD210" i="46"/>
  <c r="AC210" i="46"/>
  <c r="AB210" i="46"/>
  <c r="AA210" i="46"/>
  <c r="Z210" i="46"/>
  <c r="Y210" i="46"/>
  <c r="N210" i="46"/>
  <c r="AM209" i="46"/>
  <c r="X209" i="46"/>
  <c r="W209" i="46"/>
  <c r="V209" i="46"/>
  <c r="U209" i="46"/>
  <c r="T209" i="46"/>
  <c r="S209" i="46"/>
  <c r="R209" i="46"/>
  <c r="Q209" i="46"/>
  <c r="P209" i="46"/>
  <c r="M209" i="46"/>
  <c r="L209" i="46"/>
  <c r="K209" i="46"/>
  <c r="J209" i="46"/>
  <c r="I209" i="46"/>
  <c r="H209" i="46"/>
  <c r="G209" i="46"/>
  <c r="F209" i="46"/>
  <c r="E209" i="46"/>
  <c r="AL207" i="46"/>
  <c r="AK207" i="46"/>
  <c r="AJ207" i="46"/>
  <c r="AI207" i="46"/>
  <c r="AH207" i="46"/>
  <c r="AG207" i="46"/>
  <c r="AF207" i="46"/>
  <c r="AE207" i="46"/>
  <c r="AD207" i="46"/>
  <c r="AC207" i="46"/>
  <c r="AB207" i="46"/>
  <c r="AA207" i="46"/>
  <c r="Z207" i="46"/>
  <c r="Y207" i="46"/>
  <c r="N207" i="46"/>
  <c r="AM206" i="46"/>
  <c r="AL204" i="46"/>
  <c r="AK204" i="46"/>
  <c r="AJ204" i="46"/>
  <c r="AI204" i="46"/>
  <c r="AH204" i="46"/>
  <c r="AG204" i="46"/>
  <c r="AF204" i="46"/>
  <c r="AE204" i="46"/>
  <c r="AD204" i="46"/>
  <c r="AC204" i="46"/>
  <c r="AB204" i="46"/>
  <c r="AA204" i="46"/>
  <c r="Z204" i="46"/>
  <c r="Y204" i="46"/>
  <c r="N204" i="46"/>
  <c r="AM203" i="46"/>
  <c r="AL200" i="46"/>
  <c r="AK200" i="46"/>
  <c r="AJ200" i="46"/>
  <c r="AI200" i="46"/>
  <c r="AH200" i="46"/>
  <c r="AG200" i="46"/>
  <c r="AF200" i="46"/>
  <c r="AE200" i="46"/>
  <c r="AD200" i="46"/>
  <c r="AC200" i="46"/>
  <c r="AB200" i="46"/>
  <c r="AA200" i="46"/>
  <c r="Z200" i="46"/>
  <c r="Y200" i="46"/>
  <c r="AM199" i="46"/>
  <c r="AL197" i="46"/>
  <c r="AK197" i="46"/>
  <c r="AJ197" i="46"/>
  <c r="AI197" i="46"/>
  <c r="AH197" i="46"/>
  <c r="AG197" i="46"/>
  <c r="AF197" i="46"/>
  <c r="AE197" i="46"/>
  <c r="AD197" i="46"/>
  <c r="AC197" i="46"/>
  <c r="AB197" i="46"/>
  <c r="AA197" i="46"/>
  <c r="Z197" i="46"/>
  <c r="Y197" i="46"/>
  <c r="AM196" i="46"/>
  <c r="AL194" i="46"/>
  <c r="AK194" i="46"/>
  <c r="AJ194" i="46"/>
  <c r="AI194" i="46"/>
  <c r="AH194" i="46"/>
  <c r="AG194" i="46"/>
  <c r="AF194" i="46"/>
  <c r="AE194" i="46"/>
  <c r="AD194" i="46"/>
  <c r="AC194" i="46"/>
  <c r="AB194" i="46"/>
  <c r="AA194" i="46"/>
  <c r="Z194" i="46"/>
  <c r="Y194" i="46"/>
  <c r="AM193" i="46"/>
  <c r="AL191" i="46"/>
  <c r="AK191" i="46"/>
  <c r="AJ191" i="46"/>
  <c r="AI191" i="46"/>
  <c r="AH191" i="46"/>
  <c r="AG191" i="46"/>
  <c r="AF191" i="46"/>
  <c r="AE191" i="46"/>
  <c r="AD191" i="46"/>
  <c r="AC191" i="46"/>
  <c r="AB191" i="46"/>
  <c r="AA191" i="46"/>
  <c r="Z191" i="46"/>
  <c r="Y191" i="46"/>
  <c r="X191" i="46"/>
  <c r="W191" i="46"/>
  <c r="V191" i="46"/>
  <c r="U191" i="46"/>
  <c r="T191" i="46"/>
  <c r="S191" i="46"/>
  <c r="R191" i="46"/>
  <c r="Q191" i="46"/>
  <c r="P191" i="46"/>
  <c r="N191" i="46"/>
  <c r="M191" i="46"/>
  <c r="L191" i="46"/>
  <c r="K191" i="46"/>
  <c r="J191" i="46"/>
  <c r="I191" i="46"/>
  <c r="H191" i="46"/>
  <c r="G191" i="46"/>
  <c r="F191" i="46"/>
  <c r="E191" i="46"/>
  <c r="AM190" i="46"/>
  <c r="X190" i="46"/>
  <c r="W190" i="46"/>
  <c r="V190" i="46"/>
  <c r="U190" i="46"/>
  <c r="T190" i="46"/>
  <c r="S190" i="46"/>
  <c r="R190" i="46"/>
  <c r="Q190" i="46"/>
  <c r="P190" i="46"/>
  <c r="M190" i="46"/>
  <c r="L190" i="46"/>
  <c r="K190" i="46"/>
  <c r="J190" i="46"/>
  <c r="I190" i="46"/>
  <c r="H190" i="46"/>
  <c r="G190" i="46"/>
  <c r="F190" i="46"/>
  <c r="E190" i="46"/>
  <c r="AL188" i="46"/>
  <c r="AK188" i="46"/>
  <c r="AJ188" i="46"/>
  <c r="AI188" i="46"/>
  <c r="AH188" i="46"/>
  <c r="AG188" i="46"/>
  <c r="AF188" i="46"/>
  <c r="AE188" i="46"/>
  <c r="AD188" i="46"/>
  <c r="AC188" i="46"/>
  <c r="AB188" i="46"/>
  <c r="AA188" i="46"/>
  <c r="Z188" i="46"/>
  <c r="Y188" i="46"/>
  <c r="N188" i="46"/>
  <c r="AM187" i="46"/>
  <c r="X187" i="46"/>
  <c r="W187" i="46"/>
  <c r="V187" i="46"/>
  <c r="U187" i="46"/>
  <c r="T187" i="46"/>
  <c r="S187" i="46"/>
  <c r="R187" i="46"/>
  <c r="Q187" i="46"/>
  <c r="P187" i="46"/>
  <c r="M187" i="46"/>
  <c r="L187" i="46"/>
  <c r="K187" i="46"/>
  <c r="J187" i="46"/>
  <c r="I187" i="46"/>
  <c r="H187" i="46"/>
  <c r="G187" i="46"/>
  <c r="F187" i="46"/>
  <c r="E187" i="46"/>
  <c r="AL185" i="46"/>
  <c r="AK185" i="46"/>
  <c r="AJ185" i="46"/>
  <c r="AI185" i="46"/>
  <c r="AH185" i="46"/>
  <c r="AG185" i="46"/>
  <c r="AF185" i="46"/>
  <c r="AE185" i="46"/>
  <c r="AD185" i="46"/>
  <c r="AC185" i="46"/>
  <c r="AB185" i="46"/>
  <c r="AA185" i="46"/>
  <c r="Z185" i="46"/>
  <c r="Y185" i="46"/>
  <c r="N185" i="46"/>
  <c r="AM184" i="46"/>
  <c r="AL182" i="46"/>
  <c r="AK182" i="46"/>
  <c r="AJ182" i="46"/>
  <c r="AI182" i="46"/>
  <c r="AH182" i="46"/>
  <c r="AG182" i="46"/>
  <c r="AF182" i="46"/>
  <c r="AE182" i="46"/>
  <c r="AD182" i="46"/>
  <c r="AC182" i="46"/>
  <c r="AB182" i="46"/>
  <c r="AA182" i="46"/>
  <c r="Z182" i="46"/>
  <c r="Y182" i="46"/>
  <c r="X182" i="46"/>
  <c r="W182" i="46"/>
  <c r="V182" i="46"/>
  <c r="U182" i="46"/>
  <c r="T182" i="46"/>
  <c r="S182" i="46"/>
  <c r="R182" i="46"/>
  <c r="Q182" i="46"/>
  <c r="P182" i="46"/>
  <c r="N182" i="46"/>
  <c r="M182" i="46"/>
  <c r="L182" i="46"/>
  <c r="K182" i="46"/>
  <c r="J182" i="46"/>
  <c r="I182" i="46"/>
  <c r="H182" i="46"/>
  <c r="G182" i="46"/>
  <c r="F182" i="46"/>
  <c r="E182" i="46"/>
  <c r="AM181" i="46"/>
  <c r="X181" i="46"/>
  <c r="W181" i="46"/>
  <c r="V181" i="46"/>
  <c r="U181" i="46"/>
  <c r="T181" i="46"/>
  <c r="S181" i="46"/>
  <c r="R181" i="46"/>
  <c r="Q181" i="46"/>
  <c r="P181" i="46"/>
  <c r="M181" i="46"/>
  <c r="L181" i="46"/>
  <c r="K181" i="46"/>
  <c r="J181" i="46"/>
  <c r="I181" i="46"/>
  <c r="H181" i="46"/>
  <c r="G181" i="46"/>
  <c r="F181" i="46"/>
  <c r="E181" i="46"/>
  <c r="AL179" i="46"/>
  <c r="AK179" i="46"/>
  <c r="AJ179" i="46"/>
  <c r="AI179" i="46"/>
  <c r="AH179" i="46"/>
  <c r="AG179" i="46"/>
  <c r="AF179" i="46"/>
  <c r="AE179" i="46"/>
  <c r="AD179" i="46"/>
  <c r="AC179" i="46"/>
  <c r="AB179" i="46"/>
  <c r="AA179" i="46"/>
  <c r="Z179" i="46"/>
  <c r="Y179" i="46"/>
  <c r="X179" i="46"/>
  <c r="W179" i="46"/>
  <c r="V179" i="46"/>
  <c r="U179" i="46"/>
  <c r="T179" i="46"/>
  <c r="S179" i="46"/>
  <c r="R179" i="46"/>
  <c r="Q179" i="46"/>
  <c r="P179" i="46"/>
  <c r="N179" i="46"/>
  <c r="M179" i="46"/>
  <c r="L179" i="46"/>
  <c r="K179" i="46"/>
  <c r="J179" i="46"/>
  <c r="I179" i="46"/>
  <c r="H179" i="46"/>
  <c r="G179" i="46"/>
  <c r="F179" i="46"/>
  <c r="E179" i="46"/>
  <c r="AM178" i="46"/>
  <c r="X178" i="46"/>
  <c r="W178" i="46"/>
  <c r="V178" i="46"/>
  <c r="U178" i="46"/>
  <c r="T178" i="46"/>
  <c r="S178" i="46"/>
  <c r="R178" i="46"/>
  <c r="Q178" i="46"/>
  <c r="P178" i="46"/>
  <c r="M178" i="46"/>
  <c r="L178" i="46"/>
  <c r="K178" i="46"/>
  <c r="J178" i="46"/>
  <c r="I178" i="46"/>
  <c r="H178" i="46"/>
  <c r="G178" i="46"/>
  <c r="F178" i="46"/>
  <c r="E178" i="46"/>
  <c r="AL175" i="46"/>
  <c r="AK175" i="46"/>
  <c r="AJ175" i="46"/>
  <c r="AI175" i="46"/>
  <c r="AH175" i="46"/>
  <c r="AG175" i="46"/>
  <c r="AF175" i="46"/>
  <c r="AE175" i="46"/>
  <c r="AD175" i="46"/>
  <c r="AC175" i="46"/>
  <c r="AB175" i="46"/>
  <c r="AA175" i="46"/>
  <c r="Z175" i="46"/>
  <c r="Y175" i="46"/>
  <c r="AM174" i="46"/>
  <c r="AL172" i="46"/>
  <c r="AK172" i="46"/>
  <c r="AJ172" i="46"/>
  <c r="AI172" i="46"/>
  <c r="AH172" i="46"/>
  <c r="AG172" i="46"/>
  <c r="AF172" i="46"/>
  <c r="AE172" i="46"/>
  <c r="AD172" i="46"/>
  <c r="AC172" i="46"/>
  <c r="AB172" i="46"/>
  <c r="AA172" i="46"/>
  <c r="Z172" i="46"/>
  <c r="Y172" i="46"/>
  <c r="AM171" i="46"/>
  <c r="AL169" i="46"/>
  <c r="AK169" i="46"/>
  <c r="AJ169" i="46"/>
  <c r="AI169" i="46"/>
  <c r="AH169" i="46"/>
  <c r="AG169" i="46"/>
  <c r="AF169" i="46"/>
  <c r="AE169" i="46"/>
  <c r="AD169" i="46"/>
  <c r="AC169" i="46"/>
  <c r="AB169" i="46"/>
  <c r="AA169" i="46"/>
  <c r="Z169" i="46"/>
  <c r="Y169" i="46"/>
  <c r="AM168" i="46"/>
  <c r="AL166" i="46"/>
  <c r="AK166" i="46"/>
  <c r="AJ166" i="46"/>
  <c r="AI166" i="46"/>
  <c r="AH166" i="46"/>
  <c r="AG166" i="46"/>
  <c r="AF166" i="46"/>
  <c r="AE166" i="46"/>
  <c r="AD166" i="46"/>
  <c r="AC166" i="46"/>
  <c r="AB166" i="46"/>
  <c r="AA166" i="46"/>
  <c r="Z166" i="46"/>
  <c r="Y166" i="46"/>
  <c r="AM165" i="46"/>
  <c r="AL163" i="46"/>
  <c r="AK163" i="46"/>
  <c r="AJ163" i="46"/>
  <c r="AI163" i="46"/>
  <c r="AH163" i="46"/>
  <c r="AG163" i="46"/>
  <c r="AF163" i="46"/>
  <c r="AE163" i="46"/>
  <c r="AD163" i="46"/>
  <c r="AC163" i="46"/>
  <c r="AB163" i="46"/>
  <c r="AA163" i="46"/>
  <c r="Z163" i="46"/>
  <c r="Y163" i="46"/>
  <c r="AM162" i="46"/>
  <c r="X162" i="46"/>
  <c r="W162" i="46"/>
  <c r="V162" i="46"/>
  <c r="U162" i="46"/>
  <c r="T162" i="46"/>
  <c r="S162" i="46"/>
  <c r="R162" i="46"/>
  <c r="Q162" i="46"/>
  <c r="P162" i="46"/>
  <c r="M162" i="46"/>
  <c r="L162" i="46"/>
  <c r="K162" i="46"/>
  <c r="J162" i="46"/>
  <c r="I162" i="46"/>
  <c r="H162" i="46"/>
  <c r="G162" i="46"/>
  <c r="F162" i="46"/>
  <c r="E162" i="46"/>
  <c r="AL160" i="46"/>
  <c r="AK160" i="46"/>
  <c r="AJ160" i="46"/>
  <c r="AI160" i="46"/>
  <c r="AH160" i="46"/>
  <c r="AG160" i="46"/>
  <c r="AF160" i="46"/>
  <c r="AE160" i="46"/>
  <c r="AD160" i="46"/>
  <c r="AC160" i="46"/>
  <c r="AB160" i="46"/>
  <c r="AA160" i="46"/>
  <c r="Z160" i="46"/>
  <c r="Y160" i="46"/>
  <c r="AM159" i="46"/>
  <c r="X159" i="46"/>
  <c r="W159" i="46"/>
  <c r="V159" i="46"/>
  <c r="U159" i="46"/>
  <c r="T159" i="46"/>
  <c r="S159" i="46"/>
  <c r="R159" i="46"/>
  <c r="Q159" i="46"/>
  <c r="P159" i="46"/>
  <c r="M159" i="46"/>
  <c r="L159" i="46"/>
  <c r="K159" i="46"/>
  <c r="J159" i="46"/>
  <c r="I159" i="46"/>
  <c r="H159" i="46"/>
  <c r="G159" i="46"/>
  <c r="F159" i="46"/>
  <c r="E159" i="46"/>
  <c r="AL157" i="46"/>
  <c r="AK157" i="46"/>
  <c r="AJ157" i="46"/>
  <c r="AI157" i="46"/>
  <c r="AH157" i="46"/>
  <c r="AG157" i="46"/>
  <c r="AF157" i="46"/>
  <c r="AE157" i="46"/>
  <c r="AD157" i="46"/>
  <c r="AC157" i="46"/>
  <c r="AB157" i="46"/>
  <c r="AA157" i="46"/>
  <c r="Z157" i="46"/>
  <c r="Y157" i="46"/>
  <c r="X157" i="46"/>
  <c r="W157" i="46"/>
  <c r="V157" i="46"/>
  <c r="U157" i="46"/>
  <c r="T157" i="46"/>
  <c r="S157" i="46"/>
  <c r="R157" i="46"/>
  <c r="Q157" i="46"/>
  <c r="P157" i="46"/>
  <c r="M157" i="46"/>
  <c r="L157" i="46"/>
  <c r="K157" i="46"/>
  <c r="J157" i="46"/>
  <c r="I157" i="46"/>
  <c r="H157" i="46"/>
  <c r="G157" i="46"/>
  <c r="F157" i="46"/>
  <c r="E157" i="46"/>
  <c r="AM156" i="46"/>
  <c r="X156" i="46"/>
  <c r="W156" i="46"/>
  <c r="V156" i="46"/>
  <c r="U156" i="46"/>
  <c r="T156" i="46"/>
  <c r="S156" i="46"/>
  <c r="R156" i="46"/>
  <c r="Q156" i="46"/>
  <c r="P156" i="46"/>
  <c r="M156" i="46"/>
  <c r="L156" i="46"/>
  <c r="K156" i="46"/>
  <c r="J156" i="46"/>
  <c r="I156" i="46"/>
  <c r="H156" i="46"/>
  <c r="G156" i="46"/>
  <c r="F156" i="46"/>
  <c r="E156" i="46"/>
  <c r="AL154" i="46"/>
  <c r="AK154" i="46"/>
  <c r="AJ154" i="46"/>
  <c r="AI154" i="46"/>
  <c r="AH154" i="46"/>
  <c r="AG154" i="46"/>
  <c r="AF154" i="46"/>
  <c r="AE154" i="46"/>
  <c r="AD154" i="46"/>
  <c r="AC154" i="46"/>
  <c r="AB154" i="46"/>
  <c r="AA154" i="46"/>
  <c r="Z154" i="46"/>
  <c r="Y154" i="46"/>
  <c r="AM153" i="46"/>
  <c r="X153" i="46"/>
  <c r="W153" i="46"/>
  <c r="V153" i="46"/>
  <c r="U153" i="46"/>
  <c r="T153" i="46"/>
  <c r="S153" i="46"/>
  <c r="R153" i="46"/>
  <c r="Q153" i="46"/>
  <c r="P153" i="46"/>
  <c r="M153" i="46"/>
  <c r="L153" i="46"/>
  <c r="K153" i="46"/>
  <c r="J153" i="46"/>
  <c r="I153" i="46"/>
  <c r="H153" i="46"/>
  <c r="G153" i="46"/>
  <c r="F153" i="46"/>
  <c r="E153" i="46"/>
  <c r="AL151" i="46"/>
  <c r="AK151" i="46"/>
  <c r="AJ151" i="46"/>
  <c r="AI151" i="46"/>
  <c r="AH151" i="46"/>
  <c r="AG151" i="46"/>
  <c r="AF151" i="46"/>
  <c r="AE151" i="46"/>
  <c r="AD151" i="46"/>
  <c r="AC151" i="46"/>
  <c r="AB151" i="46"/>
  <c r="AA151" i="46"/>
  <c r="Z151" i="46"/>
  <c r="Y151" i="46"/>
  <c r="AM150" i="46"/>
  <c r="X150" i="46"/>
  <c r="W150" i="46"/>
  <c r="V150" i="46"/>
  <c r="U150" i="46"/>
  <c r="T150" i="46"/>
  <c r="S150" i="46"/>
  <c r="R150" i="46"/>
  <c r="Q150" i="46"/>
  <c r="P150" i="46"/>
  <c r="M150" i="46"/>
  <c r="L150" i="46"/>
  <c r="K150" i="46"/>
  <c r="J150" i="46"/>
  <c r="I150" i="46"/>
  <c r="H150" i="46"/>
  <c r="G150" i="46"/>
  <c r="F150" i="46"/>
  <c r="E150" i="46"/>
  <c r="AL149" i="46"/>
  <c r="AK149" i="46"/>
  <c r="AJ149" i="46"/>
  <c r="AI149" i="46"/>
  <c r="AH149" i="46"/>
  <c r="AG149" i="46"/>
  <c r="AF149" i="46"/>
  <c r="AE149" i="46"/>
  <c r="AD149" i="46"/>
  <c r="AC149" i="46"/>
  <c r="AB149" i="46"/>
  <c r="AA149" i="46"/>
  <c r="Z149" i="46"/>
  <c r="Y149" i="46"/>
  <c r="AM148" i="46"/>
  <c r="AL148" i="46"/>
  <c r="AK148" i="46"/>
  <c r="AJ148" i="46"/>
  <c r="AI148" i="46"/>
  <c r="AH148" i="46"/>
  <c r="AG148" i="46"/>
  <c r="AF148" i="46"/>
  <c r="AE148" i="46"/>
  <c r="AD148" i="46"/>
  <c r="AC148" i="46"/>
  <c r="AB148" i="46"/>
  <c r="AA148" i="46"/>
  <c r="Z148" i="46"/>
  <c r="Y148" i="46"/>
  <c r="AL143" i="46"/>
  <c r="AK143" i="46"/>
  <c r="AJ143" i="46"/>
  <c r="AI143" i="46"/>
  <c r="AH143" i="46"/>
  <c r="AG143" i="46"/>
  <c r="AF143" i="46"/>
  <c r="AE143" i="46"/>
  <c r="AD143" i="46"/>
  <c r="AC143" i="46"/>
  <c r="AB143" i="46"/>
  <c r="AA143" i="46"/>
  <c r="Z143" i="46"/>
  <c r="Y143" i="46"/>
  <c r="AL142" i="46"/>
  <c r="AK142" i="46"/>
  <c r="AJ142" i="46"/>
  <c r="AI142" i="46"/>
  <c r="AH142" i="46"/>
  <c r="AG142" i="46"/>
  <c r="AF142" i="46"/>
  <c r="AE142" i="46"/>
  <c r="AD142" i="46"/>
  <c r="AC142" i="46"/>
  <c r="AB142" i="46"/>
  <c r="AA142" i="46"/>
  <c r="Z142" i="46"/>
  <c r="Y142" i="46"/>
  <c r="AL141" i="46"/>
  <c r="AK141" i="46"/>
  <c r="AJ141" i="46"/>
  <c r="AI141" i="46"/>
  <c r="AH141" i="46"/>
  <c r="AG141" i="46"/>
  <c r="AF141" i="46"/>
  <c r="AE141" i="46"/>
  <c r="AD141" i="46"/>
  <c r="AC141" i="46"/>
  <c r="AB141" i="46"/>
  <c r="AA141" i="46"/>
  <c r="Z141" i="46"/>
  <c r="Y141" i="46"/>
  <c r="AL140" i="46"/>
  <c r="AK140" i="46"/>
  <c r="AJ140" i="46"/>
  <c r="AI140" i="46"/>
  <c r="AH140" i="46"/>
  <c r="AG140" i="46"/>
  <c r="AF140" i="46"/>
  <c r="AE140" i="46"/>
  <c r="AD140" i="46"/>
  <c r="AC140" i="46"/>
  <c r="AB140" i="46"/>
  <c r="AA140" i="46"/>
  <c r="Z140" i="46"/>
  <c r="Y140" i="46"/>
  <c r="AL139" i="46"/>
  <c r="AK139" i="46"/>
  <c r="AJ139" i="46"/>
  <c r="AI139" i="46"/>
  <c r="AH139" i="46"/>
  <c r="AG139" i="46"/>
  <c r="AF139" i="46"/>
  <c r="AE139" i="46"/>
  <c r="AD139" i="46"/>
  <c r="AC139" i="46"/>
  <c r="AB139" i="46"/>
  <c r="AA139" i="46"/>
  <c r="Z139" i="46"/>
  <c r="Y139" i="46"/>
  <c r="AL138" i="46"/>
  <c r="AK138" i="46"/>
  <c r="AJ138" i="46"/>
  <c r="AI138" i="46"/>
  <c r="AH138" i="46"/>
  <c r="AG138" i="46"/>
  <c r="AF138" i="46"/>
  <c r="AE138" i="46"/>
  <c r="AD138" i="46"/>
  <c r="AC138" i="46"/>
  <c r="AB138" i="46"/>
  <c r="AA138" i="46"/>
  <c r="Z138" i="46"/>
  <c r="Y138" i="46"/>
  <c r="AL137" i="46"/>
  <c r="AK137" i="46"/>
  <c r="AJ137" i="46"/>
  <c r="AI137" i="46"/>
  <c r="AH137" i="46"/>
  <c r="AG137" i="46"/>
  <c r="AF137" i="46"/>
  <c r="AE137" i="46"/>
  <c r="AD137" i="46"/>
  <c r="AC137" i="46"/>
  <c r="AB137" i="46"/>
  <c r="AA137" i="46"/>
  <c r="Z137" i="46"/>
  <c r="Y137" i="46"/>
  <c r="AL136" i="46"/>
  <c r="AK136" i="46"/>
  <c r="AJ136" i="46"/>
  <c r="AI136" i="46"/>
  <c r="AH136" i="46"/>
  <c r="AG136" i="46"/>
  <c r="AF136" i="46"/>
  <c r="AE136" i="46"/>
  <c r="AD136" i="46"/>
  <c r="AC136" i="46"/>
  <c r="AB136" i="46"/>
  <c r="AA136" i="46"/>
  <c r="Z136" i="46"/>
  <c r="Y136" i="46"/>
  <c r="AL135" i="46"/>
  <c r="AK135" i="46"/>
  <c r="AJ135" i="46"/>
  <c r="AI135" i="46"/>
  <c r="AH135" i="46"/>
  <c r="AG135" i="46"/>
  <c r="AF135" i="46"/>
  <c r="AE135" i="46"/>
  <c r="AD135" i="46"/>
  <c r="AC135" i="46"/>
  <c r="AB135" i="46"/>
  <c r="AA135" i="46"/>
  <c r="Z135" i="46"/>
  <c r="Y135" i="46"/>
  <c r="AM133" i="46"/>
  <c r="AM132" i="46"/>
  <c r="AL132" i="46"/>
  <c r="AK132" i="46"/>
  <c r="AJ132" i="46"/>
  <c r="AI132" i="46"/>
  <c r="AH132" i="46"/>
  <c r="AG132" i="46"/>
  <c r="AF132" i="46"/>
  <c r="AE132" i="46"/>
  <c r="AD132" i="46"/>
  <c r="AC132" i="46"/>
  <c r="AB132" i="46"/>
  <c r="AA132" i="46"/>
  <c r="Z132" i="46"/>
  <c r="Y132" i="46"/>
  <c r="AM131" i="46"/>
  <c r="AL131" i="46"/>
  <c r="AK131" i="46"/>
  <c r="AJ131" i="46"/>
  <c r="AI131" i="46"/>
  <c r="AH131" i="46"/>
  <c r="AG131" i="46"/>
  <c r="AF131" i="46"/>
  <c r="AE131" i="46"/>
  <c r="AD131" i="46"/>
  <c r="AC131" i="46"/>
  <c r="AB131" i="46"/>
  <c r="AA131" i="46"/>
  <c r="Z131" i="46"/>
  <c r="Y131" i="46"/>
  <c r="AL130" i="46"/>
  <c r="AK130" i="46"/>
  <c r="AJ130" i="46"/>
  <c r="AI130" i="46"/>
  <c r="AH130" i="46"/>
  <c r="AG130" i="46"/>
  <c r="AF130" i="46"/>
  <c r="AE130" i="46"/>
  <c r="AD130" i="46"/>
  <c r="AC130" i="46"/>
  <c r="AB130" i="46"/>
  <c r="AA130" i="46"/>
  <c r="Z130" i="46"/>
  <c r="Y130" i="46"/>
  <c r="AL128" i="46"/>
  <c r="AK128" i="46"/>
  <c r="AJ128" i="46"/>
  <c r="AI128" i="46"/>
  <c r="AH128" i="46"/>
  <c r="AG128" i="46"/>
  <c r="AF128" i="46"/>
  <c r="AE128" i="46"/>
  <c r="AD128" i="46"/>
  <c r="AC128" i="46"/>
  <c r="AB128" i="46"/>
  <c r="AA128" i="46"/>
  <c r="Z128" i="46"/>
  <c r="Y128" i="46"/>
  <c r="AL127" i="46"/>
  <c r="AK127" i="46"/>
  <c r="AJ127" i="46"/>
  <c r="AI127" i="46"/>
  <c r="AH127" i="46"/>
  <c r="AG127" i="46"/>
  <c r="AF127" i="46"/>
  <c r="AE127" i="46"/>
  <c r="AD127" i="46"/>
  <c r="AC127" i="46"/>
  <c r="AB127" i="46"/>
  <c r="AA127" i="46"/>
  <c r="Z127" i="46"/>
  <c r="Y127" i="46"/>
  <c r="X127" i="46"/>
  <c r="W127" i="46"/>
  <c r="V127" i="46"/>
  <c r="U127" i="46"/>
  <c r="T127" i="46"/>
  <c r="S127" i="46"/>
  <c r="R127" i="46"/>
  <c r="Q127" i="46"/>
  <c r="P127" i="46"/>
  <c r="O127" i="46"/>
  <c r="M127" i="46"/>
  <c r="L127" i="46"/>
  <c r="K127" i="46"/>
  <c r="J127" i="46"/>
  <c r="I127" i="46"/>
  <c r="H127" i="46"/>
  <c r="G127" i="46"/>
  <c r="F127" i="46"/>
  <c r="E127" i="46"/>
  <c r="D127" i="46"/>
  <c r="AL125" i="46"/>
  <c r="AK125" i="46"/>
  <c r="AJ125" i="46"/>
  <c r="AI125" i="46"/>
  <c r="AH125" i="46"/>
  <c r="AG125" i="46"/>
  <c r="AF125" i="46"/>
  <c r="AE125" i="46"/>
  <c r="AD125" i="46"/>
  <c r="AC125" i="46"/>
  <c r="AB125" i="46"/>
  <c r="AA125" i="46"/>
  <c r="Z125" i="46"/>
  <c r="Y125" i="46"/>
  <c r="N125" i="46"/>
  <c r="AM124" i="46"/>
  <c r="AL122" i="46"/>
  <c r="AK122" i="46"/>
  <c r="AJ122" i="46"/>
  <c r="AI122" i="46"/>
  <c r="AH122" i="46"/>
  <c r="AG122" i="46"/>
  <c r="AF122" i="46"/>
  <c r="AE122" i="46"/>
  <c r="AD122" i="46"/>
  <c r="AC122" i="46"/>
  <c r="AB122" i="46"/>
  <c r="AA122" i="46"/>
  <c r="Z122" i="46"/>
  <c r="Y122" i="46"/>
  <c r="N122" i="46"/>
  <c r="AM121" i="46"/>
  <c r="AL119" i="46"/>
  <c r="AK119" i="46"/>
  <c r="AJ119" i="46"/>
  <c r="AI119" i="46"/>
  <c r="AH119" i="46"/>
  <c r="AG119" i="46"/>
  <c r="AF119" i="46"/>
  <c r="AE119" i="46"/>
  <c r="AD119" i="46"/>
  <c r="AC119" i="46"/>
  <c r="AB119" i="46"/>
  <c r="AA119" i="46"/>
  <c r="Z119" i="46"/>
  <c r="Y119" i="46"/>
  <c r="N119" i="46"/>
  <c r="AM118" i="46"/>
  <c r="AL115" i="46"/>
  <c r="AK115" i="46"/>
  <c r="AJ115" i="46"/>
  <c r="AI115" i="46"/>
  <c r="AH115" i="46"/>
  <c r="AG115" i="46"/>
  <c r="AF115" i="46"/>
  <c r="AE115" i="46"/>
  <c r="AD115" i="46"/>
  <c r="AC115" i="46"/>
  <c r="AB115" i="46"/>
  <c r="AA115" i="46"/>
  <c r="Z115" i="46"/>
  <c r="Y115" i="46"/>
  <c r="N115" i="46"/>
  <c r="AM114" i="46"/>
  <c r="AL112" i="46"/>
  <c r="AK112" i="46"/>
  <c r="AJ112" i="46"/>
  <c r="AI112" i="46"/>
  <c r="AH112" i="46"/>
  <c r="AG112" i="46"/>
  <c r="AF112" i="46"/>
  <c r="AE112" i="46"/>
  <c r="AD112" i="46"/>
  <c r="AC112" i="46"/>
  <c r="AB112" i="46"/>
  <c r="AA112" i="46"/>
  <c r="Z112" i="46"/>
  <c r="Y112" i="46"/>
  <c r="N112" i="46"/>
  <c r="AM111" i="46"/>
  <c r="X111" i="46"/>
  <c r="W111" i="46"/>
  <c r="V111" i="46"/>
  <c r="U111" i="46"/>
  <c r="T111" i="46"/>
  <c r="S111" i="46"/>
  <c r="R111" i="46"/>
  <c r="Q111" i="46"/>
  <c r="P111" i="46"/>
  <c r="M111" i="46"/>
  <c r="L111" i="46"/>
  <c r="K111" i="46"/>
  <c r="J111" i="46"/>
  <c r="I111" i="46"/>
  <c r="H111" i="46"/>
  <c r="G111" i="46"/>
  <c r="F111" i="46"/>
  <c r="E111" i="46"/>
  <c r="AL109" i="46"/>
  <c r="AK109" i="46"/>
  <c r="AJ109" i="46"/>
  <c r="AI109" i="46"/>
  <c r="AH109" i="46"/>
  <c r="AG109" i="46"/>
  <c r="AF109" i="46"/>
  <c r="AE109" i="46"/>
  <c r="AD109" i="46"/>
  <c r="AC109" i="46"/>
  <c r="AB109" i="46"/>
  <c r="AA109" i="46"/>
  <c r="Z109" i="46"/>
  <c r="Y109" i="46"/>
  <c r="N109" i="46"/>
  <c r="AM108" i="46"/>
  <c r="AL106" i="46"/>
  <c r="AK106" i="46"/>
  <c r="AJ106" i="46"/>
  <c r="AI106" i="46"/>
  <c r="AH106" i="46"/>
  <c r="AG106" i="46"/>
  <c r="AF106" i="46"/>
  <c r="AE106" i="46"/>
  <c r="AD106" i="46"/>
  <c r="AC106" i="46"/>
  <c r="AB106" i="46"/>
  <c r="AA106" i="46"/>
  <c r="Z106" i="46"/>
  <c r="Y106" i="46"/>
  <c r="X106" i="46"/>
  <c r="W106" i="46"/>
  <c r="V106" i="46"/>
  <c r="U106" i="46"/>
  <c r="T106" i="46"/>
  <c r="S106" i="46"/>
  <c r="R106" i="46"/>
  <c r="Q106" i="46"/>
  <c r="P106" i="46"/>
  <c r="N106" i="46"/>
  <c r="M106" i="46"/>
  <c r="L106" i="46"/>
  <c r="K106" i="46"/>
  <c r="J106" i="46"/>
  <c r="I106" i="46"/>
  <c r="H106" i="46"/>
  <c r="G106" i="46"/>
  <c r="F106" i="46"/>
  <c r="E106" i="46"/>
  <c r="AM105" i="46"/>
  <c r="X105" i="46"/>
  <c r="W105" i="46"/>
  <c r="V105" i="46"/>
  <c r="U105" i="46"/>
  <c r="T105" i="46"/>
  <c r="S105" i="46"/>
  <c r="R105" i="46"/>
  <c r="Q105" i="46"/>
  <c r="P105" i="46"/>
  <c r="M105" i="46"/>
  <c r="L105" i="46"/>
  <c r="K105" i="46"/>
  <c r="J105" i="46"/>
  <c r="I105" i="46"/>
  <c r="H105" i="46"/>
  <c r="G105" i="46"/>
  <c r="F105" i="46"/>
  <c r="E105" i="46"/>
  <c r="AL103" i="46"/>
  <c r="AK103" i="46"/>
  <c r="AJ103" i="46"/>
  <c r="AI103" i="46"/>
  <c r="AH103" i="46"/>
  <c r="AG103" i="46"/>
  <c r="AF103" i="46"/>
  <c r="AE103" i="46"/>
  <c r="AD103" i="46"/>
  <c r="AC103" i="46"/>
  <c r="AB103" i="46"/>
  <c r="AA103" i="46"/>
  <c r="Z103" i="46"/>
  <c r="Y103" i="46"/>
  <c r="N103" i="46"/>
  <c r="AM102" i="46"/>
  <c r="X102" i="46"/>
  <c r="W102" i="46"/>
  <c r="V102" i="46"/>
  <c r="U102" i="46"/>
  <c r="T102" i="46"/>
  <c r="S102" i="46"/>
  <c r="R102" i="46"/>
  <c r="Q102" i="46"/>
  <c r="P102" i="46"/>
  <c r="M102" i="46"/>
  <c r="L102" i="46"/>
  <c r="K102" i="46"/>
  <c r="J102" i="46"/>
  <c r="I102" i="46"/>
  <c r="H102" i="46"/>
  <c r="G102" i="46"/>
  <c r="F102" i="46"/>
  <c r="E102" i="46"/>
  <c r="AL99" i="46"/>
  <c r="AK99" i="46"/>
  <c r="AJ99" i="46"/>
  <c r="AI99" i="46"/>
  <c r="AH99" i="46"/>
  <c r="AG99" i="46"/>
  <c r="AF99" i="46"/>
  <c r="AE99" i="46"/>
  <c r="AD99" i="46"/>
  <c r="AC99" i="46"/>
  <c r="AB99" i="46"/>
  <c r="AA99" i="46"/>
  <c r="Z99" i="46"/>
  <c r="Y99" i="46"/>
  <c r="N99" i="46"/>
  <c r="AM98" i="46"/>
  <c r="AL96" i="46"/>
  <c r="AK96" i="46"/>
  <c r="AJ96" i="46"/>
  <c r="AI96" i="46"/>
  <c r="AH96" i="46"/>
  <c r="AG96" i="46"/>
  <c r="AF96" i="46"/>
  <c r="AE96" i="46"/>
  <c r="AD96" i="46"/>
  <c r="AC96" i="46"/>
  <c r="AB96" i="46"/>
  <c r="AA96" i="46"/>
  <c r="Z96" i="46"/>
  <c r="Y96" i="46"/>
  <c r="AM95" i="46"/>
  <c r="AL92" i="46"/>
  <c r="AK92" i="46"/>
  <c r="AJ92" i="46"/>
  <c r="AI92" i="46"/>
  <c r="AH92" i="46"/>
  <c r="AG92" i="46"/>
  <c r="AF92" i="46"/>
  <c r="AE92" i="46"/>
  <c r="AD92" i="46"/>
  <c r="AC92" i="46"/>
  <c r="AB92" i="46"/>
  <c r="AA92" i="46"/>
  <c r="Z92" i="46"/>
  <c r="Y92" i="46"/>
  <c r="AM91" i="46"/>
  <c r="AL88" i="46"/>
  <c r="AK88" i="46"/>
  <c r="AJ88" i="46"/>
  <c r="AI88" i="46"/>
  <c r="AH88" i="46"/>
  <c r="AG88" i="46"/>
  <c r="AF88" i="46"/>
  <c r="AE88" i="46"/>
  <c r="AD88" i="46"/>
  <c r="AC88" i="46"/>
  <c r="AB88" i="46"/>
  <c r="AA88" i="46"/>
  <c r="Z88" i="46"/>
  <c r="Y88" i="46"/>
  <c r="AM87" i="46"/>
  <c r="AL85" i="46"/>
  <c r="AK85" i="46"/>
  <c r="AJ85" i="46"/>
  <c r="AI85" i="46"/>
  <c r="AH85" i="46"/>
  <c r="AG85" i="46"/>
  <c r="AF85" i="46"/>
  <c r="AE85" i="46"/>
  <c r="AD85" i="46"/>
  <c r="AC85" i="46"/>
  <c r="AB85" i="46"/>
  <c r="AA85" i="46"/>
  <c r="Z85" i="46"/>
  <c r="Y85" i="46"/>
  <c r="N85" i="46"/>
  <c r="AM84" i="46"/>
  <c r="X84" i="46"/>
  <c r="W84" i="46"/>
  <c r="V84" i="46"/>
  <c r="U84" i="46"/>
  <c r="T84" i="46"/>
  <c r="S84" i="46"/>
  <c r="R84" i="46"/>
  <c r="Q84" i="46"/>
  <c r="P84" i="46"/>
  <c r="M84" i="46"/>
  <c r="L84" i="46"/>
  <c r="K84" i="46"/>
  <c r="J84" i="46"/>
  <c r="I84" i="46"/>
  <c r="H84" i="46"/>
  <c r="G84" i="46"/>
  <c r="F84" i="46"/>
  <c r="E84" i="46"/>
  <c r="AL82" i="46"/>
  <c r="AK82" i="46"/>
  <c r="AJ82" i="46"/>
  <c r="AI82" i="46"/>
  <c r="AH82" i="46"/>
  <c r="AG82" i="46"/>
  <c r="AF82" i="46"/>
  <c r="AE82" i="46"/>
  <c r="AD82" i="46"/>
  <c r="AC82" i="46"/>
  <c r="AB82" i="46"/>
  <c r="AA82" i="46"/>
  <c r="Z82" i="46"/>
  <c r="Y82" i="46"/>
  <c r="N82" i="46"/>
  <c r="AM81" i="46"/>
  <c r="AL79" i="46"/>
  <c r="AK79" i="46"/>
  <c r="AJ79" i="46"/>
  <c r="AI79" i="46"/>
  <c r="AH79" i="46"/>
  <c r="AG79" i="46"/>
  <c r="AF79" i="46"/>
  <c r="AE79" i="46"/>
  <c r="AD79" i="46"/>
  <c r="AC79" i="46"/>
  <c r="AB79" i="46"/>
  <c r="AA79" i="46"/>
  <c r="Z79" i="46"/>
  <c r="Y79" i="46"/>
  <c r="N79" i="46"/>
  <c r="AM78" i="46"/>
  <c r="AL76" i="46"/>
  <c r="AK76" i="46"/>
  <c r="AJ76" i="46"/>
  <c r="AI76" i="46"/>
  <c r="AH76" i="46"/>
  <c r="AG76" i="46"/>
  <c r="AF76" i="46"/>
  <c r="AE76" i="46"/>
  <c r="AD76" i="46"/>
  <c r="AC76" i="46"/>
  <c r="AB76" i="46"/>
  <c r="AA76" i="46"/>
  <c r="Z76" i="46"/>
  <c r="Y76" i="46"/>
  <c r="N76" i="46"/>
  <c r="AM75" i="46"/>
  <c r="AL72" i="46"/>
  <c r="AK72" i="46"/>
  <c r="AJ72" i="46"/>
  <c r="AI72" i="46"/>
  <c r="AH72" i="46"/>
  <c r="AG72" i="46"/>
  <c r="AF72" i="46"/>
  <c r="AE72" i="46"/>
  <c r="AD72" i="46"/>
  <c r="AC72" i="46"/>
  <c r="AB72" i="46"/>
  <c r="AA72" i="46"/>
  <c r="Z72" i="46"/>
  <c r="Y72" i="46"/>
  <c r="AM71" i="46"/>
  <c r="AL69" i="46"/>
  <c r="AK69" i="46"/>
  <c r="AJ69" i="46"/>
  <c r="AI69" i="46"/>
  <c r="AH69" i="46"/>
  <c r="AG69" i="46"/>
  <c r="AF69" i="46"/>
  <c r="AE69" i="46"/>
  <c r="AD69" i="46"/>
  <c r="AC69" i="46"/>
  <c r="AB69" i="46"/>
  <c r="AA69" i="46"/>
  <c r="Z69" i="46"/>
  <c r="Y69" i="46"/>
  <c r="AM68" i="46"/>
  <c r="AL66" i="46"/>
  <c r="AK66" i="46"/>
  <c r="AJ66" i="46"/>
  <c r="AI66" i="46"/>
  <c r="AH66" i="46"/>
  <c r="AG66" i="46"/>
  <c r="AF66" i="46"/>
  <c r="AE66" i="46"/>
  <c r="AD66" i="46"/>
  <c r="AC66" i="46"/>
  <c r="AB66" i="46"/>
  <c r="AA66" i="46"/>
  <c r="Z66" i="46"/>
  <c r="Y66" i="46"/>
  <c r="AM65" i="46"/>
  <c r="AL63" i="46"/>
  <c r="AK63" i="46"/>
  <c r="AJ63" i="46"/>
  <c r="AI63" i="46"/>
  <c r="AH63" i="46"/>
  <c r="AG63" i="46"/>
  <c r="AF63" i="46"/>
  <c r="AE63" i="46"/>
  <c r="AD63" i="46"/>
  <c r="AC63" i="46"/>
  <c r="AB63" i="46"/>
  <c r="AA63" i="46"/>
  <c r="Z63" i="46"/>
  <c r="Y63" i="46"/>
  <c r="X63" i="46"/>
  <c r="W63" i="46"/>
  <c r="V63" i="46"/>
  <c r="U63" i="46"/>
  <c r="T63" i="46"/>
  <c r="S63" i="46"/>
  <c r="R63" i="46"/>
  <c r="Q63" i="46"/>
  <c r="P63" i="46"/>
  <c r="N63" i="46"/>
  <c r="M63" i="46"/>
  <c r="L63" i="46"/>
  <c r="K63" i="46"/>
  <c r="J63" i="46"/>
  <c r="I63" i="46"/>
  <c r="H63" i="46"/>
  <c r="G63" i="46"/>
  <c r="F63" i="46"/>
  <c r="E63" i="46"/>
  <c r="AM62" i="46"/>
  <c r="AL60" i="46"/>
  <c r="AK60" i="46"/>
  <c r="AJ60" i="46"/>
  <c r="AI60" i="46"/>
  <c r="AH60" i="46"/>
  <c r="AG60" i="46"/>
  <c r="AF60" i="46"/>
  <c r="AE60" i="46"/>
  <c r="AD60" i="46"/>
  <c r="AC60" i="46"/>
  <c r="AB60" i="46"/>
  <c r="AA60" i="46"/>
  <c r="Z60" i="46"/>
  <c r="Y60" i="46"/>
  <c r="N60" i="46"/>
  <c r="AM59" i="46"/>
  <c r="AL57" i="46"/>
  <c r="AK57" i="46"/>
  <c r="AJ57" i="46"/>
  <c r="AI57" i="46"/>
  <c r="AH57" i="46"/>
  <c r="AG57" i="46"/>
  <c r="AF57" i="46"/>
  <c r="AE57" i="46"/>
  <c r="AD57" i="46"/>
  <c r="AC57" i="46"/>
  <c r="AB57" i="46"/>
  <c r="AA57" i="46"/>
  <c r="Z57" i="46"/>
  <c r="Y57" i="46"/>
  <c r="N57" i="46"/>
  <c r="AM56" i="46"/>
  <c r="AL54" i="46"/>
  <c r="AK54" i="46"/>
  <c r="AJ54" i="46"/>
  <c r="AI54" i="46"/>
  <c r="AH54" i="46"/>
  <c r="AG54" i="46"/>
  <c r="AF54" i="46"/>
  <c r="AE54" i="46"/>
  <c r="AD54" i="46"/>
  <c r="AC54" i="46"/>
  <c r="AB54" i="46"/>
  <c r="AA54" i="46"/>
  <c r="Z54" i="46"/>
  <c r="Y54" i="46"/>
  <c r="X54" i="46"/>
  <c r="W54" i="46"/>
  <c r="V54" i="46"/>
  <c r="U54" i="46"/>
  <c r="T54" i="46"/>
  <c r="S54" i="46"/>
  <c r="R54" i="46"/>
  <c r="Q54" i="46"/>
  <c r="P54" i="46"/>
  <c r="N54" i="46"/>
  <c r="M54" i="46"/>
  <c r="L54" i="46"/>
  <c r="K54" i="46"/>
  <c r="J54" i="46"/>
  <c r="I54" i="46"/>
  <c r="H54" i="46"/>
  <c r="G54" i="46"/>
  <c r="F54" i="46"/>
  <c r="E54" i="46"/>
  <c r="AM53" i="46"/>
  <c r="X53" i="46"/>
  <c r="W53" i="46"/>
  <c r="V53" i="46"/>
  <c r="U53" i="46"/>
  <c r="T53" i="46"/>
  <c r="S53" i="46"/>
  <c r="R53" i="46"/>
  <c r="Q53" i="46"/>
  <c r="P53" i="46"/>
  <c r="M53" i="46"/>
  <c r="L53" i="46"/>
  <c r="K53" i="46"/>
  <c r="J53" i="46"/>
  <c r="I53" i="46"/>
  <c r="H53" i="46"/>
  <c r="G53" i="46"/>
  <c r="F53" i="46"/>
  <c r="E53" i="46"/>
  <c r="AL51" i="46"/>
  <c r="AK51" i="46"/>
  <c r="AJ51" i="46"/>
  <c r="AI51" i="46"/>
  <c r="AH51" i="46"/>
  <c r="AG51" i="46"/>
  <c r="AF51" i="46"/>
  <c r="AE51" i="46"/>
  <c r="AD51" i="46"/>
  <c r="AC51" i="46"/>
  <c r="AB51" i="46"/>
  <c r="AA51" i="46"/>
  <c r="Z51" i="46"/>
  <c r="Y51" i="46"/>
  <c r="X51" i="46"/>
  <c r="W51" i="46"/>
  <c r="V51" i="46"/>
  <c r="U51" i="46"/>
  <c r="T51" i="46"/>
  <c r="S51" i="46"/>
  <c r="R51" i="46"/>
  <c r="Q51" i="46"/>
  <c r="P51" i="46"/>
  <c r="N51" i="46"/>
  <c r="M51" i="46"/>
  <c r="L51" i="46"/>
  <c r="K51" i="46"/>
  <c r="J51" i="46"/>
  <c r="I51" i="46"/>
  <c r="H51" i="46"/>
  <c r="G51" i="46"/>
  <c r="F51" i="46"/>
  <c r="E51" i="46"/>
  <c r="AM50" i="46"/>
  <c r="X50" i="46"/>
  <c r="W50" i="46"/>
  <c r="V50" i="46"/>
  <c r="U50" i="46"/>
  <c r="T50" i="46"/>
  <c r="S50" i="46"/>
  <c r="R50" i="46"/>
  <c r="Q50" i="46"/>
  <c r="P50" i="46"/>
  <c r="M50" i="46"/>
  <c r="L50" i="46"/>
  <c r="K50" i="46"/>
  <c r="J50" i="46"/>
  <c r="I50" i="46"/>
  <c r="H50" i="46"/>
  <c r="G50" i="46"/>
  <c r="F50" i="46"/>
  <c r="E50" i="46"/>
  <c r="AL47" i="46"/>
  <c r="AK47" i="46"/>
  <c r="AJ47" i="46"/>
  <c r="AI47" i="46"/>
  <c r="AH47" i="46"/>
  <c r="AG47" i="46"/>
  <c r="AF47" i="46"/>
  <c r="AE47" i="46"/>
  <c r="AD47" i="46"/>
  <c r="AC47" i="46"/>
  <c r="AB47" i="46"/>
  <c r="AA47" i="46"/>
  <c r="Z47" i="46"/>
  <c r="Y47" i="46"/>
  <c r="AM46" i="46"/>
  <c r="AL44" i="46"/>
  <c r="AK44" i="46"/>
  <c r="AJ44" i="46"/>
  <c r="AI44" i="46"/>
  <c r="AH44" i="46"/>
  <c r="AG44" i="46"/>
  <c r="AF44" i="46"/>
  <c r="AE44" i="46"/>
  <c r="AD44" i="46"/>
  <c r="AC44" i="46"/>
  <c r="AB44" i="46"/>
  <c r="AA44" i="46"/>
  <c r="Z44" i="46"/>
  <c r="Y44" i="46"/>
  <c r="AM43" i="46"/>
  <c r="AL41" i="46"/>
  <c r="AK41" i="46"/>
  <c r="AJ41" i="46"/>
  <c r="AI41" i="46"/>
  <c r="AH41" i="46"/>
  <c r="AG41" i="46"/>
  <c r="AF41" i="46"/>
  <c r="AE41" i="46"/>
  <c r="AD41" i="46"/>
  <c r="AC41" i="46"/>
  <c r="AB41" i="46"/>
  <c r="AA41" i="46"/>
  <c r="Z41" i="46"/>
  <c r="Y41" i="46"/>
  <c r="AM40" i="46"/>
  <c r="X40" i="46"/>
  <c r="W40" i="46"/>
  <c r="V40" i="46"/>
  <c r="U40" i="46"/>
  <c r="T40" i="46"/>
  <c r="S40" i="46"/>
  <c r="R40" i="46"/>
  <c r="Q40" i="46"/>
  <c r="P40" i="46"/>
  <c r="AL38" i="46"/>
  <c r="AK38" i="46"/>
  <c r="AJ38" i="46"/>
  <c r="AI38" i="46"/>
  <c r="AH38" i="46"/>
  <c r="AG38" i="46"/>
  <c r="AF38" i="46"/>
  <c r="AE38" i="46"/>
  <c r="AD38" i="46"/>
  <c r="AC38" i="46"/>
  <c r="AB38" i="46"/>
  <c r="AA38" i="46"/>
  <c r="Z38" i="46"/>
  <c r="Y38" i="46"/>
  <c r="AM37" i="46"/>
  <c r="X37" i="46"/>
  <c r="W37" i="46"/>
  <c r="V37" i="46"/>
  <c r="U37" i="46"/>
  <c r="T37" i="46"/>
  <c r="S37" i="46"/>
  <c r="R37" i="46"/>
  <c r="Q37" i="46"/>
  <c r="P37" i="46"/>
  <c r="M37" i="46"/>
  <c r="L37" i="46"/>
  <c r="K37" i="46"/>
  <c r="J37" i="46"/>
  <c r="I37" i="46"/>
  <c r="H37" i="46"/>
  <c r="G37" i="46"/>
  <c r="F37" i="46"/>
  <c r="E37" i="46"/>
  <c r="AL35" i="46"/>
  <c r="AK35" i="46"/>
  <c r="AJ35" i="46"/>
  <c r="AI35" i="46"/>
  <c r="AH35" i="46"/>
  <c r="AG35" i="46"/>
  <c r="AF35" i="46"/>
  <c r="AE35" i="46"/>
  <c r="AD35" i="46"/>
  <c r="AC35" i="46"/>
  <c r="AB35" i="46"/>
  <c r="AA35" i="46"/>
  <c r="Z35" i="46"/>
  <c r="Y35" i="46"/>
  <c r="X35" i="46"/>
  <c r="W35" i="46"/>
  <c r="V35" i="46"/>
  <c r="U35" i="46"/>
  <c r="T35" i="46"/>
  <c r="S35" i="46"/>
  <c r="R35" i="46"/>
  <c r="Q35" i="46"/>
  <c r="P35" i="46"/>
  <c r="M35" i="46"/>
  <c r="L35" i="46"/>
  <c r="K35" i="46"/>
  <c r="J35" i="46"/>
  <c r="I35" i="46"/>
  <c r="H35" i="46"/>
  <c r="G35" i="46"/>
  <c r="F35" i="46"/>
  <c r="E35" i="46"/>
  <c r="AM34" i="46"/>
  <c r="X34" i="46"/>
  <c r="W34" i="46"/>
  <c r="V34" i="46"/>
  <c r="U34" i="46"/>
  <c r="T34" i="46"/>
  <c r="S34" i="46"/>
  <c r="R34" i="46"/>
  <c r="Q34" i="46"/>
  <c r="P34" i="46"/>
  <c r="M34" i="46"/>
  <c r="L34" i="46"/>
  <c r="K34" i="46"/>
  <c r="J34" i="46"/>
  <c r="I34" i="46"/>
  <c r="H34" i="46"/>
  <c r="G34" i="46"/>
  <c r="F34" i="46"/>
  <c r="E34" i="46"/>
  <c r="AL32" i="46"/>
  <c r="AK32" i="46"/>
  <c r="AJ32" i="46"/>
  <c r="AI32" i="46"/>
  <c r="AH32" i="46"/>
  <c r="AG32" i="46"/>
  <c r="AF32" i="46"/>
  <c r="AE32" i="46"/>
  <c r="AD32" i="46"/>
  <c r="AC32" i="46"/>
  <c r="AB32" i="46"/>
  <c r="AA32" i="46"/>
  <c r="Z32" i="46"/>
  <c r="Y32" i="46"/>
  <c r="X32" i="46"/>
  <c r="W32" i="46"/>
  <c r="V32" i="46"/>
  <c r="U32" i="46"/>
  <c r="T32" i="46"/>
  <c r="S32" i="46"/>
  <c r="R32" i="46"/>
  <c r="Q32" i="46"/>
  <c r="P32" i="46"/>
  <c r="M32" i="46"/>
  <c r="L32" i="46"/>
  <c r="K32" i="46"/>
  <c r="J32" i="46"/>
  <c r="I32" i="46"/>
  <c r="H32" i="46"/>
  <c r="G32" i="46"/>
  <c r="F32" i="46"/>
  <c r="E32" i="46"/>
  <c r="AM31" i="46"/>
  <c r="X31" i="46"/>
  <c r="W31" i="46"/>
  <c r="V31" i="46"/>
  <c r="U31" i="46"/>
  <c r="T31" i="46"/>
  <c r="S31" i="46"/>
  <c r="R31" i="46"/>
  <c r="Q31" i="46"/>
  <c r="P31" i="46"/>
  <c r="M31" i="46"/>
  <c r="L31" i="46"/>
  <c r="K31" i="46"/>
  <c r="J31" i="46"/>
  <c r="I31" i="46"/>
  <c r="H31" i="46"/>
  <c r="G31" i="46"/>
  <c r="F31" i="46"/>
  <c r="E31" i="46"/>
  <c r="AL29" i="46"/>
  <c r="AK29" i="46"/>
  <c r="AJ29" i="46"/>
  <c r="AI29" i="46"/>
  <c r="AH29" i="46"/>
  <c r="AG29" i="46"/>
  <c r="AF29" i="46"/>
  <c r="AE29" i="46"/>
  <c r="AD29" i="46"/>
  <c r="AC29" i="46"/>
  <c r="AB29" i="46"/>
  <c r="AA29" i="46"/>
  <c r="Z29" i="46"/>
  <c r="Y29" i="46"/>
  <c r="X29" i="46"/>
  <c r="W29" i="46"/>
  <c r="V29" i="46"/>
  <c r="U29" i="46"/>
  <c r="T29" i="46"/>
  <c r="S29" i="46"/>
  <c r="R29" i="46"/>
  <c r="Q29" i="46"/>
  <c r="P29" i="46"/>
  <c r="M29" i="46"/>
  <c r="L29" i="46"/>
  <c r="K29" i="46"/>
  <c r="J29" i="46"/>
  <c r="I29" i="46"/>
  <c r="H29" i="46"/>
  <c r="G29" i="46"/>
  <c r="F29" i="46"/>
  <c r="E29" i="46"/>
  <c r="AM28" i="46"/>
  <c r="X28" i="46"/>
  <c r="W28" i="46"/>
  <c r="V28" i="46"/>
  <c r="U28" i="46"/>
  <c r="T28" i="46"/>
  <c r="S28" i="46"/>
  <c r="R28" i="46"/>
  <c r="Q28" i="46"/>
  <c r="P28" i="46"/>
  <c r="M28" i="46"/>
  <c r="L28" i="46"/>
  <c r="K28" i="46"/>
  <c r="J28" i="46"/>
  <c r="I28" i="46"/>
  <c r="H28" i="46"/>
  <c r="G28" i="46"/>
  <c r="F28" i="46"/>
  <c r="E28" i="46"/>
  <c r="AL26" i="46"/>
  <c r="AK26" i="46"/>
  <c r="AJ26" i="46"/>
  <c r="AI26" i="46"/>
  <c r="AH26" i="46"/>
  <c r="AG26" i="46"/>
  <c r="AF26" i="46"/>
  <c r="AE26" i="46"/>
  <c r="AD26" i="46"/>
  <c r="AC26" i="46"/>
  <c r="AB26" i="46"/>
  <c r="AA26" i="46"/>
  <c r="Z26" i="46"/>
  <c r="Y26" i="46"/>
  <c r="AM25" i="46"/>
  <c r="X25" i="46"/>
  <c r="W25" i="46"/>
  <c r="V25" i="46"/>
  <c r="U25" i="46"/>
  <c r="T25" i="46"/>
  <c r="S25" i="46"/>
  <c r="R25" i="46"/>
  <c r="Q25" i="46"/>
  <c r="P25" i="46"/>
  <c r="M25" i="46"/>
  <c r="L25" i="46"/>
  <c r="K25" i="46"/>
  <c r="J25" i="46"/>
  <c r="I25" i="46"/>
  <c r="H25" i="46"/>
  <c r="G25" i="46"/>
  <c r="F25" i="46"/>
  <c r="E25" i="46"/>
  <c r="AL23" i="46"/>
  <c r="AK23" i="46"/>
  <c r="AJ23" i="46"/>
  <c r="AI23" i="46"/>
  <c r="AH23" i="46"/>
  <c r="AG23" i="46"/>
  <c r="AF23" i="46"/>
  <c r="AE23" i="46"/>
  <c r="AD23" i="46"/>
  <c r="AC23" i="46"/>
  <c r="AB23" i="46"/>
  <c r="AA23" i="46"/>
  <c r="Z23" i="46"/>
  <c r="Y23" i="46"/>
  <c r="AM22" i="46"/>
  <c r="X22" i="46"/>
  <c r="W22" i="46"/>
  <c r="V22" i="46"/>
  <c r="U22" i="46"/>
  <c r="T22" i="46"/>
  <c r="S22" i="46"/>
  <c r="R22" i="46"/>
  <c r="Q22" i="46"/>
  <c r="P22" i="46"/>
  <c r="M22" i="46"/>
  <c r="L22" i="46"/>
  <c r="K22" i="46"/>
  <c r="J22" i="46"/>
  <c r="I22" i="46"/>
  <c r="H22" i="46"/>
  <c r="G22" i="46"/>
  <c r="F22" i="46"/>
  <c r="E22" i="46"/>
  <c r="AL21" i="46"/>
  <c r="AK21" i="46"/>
  <c r="AJ21" i="46"/>
  <c r="AI21" i="46"/>
  <c r="AH21" i="46"/>
  <c r="AG21" i="46"/>
  <c r="AF21" i="46"/>
  <c r="AE21" i="46"/>
  <c r="AD21" i="46"/>
  <c r="AC21" i="46"/>
  <c r="AB21" i="46"/>
  <c r="AA21" i="46"/>
  <c r="Z21" i="46"/>
  <c r="Y21" i="46"/>
  <c r="AM20" i="46"/>
  <c r="AL20" i="46"/>
  <c r="AK20" i="46"/>
  <c r="AJ20" i="46"/>
  <c r="AI20" i="46"/>
  <c r="AH20" i="46"/>
  <c r="AG20" i="46"/>
  <c r="AF20" i="46"/>
  <c r="AE20" i="46"/>
  <c r="AD20" i="46"/>
  <c r="AC20" i="46"/>
  <c r="AB20" i="46"/>
  <c r="AA20" i="46"/>
  <c r="Z20" i="46"/>
  <c r="Y20" i="46"/>
  <c r="P133" i="45"/>
  <c r="O133" i="45"/>
  <c r="N133" i="45"/>
  <c r="M133" i="45"/>
  <c r="L133" i="45"/>
  <c r="K133" i="45"/>
  <c r="J133" i="45"/>
  <c r="I133" i="45"/>
  <c r="H133" i="45"/>
  <c r="G133" i="45"/>
  <c r="F133" i="45"/>
  <c r="E133" i="45"/>
  <c r="D133" i="45"/>
  <c r="C133" i="45"/>
  <c r="P132" i="45"/>
  <c r="O132" i="45"/>
  <c r="N132" i="45"/>
  <c r="M132" i="45"/>
  <c r="L132" i="45"/>
  <c r="K132" i="45"/>
  <c r="J132" i="45"/>
  <c r="I132" i="45"/>
  <c r="H132" i="45"/>
  <c r="G132" i="45"/>
  <c r="F132" i="45"/>
  <c r="E132" i="45"/>
  <c r="D132" i="45"/>
  <c r="C132" i="45"/>
  <c r="P131" i="45"/>
  <c r="O131" i="45"/>
  <c r="N131" i="45"/>
  <c r="M131" i="45"/>
  <c r="L131" i="45"/>
  <c r="K131" i="45"/>
  <c r="J131" i="45"/>
  <c r="I131" i="45"/>
  <c r="H131" i="45"/>
  <c r="G131" i="45"/>
  <c r="F131" i="45"/>
  <c r="E131" i="45"/>
  <c r="D131" i="45"/>
  <c r="C131" i="45"/>
  <c r="P130" i="45"/>
  <c r="O130" i="45"/>
  <c r="N130" i="45"/>
  <c r="M130" i="45"/>
  <c r="L130" i="45"/>
  <c r="K130" i="45"/>
  <c r="J130" i="45"/>
  <c r="I130" i="45"/>
  <c r="H130" i="45"/>
  <c r="G130" i="45"/>
  <c r="F130" i="45"/>
  <c r="E130" i="45"/>
  <c r="D130" i="45"/>
  <c r="C130" i="45"/>
  <c r="P129" i="45"/>
  <c r="O129" i="45"/>
  <c r="N129" i="45"/>
  <c r="M129" i="45"/>
  <c r="L129" i="45"/>
  <c r="K129" i="45"/>
  <c r="J129" i="45"/>
  <c r="I129" i="45"/>
  <c r="H129" i="45"/>
  <c r="G129" i="45"/>
  <c r="F129" i="45"/>
  <c r="E129" i="45"/>
  <c r="D129" i="45"/>
  <c r="C129" i="45"/>
  <c r="P128" i="45"/>
  <c r="O128" i="45"/>
  <c r="N128" i="45"/>
  <c r="M128" i="45"/>
  <c r="L128" i="45"/>
  <c r="K128" i="45"/>
  <c r="J128" i="45"/>
  <c r="I128" i="45"/>
  <c r="H128" i="45"/>
  <c r="G128" i="45"/>
  <c r="F128" i="45"/>
  <c r="E128" i="45"/>
  <c r="D128" i="45"/>
  <c r="C128" i="45"/>
  <c r="P127" i="45"/>
  <c r="O127" i="45"/>
  <c r="N127" i="45"/>
  <c r="M127" i="45"/>
  <c r="L127" i="45"/>
  <c r="K127" i="45"/>
  <c r="J127" i="45"/>
  <c r="I127" i="45"/>
  <c r="H127" i="45"/>
  <c r="G127" i="45"/>
  <c r="F127" i="45"/>
  <c r="E127" i="45"/>
  <c r="D127" i="45"/>
  <c r="C127" i="45"/>
  <c r="P126" i="45"/>
  <c r="O126" i="45"/>
  <c r="N126" i="45"/>
  <c r="M126" i="45"/>
  <c r="L126" i="45"/>
  <c r="K126" i="45"/>
  <c r="J126" i="45"/>
  <c r="I126" i="45"/>
  <c r="H126" i="45"/>
  <c r="G126" i="45"/>
  <c r="F126" i="45"/>
  <c r="E126" i="45"/>
  <c r="D126" i="45"/>
  <c r="C126" i="45"/>
  <c r="P125" i="45"/>
  <c r="O125" i="45"/>
  <c r="N125" i="45"/>
  <c r="M125" i="45"/>
  <c r="L125" i="45"/>
  <c r="K125" i="45"/>
  <c r="J125" i="45"/>
  <c r="I125" i="45"/>
  <c r="H125" i="45"/>
  <c r="G125" i="45"/>
  <c r="F125" i="45"/>
  <c r="E125" i="45"/>
  <c r="D125" i="45"/>
  <c r="C125" i="45"/>
  <c r="P124" i="45"/>
  <c r="O124" i="45"/>
  <c r="N124" i="45"/>
  <c r="M124" i="45"/>
  <c r="L124" i="45"/>
  <c r="K124" i="45"/>
  <c r="J124" i="45"/>
  <c r="I124" i="45"/>
  <c r="H124" i="45"/>
  <c r="G124" i="45"/>
  <c r="F124" i="45"/>
  <c r="E124" i="45"/>
  <c r="D124" i="45"/>
  <c r="C124" i="45"/>
  <c r="P123" i="45"/>
  <c r="O123" i="45"/>
  <c r="N123" i="45"/>
  <c r="M123" i="45"/>
  <c r="L123" i="45"/>
  <c r="K123" i="45"/>
  <c r="J123" i="45"/>
  <c r="I123" i="45"/>
  <c r="H123" i="45"/>
  <c r="G123" i="45"/>
  <c r="F123" i="45"/>
  <c r="E123" i="45"/>
  <c r="D123" i="45"/>
  <c r="C123" i="45"/>
  <c r="P122" i="45"/>
  <c r="O122" i="45"/>
  <c r="N122" i="45"/>
  <c r="M122" i="45"/>
  <c r="L122" i="45"/>
  <c r="K122" i="45"/>
  <c r="J122" i="45"/>
  <c r="I122" i="45"/>
  <c r="H122" i="45"/>
  <c r="G122" i="45"/>
  <c r="F122" i="45"/>
  <c r="E122" i="45"/>
  <c r="D122" i="45"/>
  <c r="C122" i="45"/>
  <c r="N114" i="45"/>
  <c r="M114" i="45"/>
  <c r="L114" i="45"/>
  <c r="K114" i="45"/>
  <c r="J114" i="45"/>
  <c r="I114" i="45"/>
  <c r="H114" i="45"/>
  <c r="G114" i="45"/>
  <c r="F114" i="45"/>
  <c r="E114" i="45"/>
  <c r="N113" i="45"/>
  <c r="M113" i="45"/>
  <c r="L113" i="45"/>
  <c r="K113" i="45"/>
  <c r="J113" i="45"/>
  <c r="I113" i="45"/>
  <c r="H113" i="45"/>
  <c r="G113" i="45"/>
  <c r="F113" i="45"/>
  <c r="E113" i="45"/>
  <c r="D113" i="45"/>
  <c r="C109" i="45"/>
  <c r="B109" i="45"/>
  <c r="N107" i="45"/>
  <c r="M107" i="45"/>
  <c r="L107" i="45"/>
  <c r="K107" i="45"/>
  <c r="J107" i="45"/>
  <c r="I107" i="45"/>
  <c r="H107" i="45"/>
  <c r="G107" i="45"/>
  <c r="F107" i="45"/>
  <c r="E107" i="45"/>
  <c r="N106" i="45"/>
  <c r="M106" i="45"/>
  <c r="L106" i="45"/>
  <c r="K106" i="45"/>
  <c r="J106" i="45"/>
  <c r="I106" i="45"/>
  <c r="H106" i="45"/>
  <c r="G106" i="45"/>
  <c r="F106" i="45"/>
  <c r="E106" i="45"/>
  <c r="D106" i="45"/>
  <c r="C102" i="45"/>
  <c r="B102" i="45"/>
  <c r="N100" i="45"/>
  <c r="M100" i="45"/>
  <c r="L100" i="45"/>
  <c r="K100" i="45"/>
  <c r="J100" i="45"/>
  <c r="I100" i="45"/>
  <c r="H100" i="45"/>
  <c r="G100" i="45"/>
  <c r="F100" i="45"/>
  <c r="E100" i="45"/>
  <c r="N99" i="45"/>
  <c r="M99" i="45"/>
  <c r="L99" i="45"/>
  <c r="K99" i="45"/>
  <c r="J99" i="45"/>
  <c r="I99" i="45"/>
  <c r="H99" i="45"/>
  <c r="G99" i="45"/>
  <c r="F99" i="45"/>
  <c r="E99" i="45"/>
  <c r="D99" i="45"/>
  <c r="C95" i="45"/>
  <c r="B95" i="45"/>
  <c r="N93" i="45"/>
  <c r="M93" i="45"/>
  <c r="L93" i="45"/>
  <c r="K93" i="45"/>
  <c r="J93" i="45"/>
  <c r="I93" i="45"/>
  <c r="H93" i="45"/>
  <c r="G93" i="45"/>
  <c r="F93" i="45"/>
  <c r="E93" i="45"/>
  <c r="N92" i="45"/>
  <c r="M92" i="45"/>
  <c r="L92" i="45"/>
  <c r="K92" i="45"/>
  <c r="J92" i="45"/>
  <c r="I92" i="45"/>
  <c r="H92" i="45"/>
  <c r="G92" i="45"/>
  <c r="F92" i="45"/>
  <c r="E92" i="45"/>
  <c r="D92" i="45"/>
  <c r="C88" i="45"/>
  <c r="B88" i="45"/>
  <c r="N86" i="45"/>
  <c r="M86" i="45"/>
  <c r="L86" i="45"/>
  <c r="K86" i="45"/>
  <c r="J86" i="45"/>
  <c r="I86" i="45"/>
  <c r="H86" i="45"/>
  <c r="G86" i="45"/>
  <c r="F86" i="45"/>
  <c r="E86" i="45"/>
  <c r="N85" i="45"/>
  <c r="M85" i="45"/>
  <c r="L85" i="45"/>
  <c r="K85" i="45"/>
  <c r="J85" i="45"/>
  <c r="I85" i="45"/>
  <c r="H85" i="45"/>
  <c r="G85" i="45"/>
  <c r="F85" i="45"/>
  <c r="E85" i="45"/>
  <c r="D85" i="45"/>
  <c r="C81" i="45"/>
  <c r="B81" i="45"/>
  <c r="N79" i="45"/>
  <c r="M79" i="45"/>
  <c r="L79" i="45"/>
  <c r="K79" i="45"/>
  <c r="J79" i="45"/>
  <c r="I79" i="45"/>
  <c r="H79" i="45"/>
  <c r="G79" i="45"/>
  <c r="F79" i="45"/>
  <c r="E79" i="45"/>
  <c r="N78" i="45"/>
  <c r="M78" i="45"/>
  <c r="L78" i="45"/>
  <c r="K78" i="45"/>
  <c r="J78" i="45"/>
  <c r="I78" i="45"/>
  <c r="H78" i="45"/>
  <c r="G78" i="45"/>
  <c r="F78" i="45"/>
  <c r="E78" i="45"/>
  <c r="D78" i="45"/>
  <c r="C74" i="45"/>
  <c r="B74" i="45"/>
  <c r="N72" i="45"/>
  <c r="M72" i="45"/>
  <c r="L72" i="45"/>
  <c r="K72" i="45"/>
  <c r="J72" i="45"/>
  <c r="I72" i="45"/>
  <c r="H72" i="45"/>
  <c r="G72" i="45"/>
  <c r="F72" i="45"/>
  <c r="E72" i="45"/>
  <c r="N71" i="45"/>
  <c r="M71" i="45"/>
  <c r="L71" i="45"/>
  <c r="K71" i="45"/>
  <c r="J71" i="45"/>
  <c r="I71" i="45"/>
  <c r="H71" i="45"/>
  <c r="G71" i="45"/>
  <c r="F71" i="45"/>
  <c r="E71" i="45"/>
  <c r="D71" i="45"/>
  <c r="C67" i="45"/>
  <c r="B67" i="45"/>
  <c r="N65" i="45"/>
  <c r="M65" i="45"/>
  <c r="L65" i="45"/>
  <c r="K65" i="45"/>
  <c r="J65" i="45"/>
  <c r="I65" i="45"/>
  <c r="H65" i="45"/>
  <c r="G65" i="45"/>
  <c r="F65" i="45"/>
  <c r="E65" i="45"/>
  <c r="N64" i="45"/>
  <c r="M64" i="45"/>
  <c r="L64" i="45"/>
  <c r="K64" i="45"/>
  <c r="J64" i="45"/>
  <c r="I64" i="45"/>
  <c r="H64" i="45"/>
  <c r="G64" i="45"/>
  <c r="F64" i="45"/>
  <c r="E64" i="45"/>
  <c r="D64" i="45"/>
  <c r="C60" i="45"/>
  <c r="B60" i="45"/>
  <c r="N58" i="45"/>
  <c r="M58" i="45"/>
  <c r="L58" i="45"/>
  <c r="K58" i="45"/>
  <c r="J58" i="45"/>
  <c r="I58" i="45"/>
  <c r="H58" i="45"/>
  <c r="G58" i="45"/>
  <c r="F58" i="45"/>
  <c r="E58" i="45"/>
  <c r="D58" i="45"/>
  <c r="N57" i="45"/>
  <c r="M57" i="45"/>
  <c r="L57" i="45"/>
  <c r="K57" i="45"/>
  <c r="J57" i="45"/>
  <c r="I57" i="45"/>
  <c r="H57" i="45"/>
  <c r="G57" i="45"/>
  <c r="F57" i="45"/>
  <c r="E57" i="45"/>
  <c r="D57" i="45"/>
  <c r="C53" i="45"/>
  <c r="B53" i="45"/>
  <c r="N51" i="45"/>
  <c r="M51" i="45"/>
  <c r="L51" i="45"/>
  <c r="K51" i="45"/>
  <c r="J51" i="45"/>
  <c r="I51" i="45"/>
  <c r="H51" i="45"/>
  <c r="G51" i="45"/>
  <c r="F51" i="45"/>
  <c r="E51" i="45"/>
  <c r="N50" i="45"/>
  <c r="M50" i="45"/>
  <c r="L50" i="45"/>
  <c r="K50" i="45"/>
  <c r="J50" i="45"/>
  <c r="I50" i="45"/>
  <c r="H50" i="45"/>
  <c r="G50" i="45"/>
  <c r="F50" i="45"/>
  <c r="E50" i="45"/>
  <c r="D50" i="45"/>
  <c r="C46" i="45"/>
  <c r="B46" i="45"/>
  <c r="N44" i="45"/>
  <c r="M44" i="45"/>
  <c r="L44" i="45"/>
  <c r="K44" i="45"/>
  <c r="J44" i="45"/>
  <c r="I44" i="45"/>
  <c r="H44" i="45"/>
  <c r="G44" i="45"/>
  <c r="F44" i="45"/>
  <c r="E44" i="45"/>
  <c r="N43" i="45"/>
  <c r="M43" i="45"/>
  <c r="L43" i="45"/>
  <c r="K43" i="45"/>
  <c r="J43" i="45"/>
  <c r="I43" i="45"/>
  <c r="H43" i="45"/>
  <c r="G43" i="45"/>
  <c r="F43" i="45"/>
  <c r="E43" i="45"/>
  <c r="D43" i="45"/>
  <c r="C39" i="45"/>
  <c r="B39" i="45"/>
  <c r="N37" i="45"/>
  <c r="M37" i="45"/>
  <c r="L37" i="45"/>
  <c r="K37" i="45"/>
  <c r="J37" i="45"/>
  <c r="I37" i="45"/>
  <c r="H37" i="45"/>
  <c r="G37" i="45"/>
  <c r="F37" i="45"/>
  <c r="E37" i="45"/>
  <c r="N36" i="45"/>
  <c r="M36" i="45"/>
  <c r="L36" i="45"/>
  <c r="K36" i="45"/>
  <c r="J36" i="45"/>
  <c r="I36" i="45"/>
  <c r="H36" i="45"/>
  <c r="G36" i="45"/>
  <c r="F36" i="45"/>
  <c r="E36" i="45"/>
  <c r="D36" i="45"/>
  <c r="C32" i="45"/>
  <c r="B32" i="45"/>
  <c r="N30" i="45"/>
  <c r="M30" i="45"/>
  <c r="L30" i="45"/>
  <c r="K30" i="45"/>
  <c r="J30" i="45"/>
  <c r="I30" i="45"/>
  <c r="H30" i="45"/>
  <c r="G30" i="45"/>
  <c r="F30" i="45"/>
  <c r="E30" i="45"/>
  <c r="N29" i="45"/>
  <c r="M29" i="45"/>
  <c r="L29" i="45"/>
  <c r="K29" i="45"/>
  <c r="J29" i="45"/>
  <c r="I29" i="45"/>
  <c r="H29" i="45"/>
  <c r="G29" i="45"/>
  <c r="F29" i="45"/>
  <c r="E29" i="45"/>
  <c r="D29" i="45"/>
  <c r="C25" i="45"/>
  <c r="B25" i="45"/>
  <c r="N23" i="45"/>
  <c r="M23" i="45"/>
  <c r="L23" i="45"/>
  <c r="K23" i="45"/>
  <c r="J23" i="45"/>
  <c r="I23" i="45"/>
  <c r="H23" i="45"/>
  <c r="G23" i="45"/>
  <c r="F23" i="45"/>
  <c r="E23" i="45"/>
  <c r="N22" i="45"/>
  <c r="M22" i="45"/>
  <c r="L22" i="45"/>
  <c r="K22" i="45"/>
  <c r="J22" i="45"/>
  <c r="I22" i="45"/>
  <c r="H22" i="45"/>
  <c r="G22" i="45"/>
  <c r="F22" i="45"/>
  <c r="E22" i="45"/>
  <c r="D22" i="45"/>
  <c r="C18" i="45"/>
  <c r="B18" i="45"/>
  <c r="O17" i="45"/>
  <c r="N17" i="45"/>
  <c r="M17" i="45"/>
  <c r="L17" i="45"/>
  <c r="K17" i="45"/>
  <c r="I17" i="45"/>
  <c r="H17" i="45"/>
  <c r="G17" i="45"/>
  <c r="F17" i="45"/>
  <c r="E17" i="45"/>
  <c r="D17" i="45"/>
  <c r="Q53" i="44"/>
  <c r="P53" i="44"/>
  <c r="O53" i="44"/>
  <c r="N53" i="44"/>
  <c r="M53" i="44"/>
  <c r="L53" i="44"/>
  <c r="K53" i="44"/>
  <c r="J53" i="44"/>
  <c r="I53" i="44"/>
  <c r="H53" i="44"/>
  <c r="G53" i="44"/>
  <c r="F53" i="44"/>
  <c r="E53" i="44"/>
  <c r="D53" i="44"/>
  <c r="Q52" i="44"/>
  <c r="P52" i="44"/>
  <c r="O52" i="44"/>
  <c r="N52" i="44"/>
  <c r="M52" i="44"/>
  <c r="L52" i="44"/>
  <c r="K52" i="44"/>
  <c r="J52" i="44"/>
  <c r="I52" i="44"/>
  <c r="H52" i="44"/>
  <c r="G52" i="44"/>
  <c r="F52" i="44"/>
  <c r="E52" i="44"/>
  <c r="D52" i="44"/>
  <c r="Q51" i="44"/>
  <c r="P51" i="44"/>
  <c r="O51" i="44"/>
  <c r="N51" i="44"/>
  <c r="M51" i="44"/>
  <c r="L51" i="44"/>
  <c r="K51" i="44"/>
  <c r="J51" i="44"/>
  <c r="I51" i="44"/>
  <c r="H51" i="44"/>
  <c r="G51" i="44"/>
  <c r="F51" i="44"/>
  <c r="E51" i="44"/>
  <c r="D51" i="44"/>
  <c r="Q50" i="44"/>
  <c r="P50" i="44"/>
  <c r="O50" i="44"/>
  <c r="N50" i="44"/>
  <c r="M50" i="44"/>
  <c r="L50" i="44"/>
  <c r="K50" i="44"/>
  <c r="J50" i="44"/>
  <c r="I50" i="44"/>
  <c r="H50" i="44"/>
  <c r="G50" i="44"/>
  <c r="F50" i="44"/>
  <c r="E50" i="44"/>
  <c r="D50" i="44"/>
  <c r="Q49" i="44"/>
  <c r="P49" i="44"/>
  <c r="O49" i="44"/>
  <c r="N49" i="44"/>
  <c r="M49" i="44"/>
  <c r="L49" i="44"/>
  <c r="K49" i="44"/>
  <c r="J49" i="44"/>
  <c r="I49" i="44"/>
  <c r="H49" i="44"/>
  <c r="G49" i="44"/>
  <c r="F49" i="44"/>
  <c r="E49" i="44"/>
  <c r="D49" i="44"/>
  <c r="Q48" i="44"/>
  <c r="P48" i="44"/>
  <c r="O48" i="44"/>
  <c r="N48" i="44"/>
  <c r="M48" i="44"/>
  <c r="L48" i="44"/>
  <c r="K48" i="44"/>
  <c r="J48" i="44"/>
  <c r="I48" i="44"/>
  <c r="H48" i="44"/>
  <c r="G48" i="44"/>
  <c r="F48" i="44"/>
  <c r="E48" i="44"/>
  <c r="D48" i="44"/>
  <c r="Q47" i="44"/>
  <c r="P47" i="44"/>
  <c r="O47" i="44"/>
  <c r="N47" i="44"/>
  <c r="M47" i="44"/>
  <c r="L47" i="44"/>
  <c r="K47" i="44"/>
  <c r="J47" i="44"/>
  <c r="I47" i="44"/>
  <c r="H47" i="44"/>
  <c r="G47" i="44"/>
  <c r="F47" i="44"/>
  <c r="E47" i="44"/>
  <c r="D47" i="44"/>
  <c r="Q46" i="44"/>
  <c r="P46" i="44"/>
  <c r="O46" i="44"/>
  <c r="N46" i="44"/>
  <c r="M46" i="44"/>
  <c r="L46" i="44"/>
  <c r="K46" i="44"/>
  <c r="J46" i="44"/>
  <c r="I46" i="44"/>
  <c r="H46" i="44"/>
  <c r="G46" i="44"/>
  <c r="F46" i="44"/>
  <c r="E46" i="44"/>
  <c r="D46" i="44"/>
  <c r="Q45" i="44"/>
  <c r="P45" i="44"/>
  <c r="O45" i="44"/>
  <c r="N45" i="44"/>
  <c r="M45" i="44"/>
  <c r="L45" i="44"/>
  <c r="K45" i="44"/>
  <c r="J45" i="44"/>
  <c r="I45" i="44"/>
  <c r="H45" i="44"/>
  <c r="G45" i="44"/>
  <c r="F45" i="44"/>
  <c r="E45" i="44"/>
  <c r="D45" i="44"/>
  <c r="Q44" i="44"/>
  <c r="P44" i="44"/>
  <c r="O44" i="44"/>
  <c r="N44" i="44"/>
  <c r="M44" i="44"/>
  <c r="L44" i="44"/>
  <c r="K44" i="44"/>
  <c r="J44" i="44"/>
  <c r="I44" i="44"/>
  <c r="H44" i="44"/>
  <c r="G44" i="44"/>
  <c r="F44" i="44"/>
  <c r="E44" i="44"/>
  <c r="D44" i="44"/>
  <c r="Q43" i="44"/>
  <c r="P43" i="44"/>
  <c r="O43" i="44"/>
  <c r="N43" i="44"/>
  <c r="M43" i="44"/>
  <c r="L43" i="44"/>
  <c r="K43" i="44"/>
  <c r="J43" i="44"/>
  <c r="I43" i="44"/>
  <c r="H43" i="44"/>
  <c r="G43" i="44"/>
  <c r="F43" i="44"/>
  <c r="E43" i="44"/>
  <c r="D43" i="44"/>
  <c r="Q42" i="44"/>
  <c r="P42" i="44"/>
  <c r="O42" i="44"/>
  <c r="N42" i="44"/>
  <c r="M42" i="44"/>
  <c r="L42" i="44"/>
  <c r="K42" i="44"/>
  <c r="J42" i="44"/>
  <c r="I42" i="44"/>
  <c r="H42" i="44"/>
  <c r="G42" i="44"/>
  <c r="F42" i="44"/>
  <c r="E42" i="44"/>
  <c r="D42" i="44"/>
  <c r="Q33" i="44"/>
  <c r="P33" i="44"/>
  <c r="O33" i="44"/>
  <c r="N33" i="44"/>
  <c r="M33" i="44"/>
  <c r="L33" i="44"/>
  <c r="K33" i="44"/>
  <c r="J33" i="44"/>
  <c r="I33" i="44"/>
  <c r="H33" i="44"/>
  <c r="G33" i="44"/>
  <c r="F33" i="44"/>
  <c r="E33" i="44"/>
  <c r="D33" i="44"/>
  <c r="C31" i="44"/>
  <c r="C30" i="44"/>
  <c r="Q29" i="44"/>
  <c r="P29" i="44"/>
  <c r="O29" i="44"/>
  <c r="N29" i="44"/>
  <c r="M29" i="44"/>
  <c r="L29" i="44"/>
  <c r="K29" i="44"/>
  <c r="J29" i="44"/>
  <c r="I29" i="44"/>
  <c r="H29" i="44"/>
  <c r="G29" i="44"/>
  <c r="F29" i="44"/>
  <c r="E29" i="44"/>
  <c r="D29" i="44"/>
  <c r="Q28" i="44"/>
  <c r="P28" i="44"/>
  <c r="O28" i="44"/>
  <c r="N28" i="44"/>
  <c r="M28" i="44"/>
  <c r="L28" i="44"/>
  <c r="K28" i="44"/>
  <c r="J28" i="44"/>
  <c r="I28" i="44"/>
  <c r="H28" i="44"/>
  <c r="G28" i="44"/>
  <c r="F28" i="44"/>
  <c r="E28" i="44"/>
  <c r="D28" i="44"/>
  <c r="C28" i="44"/>
  <c r="Q18" i="44"/>
  <c r="P18" i="44"/>
  <c r="O18" i="44"/>
  <c r="N18" i="44"/>
  <c r="M18" i="44"/>
  <c r="L18" i="44"/>
  <c r="K18" i="44"/>
  <c r="J18" i="44"/>
  <c r="I18" i="44"/>
  <c r="H18" i="44"/>
  <c r="G18" i="44"/>
  <c r="F18" i="44"/>
  <c r="E18" i="44"/>
  <c r="D18" i="44"/>
  <c r="C16" i="44"/>
  <c r="C15" i="44"/>
  <c r="Q14" i="44"/>
  <c r="P14" i="44"/>
  <c r="O14" i="44"/>
  <c r="N14" i="44"/>
  <c r="M14" i="44"/>
  <c r="L14" i="44"/>
  <c r="K14" i="44"/>
  <c r="J14" i="44"/>
  <c r="I14" i="44"/>
  <c r="H14" i="44"/>
  <c r="G14" i="44"/>
  <c r="F14" i="44"/>
  <c r="E14" i="44"/>
  <c r="D14" i="44"/>
  <c r="Q13" i="44"/>
  <c r="P13" i="44"/>
  <c r="O13" i="44"/>
  <c r="N13" i="44"/>
  <c r="M13" i="44"/>
  <c r="L13" i="44"/>
  <c r="K13" i="44"/>
  <c r="J13" i="44"/>
  <c r="I13" i="44"/>
  <c r="H13" i="44"/>
  <c r="G13" i="44"/>
  <c r="F13" i="44"/>
  <c r="E13" i="44"/>
  <c r="D13" i="44"/>
  <c r="C13" i="44"/>
  <c r="F105" i="43"/>
  <c r="E105" i="43"/>
  <c r="D105" i="43"/>
  <c r="C105" i="43"/>
  <c r="F104" i="43"/>
  <c r="E104" i="43"/>
  <c r="D104" i="43"/>
  <c r="C104" i="43"/>
  <c r="F103" i="43"/>
  <c r="E103" i="43"/>
  <c r="D103" i="43"/>
  <c r="C103" i="43"/>
  <c r="F102" i="43"/>
  <c r="E102" i="43"/>
  <c r="D102" i="43"/>
  <c r="C102" i="43"/>
  <c r="F95" i="43"/>
  <c r="F94" i="43"/>
  <c r="E94" i="43"/>
  <c r="F93" i="43"/>
  <c r="E93" i="43"/>
  <c r="D93" i="43"/>
  <c r="F92" i="43"/>
  <c r="E92" i="43"/>
  <c r="D92" i="43"/>
  <c r="C92" i="43"/>
  <c r="P81" i="43"/>
  <c r="L81" i="43"/>
  <c r="I81" i="43"/>
  <c r="H81" i="43"/>
  <c r="E81" i="43"/>
  <c r="D81" i="43"/>
  <c r="O78" i="43"/>
  <c r="N78" i="43"/>
  <c r="K78" i="43"/>
  <c r="J78" i="43"/>
  <c r="G78" i="43"/>
  <c r="F78" i="43"/>
  <c r="E78" i="43"/>
  <c r="J75" i="43"/>
  <c r="I75" i="43"/>
  <c r="H75" i="43"/>
  <c r="G75" i="43"/>
  <c r="F75" i="43"/>
  <c r="E75" i="43"/>
  <c r="D75" i="43"/>
  <c r="J74" i="43"/>
  <c r="I74" i="43"/>
  <c r="H74" i="43"/>
  <c r="G74" i="43"/>
  <c r="F74" i="43"/>
  <c r="E74" i="43"/>
  <c r="D74" i="43"/>
  <c r="O72" i="43"/>
  <c r="G72" i="43"/>
  <c r="L66" i="43"/>
  <c r="R63" i="43"/>
  <c r="Q63" i="43"/>
  <c r="P63" i="43"/>
  <c r="O63" i="43"/>
  <c r="N63" i="43"/>
  <c r="M63" i="43"/>
  <c r="L63" i="43"/>
  <c r="K63" i="43"/>
  <c r="R62" i="43"/>
  <c r="Q62" i="43"/>
  <c r="P62" i="43"/>
  <c r="O62" i="43"/>
  <c r="N62" i="43"/>
  <c r="M62" i="43"/>
  <c r="L62" i="43"/>
  <c r="K62" i="43"/>
  <c r="R60" i="43"/>
  <c r="Q60" i="43"/>
  <c r="P60" i="43"/>
  <c r="O60" i="43"/>
  <c r="N60" i="43"/>
  <c r="M60" i="43"/>
  <c r="L60" i="43"/>
  <c r="K60" i="43"/>
  <c r="R59" i="43"/>
  <c r="Q59" i="43"/>
  <c r="P59" i="43"/>
  <c r="O59" i="43"/>
  <c r="N59" i="43"/>
  <c r="M59" i="43"/>
  <c r="L59" i="43"/>
  <c r="K59" i="43"/>
  <c r="R57" i="43"/>
  <c r="Q57" i="43"/>
  <c r="P57" i="43"/>
  <c r="O57" i="43"/>
  <c r="N57" i="43"/>
  <c r="M57" i="43"/>
  <c r="L57" i="43"/>
  <c r="K57" i="43"/>
  <c r="R56" i="43"/>
  <c r="Q56" i="43"/>
  <c r="P56" i="43"/>
  <c r="O56" i="43"/>
  <c r="N56" i="43"/>
  <c r="M56" i="43"/>
  <c r="L56" i="43"/>
  <c r="K56" i="43"/>
  <c r="R54" i="43"/>
  <c r="Q54" i="43"/>
  <c r="P54" i="43"/>
  <c r="O54" i="43"/>
  <c r="N54" i="43"/>
  <c r="M54" i="43"/>
  <c r="L54" i="43"/>
  <c r="K54" i="43"/>
  <c r="R53" i="43"/>
  <c r="Q53" i="43"/>
  <c r="P53" i="43"/>
  <c r="O53" i="43"/>
  <c r="N53" i="43"/>
  <c r="M53" i="43"/>
  <c r="L53" i="43"/>
  <c r="K53" i="43"/>
  <c r="Q52" i="43"/>
  <c r="P52" i="43"/>
  <c r="O52" i="43"/>
  <c r="N52" i="43"/>
  <c r="M52" i="43"/>
  <c r="L52" i="43"/>
  <c r="K52" i="43"/>
  <c r="J52" i="43"/>
  <c r="I52" i="43"/>
  <c r="H52" i="43"/>
  <c r="G52" i="43"/>
  <c r="F52" i="43"/>
  <c r="E52" i="43"/>
  <c r="D52" i="43"/>
  <c r="Q51" i="43"/>
  <c r="P51" i="43"/>
  <c r="O51" i="43"/>
  <c r="N51" i="43"/>
  <c r="M51" i="43"/>
  <c r="L51" i="43"/>
  <c r="K51" i="43"/>
  <c r="I51" i="43"/>
  <c r="H51" i="43"/>
  <c r="G51" i="43"/>
  <c r="F51" i="43"/>
  <c r="E51" i="43"/>
  <c r="D51" i="43"/>
  <c r="D41" i="43"/>
  <c r="D40" i="43"/>
  <c r="D39" i="43"/>
  <c r="D38" i="43"/>
  <c r="D37" i="43"/>
  <c r="D36" i="43"/>
  <c r="D35" i="43"/>
  <c r="D34" i="43"/>
  <c r="D33" i="43"/>
  <c r="D32" i="43"/>
  <c r="D31" i="43"/>
  <c r="D30" i="43"/>
  <c r="D29" i="43"/>
  <c r="D28" i="43"/>
  <c r="E3" i="80"/>
  <c r="E2" i="80"/>
  <c r="Z211" i="79" l="1"/>
  <c r="Z941" i="79" s="1"/>
  <c r="AH212" i="79"/>
  <c r="AH1124" i="79" s="1"/>
  <c r="AD210" i="79"/>
  <c r="AL209" i="79"/>
  <c r="AL575" i="79" s="1"/>
  <c r="AJ200" i="79"/>
  <c r="AJ202" i="79"/>
  <c r="AJ201" i="79"/>
  <c r="AL199" i="79"/>
  <c r="AD201" i="79"/>
  <c r="AD212" i="79"/>
  <c r="AD1124" i="79" s="1"/>
  <c r="AH209" i="79"/>
  <c r="AH575" i="79" s="1"/>
  <c r="AH578" i="79" s="1"/>
  <c r="M71" i="43" s="1"/>
  <c r="AL211" i="79"/>
  <c r="AL941" i="79" s="1"/>
  <c r="AB205" i="79"/>
  <c r="AF205" i="79"/>
  <c r="K66" i="43" s="1"/>
  <c r="AJ205" i="79"/>
  <c r="O66" i="43" s="1"/>
  <c r="AH202" i="79"/>
  <c r="AH200" i="79"/>
  <c r="AC397" i="79"/>
  <c r="AC942" i="79" s="1"/>
  <c r="AC395" i="79"/>
  <c r="AC576" i="79" s="1"/>
  <c r="AC381" i="79"/>
  <c r="AK397" i="79"/>
  <c r="AK942" i="79" s="1"/>
  <c r="AK396" i="79"/>
  <c r="AK759" i="79" s="1"/>
  <c r="AA571" i="79"/>
  <c r="AI571" i="79"/>
  <c r="AE572" i="79"/>
  <c r="AA574" i="79"/>
  <c r="AC767" i="79"/>
  <c r="AC1127" i="79" s="1"/>
  <c r="AB950" i="79"/>
  <c r="AB1128" i="79" s="1"/>
  <c r="AD947" i="79"/>
  <c r="I78" i="43" s="1"/>
  <c r="AH947" i="79"/>
  <c r="M78" i="43" s="1"/>
  <c r="AL947" i="79"/>
  <c r="Q78" i="43" s="1"/>
  <c r="Z937" i="79"/>
  <c r="AD1120" i="79"/>
  <c r="AL1120" i="79"/>
  <c r="AM121" i="79"/>
  <c r="AC199" i="79"/>
  <c r="Y200" i="79"/>
  <c r="AG202" i="79"/>
  <c r="Y205" i="79"/>
  <c r="AA381" i="79"/>
  <c r="AE395" i="79"/>
  <c r="AE576" i="79" s="1"/>
  <c r="AI381" i="79"/>
  <c r="AI390" i="79" s="1"/>
  <c r="AF397" i="79"/>
  <c r="AF942" i="79" s="1"/>
  <c r="AJ395" i="79"/>
  <c r="AJ576" i="79" s="1"/>
  <c r="Y395" i="79"/>
  <c r="Y576" i="79" s="1"/>
  <c r="AG396" i="79"/>
  <c r="AG759" i="79" s="1"/>
  <c r="AI386" i="79"/>
  <c r="AH387" i="79"/>
  <c r="AL388" i="79"/>
  <c r="Y583" i="79"/>
  <c r="Y943" i="79" s="1"/>
  <c r="AK583" i="79"/>
  <c r="AK943" i="79" s="1"/>
  <c r="Z567" i="79"/>
  <c r="Z577" i="79" s="1"/>
  <c r="AH584" i="79"/>
  <c r="AH1126" i="79" s="1"/>
  <c r="AL583" i="79"/>
  <c r="AL943" i="79" s="1"/>
  <c r="AI583" i="79"/>
  <c r="AI943" i="79" s="1"/>
  <c r="Z579" i="79"/>
  <c r="E72" i="43" s="1"/>
  <c r="AD579" i="79"/>
  <c r="I72" i="43" s="1"/>
  <c r="AH579" i="79"/>
  <c r="M72" i="43" s="1"/>
  <c r="AL579" i="79"/>
  <c r="Q72" i="43" s="1"/>
  <c r="AB571" i="79"/>
  <c r="AJ571" i="79"/>
  <c r="AF572" i="79"/>
  <c r="AE574" i="79"/>
  <c r="AI763" i="79"/>
  <c r="N75" i="43" s="1"/>
  <c r="AL754" i="79"/>
  <c r="AH756" i="79"/>
  <c r="AL933" i="79"/>
  <c r="AL945" i="79" s="1"/>
  <c r="AD933" i="79"/>
  <c r="AD945" i="79" s="1"/>
  <c r="AK937" i="79"/>
  <c r="AC938" i="79"/>
  <c r="AK938" i="79"/>
  <c r="AK946" i="79" s="1"/>
  <c r="P77" i="43" s="1"/>
  <c r="AH939" i="79"/>
  <c r="AC940" i="79"/>
  <c r="AK940" i="79"/>
  <c r="AC950" i="79"/>
  <c r="AC1128" i="79" s="1"/>
  <c r="Y1120" i="79"/>
  <c r="Y1121" i="79"/>
  <c r="AH1121" i="79"/>
  <c r="AD1122" i="79"/>
  <c r="AC1123" i="79"/>
  <c r="AM392" i="79"/>
  <c r="H103" i="43" s="1"/>
  <c r="AI385" i="79"/>
  <c r="AI387" i="79"/>
  <c r="AM387" i="79" s="1"/>
  <c r="AA579" i="79"/>
  <c r="F72" i="43" s="1"/>
  <c r="AI579" i="79"/>
  <c r="N72" i="43" s="1"/>
  <c r="AE571" i="79"/>
  <c r="AA572" i="79"/>
  <c r="AJ933" i="79"/>
  <c r="AJ945" i="79" s="1"/>
  <c r="AL937" i="79"/>
  <c r="AL938" i="79"/>
  <c r="AH1116" i="79"/>
  <c r="AH1129" i="79" s="1"/>
  <c r="Z1120" i="79"/>
  <c r="Z1121" i="79"/>
  <c r="AH1122" i="79"/>
  <c r="AI210" i="79"/>
  <c r="AI758" i="79" s="1"/>
  <c r="AK205" i="79"/>
  <c r="P66" i="43" s="1"/>
  <c r="Y199" i="79"/>
  <c r="AK199" i="79"/>
  <c r="AC200" i="79"/>
  <c r="G93" i="43" s="1"/>
  <c r="AK200" i="79"/>
  <c r="AE202" i="79"/>
  <c r="AF395" i="79"/>
  <c r="AF576" i="79" s="1"/>
  <c r="Y397" i="79"/>
  <c r="Y942" i="79" s="1"/>
  <c r="AC396" i="79"/>
  <c r="AG397" i="79"/>
  <c r="AG942" i="79" s="1"/>
  <c r="AK395" i="79"/>
  <c r="AK576" i="79" s="1"/>
  <c r="AE386" i="79"/>
  <c r="H93" i="43" s="1"/>
  <c r="AL386" i="79"/>
  <c r="AL387" i="79"/>
  <c r="AI572" i="79"/>
  <c r="AI574" i="79"/>
  <c r="AI578" i="79" s="1"/>
  <c r="N71" i="43" s="1"/>
  <c r="AE950" i="79"/>
  <c r="AI950" i="79"/>
  <c r="AF933" i="79"/>
  <c r="AF945" i="79" s="1"/>
  <c r="AH950" i="79"/>
  <c r="AH1128" i="79" s="1"/>
  <c r="AL950" i="79"/>
  <c r="AL1128" i="79" s="1"/>
  <c r="Y937" i="79"/>
  <c r="Y938" i="79"/>
  <c r="AH938" i="79"/>
  <c r="AD939" i="79"/>
  <c r="Y940" i="79"/>
  <c r="AG940" i="79"/>
  <c r="AE1116" i="79"/>
  <c r="AF1116" i="79"/>
  <c r="AF1129" i="79" s="1"/>
  <c r="AJ1116" i="79"/>
  <c r="AJ1129" i="79" s="1"/>
  <c r="AC1120" i="79"/>
  <c r="AK1120" i="79"/>
  <c r="AC1121" i="79"/>
  <c r="AL1121" i="79"/>
  <c r="AL1122" i="79"/>
  <c r="AK1123" i="79"/>
  <c r="K75" i="43"/>
  <c r="R69" i="43"/>
  <c r="AM386" i="79"/>
  <c r="AA212" i="79"/>
  <c r="AA1124" i="79" s="1"/>
  <c r="AE212" i="79"/>
  <c r="AE1124" i="79" s="1"/>
  <c r="AM118" i="79"/>
  <c r="AE195" i="79"/>
  <c r="AE203" i="79" s="1"/>
  <c r="AA210" i="79"/>
  <c r="AC211" i="79"/>
  <c r="AC941" i="79" s="1"/>
  <c r="Z212" i="79"/>
  <c r="Z1124" i="79" s="1"/>
  <c r="AJ212" i="79"/>
  <c r="AJ1124" i="79" s="1"/>
  <c r="AF584" i="79"/>
  <c r="AF1126" i="79" s="1"/>
  <c r="AF567" i="79"/>
  <c r="AF577" i="79" s="1"/>
  <c r="AF583" i="79"/>
  <c r="AF943" i="79" s="1"/>
  <c r="AJ584" i="79"/>
  <c r="AJ1126" i="79" s="1"/>
  <c r="AJ567" i="79"/>
  <c r="AJ577" i="79" s="1"/>
  <c r="AJ583" i="79"/>
  <c r="AJ943" i="79" s="1"/>
  <c r="AG584" i="79"/>
  <c r="AG1126" i="79" s="1"/>
  <c r="AG583" i="79"/>
  <c r="AG943" i="79" s="1"/>
  <c r="AB584" i="79"/>
  <c r="AB1126" i="79" s="1"/>
  <c r="AA584" i="79"/>
  <c r="AA1126" i="79" s="1"/>
  <c r="AC583" i="79"/>
  <c r="AC943" i="79" s="1"/>
  <c r="AA582" i="79"/>
  <c r="AB567" i="79"/>
  <c r="AB577" i="79" s="1"/>
  <c r="AB583" i="79"/>
  <c r="AB943" i="79" s="1"/>
  <c r="AD582" i="79"/>
  <c r="AA567" i="79"/>
  <c r="AA577" i="79" s="1"/>
  <c r="AH567" i="79"/>
  <c r="AH577" i="79" s="1"/>
  <c r="Z583" i="79"/>
  <c r="Z943" i="79" s="1"/>
  <c r="AH583" i="79"/>
  <c r="AH943" i="79" s="1"/>
  <c r="Y767" i="79"/>
  <c r="Y1127" i="79" s="1"/>
  <c r="Y766" i="79"/>
  <c r="Y944" i="79" s="1"/>
  <c r="Y750" i="79"/>
  <c r="AB750" i="79"/>
  <c r="AG757" i="79"/>
  <c r="AG755" i="79"/>
  <c r="AK756" i="79"/>
  <c r="AK754" i="79"/>
  <c r="AK755" i="79"/>
  <c r="AK762" i="79" s="1"/>
  <c r="P74" i="43" s="1"/>
  <c r="AK757" i="79"/>
  <c r="Z767" i="79"/>
  <c r="Z1127" i="79" s="1"/>
  <c r="AG212" i="79"/>
  <c r="AG1124" i="79" s="1"/>
  <c r="AA195" i="79"/>
  <c r="AA203" i="79" s="1"/>
  <c r="AM203" i="79" s="1"/>
  <c r="AL195" i="79"/>
  <c r="AL203" i="79" s="1"/>
  <c r="Z209" i="79"/>
  <c r="Z575" i="79" s="1"/>
  <c r="AK209" i="79"/>
  <c r="AK575" i="79" s="1"/>
  <c r="AB210" i="79"/>
  <c r="AH210" i="79"/>
  <c r="AH758" i="79" s="1"/>
  <c r="AD211" i="79"/>
  <c r="AD941" i="79" s="1"/>
  <c r="AJ211" i="79"/>
  <c r="AJ941" i="79" s="1"/>
  <c r="AF212" i="79"/>
  <c r="AF1124" i="79" s="1"/>
  <c r="AL212" i="79"/>
  <c r="AL1124" i="79" s="1"/>
  <c r="Z397" i="79"/>
  <c r="Z942" i="79" s="1"/>
  <c r="Z395" i="79"/>
  <c r="Z576" i="79" s="1"/>
  <c r="AD397" i="79"/>
  <c r="AD942" i="79" s="1"/>
  <c r="AM942" i="79" s="1"/>
  <c r="AD395" i="79"/>
  <c r="AD576" i="79" s="1"/>
  <c r="AH397" i="79"/>
  <c r="AH942" i="79" s="1"/>
  <c r="AH395" i="79"/>
  <c r="AH576" i="79" s="1"/>
  <c r="AL397" i="79"/>
  <c r="AL942" i="79" s="1"/>
  <c r="AL395" i="79"/>
  <c r="AL576" i="79" s="1"/>
  <c r="Y381" i="79"/>
  <c r="AG387" i="79"/>
  <c r="AA396" i="79"/>
  <c r="AL396" i="79"/>
  <c r="AL759" i="79" s="1"/>
  <c r="Z398" i="79"/>
  <c r="Z1125" i="79" s="1"/>
  <c r="AH398" i="79"/>
  <c r="AH1125" i="79" s="1"/>
  <c r="AK584" i="79"/>
  <c r="AK1126" i="79" s="1"/>
  <c r="AC567" i="79"/>
  <c r="AC577" i="79" s="1"/>
  <c r="AK567" i="79"/>
  <c r="AK577" i="79" s="1"/>
  <c r="Y574" i="79"/>
  <c r="Y571" i="79"/>
  <c r="AC574" i="79"/>
  <c r="AC571" i="79"/>
  <c r="AG574" i="79"/>
  <c r="AG571" i="79"/>
  <c r="AG578" i="79" s="1"/>
  <c r="L71" i="43" s="1"/>
  <c r="AK574" i="79"/>
  <c r="AK571" i="79"/>
  <c r="AC572" i="79"/>
  <c r="Y582" i="79"/>
  <c r="AG582" i="79"/>
  <c r="AG760" i="79" s="1"/>
  <c r="AA583" i="79"/>
  <c r="AA943" i="79" s="1"/>
  <c r="AD584" i="79"/>
  <c r="AD1126" i="79" s="1"/>
  <c r="AF750" i="79"/>
  <c r="AF761" i="79" s="1"/>
  <c r="AB766" i="79"/>
  <c r="AB944" i="79" s="1"/>
  <c r="AA1120" i="79"/>
  <c r="AA1123" i="79"/>
  <c r="AA1122" i="79"/>
  <c r="AA1131" i="79"/>
  <c r="F81" i="43" s="1"/>
  <c r="AE1120" i="79"/>
  <c r="AE1130" i="79" s="1"/>
  <c r="J80" i="43" s="1"/>
  <c r="AE1131" i="79"/>
  <c r="J81" i="43" s="1"/>
  <c r="AE1122" i="79"/>
  <c r="AE1123" i="79"/>
  <c r="AE1121" i="79"/>
  <c r="AI1120" i="79"/>
  <c r="AI1121" i="79"/>
  <c r="AI1131" i="79"/>
  <c r="N81" i="43" s="1"/>
  <c r="AI1122" i="79"/>
  <c r="AI1123" i="79"/>
  <c r="D78" i="43"/>
  <c r="Y122" i="79"/>
  <c r="Y212" i="79" s="1"/>
  <c r="Y1124" i="79" s="1"/>
  <c r="AM139" i="79"/>
  <c r="AB195" i="79"/>
  <c r="AB203" i="79" s="1"/>
  <c r="AH195" i="79"/>
  <c r="AH203" i="79" s="1"/>
  <c r="AD199" i="79"/>
  <c r="AJ199" i="79"/>
  <c r="Z200" i="79"/>
  <c r="AE200" i="79"/>
  <c r="AA201" i="79"/>
  <c r="AF201" i="79"/>
  <c r="AL201" i="79"/>
  <c r="AB202" i="79"/>
  <c r="G95" i="43" s="1"/>
  <c r="AA205" i="79"/>
  <c r="AB209" i="79"/>
  <c r="AB575" i="79" s="1"/>
  <c r="AG209" i="79"/>
  <c r="AG575" i="79" s="1"/>
  <c r="AF211" i="79"/>
  <c r="AF941" i="79" s="1"/>
  <c r="AB212" i="79"/>
  <c r="AB1124" i="79" s="1"/>
  <c r="AA397" i="79"/>
  <c r="AA942" i="79" s="1"/>
  <c r="AE397" i="79"/>
  <c r="AE942" i="79" s="1"/>
  <c r="AI397" i="79"/>
  <c r="AI942" i="79" s="1"/>
  <c r="Z381" i="79"/>
  <c r="AE381" i="79"/>
  <c r="AE390" i="79" s="1"/>
  <c r="AK381" i="79"/>
  <c r="AK390" i="79" s="1"/>
  <c r="AE385" i="79"/>
  <c r="AJ385" i="79"/>
  <c r="AF386" i="79"/>
  <c r="AJ388" i="79"/>
  <c r="AA395" i="79"/>
  <c r="AA576" i="79" s="1"/>
  <c r="AM576" i="79" s="1"/>
  <c r="AH396" i="79"/>
  <c r="AH759" i="79" s="1"/>
  <c r="AA398" i="79"/>
  <c r="AA1125" i="79" s="1"/>
  <c r="AI398" i="79"/>
  <c r="AI1125" i="79" s="1"/>
  <c r="Z584" i="79"/>
  <c r="Z1126" i="79" s="1"/>
  <c r="AH582" i="79"/>
  <c r="AH760" i="79" s="1"/>
  <c r="AL584" i="79"/>
  <c r="AL1126" i="79" s="1"/>
  <c r="AD577" i="79"/>
  <c r="AL567" i="79"/>
  <c r="AL577" i="79" s="1"/>
  <c r="Z571" i="79"/>
  <c r="Z572" i="79"/>
  <c r="AD571" i="79"/>
  <c r="AD572" i="79"/>
  <c r="AH571" i="79"/>
  <c r="AH572" i="79"/>
  <c r="AL571" i="79"/>
  <c r="AL572" i="79"/>
  <c r="Y572" i="79"/>
  <c r="AC573" i="79"/>
  <c r="AK573" i="79"/>
  <c r="AD574" i="79"/>
  <c r="AL574" i="79"/>
  <c r="AB582" i="79"/>
  <c r="AJ582" i="79"/>
  <c r="AJ760" i="79" s="1"/>
  <c r="AD583" i="79"/>
  <c r="AD943" i="79" s="1"/>
  <c r="AK767" i="79"/>
  <c r="AK1127" i="79" s="1"/>
  <c r="AD767" i="79"/>
  <c r="AD1127" i="79" s="1"/>
  <c r="AG750" i="79"/>
  <c r="AG761" i="79" s="1"/>
  <c r="AG754" i="79"/>
  <c r="AG762" i="79" s="1"/>
  <c r="L74" i="43" s="1"/>
  <c r="AG756" i="79"/>
  <c r="Y933" i="79"/>
  <c r="Y945" i="79" s="1"/>
  <c r="Y950" i="79"/>
  <c r="Y1128" i="79" s="1"/>
  <c r="AE1129" i="79"/>
  <c r="AA1116" i="79"/>
  <c r="AA1129" i="79" s="1"/>
  <c r="AD1116" i="79"/>
  <c r="AD1129" i="79" s="1"/>
  <c r="Z195" i="79"/>
  <c r="Z203" i="79" s="1"/>
  <c r="AJ195" i="79"/>
  <c r="AJ203" i="79" s="1"/>
  <c r="AJ204" i="79" s="1"/>
  <c r="O65" i="43" s="1"/>
  <c r="T85" i="47" s="1"/>
  <c r="AD209" i="79"/>
  <c r="AD575" i="79" s="1"/>
  <c r="AJ209" i="79"/>
  <c r="AJ575" i="79" s="1"/>
  <c r="AF210" i="79"/>
  <c r="AF758" i="79" s="1"/>
  <c r="AL210" i="79"/>
  <c r="AL758" i="79" s="1"/>
  <c r="AH211" i="79"/>
  <c r="AH941" i="79" s="1"/>
  <c r="AG385" i="79"/>
  <c r="AK387" i="79"/>
  <c r="H94" i="43" s="1"/>
  <c r="AG388" i="79"/>
  <c r="AM573" i="79"/>
  <c r="AF582" i="79"/>
  <c r="AF760" i="79" s="1"/>
  <c r="AC584" i="79"/>
  <c r="AC1126" i="79" s="1"/>
  <c r="AE766" i="79"/>
  <c r="AE944" i="79" s="1"/>
  <c r="AE750" i="79"/>
  <c r="AE767" i="79"/>
  <c r="AE1127" i="79" s="1"/>
  <c r="AD750" i="79"/>
  <c r="AA766" i="79"/>
  <c r="AA944" i="79" s="1"/>
  <c r="AC212" i="79"/>
  <c r="AC1124" i="79" s="1"/>
  <c r="AK212" i="79"/>
  <c r="AK1124" i="79" s="1"/>
  <c r="AF195" i="79"/>
  <c r="AF203" i="79" s="1"/>
  <c r="AF204" i="79" s="1"/>
  <c r="K65" i="43" s="1"/>
  <c r="P81" i="47" s="1"/>
  <c r="AH199" i="79"/>
  <c r="AD200" i="79"/>
  <c r="Z201" i="79"/>
  <c r="AM201" i="79" s="1"/>
  <c r="AA211" i="79"/>
  <c r="AA941" i="79" s="1"/>
  <c r="AA209" i="79"/>
  <c r="AA575" i="79" s="1"/>
  <c r="AE211" i="79"/>
  <c r="AE941" i="79" s="1"/>
  <c r="AE209" i="79"/>
  <c r="AE575" i="79" s="1"/>
  <c r="AI211" i="79"/>
  <c r="AI941" i="79" s="1"/>
  <c r="AI209" i="79"/>
  <c r="AI575" i="79" s="1"/>
  <c r="AD195" i="79"/>
  <c r="AD203" i="79" s="1"/>
  <c r="AI195" i="79"/>
  <c r="AI203" i="79" s="1"/>
  <c r="AI204" i="79" s="1"/>
  <c r="N65" i="43" s="1"/>
  <c r="S84" i="47" s="1"/>
  <c r="Z205" i="79"/>
  <c r="AD205" i="79"/>
  <c r="AH205" i="79"/>
  <c r="M66" i="43" s="1"/>
  <c r="R66" i="43" s="1"/>
  <c r="AL205" i="79"/>
  <c r="Q66" i="43" s="1"/>
  <c r="Z199" i="79"/>
  <c r="AF199" i="79"/>
  <c r="AL200" i="79"/>
  <c r="AL204" i="79" s="1"/>
  <c r="Q65" i="43" s="1"/>
  <c r="AB201" i="79"/>
  <c r="AH201" i="79"/>
  <c r="AE210" i="79"/>
  <c r="AI212" i="79"/>
  <c r="AI1124" i="79" s="1"/>
  <c r="AB398" i="79"/>
  <c r="AB1125" i="79" s="1"/>
  <c r="AB396" i="79"/>
  <c r="AB381" i="79"/>
  <c r="AF398" i="79"/>
  <c r="AF1125" i="79" s="1"/>
  <c r="AF396" i="79"/>
  <c r="AF759" i="79" s="1"/>
  <c r="AF381" i="79"/>
  <c r="AF390" i="79" s="1"/>
  <c r="AJ398" i="79"/>
  <c r="AJ1125" i="79" s="1"/>
  <c r="AJ396" i="79"/>
  <c r="AJ759" i="79" s="1"/>
  <c r="AJ381" i="79"/>
  <c r="AJ390" i="79" s="1"/>
  <c r="Y398" i="79"/>
  <c r="Y1125" i="79" s="1"/>
  <c r="AC398" i="79"/>
  <c r="AC1125" i="79" s="1"/>
  <c r="AG398" i="79"/>
  <c r="AG1125" i="79" s="1"/>
  <c r="AG1130" i="79" s="1"/>
  <c r="L80" i="43" s="1"/>
  <c r="AK398" i="79"/>
  <c r="AK1125" i="79" s="1"/>
  <c r="AG381" i="79"/>
  <c r="AG390" i="79" s="1"/>
  <c r="AL381" i="79"/>
  <c r="AL390" i="79" s="1"/>
  <c r="AF385" i="79"/>
  <c r="AK385" i="79"/>
  <c r="AF388" i="79"/>
  <c r="H95" i="43" s="1"/>
  <c r="AK388" i="79"/>
  <c r="AB395" i="79"/>
  <c r="AB576" i="79" s="1"/>
  <c r="AB578" i="79" s="1"/>
  <c r="G71" i="43" s="1"/>
  <c r="AG395" i="79"/>
  <c r="AG576" i="79" s="1"/>
  <c r="Y396" i="79"/>
  <c r="AD396" i="79"/>
  <c r="AI396" i="79"/>
  <c r="AI759" i="79" s="1"/>
  <c r="AB397" i="79"/>
  <c r="AB942" i="79" s="1"/>
  <c r="AJ397" i="79"/>
  <c r="AJ942" i="79" s="1"/>
  <c r="AD398" i="79"/>
  <c r="AD1125" i="79" s="1"/>
  <c r="AL398" i="79"/>
  <c r="AL1125" i="79" s="1"/>
  <c r="AE582" i="79"/>
  <c r="AE584" i="79"/>
  <c r="AE1126" i="79" s="1"/>
  <c r="AE567" i="79"/>
  <c r="AE577" i="79" s="1"/>
  <c r="AI582" i="79"/>
  <c r="AI760" i="79" s="1"/>
  <c r="AI567" i="79"/>
  <c r="AI577" i="79" s="1"/>
  <c r="Y567" i="79"/>
  <c r="Y577" i="79" s="1"/>
  <c r="AG567" i="79"/>
  <c r="AG577" i="79" s="1"/>
  <c r="Y579" i="79"/>
  <c r="AC579" i="79"/>
  <c r="H72" i="43" s="1"/>
  <c r="AG579" i="79"/>
  <c r="L72" i="43" s="1"/>
  <c r="AK579" i="79"/>
  <c r="P72" i="43" s="1"/>
  <c r="AK572" i="79"/>
  <c r="AK578" i="79" s="1"/>
  <c r="P71" i="43" s="1"/>
  <c r="AC582" i="79"/>
  <c r="AK582" i="79"/>
  <c r="AK760" i="79" s="1"/>
  <c r="AE583" i="79"/>
  <c r="AE943" i="79" s="1"/>
  <c r="Y584" i="79"/>
  <c r="Y1126" i="79" s="1"/>
  <c r="AI584" i="79"/>
  <c r="AI1126" i="79" s="1"/>
  <c r="AH750" i="79"/>
  <c r="AH761" i="79" s="1"/>
  <c r="AF756" i="79"/>
  <c r="AF754" i="79"/>
  <c r="AF762" i="79" s="1"/>
  <c r="K74" i="43" s="1"/>
  <c r="AJ756" i="79"/>
  <c r="AJ754" i="79"/>
  <c r="AJ755" i="79"/>
  <c r="AJ757" i="79"/>
  <c r="AI766" i="79"/>
  <c r="AI944" i="79" s="1"/>
  <c r="AI767" i="79"/>
  <c r="AI1127" i="79" s="1"/>
  <c r="AB1116" i="79"/>
  <c r="AB1129" i="79" s="1"/>
  <c r="AA1121" i="79"/>
  <c r="Y195" i="79"/>
  <c r="Y203" i="79" s="1"/>
  <c r="Y204" i="79" s="1"/>
  <c r="AC195" i="79"/>
  <c r="AC203" i="79" s="1"/>
  <c r="AG195" i="79"/>
  <c r="AG203" i="79" s="1"/>
  <c r="AG204" i="79" s="1"/>
  <c r="L65" i="43" s="1"/>
  <c r="AK195" i="79"/>
  <c r="AK203" i="79" s="1"/>
  <c r="AK204" i="79" s="1"/>
  <c r="P65" i="43" s="1"/>
  <c r="Y210" i="79"/>
  <c r="AC210" i="79"/>
  <c r="AG210" i="79"/>
  <c r="AG758" i="79" s="1"/>
  <c r="AK210" i="79"/>
  <c r="AK758" i="79" s="1"/>
  <c r="AB574" i="79"/>
  <c r="AF574" i="79"/>
  <c r="AF578" i="79" s="1"/>
  <c r="K71" i="43" s="1"/>
  <c r="AJ574" i="79"/>
  <c r="Z582" i="79"/>
  <c r="AL582" i="79"/>
  <c r="AL760" i="79" s="1"/>
  <c r="AG767" i="79"/>
  <c r="AG1127" i="79" s="1"/>
  <c r="AC750" i="79"/>
  <c r="AG763" i="79"/>
  <c r="L75" i="43" s="1"/>
  <c r="AK763" i="79"/>
  <c r="P75" i="43" s="1"/>
  <c r="AC766" i="79"/>
  <c r="AC944" i="79" s="1"/>
  <c r="AK766" i="79"/>
  <c r="AK944" i="79" s="1"/>
  <c r="Z950" i="79"/>
  <c r="Z1128" i="79" s="1"/>
  <c r="AH933" i="79"/>
  <c r="AH945" i="79" s="1"/>
  <c r="AE933" i="79"/>
  <c r="AE945" i="79" s="1"/>
  <c r="AB938" i="79"/>
  <c r="AB940" i="79"/>
  <c r="AM940" i="79" s="1"/>
  <c r="AF938" i="79"/>
  <c r="AF939" i="79"/>
  <c r="AF940" i="79"/>
  <c r="AJ938" i="79"/>
  <c r="AJ937" i="79"/>
  <c r="AJ939" i="79"/>
  <c r="AB939" i="79"/>
  <c r="AJ940" i="79"/>
  <c r="AB1121" i="79"/>
  <c r="AB1120" i="79"/>
  <c r="AF1121" i="79"/>
  <c r="AF1123" i="79"/>
  <c r="AJ1121" i="79"/>
  <c r="AJ1122" i="79"/>
  <c r="AJ1123" i="79"/>
  <c r="AF1122" i="79"/>
  <c r="AF1130" i="79" s="1"/>
  <c r="K80" i="43" s="1"/>
  <c r="Z766" i="79"/>
  <c r="Z944" i="79" s="1"/>
  <c r="AH766" i="79"/>
  <c r="AH944" i="79" s="1"/>
  <c r="AL766" i="79"/>
  <c r="AL944" i="79" s="1"/>
  <c r="AL767" i="79"/>
  <c r="AL1127" i="79" s="1"/>
  <c r="AI757" i="79"/>
  <c r="AI756" i="79"/>
  <c r="AI755" i="79"/>
  <c r="AM755" i="79" s="1"/>
  <c r="AI754" i="79"/>
  <c r="AE1128" i="79"/>
  <c r="AI1128" i="79"/>
  <c r="AB933" i="79"/>
  <c r="AB945" i="79" s="1"/>
  <c r="AD950" i="79"/>
  <c r="AD1128" i="79" s="1"/>
  <c r="AA933" i="79"/>
  <c r="AA945" i="79" s="1"/>
  <c r="AI933" i="79"/>
  <c r="AI945" i="79" s="1"/>
  <c r="AA950" i="79"/>
  <c r="AA1128" i="79" s="1"/>
  <c r="Z1116" i="79"/>
  <c r="Z1129" i="79" s="1"/>
  <c r="AL1116" i="79"/>
  <c r="AL1129" i="79" s="1"/>
  <c r="AJ1120" i="79"/>
  <c r="AB1123" i="79"/>
  <c r="AB1131" i="79"/>
  <c r="G81" i="43" s="1"/>
  <c r="AG933" i="79"/>
  <c r="AG945" i="79" s="1"/>
  <c r="AK933" i="79"/>
  <c r="AK945" i="79" s="1"/>
  <c r="AH937" i="79"/>
  <c r="AD938" i="79"/>
  <c r="AD946" i="79" s="1"/>
  <c r="I77" i="43" s="1"/>
  <c r="Z939" i="79"/>
  <c r="AC1116" i="79"/>
  <c r="AC1129" i="79" s="1"/>
  <c r="AF767" i="79"/>
  <c r="AF1127" i="79" s="1"/>
  <c r="AJ767" i="79"/>
  <c r="AJ1127" i="79" s="1"/>
  <c r="AB767" i="79"/>
  <c r="AB1127" i="79" s="1"/>
  <c r="AD766" i="79"/>
  <c r="AD944" i="79" s="1"/>
  <c r="AA750" i="79"/>
  <c r="AJ766" i="79"/>
  <c r="AJ944" i="79" s="1"/>
  <c r="AA767" i="79"/>
  <c r="AA1127" i="79" s="1"/>
  <c r="AD937" i="79"/>
  <c r="Z938" i="79"/>
  <c r="AE938" i="79"/>
  <c r="AE946" i="79" s="1"/>
  <c r="J77" i="43" s="1"/>
  <c r="AA939" i="79"/>
  <c r="AL939" i="79"/>
  <c r="AL946" i="79" s="1"/>
  <c r="Q77" i="43" s="1"/>
  <c r="AK950" i="79"/>
  <c r="AK1128" i="79" s="1"/>
  <c r="Y1116" i="79"/>
  <c r="Y1129" i="79" s="1"/>
  <c r="AG1116" i="79"/>
  <c r="AG1129" i="79" s="1"/>
  <c r="AK1116" i="79"/>
  <c r="AK1129" i="79" s="1"/>
  <c r="AH1120" i="79"/>
  <c r="AD1121" i="79"/>
  <c r="AD1130" i="79" s="1"/>
  <c r="I80" i="43" s="1"/>
  <c r="Z1122" i="79"/>
  <c r="AC933" i="79"/>
  <c r="AC945" i="79" s="1"/>
  <c r="S86" i="47"/>
  <c r="S85" i="47"/>
  <c r="S82" i="47"/>
  <c r="S81" i="47"/>
  <c r="S78" i="47"/>
  <c r="S77" i="47"/>
  <c r="P79" i="47"/>
  <c r="P86" i="47"/>
  <c r="Z578" i="79"/>
  <c r="E71" i="43" s="1"/>
  <c r="J129" i="47" s="1"/>
  <c r="J96" i="43"/>
  <c r="AJ1130" i="79"/>
  <c r="O80" i="43" s="1"/>
  <c r="T79" i="47"/>
  <c r="T86" i="47"/>
  <c r="AA578" i="79"/>
  <c r="F71" i="43" s="1"/>
  <c r="K130" i="47" s="1"/>
  <c r="T83" i="47"/>
  <c r="AL762" i="79"/>
  <c r="Q74" i="43" s="1"/>
  <c r="Z1130" i="79"/>
  <c r="E80" i="43" s="1"/>
  <c r="AC578" i="79"/>
  <c r="H71" i="43" s="1"/>
  <c r="M129" i="47" s="1"/>
  <c r="AC946" i="79"/>
  <c r="H77" i="43" s="1"/>
  <c r="K128" i="47"/>
  <c r="K115" i="47"/>
  <c r="K110" i="47"/>
  <c r="K129" i="47"/>
  <c r="K127" i="47"/>
  <c r="J124" i="47"/>
  <c r="J105" i="47"/>
  <c r="M128" i="47"/>
  <c r="M120" i="47"/>
  <c r="M106" i="47"/>
  <c r="M105" i="47"/>
  <c r="AB208" i="79"/>
  <c r="AA208" i="79"/>
  <c r="AD208" i="79"/>
  <c r="P195" i="79"/>
  <c r="AC208" i="79"/>
  <c r="AL208" i="79"/>
  <c r="AL389" i="79" s="1"/>
  <c r="AL391" i="79" s="1"/>
  <c r="Q68" i="43" s="1"/>
  <c r="AH208" i="79"/>
  <c r="AH389" i="79" s="1"/>
  <c r="AH391" i="79" s="1"/>
  <c r="M68" i="43" s="1"/>
  <c r="Z208" i="79"/>
  <c r="E195" i="79"/>
  <c r="AG208" i="79"/>
  <c r="AG389" i="79" s="1"/>
  <c r="Y208" i="79"/>
  <c r="AJ208" i="79"/>
  <c r="AJ389" i="79" s="1"/>
  <c r="AI208" i="79"/>
  <c r="AI389" i="79" s="1"/>
  <c r="AI391" i="79" s="1"/>
  <c r="N68" i="43" s="1"/>
  <c r="AE208" i="79"/>
  <c r="AE389" i="79" s="1"/>
  <c r="AK208" i="79"/>
  <c r="AK389" i="79" s="1"/>
  <c r="AF208" i="79"/>
  <c r="AF389" i="79" s="1"/>
  <c r="L122" i="47" l="1"/>
  <c r="Q86" i="47"/>
  <c r="Q83" i="47"/>
  <c r="Q79" i="47"/>
  <c r="Q75" i="47"/>
  <c r="Q84" i="47"/>
  <c r="Q78" i="47"/>
  <c r="K112" i="47"/>
  <c r="M107" i="47"/>
  <c r="M121" i="47"/>
  <c r="K121" i="47"/>
  <c r="K108" i="47"/>
  <c r="K114" i="47"/>
  <c r="K126" i="47"/>
  <c r="T80" i="47"/>
  <c r="T75" i="47"/>
  <c r="P82" i="47"/>
  <c r="P78" i="47"/>
  <c r="P85" i="47"/>
  <c r="AA1130" i="79"/>
  <c r="F80" i="43" s="1"/>
  <c r="K94" i="43"/>
  <c r="AG946" i="79"/>
  <c r="L77" i="43" s="1"/>
  <c r="AM757" i="79"/>
  <c r="AJ946" i="79"/>
  <c r="O77" i="43" s="1"/>
  <c r="AF946" i="79"/>
  <c r="K77" i="43" s="1"/>
  <c r="K97" i="43"/>
  <c r="AK1130" i="79"/>
  <c r="P80" i="43" s="1"/>
  <c r="AM759" i="79"/>
  <c r="AE578" i="79"/>
  <c r="J71" i="43" s="1"/>
  <c r="I97" i="43"/>
  <c r="AL1130" i="79"/>
  <c r="Q80" i="43" s="1"/>
  <c r="AM758" i="79"/>
  <c r="J93" i="43"/>
  <c r="AJ578" i="79"/>
  <c r="O71" i="43" s="1"/>
  <c r="M108" i="47"/>
  <c r="K125" i="47"/>
  <c r="K106" i="47"/>
  <c r="K111" i="47"/>
  <c r="K120" i="47"/>
  <c r="K116" i="47"/>
  <c r="AB946" i="79"/>
  <c r="G77" i="43" s="1"/>
  <c r="L138" i="47" s="1"/>
  <c r="T81" i="47"/>
  <c r="T82" i="47"/>
  <c r="T77" i="47"/>
  <c r="P75" i="47"/>
  <c r="P80" i="47"/>
  <c r="AH1130" i="79"/>
  <c r="M80" i="43" s="1"/>
  <c r="AL578" i="79"/>
  <c r="Q71" i="43" s="1"/>
  <c r="AM202" i="79"/>
  <c r="R81" i="43"/>
  <c r="K131" i="47"/>
  <c r="K107" i="47"/>
  <c r="K124" i="47"/>
  <c r="T76" i="47"/>
  <c r="P76" i="47"/>
  <c r="P83" i="47"/>
  <c r="AI762" i="79"/>
  <c r="N74" i="43" s="1"/>
  <c r="AB1130" i="79"/>
  <c r="G80" i="43" s="1"/>
  <c r="AC204" i="79"/>
  <c r="AJ762" i="79"/>
  <c r="O74" i="43" s="1"/>
  <c r="L97" i="43"/>
  <c r="H97" i="43"/>
  <c r="AM205" i="79"/>
  <c r="G103" i="43" s="1"/>
  <c r="AI946" i="79"/>
  <c r="N77" i="43" s="1"/>
  <c r="AA946" i="79"/>
  <c r="F77" i="43" s="1"/>
  <c r="AC1130" i="79"/>
  <c r="H80" i="43" s="1"/>
  <c r="M158" i="47" s="1"/>
  <c r="AH946" i="79"/>
  <c r="M77" i="43" s="1"/>
  <c r="R78" i="43"/>
  <c r="K98" i="43"/>
  <c r="R75" i="43"/>
  <c r="AM947" i="79"/>
  <c r="K103" i="43" s="1"/>
  <c r="N154" i="47"/>
  <c r="AD578" i="79"/>
  <c r="I71" i="43" s="1"/>
  <c r="L158" i="47"/>
  <c r="L155" i="47"/>
  <c r="O142" i="47"/>
  <c r="O138" i="47"/>
  <c r="O116" i="47"/>
  <c r="O112" i="47"/>
  <c r="O108" i="47"/>
  <c r="O130" i="47"/>
  <c r="O129" i="47"/>
  <c r="O156" i="47"/>
  <c r="O125" i="47"/>
  <c r="O146" i="47"/>
  <c r="O141" i="47"/>
  <c r="O137" i="47"/>
  <c r="O115" i="47"/>
  <c r="O111" i="47"/>
  <c r="O107" i="47"/>
  <c r="O127" i="47"/>
  <c r="O124" i="47"/>
  <c r="O120" i="47"/>
  <c r="O126" i="47"/>
  <c r="O144" i="47"/>
  <c r="O140" i="47"/>
  <c r="O136" i="47"/>
  <c r="O114" i="47"/>
  <c r="O110" i="47"/>
  <c r="O106" i="47"/>
  <c r="O122" i="47"/>
  <c r="O121" i="47"/>
  <c r="O157" i="47"/>
  <c r="O123" i="47"/>
  <c r="O143" i="47"/>
  <c r="O139" i="47"/>
  <c r="O135" i="47"/>
  <c r="O113" i="47"/>
  <c r="O109" i="47"/>
  <c r="O105" i="47"/>
  <c r="O117" i="47" s="1"/>
  <c r="O119" i="47" s="1"/>
  <c r="O132" i="47" s="1"/>
  <c r="O134" i="47" s="1"/>
  <c r="O154" i="47"/>
  <c r="O131" i="47"/>
  <c r="O128" i="47"/>
  <c r="O145" i="47"/>
  <c r="U84" i="47"/>
  <c r="U79" i="47"/>
  <c r="U80" i="47"/>
  <c r="U83" i="47"/>
  <c r="U78" i="47"/>
  <c r="U77" i="47"/>
  <c r="U86" i="47"/>
  <c r="U82" i="47"/>
  <c r="U76" i="47"/>
  <c r="U85" i="47"/>
  <c r="U81" i="47"/>
  <c r="U75" i="47"/>
  <c r="V85" i="47"/>
  <c r="V81" i="47"/>
  <c r="V77" i="47"/>
  <c r="V84" i="47"/>
  <c r="V80" i="47"/>
  <c r="V76" i="47"/>
  <c r="V83" i="47"/>
  <c r="V79" i="47"/>
  <c r="V75" i="47"/>
  <c r="V86" i="47"/>
  <c r="V82" i="47"/>
  <c r="V78" i="47"/>
  <c r="AM1124" i="79"/>
  <c r="Y1130" i="79"/>
  <c r="D80" i="43" s="1"/>
  <c r="L96" i="43"/>
  <c r="O155" i="47"/>
  <c r="E32" i="43"/>
  <c r="AM1129" i="79"/>
  <c r="L101" i="43"/>
  <c r="M101" i="43" s="1"/>
  <c r="I98" i="43"/>
  <c r="AM577" i="79"/>
  <c r="G92" i="43"/>
  <c r="Z204" i="79"/>
  <c r="AM1128" i="79"/>
  <c r="L100" i="43"/>
  <c r="AM385" i="79"/>
  <c r="H92" i="43"/>
  <c r="AF391" i="79"/>
  <c r="K68" i="43" s="1"/>
  <c r="P146" i="47" s="1"/>
  <c r="AJ391" i="79"/>
  <c r="O68" i="43" s="1"/>
  <c r="T145" i="47" s="1"/>
  <c r="L129" i="47"/>
  <c r="L128" i="47"/>
  <c r="L156" i="47"/>
  <c r="N161" i="47"/>
  <c r="J107" i="47"/>
  <c r="J127" i="47"/>
  <c r="N160" i="47"/>
  <c r="AM390" i="79"/>
  <c r="E33" i="43"/>
  <c r="M140" i="47"/>
  <c r="N158" i="47"/>
  <c r="K93" i="43"/>
  <c r="AM938" i="79"/>
  <c r="AM945" i="79"/>
  <c r="K100" i="43"/>
  <c r="M100" i="43" s="1"/>
  <c r="I94" i="43"/>
  <c r="AM388" i="79"/>
  <c r="AM1120" i="79"/>
  <c r="AM943" i="79"/>
  <c r="AK391" i="79"/>
  <c r="P68" i="43" s="1"/>
  <c r="U99" i="47" s="1"/>
  <c r="L108" i="47"/>
  <c r="L107" i="47"/>
  <c r="L116" i="47"/>
  <c r="M113" i="47"/>
  <c r="M114" i="47"/>
  <c r="M124" i="47"/>
  <c r="M150" i="47"/>
  <c r="J114" i="47"/>
  <c r="J122" i="47"/>
  <c r="J113" i="47"/>
  <c r="AM1125" i="79"/>
  <c r="N142" i="47"/>
  <c r="J97" i="43"/>
  <c r="AH762" i="79"/>
  <c r="M74" i="43" s="1"/>
  <c r="R74" i="43" s="1"/>
  <c r="Q77" i="47"/>
  <c r="Q81" i="47"/>
  <c r="Q85" i="47"/>
  <c r="S75" i="47"/>
  <c r="S79" i="47"/>
  <c r="S83" i="47"/>
  <c r="K92" i="43"/>
  <c r="K95" i="43"/>
  <c r="L93" i="43"/>
  <c r="AM754" i="79"/>
  <c r="J92" i="43"/>
  <c r="L98" i="43"/>
  <c r="AM1126" i="79"/>
  <c r="D72" i="43"/>
  <c r="R72" i="43" s="1"/>
  <c r="H19" i="43" s="1"/>
  <c r="AM579" i="79"/>
  <c r="I103" i="43" s="1"/>
  <c r="AI1130" i="79"/>
  <c r="N80" i="43" s="1"/>
  <c r="E38" i="43" s="1"/>
  <c r="AD204" i="79"/>
  <c r="AM572" i="79"/>
  <c r="I93" i="43"/>
  <c r="AM199" i="79"/>
  <c r="AM204" i="79" s="1"/>
  <c r="AM206" i="79" s="1"/>
  <c r="AM1123" i="79"/>
  <c r="L95" i="43"/>
  <c r="J99" i="43"/>
  <c r="AM761" i="79"/>
  <c r="I92" i="43"/>
  <c r="AM571" i="79"/>
  <c r="AA204" i="79"/>
  <c r="AM944" i="79"/>
  <c r="K99" i="43"/>
  <c r="AM763" i="79"/>
  <c r="J103" i="43" s="1"/>
  <c r="AE391" i="79"/>
  <c r="AG391" i="79"/>
  <c r="L68" i="43" s="1"/>
  <c r="Q157" i="47" s="1"/>
  <c r="L124" i="47"/>
  <c r="L115" i="47"/>
  <c r="L141" i="47"/>
  <c r="M115" i="47"/>
  <c r="M136" i="47"/>
  <c r="M125" i="47"/>
  <c r="M154" i="47"/>
  <c r="J116" i="47"/>
  <c r="J123" i="47"/>
  <c r="J115" i="47"/>
  <c r="N151" i="47"/>
  <c r="N144" i="47"/>
  <c r="Q80" i="47"/>
  <c r="Q76" i="47"/>
  <c r="T84" i="47"/>
  <c r="T87" i="47" s="1"/>
  <c r="T89" i="47" s="1"/>
  <c r="G96" i="43"/>
  <c r="T78" i="47"/>
  <c r="Q82" i="47"/>
  <c r="P84" i="47"/>
  <c r="P77" i="47"/>
  <c r="S76" i="47"/>
  <c r="S80" i="47"/>
  <c r="L94" i="43"/>
  <c r="AM1122" i="79"/>
  <c r="AM937" i="79"/>
  <c r="AM1121" i="79"/>
  <c r="AM756" i="79"/>
  <c r="J94" i="43"/>
  <c r="AM760" i="79"/>
  <c r="J98" i="43"/>
  <c r="AM939" i="79"/>
  <c r="AM200" i="79"/>
  <c r="AH204" i="79"/>
  <c r="M65" i="43" s="1"/>
  <c r="G94" i="43"/>
  <c r="L92" i="43"/>
  <c r="L102" i="43" s="1"/>
  <c r="J95" i="43"/>
  <c r="AM574" i="79"/>
  <c r="I95" i="43"/>
  <c r="AM1127" i="79"/>
  <c r="L99" i="43"/>
  <c r="Y209" i="79"/>
  <c r="Y575" i="79" s="1"/>
  <c r="Y211" i="79"/>
  <c r="Y941" i="79" s="1"/>
  <c r="AB204" i="79"/>
  <c r="AM1131" i="79"/>
  <c r="L103" i="43" s="1"/>
  <c r="AE204" i="79"/>
  <c r="Z946" i="79"/>
  <c r="E77" i="43" s="1"/>
  <c r="J143" i="47" s="1"/>
  <c r="V140" i="47"/>
  <c r="L130" i="47"/>
  <c r="L127" i="47"/>
  <c r="L109" i="47"/>
  <c r="L157" i="47"/>
  <c r="L143" i="47"/>
  <c r="M137" i="47"/>
  <c r="N157" i="47"/>
  <c r="L121" i="47"/>
  <c r="L106" i="47"/>
  <c r="L114" i="47"/>
  <c r="L151" i="47"/>
  <c r="L125" i="47"/>
  <c r="L105" i="47"/>
  <c r="L113" i="47"/>
  <c r="L131" i="47"/>
  <c r="L153" i="47"/>
  <c r="L161" i="47"/>
  <c r="L139" i="47"/>
  <c r="M138" i="47"/>
  <c r="M111" i="47"/>
  <c r="M141" i="47"/>
  <c r="M112" i="47"/>
  <c r="M143" i="47"/>
  <c r="M145" i="47"/>
  <c r="M123" i="47"/>
  <c r="M127" i="47"/>
  <c r="M131" i="47"/>
  <c r="M153" i="47"/>
  <c r="M157" i="47"/>
  <c r="M161" i="47"/>
  <c r="J131" i="47"/>
  <c r="J128" i="47"/>
  <c r="J111" i="47"/>
  <c r="J126" i="47"/>
  <c r="J140" i="47"/>
  <c r="E29" i="43"/>
  <c r="N141" i="47"/>
  <c r="N135" i="47"/>
  <c r="N140" i="47"/>
  <c r="N150" i="47"/>
  <c r="O153" i="47"/>
  <c r="O152" i="47"/>
  <c r="O150" i="47"/>
  <c r="O159" i="47"/>
  <c r="S87" i="47"/>
  <c r="S89" i="47" s="1"/>
  <c r="L110" i="47"/>
  <c r="L159" i="47"/>
  <c r="L136" i="47"/>
  <c r="L123" i="47"/>
  <c r="L146" i="47"/>
  <c r="L135" i="47"/>
  <c r="M135" i="47"/>
  <c r="M151" i="47"/>
  <c r="M155" i="47"/>
  <c r="M159" i="47"/>
  <c r="L154" i="47"/>
  <c r="N155" i="47"/>
  <c r="O161" i="47"/>
  <c r="O160" i="47"/>
  <c r="O158" i="47"/>
  <c r="O151" i="47"/>
  <c r="E31" i="43"/>
  <c r="M139" i="47"/>
  <c r="N139" i="47"/>
  <c r="N137" i="47"/>
  <c r="J142" i="47"/>
  <c r="J120" i="47"/>
  <c r="J106" i="47"/>
  <c r="J112" i="47"/>
  <c r="J110" i="47"/>
  <c r="J130" i="47"/>
  <c r="J108" i="47"/>
  <c r="V106" i="47"/>
  <c r="S114" i="47"/>
  <c r="L142" i="47"/>
  <c r="L112" i="47"/>
  <c r="L140" i="47"/>
  <c r="L120" i="47"/>
  <c r="L144" i="47"/>
  <c r="L111" i="47"/>
  <c r="L126" i="47"/>
  <c r="L152" i="47"/>
  <c r="L160" i="47"/>
  <c r="L137" i="47"/>
  <c r="L145" i="47"/>
  <c r="M109" i="47"/>
  <c r="M116" i="47"/>
  <c r="M110" i="47"/>
  <c r="M142" i="47"/>
  <c r="M144" i="47"/>
  <c r="M122" i="47"/>
  <c r="M126" i="47"/>
  <c r="M130" i="47"/>
  <c r="M152" i="47"/>
  <c r="M156" i="47"/>
  <c r="M160" i="47"/>
  <c r="N153" i="47"/>
  <c r="J125" i="47"/>
  <c r="J109" i="47"/>
  <c r="J121" i="47"/>
  <c r="J139" i="47"/>
  <c r="J158" i="47"/>
  <c r="L150" i="47"/>
  <c r="N145" i="47"/>
  <c r="N159" i="47"/>
  <c r="N138" i="47"/>
  <c r="N146" i="47"/>
  <c r="N156" i="47"/>
  <c r="M146" i="47"/>
  <c r="J160" i="47"/>
  <c r="E34" i="43"/>
  <c r="K123" i="47"/>
  <c r="K105" i="47"/>
  <c r="K109" i="47"/>
  <c r="K113" i="47"/>
  <c r="K122" i="47"/>
  <c r="V87" i="47"/>
  <c r="V89" i="47" s="1"/>
  <c r="E30" i="43"/>
  <c r="K158" i="47"/>
  <c r="K156" i="47"/>
  <c r="K157" i="47"/>
  <c r="K135" i="47"/>
  <c r="K139" i="47"/>
  <c r="K143" i="47"/>
  <c r="K160" i="47"/>
  <c r="K151" i="47"/>
  <c r="K159" i="47"/>
  <c r="K136" i="47"/>
  <c r="K140" i="47"/>
  <c r="K144" i="47"/>
  <c r="K150" i="47"/>
  <c r="K153" i="47"/>
  <c r="K161" i="47"/>
  <c r="K137" i="47"/>
  <c r="K141" i="47"/>
  <c r="K145" i="47"/>
  <c r="M97" i="43"/>
  <c r="K154" i="47"/>
  <c r="K152" i="47"/>
  <c r="K155" i="47"/>
  <c r="K138" i="47"/>
  <c r="K142" i="47"/>
  <c r="K146" i="47"/>
  <c r="U90" i="47"/>
  <c r="V114" i="47"/>
  <c r="Q160" i="47"/>
  <c r="Q112" i="47"/>
  <c r="V150" i="47"/>
  <c r="U115" i="47"/>
  <c r="R135" i="47"/>
  <c r="Q123" i="47"/>
  <c r="R122" i="47"/>
  <c r="U150" i="47"/>
  <c r="R154" i="47"/>
  <c r="Q138" i="47"/>
  <c r="U137" i="47"/>
  <c r="U120" i="47"/>
  <c r="Q146" i="47"/>
  <c r="Q101" i="47"/>
  <c r="U101" i="47"/>
  <c r="U110" i="47"/>
  <c r="U126" i="47"/>
  <c r="U159" i="47"/>
  <c r="V143" i="47"/>
  <c r="V99" i="47"/>
  <c r="R100" i="47"/>
  <c r="R120" i="47"/>
  <c r="R152" i="47"/>
  <c r="U91" i="47"/>
  <c r="U152" i="47"/>
  <c r="U139" i="47"/>
  <c r="R106" i="47"/>
  <c r="R140" i="47"/>
  <c r="R128" i="47"/>
  <c r="R159" i="47"/>
  <c r="U107" i="47"/>
  <c r="U125" i="47"/>
  <c r="U158" i="47"/>
  <c r="U144" i="47"/>
  <c r="R95" i="47"/>
  <c r="R141" i="47"/>
  <c r="R129" i="47"/>
  <c r="U100" i="47"/>
  <c r="T109" i="47"/>
  <c r="U105" i="47"/>
  <c r="U129" i="47"/>
  <c r="E37" i="43"/>
  <c r="R96" i="47"/>
  <c r="R136" i="47"/>
  <c r="R124" i="47"/>
  <c r="R130" i="47"/>
  <c r="R156" i="47"/>
  <c r="U93" i="47"/>
  <c r="T112" i="47"/>
  <c r="R94" i="47"/>
  <c r="U111" i="47"/>
  <c r="U121" i="47"/>
  <c r="U154" i="47"/>
  <c r="U160" i="47"/>
  <c r="U141" i="47"/>
  <c r="U96" i="47"/>
  <c r="U106" i="47"/>
  <c r="U113" i="47"/>
  <c r="U124" i="47"/>
  <c r="U130" i="47"/>
  <c r="U155" i="47"/>
  <c r="U136" i="47"/>
  <c r="U143" i="47"/>
  <c r="U95" i="47"/>
  <c r="R111" i="47"/>
  <c r="R90" i="47"/>
  <c r="R98" i="47"/>
  <c r="R145" i="47"/>
  <c r="R125" i="47"/>
  <c r="R151" i="47"/>
  <c r="T146" i="47"/>
  <c r="P127" i="47"/>
  <c r="T150" i="47"/>
  <c r="U92" i="47"/>
  <c r="U109" i="47"/>
  <c r="U114" i="47"/>
  <c r="U122" i="47"/>
  <c r="U128" i="47"/>
  <c r="U151" i="47"/>
  <c r="U156" i="47"/>
  <c r="U135" i="47"/>
  <c r="U140" i="47"/>
  <c r="U145" i="47"/>
  <c r="R105" i="47"/>
  <c r="R110" i="47"/>
  <c r="R115" i="47"/>
  <c r="R99" i="47"/>
  <c r="R137" i="47"/>
  <c r="R143" i="47"/>
  <c r="R126" i="47"/>
  <c r="R150" i="47"/>
  <c r="R155" i="47"/>
  <c r="T154" i="47"/>
  <c r="T96" i="47"/>
  <c r="T123" i="47"/>
  <c r="T135" i="47"/>
  <c r="P135" i="47"/>
  <c r="T100" i="47"/>
  <c r="T124" i="47"/>
  <c r="T138" i="47"/>
  <c r="S141" i="47"/>
  <c r="P130" i="47"/>
  <c r="T90" i="47"/>
  <c r="T94" i="47"/>
  <c r="T113" i="47"/>
  <c r="T128" i="47"/>
  <c r="T157" i="47"/>
  <c r="T139" i="47"/>
  <c r="U98" i="47"/>
  <c r="U97" i="47"/>
  <c r="E40" i="43"/>
  <c r="U94" i="47"/>
  <c r="U108" i="47"/>
  <c r="U112" i="47"/>
  <c r="U116" i="47"/>
  <c r="U123" i="47"/>
  <c r="U127" i="47"/>
  <c r="U131" i="47"/>
  <c r="U153" i="47"/>
  <c r="U157" i="47"/>
  <c r="U161" i="47"/>
  <c r="U138" i="47"/>
  <c r="U142" i="47"/>
  <c r="U146" i="47"/>
  <c r="R108" i="47"/>
  <c r="R112" i="47"/>
  <c r="R116" i="47"/>
  <c r="R97" i="47"/>
  <c r="R101" i="47"/>
  <c r="R138" i="47"/>
  <c r="R146" i="47"/>
  <c r="R123" i="47"/>
  <c r="R127" i="47"/>
  <c r="R153" i="47"/>
  <c r="R157" i="47"/>
  <c r="P157" i="47"/>
  <c r="P140" i="47"/>
  <c r="T95" i="47"/>
  <c r="T105" i="47"/>
  <c r="T120" i="47"/>
  <c r="T131" i="47"/>
  <c r="T158" i="47"/>
  <c r="T143" i="47"/>
  <c r="Q145" i="47"/>
  <c r="Q141" i="47"/>
  <c r="Q115" i="47"/>
  <c r="Q111" i="47"/>
  <c r="Q107" i="47"/>
  <c r="Q96" i="47"/>
  <c r="Q155" i="47"/>
  <c r="Q129" i="47"/>
  <c r="Q91" i="47"/>
  <c r="Q158" i="47"/>
  <c r="Q150" i="47"/>
  <c r="Q144" i="47"/>
  <c r="Q140" i="47"/>
  <c r="Q136" i="47"/>
  <c r="Q110" i="47"/>
  <c r="Q106" i="47"/>
  <c r="Q99" i="47"/>
  <c r="Q153" i="47"/>
  <c r="Q127" i="47"/>
  <c r="Q95" i="47"/>
  <c r="Q156" i="47"/>
  <c r="Q130" i="47"/>
  <c r="Q122" i="47"/>
  <c r="V161" i="47"/>
  <c r="V157" i="47"/>
  <c r="V153" i="47"/>
  <c r="V131" i="47"/>
  <c r="V127" i="47"/>
  <c r="V123" i="47"/>
  <c r="V101" i="47"/>
  <c r="V97" i="47"/>
  <c r="V144" i="47"/>
  <c r="V136" i="47"/>
  <c r="V116" i="47"/>
  <c r="V112" i="47"/>
  <c r="V108" i="47"/>
  <c r="V93" i="47"/>
  <c r="V137" i="47"/>
  <c r="V135" i="47"/>
  <c r="V160" i="47"/>
  <c r="V156" i="47"/>
  <c r="V152" i="47"/>
  <c r="V130" i="47"/>
  <c r="V126" i="47"/>
  <c r="V122" i="47"/>
  <c r="V100" i="47"/>
  <c r="V96" i="47"/>
  <c r="V142" i="47"/>
  <c r="V92" i="47"/>
  <c r="V115" i="47"/>
  <c r="V111" i="47"/>
  <c r="V107" i="47"/>
  <c r="E41" i="43"/>
  <c r="V94" i="47"/>
  <c r="V159" i="47"/>
  <c r="V155" i="47"/>
  <c r="V151" i="47"/>
  <c r="V129" i="47"/>
  <c r="V125" i="47"/>
  <c r="V121" i="47"/>
  <c r="Q128" i="47"/>
  <c r="E36" i="43"/>
  <c r="Q159" i="47"/>
  <c r="Q105" i="47"/>
  <c r="Q113" i="47"/>
  <c r="V141" i="47"/>
  <c r="V109" i="47"/>
  <c r="V90" i="47"/>
  <c r="V146" i="47"/>
  <c r="V120" i="47"/>
  <c r="V154" i="47"/>
  <c r="Q94" i="47"/>
  <c r="Q92" i="47"/>
  <c r="Q131" i="47"/>
  <c r="Q97" i="47"/>
  <c r="Q116" i="47"/>
  <c r="Q142" i="47"/>
  <c r="V145" i="47"/>
  <c r="V110" i="47"/>
  <c r="V91" i="47"/>
  <c r="V95" i="47"/>
  <c r="V124" i="47"/>
  <c r="V158" i="47"/>
  <c r="Q120" i="47"/>
  <c r="Q154" i="47"/>
  <c r="Q93" i="47"/>
  <c r="Q98" i="47"/>
  <c r="Q109" i="47"/>
  <c r="Q135" i="47"/>
  <c r="V139" i="47"/>
  <c r="V105" i="47"/>
  <c r="V113" i="47"/>
  <c r="V138" i="47"/>
  <c r="V98" i="47"/>
  <c r="V128" i="47"/>
  <c r="S130" i="47"/>
  <c r="P128" i="47"/>
  <c r="T91" i="47"/>
  <c r="T99" i="47"/>
  <c r="T108" i="47"/>
  <c r="T116" i="47"/>
  <c r="T127" i="47"/>
  <c r="T153" i="47"/>
  <c r="T161" i="47"/>
  <c r="T142" i="47"/>
  <c r="S96" i="47"/>
  <c r="S145" i="47"/>
  <c r="AM389" i="79"/>
  <c r="S100" i="47"/>
  <c r="S122" i="47"/>
  <c r="P129" i="47"/>
  <c r="P101" i="47"/>
  <c r="P107" i="47"/>
  <c r="P141" i="47"/>
  <c r="T92" i="47"/>
  <c r="T97" i="47"/>
  <c r="T101" i="47"/>
  <c r="T106" i="47"/>
  <c r="T110" i="47"/>
  <c r="T114" i="47"/>
  <c r="T121" i="47"/>
  <c r="T125" i="47"/>
  <c r="T129" i="47"/>
  <c r="T151" i="47"/>
  <c r="T155" i="47"/>
  <c r="T159" i="47"/>
  <c r="T136" i="47"/>
  <c r="T140" i="47"/>
  <c r="T144" i="47"/>
  <c r="S113" i="47"/>
  <c r="S152" i="47"/>
  <c r="S137" i="47"/>
  <c r="S126" i="47"/>
  <c r="P153" i="47"/>
  <c r="P126" i="47"/>
  <c r="P112" i="47"/>
  <c r="T93" i="47"/>
  <c r="T98" i="47"/>
  <c r="E39" i="43"/>
  <c r="T107" i="47"/>
  <c r="T111" i="47"/>
  <c r="T115" i="47"/>
  <c r="T122" i="47"/>
  <c r="T126" i="47"/>
  <c r="T130" i="47"/>
  <c r="T152" i="47"/>
  <c r="T156" i="47"/>
  <c r="T160" i="47"/>
  <c r="T137" i="47"/>
  <c r="T141" i="47"/>
  <c r="S109" i="47"/>
  <c r="S101" i="47"/>
  <c r="S123" i="47"/>
  <c r="S116" i="47"/>
  <c r="S111" i="47"/>
  <c r="S107" i="47"/>
  <c r="S115" i="47"/>
  <c r="S93" i="47"/>
  <c r="S142" i="47"/>
  <c r="S131" i="47"/>
  <c r="S94" i="47"/>
  <c r="S139" i="47"/>
  <c r="S124" i="47"/>
  <c r="S110" i="47"/>
  <c r="S90" i="47"/>
  <c r="S97" i="47"/>
  <c r="S138" i="47"/>
  <c r="S146" i="47"/>
  <c r="S127" i="47"/>
  <c r="S153" i="47"/>
  <c r="S105" i="47"/>
  <c r="S91" i="47"/>
  <c r="S98" i="47"/>
  <c r="S135" i="47"/>
  <c r="S143" i="47"/>
  <c r="S120" i="47"/>
  <c r="S128" i="47"/>
  <c r="S150" i="47"/>
  <c r="H96" i="43"/>
  <c r="S112" i="47"/>
  <c r="S92" i="47"/>
  <c r="S95" i="47"/>
  <c r="S99" i="47"/>
  <c r="S136" i="47"/>
  <c r="S140" i="47"/>
  <c r="S144" i="47"/>
  <c r="S121" i="47"/>
  <c r="S125" i="47"/>
  <c r="S129" i="47"/>
  <c r="S155" i="47"/>
  <c r="S159" i="47"/>
  <c r="S108" i="47"/>
  <c r="S106" i="47"/>
  <c r="J137" i="47" l="1"/>
  <c r="M117" i="47"/>
  <c r="M119" i="47" s="1"/>
  <c r="M132" i="47" s="1"/>
  <c r="M134" i="47" s="1"/>
  <c r="M147" i="47" s="1"/>
  <c r="Q87" i="47"/>
  <c r="Q89" i="47" s="1"/>
  <c r="M103" i="43"/>
  <c r="M95" i="43"/>
  <c r="AM762" i="79"/>
  <c r="AM764" i="79" s="1"/>
  <c r="M93" i="43"/>
  <c r="U87" i="47"/>
  <c r="U89" i="47" s="1"/>
  <c r="O147" i="47"/>
  <c r="R80" i="43"/>
  <c r="N129" i="47"/>
  <c r="N121" i="47"/>
  <c r="N109" i="47"/>
  <c r="N120" i="47"/>
  <c r="N112" i="47"/>
  <c r="N108" i="47"/>
  <c r="N127" i="47"/>
  <c r="N115" i="47"/>
  <c r="N107" i="47"/>
  <c r="N110" i="47"/>
  <c r="N124" i="47"/>
  <c r="N114" i="47"/>
  <c r="N152" i="47"/>
  <c r="N125" i="47"/>
  <c r="N113" i="47"/>
  <c r="N105" i="47"/>
  <c r="N130" i="47"/>
  <c r="N106" i="47"/>
  <c r="N116" i="47"/>
  <c r="N136" i="47"/>
  <c r="N131" i="47"/>
  <c r="N123" i="47"/>
  <c r="N111" i="47"/>
  <c r="N128" i="47"/>
  <c r="N122" i="47"/>
  <c r="N126" i="47"/>
  <c r="N143" i="47"/>
  <c r="P142" i="47"/>
  <c r="P108" i="47"/>
  <c r="P94" i="47"/>
  <c r="P151" i="47"/>
  <c r="P137" i="47"/>
  <c r="P158" i="47"/>
  <c r="P97" i="47"/>
  <c r="P91" i="47"/>
  <c r="P139" i="47"/>
  <c r="P99" i="47"/>
  <c r="W99" i="47" s="1"/>
  <c r="P110" i="47"/>
  <c r="P96" i="47"/>
  <c r="W96" i="47" s="1"/>
  <c r="P122" i="47"/>
  <c r="P114" i="47"/>
  <c r="P144" i="47"/>
  <c r="P90" i="47"/>
  <c r="J156" i="47"/>
  <c r="J141" i="47"/>
  <c r="K96" i="43"/>
  <c r="K102" i="43" s="1"/>
  <c r="AM941" i="79"/>
  <c r="AM946" i="79" s="1"/>
  <c r="AM948" i="79" s="1"/>
  <c r="Y946" i="79"/>
  <c r="D77" i="43" s="1"/>
  <c r="R77" i="43" s="1"/>
  <c r="M94" i="43"/>
  <c r="AM1130" i="79"/>
  <c r="AM1132" i="79" s="1"/>
  <c r="M98" i="43"/>
  <c r="P138" i="47"/>
  <c r="P160" i="47"/>
  <c r="P98" i="47"/>
  <c r="W98" i="47" s="1"/>
  <c r="P123" i="47"/>
  <c r="P115" i="47"/>
  <c r="P150" i="47"/>
  <c r="P161" i="47"/>
  <c r="P92" i="47"/>
  <c r="AM391" i="79"/>
  <c r="AM393" i="79" s="1"/>
  <c r="P113" i="47"/>
  <c r="P155" i="47"/>
  <c r="P154" i="47"/>
  <c r="P136" i="47"/>
  <c r="P125" i="47"/>
  <c r="P120" i="47"/>
  <c r="P159" i="47"/>
  <c r="P156" i="47"/>
  <c r="P106" i="47"/>
  <c r="J157" i="47"/>
  <c r="J135" i="47"/>
  <c r="L117" i="47"/>
  <c r="L119" i="47" s="1"/>
  <c r="L132" i="47" s="1"/>
  <c r="L134" i="47" s="1"/>
  <c r="L147" i="47" s="1"/>
  <c r="J117" i="47"/>
  <c r="J119" i="47" s="1"/>
  <c r="J132" i="47" s="1"/>
  <c r="J134" i="47" s="1"/>
  <c r="J161" i="47"/>
  <c r="J144" i="47"/>
  <c r="I96" i="43"/>
  <c r="M96" i="43" s="1"/>
  <c r="AM575" i="79"/>
  <c r="AM578" i="79" s="1"/>
  <c r="AM580" i="79" s="1"/>
  <c r="Y578" i="79"/>
  <c r="D71" i="43" s="1"/>
  <c r="R84" i="47"/>
  <c r="W84" i="47" s="1"/>
  <c r="R80" i="47"/>
  <c r="W80" i="47" s="1"/>
  <c r="R76" i="47"/>
  <c r="W76" i="47" s="1"/>
  <c r="R83" i="47"/>
  <c r="W83" i="47" s="1"/>
  <c r="R79" i="47"/>
  <c r="W79" i="47" s="1"/>
  <c r="R75" i="47"/>
  <c r="R86" i="47"/>
  <c r="W86" i="47" s="1"/>
  <c r="R82" i="47"/>
  <c r="W82" i="47" s="1"/>
  <c r="R78" i="47"/>
  <c r="W78" i="47" s="1"/>
  <c r="R65" i="43"/>
  <c r="R85" i="47"/>
  <c r="W85" i="47" s="1"/>
  <c r="R81" i="47"/>
  <c r="W81" i="47" s="1"/>
  <c r="R77" i="47"/>
  <c r="W77" i="47" s="1"/>
  <c r="J154" i="47"/>
  <c r="J150" i="47"/>
  <c r="R161" i="47"/>
  <c r="J136" i="47"/>
  <c r="J151" i="47"/>
  <c r="S151" i="47"/>
  <c r="S158" i="47"/>
  <c r="S154" i="47"/>
  <c r="S161" i="47"/>
  <c r="S157" i="47"/>
  <c r="P116" i="47"/>
  <c r="P152" i="47"/>
  <c r="E35" i="43"/>
  <c r="S160" i="47"/>
  <c r="P145" i="47"/>
  <c r="P111" i="47"/>
  <c r="P124" i="47"/>
  <c r="P131" i="47"/>
  <c r="S156" i="47"/>
  <c r="P105" i="47"/>
  <c r="P95" i="47"/>
  <c r="Q143" i="47"/>
  <c r="Q151" i="47"/>
  <c r="Q108" i="47"/>
  <c r="Q152" i="47"/>
  <c r="Q139" i="47"/>
  <c r="Q125" i="47"/>
  <c r="R68" i="43"/>
  <c r="Q90" i="47"/>
  <c r="Q161" i="47"/>
  <c r="Q114" i="47"/>
  <c r="Q124" i="47"/>
  <c r="Q121" i="47"/>
  <c r="Q100" i="47"/>
  <c r="Q102" i="47" s="1"/>
  <c r="Q104" i="47" s="1"/>
  <c r="Q137" i="47"/>
  <c r="P100" i="47"/>
  <c r="R131" i="47"/>
  <c r="R142" i="47"/>
  <c r="R92" i="47"/>
  <c r="W92" i="47" s="1"/>
  <c r="P93" i="47"/>
  <c r="P109" i="47"/>
  <c r="P121" i="47"/>
  <c r="R160" i="47"/>
  <c r="R121" i="47"/>
  <c r="R93" i="47"/>
  <c r="P143" i="47"/>
  <c r="R158" i="47"/>
  <c r="R139" i="47"/>
  <c r="R144" i="47"/>
  <c r="R109" i="47"/>
  <c r="R107" i="47"/>
  <c r="R91" i="47"/>
  <c r="R113" i="47"/>
  <c r="Q126" i="47"/>
  <c r="R114" i="47"/>
  <c r="P87" i="47"/>
  <c r="P89" i="47" s="1"/>
  <c r="P102" i="47" s="1"/>
  <c r="K83" i="43" s="1"/>
  <c r="K117" i="47"/>
  <c r="K119" i="47" s="1"/>
  <c r="K132" i="47" s="1"/>
  <c r="K134" i="47" s="1"/>
  <c r="J138" i="47"/>
  <c r="J155" i="47"/>
  <c r="J145" i="47"/>
  <c r="J159" i="47"/>
  <c r="G102" i="43"/>
  <c r="J152" i="47"/>
  <c r="J153" i="47"/>
  <c r="M99" i="43"/>
  <c r="J102" i="43"/>
  <c r="J146" i="47"/>
  <c r="M92" i="43"/>
  <c r="L149" i="47"/>
  <c r="L162" i="47" s="1"/>
  <c r="G83" i="43"/>
  <c r="J83" i="43"/>
  <c r="O149" i="47"/>
  <c r="O162" i="47" s="1"/>
  <c r="K147" i="47"/>
  <c r="M149" i="47"/>
  <c r="M162" i="47" s="1"/>
  <c r="H83" i="43"/>
  <c r="U102" i="47"/>
  <c r="U104" i="47" s="1"/>
  <c r="U117" i="47" s="1"/>
  <c r="U119" i="47" s="1"/>
  <c r="U132" i="47" s="1"/>
  <c r="U134" i="47" s="1"/>
  <c r="U147" i="47" s="1"/>
  <c r="U149" i="47" s="1"/>
  <c r="U162" i="47" s="1"/>
  <c r="W100" i="47"/>
  <c r="W95" i="47"/>
  <c r="W101" i="47"/>
  <c r="W94" i="47"/>
  <c r="T102" i="47"/>
  <c r="T104" i="47" s="1"/>
  <c r="T117" i="47" s="1"/>
  <c r="T119" i="47" s="1"/>
  <c r="T132" i="47" s="1"/>
  <c r="T134" i="47" s="1"/>
  <c r="T147" i="47" s="1"/>
  <c r="T149" i="47" s="1"/>
  <c r="T162" i="47" s="1"/>
  <c r="W91" i="47"/>
  <c r="V102" i="47"/>
  <c r="V104" i="47" s="1"/>
  <c r="V117" i="47" s="1"/>
  <c r="V119" i="47" s="1"/>
  <c r="V132" i="47" s="1"/>
  <c r="V134" i="47" s="1"/>
  <c r="V147" i="47" s="1"/>
  <c r="V149" i="47" s="1"/>
  <c r="V162" i="47" s="1"/>
  <c r="W97" i="47"/>
  <c r="H102" i="43"/>
  <c r="S102" i="47"/>
  <c r="S104" i="47" s="1"/>
  <c r="S117" i="47" s="1"/>
  <c r="S119" i="47" s="1"/>
  <c r="S132" i="47" s="1"/>
  <c r="S134" i="47" s="1"/>
  <c r="S147" i="47" s="1"/>
  <c r="S149" i="47" s="1"/>
  <c r="S162" i="47" s="1"/>
  <c r="W90" i="47"/>
  <c r="Q117" i="47" l="1"/>
  <c r="Q119" i="47" s="1"/>
  <c r="Q132" i="47" s="1"/>
  <c r="Q134" i="47" s="1"/>
  <c r="Q147" i="47" s="1"/>
  <c r="Q149" i="47" s="1"/>
  <c r="Q162" i="47" s="1"/>
  <c r="I102" i="43"/>
  <c r="W93" i="47"/>
  <c r="N117" i="47"/>
  <c r="N119" i="47" s="1"/>
  <c r="N132" i="47" s="1"/>
  <c r="N134" i="47" s="1"/>
  <c r="N147" i="47" s="1"/>
  <c r="I83" i="43" s="1"/>
  <c r="I84" i="43" s="1"/>
  <c r="M102" i="43"/>
  <c r="R87" i="47"/>
  <c r="R89" i="47" s="1"/>
  <c r="R102" i="47" s="1"/>
  <c r="R104" i="47" s="1"/>
  <c r="R117" i="47" s="1"/>
  <c r="R119" i="47" s="1"/>
  <c r="R132" i="47" s="1"/>
  <c r="R134" i="47" s="1"/>
  <c r="R147" i="47" s="1"/>
  <c r="R149" i="47" s="1"/>
  <c r="R162" i="47" s="1"/>
  <c r="W75" i="47"/>
  <c r="W87" i="47" s="1"/>
  <c r="J147" i="47"/>
  <c r="I158" i="47"/>
  <c r="W158" i="47" s="1"/>
  <c r="I154" i="47"/>
  <c r="W154" i="47" s="1"/>
  <c r="I150" i="47"/>
  <c r="W150" i="47" s="1"/>
  <c r="I128" i="47"/>
  <c r="W128" i="47" s="1"/>
  <c r="I124" i="47"/>
  <c r="W124" i="47" s="1"/>
  <c r="I120" i="47"/>
  <c r="W120" i="47" s="1"/>
  <c r="I140" i="47"/>
  <c r="W140" i="47" s="1"/>
  <c r="I116" i="47"/>
  <c r="W116" i="47" s="1"/>
  <c r="I108" i="47"/>
  <c r="W108" i="47" s="1"/>
  <c r="I135" i="47"/>
  <c r="W135" i="47" s="1"/>
  <c r="I145" i="47"/>
  <c r="W145" i="47" s="1"/>
  <c r="I105" i="47"/>
  <c r="I161" i="47"/>
  <c r="W161" i="47" s="1"/>
  <c r="I157" i="47"/>
  <c r="W157" i="47" s="1"/>
  <c r="I153" i="47"/>
  <c r="W153" i="47" s="1"/>
  <c r="I131" i="47"/>
  <c r="W131" i="47" s="1"/>
  <c r="I127" i="47"/>
  <c r="W127" i="47" s="1"/>
  <c r="I123" i="47"/>
  <c r="W123" i="47" s="1"/>
  <c r="I146" i="47"/>
  <c r="W146" i="47" s="1"/>
  <c r="I138" i="47"/>
  <c r="W138" i="47" s="1"/>
  <c r="I114" i="47"/>
  <c r="W114" i="47" s="1"/>
  <c r="I106" i="47"/>
  <c r="W106" i="47" s="1"/>
  <c r="I115" i="47"/>
  <c r="W115" i="47" s="1"/>
  <c r="I143" i="47"/>
  <c r="W143" i="47" s="1"/>
  <c r="I111" i="47"/>
  <c r="W111" i="47" s="1"/>
  <c r="I160" i="47"/>
  <c r="W160" i="47" s="1"/>
  <c r="I156" i="47"/>
  <c r="W156" i="47" s="1"/>
  <c r="I152" i="47"/>
  <c r="W152" i="47" s="1"/>
  <c r="I130" i="47"/>
  <c r="W130" i="47" s="1"/>
  <c r="I126" i="47"/>
  <c r="W126" i="47" s="1"/>
  <c r="I122" i="47"/>
  <c r="W122" i="47" s="1"/>
  <c r="I144" i="47"/>
  <c r="W144" i="47" s="1"/>
  <c r="I136" i="47"/>
  <c r="W136" i="47" s="1"/>
  <c r="I112" i="47"/>
  <c r="W112" i="47" s="1"/>
  <c r="I139" i="47"/>
  <c r="W139" i="47" s="1"/>
  <c r="R71" i="43"/>
  <c r="H18" i="43" s="1"/>
  <c r="I113" i="47"/>
  <c r="W113" i="47" s="1"/>
  <c r="I107" i="47"/>
  <c r="W107" i="47" s="1"/>
  <c r="I159" i="47"/>
  <c r="W159" i="47" s="1"/>
  <c r="I155" i="47"/>
  <c r="W155" i="47" s="1"/>
  <c r="I151" i="47"/>
  <c r="W151" i="47" s="1"/>
  <c r="I129" i="47"/>
  <c r="W129" i="47" s="1"/>
  <c r="I125" i="47"/>
  <c r="W125" i="47" s="1"/>
  <c r="I121" i="47"/>
  <c r="W121" i="47" s="1"/>
  <c r="I142" i="47"/>
  <c r="W142" i="47" s="1"/>
  <c r="I141" i="47"/>
  <c r="W141" i="47" s="1"/>
  <c r="I110" i="47"/>
  <c r="W110" i="47" s="1"/>
  <c r="I137" i="47"/>
  <c r="W137" i="47" s="1"/>
  <c r="E28" i="43"/>
  <c r="E42" i="43" s="1"/>
  <c r="I109" i="47"/>
  <c r="W109" i="47" s="1"/>
  <c r="H84" i="43"/>
  <c r="F32" i="43"/>
  <c r="G32" i="43" s="1"/>
  <c r="J84" i="43"/>
  <c r="F34" i="43"/>
  <c r="G34" i="43" s="1"/>
  <c r="K149" i="47"/>
  <c r="K162" i="47" s="1"/>
  <c r="F83" i="43"/>
  <c r="F31" i="43"/>
  <c r="G31" i="43" s="1"/>
  <c r="G84" i="43"/>
  <c r="L83" i="43"/>
  <c r="F36" i="43" s="1"/>
  <c r="G36" i="43" s="1"/>
  <c r="M83" i="43"/>
  <c r="F37" i="43" s="1"/>
  <c r="G37" i="43" s="1"/>
  <c r="O83" i="43"/>
  <c r="O84" i="43" s="1"/>
  <c r="P104" i="47"/>
  <c r="P117" i="47" s="1"/>
  <c r="P119" i="47" s="1"/>
  <c r="P132" i="47" s="1"/>
  <c r="P134" i="47" s="1"/>
  <c r="P147" i="47" s="1"/>
  <c r="P149" i="47" s="1"/>
  <c r="P162" i="47" s="1"/>
  <c r="N83" i="43"/>
  <c r="N84" i="43" s="1"/>
  <c r="P83" i="43"/>
  <c r="P84" i="43" s="1"/>
  <c r="Q83" i="43"/>
  <c r="F41" i="43" s="1"/>
  <c r="G41" i="43" s="1"/>
  <c r="L84" i="43"/>
  <c r="M84" i="43"/>
  <c r="F35" i="43"/>
  <c r="K84" i="43"/>
  <c r="F33" i="43" l="1"/>
  <c r="G33" i="43" s="1"/>
  <c r="N149" i="47"/>
  <c r="N162" i="47" s="1"/>
  <c r="I117" i="47"/>
  <c r="I119" i="47" s="1"/>
  <c r="I132" i="47" s="1"/>
  <c r="I134" i="47" s="1"/>
  <c r="I147" i="47" s="1"/>
  <c r="W105" i="47"/>
  <c r="J149" i="47"/>
  <c r="J162" i="47" s="1"/>
  <c r="E83" i="43"/>
  <c r="W89" i="47"/>
  <c r="W102" i="47" s="1"/>
  <c r="H104" i="43" s="1"/>
  <c r="G104" i="43"/>
  <c r="G105" i="43" s="1"/>
  <c r="F84" i="43"/>
  <c r="F30" i="43"/>
  <c r="G30" i="43" s="1"/>
  <c r="F39" i="43"/>
  <c r="G39" i="43" s="1"/>
  <c r="Q84" i="43"/>
  <c r="F40" i="43"/>
  <c r="G40" i="43" s="1"/>
  <c r="F38" i="43"/>
  <c r="G38" i="43" s="1"/>
  <c r="H105" i="43"/>
  <c r="G35" i="43"/>
  <c r="W104" i="47" l="1"/>
  <c r="W117" i="47" s="1"/>
  <c r="W119" i="47" s="1"/>
  <c r="W132" i="47" s="1"/>
  <c r="I149" i="47"/>
  <c r="I162" i="47" s="1"/>
  <c r="D83" i="43"/>
  <c r="F29" i="43"/>
  <c r="G29" i="43" s="1"/>
  <c r="E84" i="43"/>
  <c r="I104" i="43"/>
  <c r="I105" i="43" s="1"/>
  <c r="J104" i="43"/>
  <c r="W134" i="47"/>
  <c r="W147" i="47" s="1"/>
  <c r="D84" i="43" l="1"/>
  <c r="F28" i="43"/>
  <c r="R83" i="43"/>
  <c r="J105" i="43"/>
  <c r="W149" i="47"/>
  <c r="W162" i="47" s="1"/>
  <c r="L104" i="43" s="1"/>
  <c r="L105" i="43" s="1"/>
  <c r="K104" i="43"/>
  <c r="K105" i="43" s="1"/>
  <c r="H20" i="43" l="1"/>
  <c r="H21" i="43" s="1"/>
  <c r="R84" i="43"/>
  <c r="G28" i="43"/>
  <c r="G42" i="43" s="1"/>
  <c r="F42" i="43"/>
  <c r="M104" i="43"/>
  <c r="M105" i="43" s="1"/>
</calcChain>
</file>

<file path=xl/comments1.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<sst xmlns="http://schemas.openxmlformats.org/spreadsheetml/2006/main" count="4872" uniqueCount="760">
  <si>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</si>
  <si>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</si>
  <si>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</si>
  <si>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</si>
  <si>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</si>
  <si>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</si>
  <si>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</si>
  <si>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</si>
  <si>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</si>
  <si>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</si>
  <si>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</si>
  <si>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</si>
  <si>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</si>
  <si>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</si>
  <si>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</si>
  <si>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</si>
  <si>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</si>
  <si>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</si>
  <si>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</si>
  <si>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</si>
  <si>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</si>
  <si>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</si>
  <si>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</si>
  <si>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</si>
  <si>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</si>
  <si>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</si>
  <si>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</si>
  <si>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</si>
  <si>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</si>
  <si>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</si>
  <si>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</si>
  <si>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</si>
  <si>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</si>
  <si>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</si>
  <si>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</si>
  <si>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</si>
  <si>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</si>
  <si>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</si>
  <si>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</si>
  <si>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</si>
  <si>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</si>
  <si>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</si>
  <si>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</si>
  <si>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</si>
  <si>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</si>
  <si>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</si>
  <si>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</si>
  <si>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</si>
  <si>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</si>
  <si>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</si>
  <si>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</si>
  <si>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</si>
  <si>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</si>
  <si>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</si>
  <si>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</si>
  <si>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</si>
  <si>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</si>
  <si>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</si>
  <si>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</si>
  <si>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</si>
  <si>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</si>
  <si>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</si>
  <si>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</si>
  <si>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</si>
  <si>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</si>
  <si>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</si>
  <si>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</si>
  <si>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</si>
  <si>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</si>
  <si>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</si>
  <si>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</si>
  <si>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</si>
  <si>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</si>
  <si>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</si>
  <si>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</si>
  <si>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</si>
  <si>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</si>
  <si>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</si>
  <si>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</si>
  <si>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</si>
  <si>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</si>
  <si>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</si>
  <si>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</si>
  <si>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</si>
  <si>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</si>
  <si>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</si>
  <si>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</si>
  <si>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</si>
  <si>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</si>
  <si>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</si>
  <si>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</si>
  <si>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</si>
  <si>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</si>
  <si>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</si>
  <si>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</si>
  <si>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</si>
  <si>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</si>
  <si>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</si>
  <si>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</si>
  <si>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</si>
  <si>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</si>
  <si>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</si>
  <si>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</si>
  <si>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</si>
  <si>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</si>
  <si>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</si>
  <si>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</si>
  <si>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</si>
  <si>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</si>
  <si>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</si>
  <si>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</si>
  <si>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</si>
  <si>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</si>
  <si>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</si>
  <si>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</si>
  <si>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</si>
  <si>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</si>
  <si>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</si>
  <si>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</si>
  <si>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</si>
  <si>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</si>
  <si>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</si>
  <si>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</si>
  <si>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</si>
  <si>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</si>
  <si>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</si>
  <si>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</si>
  <si>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</si>
  <si>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</si>
  <si>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</si>
  <si>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</si>
  <si>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</si>
  <si>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</si>
  <si>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</si>
  <si>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</si>
  <si>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</si>
  <si>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</si>
  <si>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</si>
  <si>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</si>
  <si>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</si>
  <si>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</si>
  <si>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</si>
  <si>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</si>
  <si>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</si>
  <si>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</si>
  <si>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</si>
  <si>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</si>
  <si>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</si>
  <si>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</si>
  <si>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</si>
  <si>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</si>
  <si>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</si>
  <si>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</si>
  <si>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</si>
  <si>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</si>
  <si>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</si>
  <si>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</si>
  <si>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</si>
  <si>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</si>
  <si>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</si>
  <si>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</si>
  <si>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</si>
  <si>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</si>
  <si>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</si>
  <si>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</si>
  <si>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</si>
  <si>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</si>
  <si>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</si>
  <si>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</si>
  <si>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</si>
  <si>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</si>
  <si>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</si>
  <si>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</si>
  <si>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</si>
  <si>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</si>
  <si>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</si>
  <si>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</si>
  <si>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</si>
  <si>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</si>
  <si>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</si>
  <si>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</si>
  <si>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</si>
  <si>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</si>
  <si>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</si>
  <si>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</si>
  <si>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</si>
  <si>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</si>
  <si>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</si>
  <si>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</si>
  <si>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</si>
  <si>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</si>
  <si>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</si>
  <si>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</si>
  <si>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</si>
  <si>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</si>
  <si>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</si>
  <si>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</si>
  <si>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</si>
  <si>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</si>
  <si>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</si>
  <si>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</si>
  <si>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</si>
  <si>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</si>
  <si>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</si>
  <si>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</si>
  <si>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</si>
  <si>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</si>
  <si>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</si>
  <si>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update</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</si>
  <si>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</si>
  <si>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</si>
  <si>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</si>
  <si>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</si>
  <si>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</si>
  <si>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</si>
  <si>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</si>
  <si>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</si>
  <si>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</si>
  <si>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</si>
  <si>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</si>
  <si>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</si>
  <si>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</si>
  <si>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</si>
  <si>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</si>
  <si>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</si>
  <si>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</si>
  <si>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Note:  LDC to make note of assumptions included above</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</si>
  <si>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</si>
  <si>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</si>
  <si>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</si>
  <si>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</si>
  <si>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</si>
  <si>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</si>
  <si>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</si>
  <si>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</si>
  <si>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</si>
  <si>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</si>
  <si>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</si>
  <si>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</si>
  <si>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</si>
  <si>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</si>
  <si>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</si>
  <si>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</si>
  <si>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</si>
  <si>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</si>
  <si>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</si>
  <si>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</si>
  <si>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</si>
  <si>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</si>
  <si>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</si>
  <si>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</si>
  <si>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</si>
  <si>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</si>
  <si>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</si>
  <si>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</si>
  <si>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</si>
  <si>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</si>
  <si>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</si>
  <si>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</si>
  <si>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</si>
  <si>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</si>
  <si>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</si>
  <si>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</si>
  <si>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</si>
  <si>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</si>
  <si>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</si>
  <si>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</si>
  <si>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</si>
  <si>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</si>
  <si>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</si>
  <si>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</si>
  <si>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</si>
  <si>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</si>
  <si>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</si>
  <si>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</si>
  <si>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</si>
  <si>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</si>
  <si>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</si>
  <si>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</si>
  <si>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</si>
  <si>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</si>
  <si>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</si>
  <si>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</si>
  <si>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</si>
  <si>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</si>
  <si>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</si>
  <si>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</si>
  <si>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</si>
  <si>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</si>
  <si>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</si>
  <si>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</si>
  <si>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</si>
  <si>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</si>
  <si>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</si>
  <si>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</si>
  <si>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</si>
  <si>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</si>
  <si>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</si>
  <si>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</si>
  <si>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</si>
  <si>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</si>
  <si>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</si>
  <si>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</si>
  <si>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</si>
  <si>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</si>
  <si>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</si>
  <si>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</si>
  <si>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</si>
  <si>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</si>
  <si>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</si>
  <si>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</si>
  <si>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</si>
  <si>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</si>
  <si>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</si>
  <si>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</si>
  <si>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</si>
  <si>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</si>
  <si>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</si>
  <si>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</si>
  <si>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</si>
  <si>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</si>
  <si>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</si>
  <si>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</si>
  <si>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</si>
  <si>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</si>
  <si>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</si>
  <si>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</si>
  <si>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</si>
  <si>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</si>
  <si>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</si>
  <si>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</si>
  <si>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</si>
  <si>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</si>
  <si>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</si>
  <si>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</si>
  <si>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</si>
  <si>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</si>
  <si>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</si>
  <si>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</si>
  <si>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</si>
  <si>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</si>
  <si>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</si>
  <si>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</si>
  <si>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</si>
  <si>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</si>
  <si>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</si>
  <si>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</si>
  <si>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</si>
  <si>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</si>
  <si>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</si>
  <si>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</si>
  <si>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</si>
  <si>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</si>
  <si>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</si>
  <si>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</si>
  <si>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</si>
  <si>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</si>
  <si>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</si>
  <si>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</si>
  <si>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</si>
  <si>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</si>
  <si>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</si>
  <si>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</si>
  <si>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</si>
  <si>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</si>
  <si>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</si>
  <si>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</si>
  <si>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</si>
  <si>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</si>
  <si>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</si>
  <si>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</si>
  <si>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</si>
  <si>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</si>
  <si>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</si>
  <si>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</si>
  <si>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</si>
  <si>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</si>
  <si>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</si>
  <si>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</si>
  <si>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</si>
  <si>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</si>
  <si>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</si>
  <si>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</si>
  <si>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</si>
  <si>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</si>
  <si>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</si>
  <si>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</si>
  <si>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</si>
  <si>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</si>
  <si>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</si>
  <si>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</si>
  <si>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</si>
  <si>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</si>
  <si>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</si>
  <si>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</si>
  <si>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</si>
  <si>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</si>
  <si>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</si>
  <si>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</si>
  <si>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</si>
  <si>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</si>
  <si>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</si>
  <si>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</si>
  <si>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</si>
  <si>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</si>
  <si>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</si>
  <si>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</si>
  <si>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</si>
  <si>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</si>
  <si>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</si>
  <si>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</si>
  <si>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</si>
  <si>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Principle ($)</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</si>
  <si>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</si>
  <si>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</si>
  <si>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</si>
  <si>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</si>
  <si>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</si>
  <si>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</si>
  <si>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</si>
  <si>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</si>
  <si>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</si>
  <si>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</si>
  <si>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</si>
  <si>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</si>
  <si>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</si>
  <si>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</si>
  <si>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</si>
  <si>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</si>
  <si>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</si>
  <si>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</si>
  <si>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</si>
  <si>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</si>
  <si>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</si>
  <si>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</si>
  <si>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</si>
  <si>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</si>
  <si>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</si>
  <si>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</si>
  <si>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</si>
  <si>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</si>
  <si>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</si>
  <si>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</si>
  <si>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</si>
  <si>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</si>
  <si>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</si>
  <si>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</si>
  <si>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</si>
  <si>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</si>
  <si>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IESO Verified Persistence Results Reports</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</si>
  <si>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</si>
  <si>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</si>
  <si>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</si>
  <si>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</si>
  <si>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</si>
  <si>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</si>
  <si>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</si>
  <si>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</si>
  <si>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</si>
  <si>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</si>
  <si>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</si>
  <si>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</si>
  <si>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</si>
  <si>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</si>
  <si>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</si>
  <si>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</si>
  <si>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</si>
  <si>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</si>
  <si>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</si>
  <si>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</si>
  <si>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</si>
  <si>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</si>
  <si>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</si>
  <si>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</si>
  <si>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</si>
  <si>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</si>
  <si>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</si>
  <si>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</si>
  <si>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t>
  </si>
  <si>
    <t>Portfolio</t>
  </si>
  <si>
    <t>Initiative</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</si>
  <si>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</si>
  <si>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</si>
  <si>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</si>
  <si>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</si>
  <si>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</si>
  <si>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</si>
  <si>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</si>
  <si>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</si>
  <si>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</si>
  <si>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</si>
  <si>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</si>
  <si>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</si>
  <si>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</si>
  <si>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</si>
  <si>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</si>
  <si>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</si>
  <si>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</si>
  <si>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</si>
  <si>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</si>
  <si>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</si>
  <si>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</si>
  <si>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</si>
  <si>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</si>
  <si>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</si>
  <si>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</si>
  <si>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</si>
  <si>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</si>
  <si>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</si>
  <si>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</si>
  <si>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</si>
  <si>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</si>
  <si>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</si>
  <si>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</si>
  <si>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</si>
  <si>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</si>
  <si>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</si>
  <si>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</si>
  <si>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0.5* 201X + 20XX + 0.5 * 20XX (if available)</t>
  </si>
  <si>
    <t>Instructions</t>
  </si>
  <si>
    <t>C.  Documentation of Changes</t>
  </si>
  <si>
    <r>
      <rPr>
        <b/>
        <sz val="12"/>
        <color theme="1"/>
        <rFont val="Arial"/>
        <family val="2"/>
      </rPr>
      <t xml:space="preserve">2.  </t>
    </r>
    <r>
      <rPr>
        <sz val="12"/>
        <color theme="1"/>
        <rFont val="Arial"/>
        <family val="2"/>
      </rPr>
      <t>Please ensure that verified adjustments to 2011 programs that become available in future evaluation audits are included in the 2011 form below.</t>
    </r>
  </si>
  <si>
    <r>
      <rPr>
        <b/>
        <sz val="12"/>
        <color theme="1"/>
        <rFont val="Arial"/>
        <family val="2"/>
      </rPr>
      <t xml:space="preserve">2.  </t>
    </r>
    <r>
      <rPr>
        <sz val="12"/>
        <color theme="1"/>
        <rFont val="Arial"/>
        <family val="2"/>
      </rPr>
      <t>Please ensure that verified adjustments to 2012 programs that become available in future evaluation audits are included in the 2012 form below.</t>
    </r>
  </si>
  <si>
    <r>
      <rPr>
        <b/>
        <sz val="12"/>
        <color theme="1"/>
        <rFont val="Arial"/>
        <family val="2"/>
      </rPr>
      <t>1.</t>
    </r>
    <r>
      <rPr>
        <sz val="12"/>
        <color theme="1"/>
        <rFont val="Arial"/>
        <family val="2"/>
      </rPr>
      <t xml:space="preserve">  LDCs are requested to paste a copy of the 2011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</si>
  <si>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2012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</si>
  <si>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2013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</si>
  <si>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2013 programs that become available in future evaluation audits are included in the 2013 form below.</t>
    </r>
  </si>
  <si>
    <r>
      <rPr>
        <b/>
        <sz val="12"/>
        <color theme="1"/>
        <rFont val="Arial"/>
        <family val="2"/>
      </rPr>
      <t>1.</t>
    </r>
    <r>
      <rPr>
        <sz val="12"/>
        <color theme="1"/>
        <rFont val="Arial"/>
        <family val="2"/>
      </rPr>
      <t xml:space="preserve">  LDCs are requested to paste a copy of the 2014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</si>
  <si>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2014 programs that become available in future evaluation audits are included in the 2014 form below.</t>
    </r>
  </si>
  <si>
    <r>
      <rPr>
        <b/>
        <sz val="12"/>
        <color theme="1"/>
        <rFont val="Arial"/>
        <family val="2"/>
      </rPr>
      <t>1.</t>
    </r>
    <r>
      <rPr>
        <sz val="12"/>
        <color theme="1"/>
        <rFont val="Arial"/>
        <family val="2"/>
      </rPr>
      <t xml:space="preserve">  LDCs are requested to paste a copy of the 2015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</si>
  <si>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2015 programs that become available in future evaluation audits are included in the 2015 form below.</t>
    </r>
  </si>
  <si>
    <r>
      <rPr>
        <b/>
        <sz val="12"/>
        <color theme="1"/>
        <rFont val="Arial"/>
        <family val="2"/>
      </rPr>
      <t>1.</t>
    </r>
    <r>
      <rPr>
        <sz val="12"/>
        <color theme="1"/>
        <rFont val="Arial"/>
        <family val="2"/>
      </rPr>
      <t xml:space="preserve">  LDCs are requested to paste a copy of the 2016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</si>
  <si>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2016 programs that become available in future evaluation audits are included in the 2016 form below.</t>
    </r>
  </si>
  <si>
    <r>
      <rPr>
        <b/>
        <sz val="12"/>
        <color theme="1"/>
        <rFont val="Arial"/>
        <family val="2"/>
      </rPr>
      <t>1.</t>
    </r>
    <r>
      <rPr>
        <sz val="12"/>
        <color theme="1"/>
        <rFont val="Arial"/>
        <family val="2"/>
      </rPr>
      <t xml:space="preserve">  LDCs are requested to paste a copy of the 2017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</si>
  <si>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2017 programs that become available in future evaluation audits are included in the 2017 form below.</t>
    </r>
  </si>
  <si>
    <r>
      <rPr>
        <b/>
        <sz val="12"/>
        <color theme="1"/>
        <rFont val="Arial"/>
        <family val="2"/>
      </rPr>
      <t>1.</t>
    </r>
    <r>
      <rPr>
        <sz val="12"/>
        <color theme="1"/>
        <rFont val="Arial"/>
        <family val="2"/>
      </rPr>
      <t xml:space="preserve">  LDCs are requested to paste a copy of the 2018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</si>
  <si>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2018 programs that become available in future evaluation audits are included in the 2018 form below.</t>
    </r>
  </si>
  <si>
    <r>
      <rPr>
        <b/>
        <sz val="12"/>
        <color theme="1"/>
        <rFont val="Arial"/>
        <family val="2"/>
      </rPr>
      <t>1.</t>
    </r>
    <r>
      <rPr>
        <sz val="12"/>
        <color theme="1"/>
        <rFont val="Arial"/>
        <family val="2"/>
      </rPr>
      <t xml:space="preserve">  LDCs are requested to paste a copy of the 2019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</si>
  <si>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2019 programs that become available in future evaluation audits are included in the 2019 form below.</t>
    </r>
  </si>
  <si>
    <r>
      <rPr>
        <b/>
        <sz val="12"/>
        <color theme="1"/>
        <rFont val="Arial"/>
        <family val="2"/>
      </rPr>
      <t>1.</t>
    </r>
    <r>
      <rPr>
        <sz val="12"/>
        <color theme="1"/>
        <rFont val="Arial"/>
        <family val="2"/>
      </rPr>
      <t xml:space="preserve">  LDCs are requested to paste a copy of the 2020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</si>
  <si>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2020 programs that become available in future evaluation audits are included in the 2020 form below.</t>
    </r>
  </si>
  <si>
    <r>
      <rPr>
        <b/>
        <sz val="12"/>
        <rFont val="Arial"/>
        <family val="2"/>
      </rPr>
      <t>Table 6-b</t>
    </r>
    <r>
      <rPr>
        <sz val="12"/>
        <rFont val="Arial"/>
        <family val="2"/>
      </rPr>
      <t xml:space="preserve"> includes the variance on carrying charges related to the LRAMVA disposition.</t>
    </r>
  </si>
  <si>
    <t>Customer Class</t>
  </si>
  <si>
    <t xml:space="preserve">A.  Previous LRAMVA Application </t>
  </si>
  <si>
    <t>B.  Current LRAMVA Application</t>
  </si>
  <si>
    <t>LRAMVA Threshold
(select year)</t>
  </si>
  <si>
    <t>LRAMVA ($) for Account 1568</t>
  </si>
  <si>
    <t>EB-20XX-XXXX</t>
  </si>
  <si>
    <t>Rate rider for tax sharing</t>
  </si>
  <si>
    <t>Rate rider for foregone revenue</t>
  </si>
  <si>
    <t>Changes in Transformer Allowance</t>
  </si>
  <si>
    <t>Adjusted rate</t>
  </si>
  <si>
    <t>Calendar year equivalent</t>
  </si>
  <si>
    <t>7.  Persistence Data</t>
  </si>
  <si>
    <t>Original Amount</t>
  </si>
  <si>
    <t>Amount for Final Disposition</t>
  </si>
  <si>
    <t>LRAMVA Previously Claimed</t>
  </si>
  <si>
    <t>Forecast Lost Revenues</t>
  </si>
  <si>
    <t xml:space="preserve">Actual Lost Revenues </t>
  </si>
  <si>
    <t>Table 7-a.  2011 Persisting Savings</t>
  </si>
  <si>
    <t>Application Details</t>
  </si>
  <si>
    <r>
      <rPr>
        <b/>
        <sz val="12"/>
        <rFont val="Arial"/>
        <family val="2"/>
      </rPr>
      <t>Tables 1-a and 1-b</t>
    </r>
    <r>
      <rPr>
        <sz val="12"/>
        <rFont val="Arial"/>
        <family val="2"/>
      </rPr>
      <t xml:space="preserve"> provide a summary of the LRAMVA balances and carrying charges associated with the LRAMVA disposition. The balances are populated from entries into other tabs throughout this work form.</t>
    </r>
  </si>
  <si>
    <r>
      <rPr>
        <b/>
        <sz val="12"/>
        <rFont val="Arial"/>
        <family val="2"/>
      </rPr>
      <t>Tables 2-a,  2-b and 2-c</t>
    </r>
    <r>
      <rPr>
        <sz val="12"/>
        <rFont val="Arial"/>
        <family val="2"/>
      </rPr>
      <t xml:space="preserve"> include the LRAMVA thresholds and allocations by rate class.</t>
    </r>
  </si>
  <si>
    <r>
      <rPr>
        <b/>
        <sz val="12"/>
        <rFont val="Arial"/>
        <family val="2"/>
      </rPr>
      <t>Tables 3-a and 3-b</t>
    </r>
    <r>
      <rPr>
        <sz val="12"/>
        <rFont val="Arial"/>
        <family val="2"/>
      </rPr>
      <t xml:space="preserve"> include the distribution rates that are used to calculate lost revenues.</t>
    </r>
  </si>
  <si>
    <r>
      <rPr>
        <b/>
        <sz val="12"/>
        <rFont val="Arial"/>
        <family val="2"/>
      </rPr>
      <t>Tables 4-a, 4-b, 4-c and 4-d</t>
    </r>
    <r>
      <rPr>
        <sz val="12"/>
        <rFont val="Arial"/>
        <family val="2"/>
      </rPr>
      <t xml:space="preserve"> include the template 2011-2014 LRAMVA work forms.  </t>
    </r>
  </si>
  <si>
    <r>
      <rPr>
        <b/>
        <sz val="12"/>
        <rFont val="Arial"/>
        <family val="2"/>
      </rPr>
      <t>Tables 5-a, 5-b, 5-c and 5-d</t>
    </r>
    <r>
      <rPr>
        <sz val="12"/>
        <rFont val="Arial"/>
        <family val="2"/>
      </rPr>
      <t xml:space="preserve"> include the template 2015-2020 LRAMVA work forms.</t>
    </r>
  </si>
  <si>
    <t>Tab 7-a.  2011</t>
  </si>
  <si>
    <t>Tab 7-b. 2012</t>
  </si>
  <si>
    <t>Tab 7-c. 2013</t>
  </si>
  <si>
    <t>Tab 7-d. 2014</t>
  </si>
  <si>
    <t>Tab 7-e. 2015</t>
  </si>
  <si>
    <t>Tab 7-f. 2016</t>
  </si>
  <si>
    <t>Tab 7-g. 2017</t>
  </si>
  <si>
    <t>Tab 7-h. 2018</t>
  </si>
  <si>
    <t>Tab 7-j. 2020</t>
  </si>
  <si>
    <t>Tab 7-i. 2019</t>
  </si>
  <si>
    <t>Table 7-b.  2012 Persisting Savings</t>
  </si>
  <si>
    <t>Table 7-c.  2013 Persisting Savings</t>
  </si>
  <si>
    <t>Table 7-d.  2014 Persisting Savings</t>
  </si>
  <si>
    <t>Table 7-e.  2015 Persisting Savings</t>
  </si>
  <si>
    <t>Table 7-f.  2016 Persisting Savings</t>
  </si>
  <si>
    <t>Table 7-g.  2017 Persisting Savings</t>
  </si>
  <si>
    <t>Table 7-h.  2018 Persisting Savings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</si>
  <si>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</si>
  <si>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</si>
  <si>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</si>
  <si>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</si>
  <si>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</si>
  <si>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</si>
  <si>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</si>
  <si>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</si>
  <si>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</si>
  <si>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</si>
  <si>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</si>
  <si>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</si>
  <si>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</si>
  <si>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</si>
  <si>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</si>
  <si>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Go to Tab 4.</t>
  </si>
  <si>
    <t>Go to Persistence Report</t>
  </si>
  <si>
    <t xml:space="preserve">Go to Persistence Report </t>
  </si>
  <si>
    <t>Go to Tab 5.</t>
  </si>
  <si>
    <t>Table 7-i.  2019 Persisting Savings</t>
  </si>
  <si>
    <t>Table 7-j.  2020 Persisting Savings</t>
  </si>
  <si>
    <t>The persistence data tabs have been structured in a way to match the formatting of the persistence report provided by the IESO.</t>
  </si>
  <si>
    <t>Note: LDC to make note of assumptions included above, if any</t>
  </si>
  <si>
    <t>Note:  LDC to make note of assumptions affecting the distribution rates above, if any</t>
  </si>
  <si>
    <t>Table 1-c.  Breakdown of Incremental and Persisting Lost Revenues Amounts (Dollars)</t>
  </si>
  <si>
    <t>Important Checklist Items</t>
  </si>
  <si>
    <r>
      <rPr>
        <b/>
        <sz val="12"/>
        <rFont val="Arial"/>
        <family val="2"/>
      </rPr>
      <t xml:space="preserve">Tables 7-a to 7-j </t>
    </r>
    <r>
      <rPr>
        <sz val="12"/>
        <rFont val="Arial"/>
        <family val="2"/>
      </rPr>
      <t>should be populated with CDM savings persistence data provided to LDCs from the IESO.</t>
    </r>
  </si>
  <si>
    <t>Tab "2. LRAMVA Threshold" Tables 2-a, 2-b and 2-c</t>
  </si>
  <si>
    <t>Total LRAMVA ($) by Rate Class</t>
  </si>
  <si>
    <t>Work Form Calculations</t>
  </si>
  <si>
    <t>Supporting Documentation</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</si>
  <si>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</si>
  <si>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</si>
  <si>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</si>
  <si>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</si>
  <si>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</si>
  <si>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</si>
  <si>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</si>
  <si>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</si>
  <si>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</si>
  <si>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</si>
  <si>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</si>
  <si>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</si>
  <si>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</si>
  <si>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</si>
  <si>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</si>
  <si>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Included documentation or analysis of how rate class allocations were determined each year in a new tab in this work form</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</si>
  <si>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</si>
  <si>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</si>
  <si>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</si>
  <si>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</si>
  <si>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</si>
  <si>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 xml:space="preserve">The following tabs 7-a to 7-j must be populated with the verified savings results from the IESO's (or former OPA's) persistence reports. </t>
  </si>
  <si>
    <r>
      <t xml:space="preserve">Included </t>
    </r>
    <r>
      <rPr>
        <sz val="12"/>
        <rFont val="Arial"/>
        <family val="2"/>
      </rPr>
      <t>any necessary</t>
    </r>
    <r>
      <rPr>
        <sz val="12"/>
        <color theme="1"/>
        <rFont val="Arial"/>
        <family val="2"/>
      </rPr>
      <t xml:space="preserve"> assumptions in the "Notes" section of the work form tables and summarized important assumptions in Tab 1-a</t>
    </r>
  </si>
  <si>
    <t>Included initiative-level persistence savings information as provided by the IESO directly in this work form (pasted in Tabs 7-a, 7-b, etc.)</t>
  </si>
  <si>
    <t>Applied IESO verified savings adjustments back to year of program implementation in Tabs 4 and 5</t>
  </si>
  <si>
    <t>Depending on the period of LRAMVA to be claimed in the current application, LDCs are expected to adjust the applicable totals for carrying charges in row 83 of this table and the years included in the Total LRAMVA balance in row 84, as appropriate.</t>
  </si>
  <si>
    <t>LDCs are requested to document any changes related to interrogatories or questions during the application process that affect the LRAMVA amount.</t>
  </si>
  <si>
    <t>Please document any changes in assumptions made to the work form that affect the calculation of LRAMVA.  This may include, but are not limited to, the use of different monthly multipliers to claim demand savings from energy efficiency programs; use of different rate allocations between savings and adjustments; claiming historical savings persistence beyond a re-basing year; inclusion of additional adjustments affecting distribution rates; use of a different LRAMVA threshold; etc.  All important changes should be highlighted in the work form as well.</t>
  </si>
  <si>
    <t>Table X-2.  Updates to LRAMVA Disposition</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</si>
  <si>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</si>
  <si>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</si>
  <si>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</si>
  <si>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although it is generally expected that 2 COS applications would have been approved during the 2011 to 2020 period.  The LRAMVA threshold values in Table 2-c will be auto-populated in Tabs 4 and 5 of this work form.</t>
  </si>
  <si>
    <t>Table 3-a below pulls the average distribution rates from Table 3 above. Please ensure that the distribution rates relevant to the years of the LRAMVA disposition are used by clearing the rates for year(s) that are not part of the LRAMVA claim.  The distribution rates that remain in Table 3-a will be carried over to Tabs 4 and 5 of the work form to calculate lost revenues.</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</si>
  <si>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</si>
  <si>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</si>
  <si>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t xml:space="preserve">In column C of Table 1-b below, please indicate with a 'check mark' the years in which LRAMVA has been claimed.  This is to ensure that there are no amounts claimed retroactively.  If you have inserted a check-mark for a particular year, please delete the amounts associated with actual and forecast lost revenues for all rate classes for that year, up to and including the total.  Any prior years that a distributor has claimed lost revenues should not be included in the current LRAMVA disposition, with the exception of the case noted below.  </t>
    </r>
    <r>
      <rPr>
        <b/>
        <sz val="12"/>
        <rFont val="Arial"/>
        <family val="2"/>
      </rPr>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</si>
  <si>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</si>
  <si>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3.  </t>
    </r>
    <r>
      <rPr>
        <sz val="12"/>
        <rFont val="Arial"/>
        <family val="2"/>
      </rPr>
      <t xml:space="preserve">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change. </t>
    </r>
  </si>
  <si>
    <r>
      <rPr>
        <b/>
        <sz val="12"/>
        <rFont val="Arial"/>
        <family val="2"/>
      </rPr>
      <t xml:space="preserve">4.  </t>
    </r>
    <r>
      <rPr>
        <sz val="12"/>
        <rFont val="Arial"/>
        <family val="2"/>
      </rPr>
      <t>LDC are requested to input the applicable rate class allocation percentages indicating the customer's share of consumption to allocate actual savings to the rate classes.  The generic template currently includes the same allocation percentage for programs and its savings adjustments.  If a different allocation is proposed for savings adjustments, please highlight the change and provide rationale in Tab 1-a.  Please also be advised that the same rate classes (of up to 14) are carried over from the Summary Tab 1.  LDCs would need to manually update the tables and formulas below if more rate classes are needed.</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</si>
  <si>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</si>
  <si>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</si>
  <si>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2"/>
        <rFont val="Arial"/>
        <family val="2"/>
      </rPr>
      <t>Tables X-1 and X-2</t>
    </r>
    <r>
      <rPr>
        <sz val="12"/>
        <rFont val="Arial"/>
        <family val="2"/>
      </rPr>
      <t xml:space="preserve"> include a template for LDCs to summarize changes to the LRAMVA work form.</t>
    </r>
  </si>
  <si>
    <t>Highlighted changes to this work form, if any, and provided rationale for the change in Tab 1-a</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</si>
  <si>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</si>
  <si>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Included the basis and source of the LRAMVA threshold to determine forecast CDM savings in Tab 2</t>
  </si>
  <si>
    <t>Included documentation or data substantiating program savings that are included in the claim, but not provided in the IESO's verified results reports, in a new tab in this work form (streetlighting projects, etc.)</t>
  </si>
  <si>
    <t xml:space="preserve">Table X-1.  Changes in Assumptions from Generic Inputs in Work Form </t>
  </si>
  <si>
    <t>Please update the customer rate classes applicable to the LDC in Table 1-a below.  This will update all tables throughout the workform.  The LRAMVA total by rate class in Table 1-a should be used to inform the determination of rate riders in the Deferral and Variance Account Work Form or IRM Rate Generator Model.  If the LDC has more than 14 customer classes, LDCs are required to add rows to Table 1-a and update all tables and formulas in the work form accordingly.  Please also ensure that the principle amounts in column E of Table 1-a capture the appropriate years and amounts for the LRAMVA claim.</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</si>
  <si>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</si>
  <si>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The rate classes in column B of Table 3 below are auto-populated from the customer class inputs in Table 1-a of the Summary Tab.  Please provide the distribution rates by rate year and applicable adjustments per rate class starting from column D of Table 3 below.  Any adjustments that affect distribution rates can be incorporated in the calculation by expanding the "plus" button at the left hand bar.  Table 3 will convert the distribution rates to a calendar year rate (January to December) based on the number of months from January to the start of the LDC's rate year, entered in row 16 of Table 3 (referred to as period 1).  If rates are already on a January 1 to December 31 timeline, please enter 0 in row 16.</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</si>
  <si>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LDCs are requested to provide assumptions about the years that persistence is captured in the load forecast calculation in the "Notes" section below each table.  If this is not the case, the LDC is requested to clearly articulate the rationale for including the persistence of future savings beyond the re-basing year in Tab 1-a.</t>
    </r>
  </si>
  <si>
    <r>
      <rPr>
        <b/>
        <sz val="12"/>
        <rFont val="Arial"/>
        <family val="2"/>
      </rPr>
      <t xml:space="preserve">1.  </t>
    </r>
    <r>
      <rPr>
        <sz val="12"/>
        <rFont val="Arial"/>
        <family val="2"/>
      </rPr>
      <t>Please update Table 6 as new approved prescribed interest rates for deferral and variance accounts become available. The quarterly interest rates are used to calculate the carrying charges for LRAMVA.  Starting from column I, the principle will auto-populate as monthly variances in Table 6-a, and are multiplied by the interest rates from column H to determine the monthly variances on carrying charges for each rate class by year.</t>
    </r>
  </si>
  <si>
    <t>2013 Streetlight Project</t>
  </si>
  <si>
    <t>Tier 1</t>
  </si>
  <si>
    <t>Consumer</t>
  </si>
  <si>
    <t>Enersource Hydro Mississauga Inc.</t>
  </si>
  <si>
    <t>Business</t>
  </si>
  <si>
    <t>Demand Response 3 (part of the Industrial program schedule)</t>
  </si>
  <si>
    <t>Commercial &amp; Institutional</t>
  </si>
  <si>
    <t>Industrial</t>
  </si>
  <si>
    <t>Pre-2011 Programs Completed in 2011</t>
  </si>
  <si>
    <t>EE</t>
  </si>
  <si>
    <t>DR</t>
  </si>
  <si>
    <t>Final; Released August 31, 2012</t>
  </si>
  <si>
    <t>Appliances</t>
  </si>
  <si>
    <t>New participants during the peaksaver extension period + Continuing participants that have signed a peaksaver PLUS agreement</t>
  </si>
  <si>
    <t>Custom retailer initiative; Not evaluated</t>
  </si>
  <si>
    <t>Gross reflects contracted MW and Net reflects Ex ante MW</t>
  </si>
  <si>
    <t>Not evaluated; 2010 Evaluation findings used</t>
  </si>
  <si>
    <t>Products</t>
  </si>
  <si>
    <t>Installations</t>
  </si>
  <si>
    <t>Devices</t>
  </si>
  <si>
    <t>Facilities</t>
  </si>
  <si>
    <t>Projects</t>
  </si>
  <si>
    <t xml:space="preserve">                -  </t>
  </si>
  <si>
    <t xml:space="preserve">                      -  </t>
  </si>
  <si>
    <t xml:space="preserve">          -  </t>
  </si>
  <si>
    <t xml:space="preserve">                                  -  </t>
  </si>
  <si>
    <t xml:space="preserve">                  -  </t>
  </si>
  <si>
    <t>C&amp;I</t>
  </si>
  <si>
    <t>Home Assistance</t>
  </si>
  <si>
    <t>Non-Tier 1</t>
  </si>
  <si>
    <t>Residential and Small Commercial Demand Response</t>
  </si>
  <si>
    <t>Tier 1 - 2011 Adjustment</t>
  </si>
  <si>
    <t>Final; Released August 31, 2013</t>
  </si>
  <si>
    <t>Audits</t>
  </si>
  <si>
    <t>Buildings</t>
  </si>
  <si>
    <t>Energy Audit Funding</t>
  </si>
  <si>
    <t>DR-3</t>
  </si>
  <si>
    <t>Small Business Lighting</t>
  </si>
  <si>
    <t>Annual Coupons</t>
  </si>
  <si>
    <t>Bi-Annual Retailer Events</t>
  </si>
  <si>
    <t>HVAC</t>
  </si>
  <si>
    <t>peaksaverPLUS</t>
  </si>
  <si>
    <t>peaksaverPLUS (IHD)</t>
  </si>
  <si>
    <t>Non-LDC</t>
  </si>
  <si>
    <t>Dx</t>
  </si>
  <si>
    <t>N/A</t>
  </si>
  <si>
    <t>Audit</t>
  </si>
  <si>
    <t>Custom loadshapes for some clotheslines, outdoor timers and power bars based on survey results.</t>
  </si>
  <si>
    <t>measures</t>
  </si>
  <si>
    <t>Dehumidifier Load Shape</t>
  </si>
  <si>
    <t>Projects Completed</t>
  </si>
  <si>
    <t>Blended Load Shape used for furnaces</t>
  </si>
  <si>
    <t>Equipment</t>
  </si>
  <si>
    <t>Commercial</t>
  </si>
  <si>
    <t>Time-of-Use Savings</t>
  </si>
  <si>
    <t>non-Tier 1</t>
  </si>
  <si>
    <t>Commercial Demand Response</t>
  </si>
  <si>
    <t xml:space="preserve">Demand Response 3 </t>
  </si>
  <si>
    <t>Energy Managers</t>
  </si>
  <si>
    <t>n/a</t>
  </si>
  <si>
    <t>Custom loadshapes for clotheslines, outdoor timers and power bars based on survey results.</t>
  </si>
  <si>
    <t>Homes</t>
  </si>
  <si>
    <t>Information not relevant for this application</t>
  </si>
  <si>
    <t>EB-2012-0033, P53</t>
  </si>
  <si>
    <t>HVAC Incentives Initiative</t>
  </si>
  <si>
    <t>2018 COS/IRM Application</t>
  </si>
  <si>
    <t>Alectra Utilities - Legacy Enersource Corporation</t>
  </si>
  <si>
    <t>EB-2013-0024</t>
  </si>
  <si>
    <t>2005-2010</t>
  </si>
  <si>
    <t>2013 LRAM Application</t>
  </si>
  <si>
    <t>Save on Energy Heating &amp; Cooling Program</t>
  </si>
  <si>
    <t>Save on Energy Retrofit Program - P4P</t>
  </si>
  <si>
    <t>Save on Energy Process &amp; Systems Upgrades Program - P4P</t>
  </si>
  <si>
    <t>Truckload Event Pilot Program</t>
  </si>
  <si>
    <t>Home Depot Home Appliance Market Uplift Conservation Fund Pilot Program</t>
  </si>
  <si>
    <t>2015 Adjustment</t>
  </si>
  <si>
    <t>EB-2014-0068; January 1, 2015 to December 31, 2015</t>
  </si>
  <si>
    <t>EB-2013-0124; January 1, 2014 to December 31, 2014</t>
  </si>
  <si>
    <t>EB-2012-0033; February 1, 2013 to December 31, 2013</t>
  </si>
  <si>
    <t>EB-2011-0100; May 1, 2012 to January 31, 2013</t>
  </si>
  <si>
    <t>EB-2010-0078; May 1, 2011 to April 30, 2012</t>
  </si>
  <si>
    <t>EB-2009-0193; May 1, 2010 to April 30, 2011</t>
  </si>
  <si>
    <t xml:space="preserve">Retrofit (Streetlight project) </t>
  </si>
  <si>
    <t>EB-2015-0065; May 01 2016 to December 31, 2016</t>
  </si>
  <si>
    <t>EB-2016-0002; January 1, 2017 to December 31, 2017</t>
  </si>
  <si>
    <t>Home Depot home Appliance Market uplift Conservation</t>
  </si>
  <si>
    <t>Save on Energy Retrofit Program  Streetlight Project - P4P</t>
  </si>
  <si>
    <t>Save on Energy Business Refrigeration Program</t>
  </si>
  <si>
    <t xml:space="preserve">Enersource Hydro Mississauga Inc. - Whole Home Pilot Program </t>
  </si>
  <si>
    <t>Smart Thermostat Program</t>
  </si>
  <si>
    <t>Save on Instant Discount Program</t>
  </si>
  <si>
    <t>EB-2017-0024  May 01, 2018 to December 31, 2018</t>
  </si>
  <si>
    <t>IESO - Energy Performance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</si>
</sst>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143">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Red]\(#,##0.00\)"/>
    <numFmt numFmtId="290" formatCode="#,##0_%_);\(#,##0\)_%;#,##0_%_);@_%_)"/>
    <numFmt numFmtId="291" formatCode="#,##0.0"/>
    <numFmt numFmtId="292" formatCode="mm/dd/yyyy"/>
    <numFmt numFmtId="293" formatCode="0\-0"/>
    <numFmt numFmtId="294" formatCode="_(* #,##0.0000_);_(* \(#,##0.0000\);_(* &quot;-&quot;??_);_(@_)"/>
    <numFmt numFmtId="295" formatCode="&quot;$&quot;#,##0\ ;\(&quot;$&quot;#,##0\)"/>
    <numFmt numFmtId="296" formatCode="yyyy/mm/dd"/>
    <numFmt numFmtId="297" formatCode="##\-#"/>
    <numFmt numFmtId="298" formatCode="&quot;£ &quot;#,##0.00;[Red]\-&quot;£ &quot;#,##0.00"/>
    <numFmt numFmtId="299" formatCode="_-&quot;$&quot;* #,##0.0_-;\-&quot;$&quot;* #,##0.0_-;_-&quot;$&quot;* &quot;-&quot;??_-;_-@_-"/>
  </numFmts>
  <fonts count="25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sz val="10"/>
      <name val="Frutiger 45 Light"/>
      <family val="2"/>
    </font>
    <font>
      <sz val="11"/>
      <color indexed="8"/>
      <name val="宋体"/>
      <charset val="134"/>
    </font>
    <font>
      <sz val="12"/>
      <name val="Goudy Old Style"/>
      <family val="1"/>
    </font>
    <font>
      <sz val="10"/>
      <name val="Helv"/>
    </font>
    <font>
      <sz val="9"/>
      <name val="Frutiger 45 Light"/>
    </font>
    <font>
      <b/>
      <sz val="10"/>
      <color indexed="52"/>
      <name val="Arial"/>
      <family val="2"/>
    </font>
    <font>
      <b/>
      <sz val="10"/>
      <color indexed="52"/>
      <name val="Tahoma"/>
      <family val="2"/>
    </font>
    <font>
      <sz val="10"/>
      <name val="Tahoma"/>
      <family val="2"/>
    </font>
    <font>
      <u/>
      <sz val="10"/>
      <color theme="10"/>
      <name val="Arial"/>
      <family val="2"/>
    </font>
    <font>
      <sz val="10"/>
      <color indexed="62"/>
      <name val="Arial"/>
      <family val="2"/>
    </font>
    <font>
      <sz val="11"/>
      <color theme="1"/>
      <name val="Calibri"/>
      <family val="2"/>
      <charset val="204"/>
      <scheme val="minor"/>
    </font>
    <font>
      <sz val="11"/>
      <color indexed="8"/>
      <name val="Calibri"/>
      <family val="2"/>
      <charset val="204"/>
    </font>
    <font>
      <sz val="10"/>
      <name val="Arial"/>
      <family val="2"/>
    </font>
    <font>
      <sz val="11"/>
      <name val="돋움"/>
      <family val="3"/>
      <charset val="129"/>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s>
  <borders count="17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style="hair">
        <color indexed="64"/>
      </right>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style="thin">
        <color indexed="8"/>
      </right>
      <top style="thin">
        <color indexed="8"/>
      </top>
      <bottom/>
      <diagonal/>
    </border>
    <border>
      <left/>
      <right/>
      <top style="medium">
        <color indexed="64"/>
      </top>
      <bottom style="medium">
        <color indexed="64"/>
      </bottom>
      <diagonal/>
    </border>
    <border>
      <left/>
      <right/>
      <top/>
      <bottom style="thick">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right/>
      <top/>
      <bottom style="medium">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style="thin">
        <color auto="1"/>
      </top>
      <bottom style="thin">
        <color auto="1"/>
      </bottom>
      <diagonal/>
    </border>
  </borders>
  <cellStyleXfs count="64559">
    <xf numFmtId="0" fontId="0" fillId="0" borderId="0"/>
    <xf numFmtId="170" fontId="12" fillId="0" borderId="0" applyFont="0" applyFill="0" applyBorder="0" applyAlignment="0" applyProtection="0"/>
    <xf numFmtId="170" fontId="13" fillId="0" borderId="0" applyFont="0" applyFill="0" applyBorder="0" applyAlignment="0" applyProtection="0"/>
    <xf numFmtId="170" fontId="12" fillId="0" borderId="0" applyFont="0" applyFill="0" applyBorder="0" applyAlignment="0" applyProtection="0"/>
    <xf numFmtId="169"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70"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70"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0"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0"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0"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41"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6"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41"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70"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8"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70"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8"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9" fontId="107" fillId="0" borderId="0" applyFont="0" applyFill="0" applyBorder="0" applyAlignment="0" applyProtection="0"/>
    <xf numFmtId="169"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9"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22"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9" fontId="108" fillId="0" borderId="0" applyFont="0" applyFill="0" applyBorder="0" applyAlignment="0" applyProtection="0"/>
    <xf numFmtId="44" fontId="77" fillId="0" borderId="0" applyFont="0" applyFill="0" applyBorder="0" applyAlignment="0" applyProtection="0"/>
    <xf numFmtId="169"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42"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42" fontId="12" fillId="0" borderId="0" applyFont="0" applyFill="0" applyBorder="0" applyAlignment="0" applyProtection="0"/>
    <xf numFmtId="279"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170"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170"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4" borderId="143" applyNumberFormat="0" applyFont="0" applyAlignment="0" applyProtection="0"/>
    <xf numFmtId="0" fontId="17" fillId="21" borderId="142" applyNumberFormat="0" applyAlignment="0" applyProtection="0"/>
    <xf numFmtId="0" fontId="30" fillId="0" borderId="145" applyNumberFormat="0" applyFill="0" applyAlignment="0" applyProtection="0"/>
    <xf numFmtId="0" fontId="28" fillId="21" borderId="144" applyNumberFormat="0" applyAlignment="0" applyProtection="0"/>
    <xf numFmtId="0" fontId="12" fillId="24" borderId="143" applyNumberFormat="0" applyFont="0" applyAlignment="0" applyProtection="0"/>
    <xf numFmtId="0" fontId="12" fillId="24" borderId="143" applyNumberFormat="0" applyFont="0" applyAlignment="0" applyProtection="0"/>
    <xf numFmtId="0" fontId="25" fillId="8" borderId="142" applyNumberFormat="0" applyAlignment="0" applyProtection="0"/>
    <xf numFmtId="0" fontId="17" fillId="21" borderId="142" applyNumberFormat="0" applyAlignment="0" applyProtection="0"/>
    <xf numFmtId="0" fontId="30" fillId="0" borderId="145" applyNumberFormat="0" applyFill="0" applyAlignment="0" applyProtection="0"/>
    <xf numFmtId="0" fontId="28" fillId="21" borderId="144" applyNumberFormat="0" applyAlignment="0" applyProtection="0"/>
    <xf numFmtId="0" fontId="12" fillId="24" borderId="143" applyNumberFormat="0" applyFont="0" applyAlignment="0" applyProtection="0"/>
    <xf numFmtId="0" fontId="12" fillId="24" borderId="143" applyNumberFormat="0" applyFont="0" applyAlignment="0" applyProtection="0"/>
    <xf numFmtId="0" fontId="25" fillId="8" borderId="142" applyNumberFormat="0" applyAlignment="0" applyProtection="0"/>
    <xf numFmtId="0" fontId="17" fillId="21" borderId="142" applyNumberFormat="0" applyAlignment="0" applyProtection="0"/>
    <xf numFmtId="0" fontId="12" fillId="25" borderId="146" applyNumberFormat="0" applyProtection="0">
      <alignment horizontal="left" vertical="center"/>
    </xf>
    <xf numFmtId="0" fontId="12" fillId="25" borderId="146" applyNumberFormat="0" applyProtection="0">
      <alignment horizontal="left" vertical="center"/>
    </xf>
    <xf numFmtId="0" fontId="30" fillId="0" borderId="145" applyNumberFormat="0" applyFill="0" applyAlignment="0" applyProtection="0"/>
    <xf numFmtId="0" fontId="28" fillId="21" borderId="144" applyNumberFormat="0" applyAlignment="0" applyProtection="0"/>
    <xf numFmtId="0" fontId="12" fillId="24" borderId="143" applyNumberFormat="0" applyFont="0" applyAlignment="0" applyProtection="0"/>
    <xf numFmtId="0" fontId="12" fillId="24" borderId="143" applyNumberFormat="0" applyFont="0" applyAlignment="0" applyProtection="0"/>
    <xf numFmtId="0" fontId="25" fillId="8" borderId="142" applyNumberFormat="0" applyAlignment="0" applyProtection="0"/>
    <xf numFmtId="0" fontId="28" fillId="21" borderId="144" applyNumberFormat="0" applyAlignment="0" applyProtection="0"/>
    <xf numFmtId="0" fontId="12" fillId="24" borderId="143" applyNumberFormat="0" applyFont="0" applyAlignment="0" applyProtection="0"/>
    <xf numFmtId="0" fontId="25" fillId="8" borderId="142" applyNumberFormat="0" applyAlignment="0" applyProtection="0"/>
    <xf numFmtId="0" fontId="17" fillId="21" borderId="142" applyNumberFormat="0" applyAlignment="0" applyProtection="0"/>
    <xf numFmtId="0" fontId="30" fillId="0" borderId="145" applyNumberFormat="0" applyFill="0" applyAlignment="0" applyProtection="0"/>
    <xf numFmtId="289" fontId="12" fillId="0" borderId="88">
      <alignment horizontal="right"/>
    </xf>
    <xf numFmtId="3" fontId="98" fillId="0" borderId="88" applyFill="0">
      <alignment horizontal="right"/>
    </xf>
    <xf numFmtId="290" fontId="106" fillId="0" borderId="0" applyFont="0" applyFill="0" applyBorder="0" applyAlignment="0" applyProtection="0">
      <alignment horizontal="right"/>
    </xf>
    <xf numFmtId="0" fontId="106" fillId="0" borderId="0" applyFont="0" applyFill="0" applyBorder="0" applyAlignment="0" applyProtection="0"/>
    <xf numFmtId="0" fontId="12" fillId="60" borderId="149" applyNumberFormat="0">
      <alignment horizontal="centerContinuous" vertical="center" wrapText="1"/>
    </xf>
    <xf numFmtId="0" fontId="12" fillId="61" borderId="149" applyNumberFormat="0">
      <alignment horizontal="left" vertical="center"/>
    </xf>
    <xf numFmtId="0" fontId="237" fillId="0" borderId="0" applyNumberFormat="0" applyFill="0">
      <alignment horizontal="left" vertical="center" wrapText="1"/>
    </xf>
    <xf numFmtId="200" fontId="237" fillId="0" borderId="0" applyNumberFormat="0" applyFill="0">
      <alignment horizontal="left" vertical="center" wrapText="1"/>
    </xf>
    <xf numFmtId="0" fontId="237" fillId="25" borderId="0" applyFont="0" applyFill="0" applyProtection="0"/>
    <xf numFmtId="0" fontId="11" fillId="60" borderId="160" applyNumberFormat="0" applyProtection="0">
      <alignment horizontal="left" vertical="center" wrapText="1"/>
    </xf>
    <xf numFmtId="0" fontId="12" fillId="25" borderId="160" applyNumberFormat="0" applyProtection="0">
      <alignment horizontal="left" vertical="center" wrapText="1"/>
    </xf>
    <xf numFmtId="257" fontId="11" fillId="82" borderId="160" applyNumberFormat="0" applyProtection="0">
      <alignment horizontal="center" vertical="center" wrapText="1"/>
    </xf>
    <xf numFmtId="0" fontId="11" fillId="60" borderId="160" applyNumberFormat="0" applyProtection="0">
      <alignment horizontal="left" vertical="center" wrapText="1"/>
    </xf>
    <xf numFmtId="0" fontId="12" fillId="25" borderId="160" applyNumberFormat="0" applyProtection="0">
      <alignment horizontal="left" vertical="center"/>
    </xf>
    <xf numFmtId="0" fontId="12" fillId="25" borderId="160" applyNumberFormat="0" applyProtection="0">
      <alignment horizontal="left" vertical="center"/>
    </xf>
    <xf numFmtId="0" fontId="11" fillId="81" borderId="160" applyNumberFormat="0" applyProtection="0">
      <alignment horizontal="center" vertical="center" wrapText="1"/>
    </xf>
    <xf numFmtId="0" fontId="11" fillId="81" borderId="160" applyNumberFormat="0" applyProtection="0">
      <alignment horizontal="center" vertical="center"/>
    </xf>
    <xf numFmtId="0" fontId="11" fillId="81" borderId="160" applyNumberFormat="0" applyProtection="0">
      <alignment horizontal="center" vertical="center" wrapText="1"/>
    </xf>
    <xf numFmtId="0" fontId="183" fillId="81" borderId="160" applyNumberFormat="0" applyProtection="0">
      <alignment horizontal="center" vertical="center"/>
    </xf>
    <xf numFmtId="0" fontId="177" fillId="67" borderId="160">
      <alignment horizontal="center" vertical="center" wrapText="1"/>
      <protection hidden="1"/>
    </xf>
    <xf numFmtId="0" fontId="147" fillId="0" borderId="165">
      <alignment horizontal="center"/>
    </xf>
    <xf numFmtId="264" fontId="172" fillId="65" borderId="160" applyFill="0" applyBorder="0" applyAlignment="0" applyProtection="0">
      <alignment horizontal="right"/>
      <protection locked="0"/>
    </xf>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261" fontId="241" fillId="0" borderId="0" applyBorder="0" applyProtection="0">
      <alignment horizontal="right"/>
    </xf>
    <xf numFmtId="260" fontId="164" fillId="0" borderId="161" applyBorder="0"/>
    <xf numFmtId="0" fontId="14" fillId="24" borderId="167" applyNumberFormat="0" applyFont="0" applyAlignment="0" applyProtection="0"/>
    <xf numFmtId="0" fontId="14" fillId="24" borderId="167" applyNumberFormat="0" applyFont="0" applyAlignment="0" applyProtection="0"/>
    <xf numFmtId="42" fontId="87" fillId="0" borderId="150" applyFont="0"/>
    <xf numFmtId="208" fontId="90" fillId="63" borderId="151"/>
    <xf numFmtId="0" fontId="83" fillId="0" borderId="103" applyNumberFormat="0" applyFont="0" applyFill="0" applyAlignment="0" applyProtection="0"/>
    <xf numFmtId="0" fontId="17" fillId="21" borderId="125" applyNumberFormat="0" applyAlignment="0" applyProtection="0"/>
    <xf numFmtId="0" fontId="100" fillId="33" borderId="59" applyNumberFormat="0" applyAlignment="0" applyProtection="0"/>
    <xf numFmtId="43" fontId="238" fillId="0" borderId="0" applyFont="0" applyFill="0" applyBorder="0" applyAlignment="0" applyProtection="0"/>
    <xf numFmtId="170" fontId="239" fillId="0" borderId="0" applyFont="0" applyFill="0" applyBorder="0" applyAlignment="0" applyProtection="0"/>
    <xf numFmtId="257" fontId="6" fillId="0" borderId="0"/>
    <xf numFmtId="43" fontId="238" fillId="0" borderId="0" applyFont="0" applyFill="0" applyBorder="0" applyAlignment="0" applyProtection="0"/>
    <xf numFmtId="43" fontId="48" fillId="0" borderId="0" applyFont="0" applyFill="0" applyBorder="0" applyAlignment="0" applyProtection="0"/>
    <xf numFmtId="0" fontId="12" fillId="24" borderId="127" applyNumberFormat="0" applyFont="0" applyAlignment="0" applyProtection="0"/>
    <xf numFmtId="8" fontId="113" fillId="0" borderId="152">
      <protection locked="0"/>
    </xf>
    <xf numFmtId="0" fontId="12" fillId="0" borderId="0"/>
    <xf numFmtId="257" fontId="6" fillId="0" borderId="0"/>
    <xf numFmtId="227" fontId="240" fillId="0" borderId="72" applyNumberFormat="0" applyFill="0">
      <alignment horizontal="right"/>
    </xf>
    <xf numFmtId="227" fontId="240" fillId="0" borderId="72" applyNumberFormat="0" applyFill="0">
      <alignment horizontal="right"/>
    </xf>
    <xf numFmtId="0" fontId="25" fillId="8" borderId="125" applyNumberFormat="0" applyAlignment="0" applyProtection="0"/>
    <xf numFmtId="1" fontId="121" fillId="69" borderId="118" applyNumberFormat="0" applyBorder="0" applyAlignment="0">
      <alignment horizontal="centerContinuous" vertical="center"/>
      <protection locked="0"/>
    </xf>
    <xf numFmtId="237" fontId="12" fillId="71" borderId="146" applyNumberFormat="0" applyFont="0" applyBorder="0" applyAlignment="0" applyProtection="0"/>
    <xf numFmtId="0" fontId="47" fillId="0" borderId="153" applyNumberFormat="0" applyAlignment="0" applyProtection="0">
      <alignment horizontal="left" vertical="center"/>
    </xf>
    <xf numFmtId="0" fontId="47" fillId="0" borderId="147">
      <alignment horizontal="left" vertical="center"/>
    </xf>
    <xf numFmtId="0" fontId="134" fillId="0" borderId="154" applyNumberFormat="0" applyFill="0" applyBorder="0" applyAlignment="0" applyProtection="0">
      <alignment horizontal="left"/>
    </xf>
    <xf numFmtId="10" fontId="108" fillId="65" borderId="146" applyNumberFormat="0" applyBorder="0" applyAlignment="0" applyProtection="0"/>
    <xf numFmtId="0" fontId="142" fillId="32" borderId="59" applyNumberFormat="0" applyAlignment="0" applyProtection="0"/>
    <xf numFmtId="241" fontId="12" fillId="65" borderId="148" applyNumberFormat="0" applyFont="0" applyBorder="0" applyAlignment="0">
      <alignment horizontal="right" vertical="center"/>
      <protection locked="0"/>
    </xf>
    <xf numFmtId="0" fontId="147" fillId="73" borderId="155">
      <alignment horizontal="left" vertical="center" wrapText="1"/>
    </xf>
    <xf numFmtId="0" fontId="12" fillId="0" borderId="146"/>
    <xf numFmtId="257" fontId="12" fillId="0" borderId="0"/>
    <xf numFmtId="257" fontId="12" fillId="0" borderId="0"/>
    <xf numFmtId="0" fontId="12" fillId="0" borderId="0"/>
    <xf numFmtId="257" fontId="6" fillId="0" borderId="0"/>
    <xf numFmtId="257" fontId="6" fillId="0" borderId="0"/>
    <xf numFmtId="257" fontId="6" fillId="0" borderId="0"/>
    <xf numFmtId="257" fontId="12" fillId="0" borderId="0"/>
    <xf numFmtId="0" fontId="12" fillId="0" borderId="160"/>
    <xf numFmtId="0" fontId="147" fillId="73" borderId="169">
      <alignment horizontal="left" vertical="center" wrapText="1"/>
    </xf>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10" fontId="108" fillId="65" borderId="160" applyNumberFormat="0" applyBorder="0" applyAlignment="0" applyProtection="0"/>
    <xf numFmtId="0" fontId="47" fillId="0" borderId="161">
      <alignment horizontal="left" vertical="center"/>
    </xf>
    <xf numFmtId="237" fontId="12" fillId="71" borderId="160" applyNumberFormat="0" applyFont="0" applyBorder="0" applyAlignment="0" applyProtection="0"/>
    <xf numFmtId="1" fontId="121" fillId="69" borderId="162" applyNumberFormat="0" applyBorder="0" applyAlignment="0">
      <alignment horizontal="centerContinuous" vertical="center"/>
      <protection locked="0"/>
    </xf>
    <xf numFmtId="0" fontId="25" fillId="8" borderId="163" applyNumberFormat="0" applyAlignment="0" applyProtection="0"/>
    <xf numFmtId="257" fontId="6" fillId="0" borderId="0"/>
    <xf numFmtId="0" fontId="12" fillId="0" borderId="0"/>
    <xf numFmtId="8" fontId="113" fillId="0" borderId="168">
      <protection locked="0"/>
    </xf>
    <xf numFmtId="0" fontId="12" fillId="24" borderId="167" applyNumberFormat="0" applyFont="0" applyAlignment="0" applyProtection="0"/>
    <xf numFmtId="257" fontId="6" fillId="0" borderId="0"/>
    <xf numFmtId="171" fontId="85" fillId="0" borderId="165" applyAlignment="0">
      <alignment horizontal="right"/>
    </xf>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83" fillId="0" borderId="166" applyNumberFormat="0" applyFont="0" applyFill="0" applyAlignment="0" applyProtection="0"/>
    <xf numFmtId="0" fontId="98" fillId="0" borderId="165" applyNumberFormat="0" applyFont="0" applyFill="0" applyAlignment="0" applyProtection="0"/>
    <xf numFmtId="208" fontId="90" fillId="63" borderId="164"/>
    <xf numFmtId="0" fontId="14" fillId="24" borderId="127" applyNumberFormat="0" applyFont="0" applyAlignment="0" applyProtection="0"/>
    <xf numFmtId="0" fontId="161" fillId="35" borderId="63" applyNumberFormat="0" applyFont="0" applyAlignment="0" applyProtection="0"/>
    <xf numFmtId="0" fontId="14" fillId="24" borderId="127"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4" fillId="0" borderId="147" applyBorder="0"/>
    <xf numFmtId="261" fontId="241" fillId="0" borderId="0" applyBorder="0" applyProtection="0">
      <alignment horizontal="right"/>
    </xf>
    <xf numFmtId="37" fontId="237" fillId="0" borderId="0" applyFill="0" applyBorder="0" applyProtection="0">
      <alignment horizontal="right"/>
    </xf>
    <xf numFmtId="0" fontId="28" fillId="21" borderId="156" applyNumberFormat="0" applyAlignment="0" applyProtection="0"/>
    <xf numFmtId="0" fontId="28" fillId="21" borderId="156" applyNumberFormat="0" applyAlignment="0" applyProtection="0"/>
    <xf numFmtId="0" fontId="166" fillId="33" borderId="60" applyNumberFormat="0" applyAlignment="0" applyProtection="0"/>
    <xf numFmtId="0" fontId="28" fillId="21" borderId="156" applyNumberFormat="0" applyAlignment="0" applyProtection="0"/>
    <xf numFmtId="264" fontId="172" fillId="65" borderId="146" applyFill="0" applyBorder="0" applyAlignment="0" applyProtection="0">
      <alignment horizontal="right"/>
      <protection locked="0"/>
    </xf>
    <xf numFmtId="9" fontId="12" fillId="0" borderId="0" applyFont="0" applyFill="0" applyBorder="0" applyAlignment="0" applyProtection="0"/>
    <xf numFmtId="0" fontId="177" fillId="67" borderId="146">
      <alignment horizontal="center" vertical="center" wrapText="1"/>
      <protection hidden="1"/>
    </xf>
    <xf numFmtId="0" fontId="183" fillId="81" borderId="146" applyNumberFormat="0" applyProtection="0">
      <alignment horizontal="center" vertical="center"/>
    </xf>
    <xf numFmtId="0" fontId="11" fillId="81" borderId="146" applyNumberFormat="0" applyProtection="0">
      <alignment horizontal="center" vertical="center" wrapText="1"/>
    </xf>
    <xf numFmtId="0" fontId="11" fillId="81" borderId="146" applyNumberFormat="0" applyProtection="0">
      <alignment horizontal="center" vertical="center"/>
    </xf>
    <xf numFmtId="0" fontId="11" fillId="81" borderId="146" applyNumberFormat="0" applyProtection="0">
      <alignment horizontal="center" vertical="center" wrapText="1"/>
    </xf>
    <xf numFmtId="0" fontId="80" fillId="0" borderId="0">
      <alignment vertical="top"/>
    </xf>
    <xf numFmtId="0" fontId="11" fillId="60" borderId="146" applyNumberFormat="0" applyProtection="0">
      <alignment horizontal="left" vertical="center" wrapText="1"/>
    </xf>
    <xf numFmtId="257" fontId="11" fillId="82" borderId="146" applyNumberFormat="0" applyProtection="0">
      <alignment horizontal="center" vertical="center" wrapText="1"/>
    </xf>
    <xf numFmtId="0" fontId="12" fillId="25" borderId="146" applyNumberFormat="0" applyProtection="0">
      <alignment horizontal="left" vertical="center" wrapText="1"/>
    </xf>
    <xf numFmtId="0" fontId="11" fillId="60" borderId="146" applyNumberFormat="0" applyProtection="0">
      <alignment horizontal="left" vertical="center" wrapText="1"/>
    </xf>
    <xf numFmtId="241" fontId="194" fillId="86" borderId="157" applyNumberFormat="0" applyBorder="0" applyAlignment="0" applyProtection="0">
      <alignment vertical="center"/>
    </xf>
    <xf numFmtId="49" fontId="237" fillId="0" borderId="5">
      <alignment vertical="center"/>
    </xf>
    <xf numFmtId="0" fontId="30" fillId="0" borderId="158" applyNumberFormat="0" applyFill="0" applyAlignment="0" applyProtection="0"/>
    <xf numFmtId="0" fontId="30" fillId="0" borderId="158" applyNumberFormat="0" applyFill="0" applyAlignment="0" applyProtection="0"/>
    <xf numFmtId="0" fontId="42" fillId="0" borderId="64" applyNumberFormat="0" applyFill="0" applyAlignment="0" applyProtection="0"/>
    <xf numFmtId="0" fontId="30" fillId="0" borderId="158" applyNumberFormat="0" applyFill="0" applyAlignment="0" applyProtection="0"/>
    <xf numFmtId="39" fontId="12" fillId="0" borderId="150">
      <protection locked="0"/>
    </xf>
    <xf numFmtId="6" fontId="193" fillId="0" borderId="150" applyFill="0" applyAlignment="0" applyProtection="0"/>
    <xf numFmtId="171" fontId="85" fillId="0" borderId="159"/>
    <xf numFmtId="0" fontId="12" fillId="61" borderId="163" applyNumberFormat="0">
      <alignment horizontal="left" vertical="center"/>
    </xf>
    <xf numFmtId="0" fontId="12" fillId="60" borderId="163" applyNumberFormat="0">
      <alignment horizontal="centerContinuous" vertical="center" wrapText="1"/>
    </xf>
    <xf numFmtId="283" fontId="237" fillId="0" borderId="5">
      <alignment horizontal="right"/>
    </xf>
    <xf numFmtId="241" fontId="194" fillId="86" borderId="171" applyNumberFormat="0" applyBorder="0" applyAlignment="0" applyProtection="0">
      <alignment vertical="center"/>
    </xf>
    <xf numFmtId="0" fontId="30" fillId="0" borderId="172" applyNumberFormat="0" applyFill="0" applyAlignment="0" applyProtection="0"/>
    <xf numFmtId="0" fontId="30" fillId="0" borderId="172" applyNumberFormat="0" applyFill="0" applyAlignment="0" applyProtection="0"/>
    <xf numFmtId="0" fontId="30" fillId="0" borderId="172" applyNumberFormat="0" applyFill="0" applyAlignment="0" applyProtection="0"/>
    <xf numFmtId="166" fontId="83" fillId="0" borderId="0" applyFont="0" applyFill="0" applyBorder="0" applyAlignment="0" applyProtection="0"/>
    <xf numFmtId="164" fontId="83" fillId="0" borderId="0" applyFont="0" applyFill="0" applyBorder="0" applyAlignment="0" applyProtection="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5" fontId="83" fillId="0" borderId="0" applyFont="0" applyFill="0" applyBorder="0" applyAlignment="0" applyProtection="0"/>
    <xf numFmtId="179" fontId="12" fillId="0" borderId="0"/>
    <xf numFmtId="179" fontId="12" fillId="0" borderId="0"/>
    <xf numFmtId="179" fontId="12" fillId="0" borderId="0"/>
    <xf numFmtId="291" fontId="12" fillId="0" borderId="0"/>
    <xf numFmtId="291" fontId="12" fillId="0" borderId="0"/>
    <xf numFmtId="291" fontId="12" fillId="0" borderId="0"/>
    <xf numFmtId="291" fontId="12" fillId="0" borderId="0"/>
    <xf numFmtId="291" fontId="12" fillId="0" borderId="0"/>
    <xf numFmtId="291" fontId="12" fillId="0" borderId="0"/>
    <xf numFmtId="291" fontId="12" fillId="0" borderId="0"/>
    <xf numFmtId="291" fontId="12" fillId="0" borderId="0"/>
    <xf numFmtId="291" fontId="12" fillId="0" borderId="0"/>
    <xf numFmtId="291" fontId="12" fillId="0" borderId="0"/>
    <xf numFmtId="291" fontId="12" fillId="0" borderId="0"/>
    <xf numFmtId="291"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292" fontId="12" fillId="0" borderId="0"/>
    <xf numFmtId="292" fontId="12" fillId="0" borderId="0"/>
    <xf numFmtId="292" fontId="12" fillId="0" borderId="0"/>
    <xf numFmtId="292" fontId="12" fillId="0" borderId="0"/>
    <xf numFmtId="292" fontId="12" fillId="0" borderId="0"/>
    <xf numFmtId="292" fontId="12" fillId="0" borderId="0"/>
    <xf numFmtId="292" fontId="12" fillId="0" borderId="0"/>
    <xf numFmtId="292" fontId="12" fillId="0" borderId="0"/>
    <xf numFmtId="292" fontId="12" fillId="0" borderId="0"/>
    <xf numFmtId="292" fontId="12" fillId="0" borderId="0"/>
    <xf numFmtId="292" fontId="12" fillId="0" borderId="0"/>
    <xf numFmtId="292" fontId="12" fillId="0" borderId="0"/>
    <xf numFmtId="293" fontId="12" fillId="0" borderId="0"/>
    <xf numFmtId="293" fontId="12" fillId="0" borderId="0"/>
    <xf numFmtId="293" fontId="12" fillId="0" borderId="0"/>
    <xf numFmtId="293" fontId="12" fillId="0" borderId="0"/>
    <xf numFmtId="293" fontId="12" fillId="0" borderId="0"/>
    <xf numFmtId="293" fontId="12" fillId="0" borderId="0"/>
    <xf numFmtId="293" fontId="12" fillId="0" borderId="0"/>
    <xf numFmtId="293" fontId="12" fillId="0" borderId="0"/>
    <xf numFmtId="293" fontId="12" fillId="0" borderId="0"/>
    <xf numFmtId="293" fontId="12" fillId="0" borderId="0"/>
    <xf numFmtId="293" fontId="12" fillId="0" borderId="0"/>
    <xf numFmtId="293" fontId="12" fillId="0" borderId="0"/>
    <xf numFmtId="292" fontId="12" fillId="0" borderId="0"/>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0" borderId="163" applyNumberFormat="0">
      <alignment horizontal="centerContinuous" vertical="center" wrapText="1"/>
    </xf>
    <xf numFmtId="0" fontId="12" fillId="61" borderId="163" applyNumberFormat="0">
      <alignment horizontal="left" vertical="center"/>
    </xf>
    <xf numFmtId="0" fontId="12" fillId="61" borderId="163" applyNumberFormat="0">
      <alignment horizontal="left" vertical="center"/>
    </xf>
    <xf numFmtId="0" fontId="12" fillId="61" borderId="163" applyNumberFormat="0">
      <alignment horizontal="left" vertical="center"/>
    </xf>
    <xf numFmtId="0" fontId="12" fillId="61" borderId="163" applyNumberFormat="0">
      <alignment horizontal="left" vertical="center"/>
    </xf>
    <xf numFmtId="0" fontId="12" fillId="61" borderId="163" applyNumberFormat="0">
      <alignment horizontal="left" vertical="center"/>
    </xf>
    <xf numFmtId="0" fontId="12" fillId="61" borderId="163" applyNumberFormat="0">
      <alignment horizontal="left" vertical="center"/>
    </xf>
    <xf numFmtId="0" fontId="12" fillId="61" borderId="163" applyNumberFormat="0">
      <alignment horizontal="left" vertical="center"/>
    </xf>
    <xf numFmtId="0" fontId="12" fillId="61" borderId="163" applyNumberFormat="0">
      <alignment horizontal="left" vertical="center"/>
    </xf>
    <xf numFmtId="170" fontId="82" fillId="0" borderId="0" applyFont="0" applyFill="0" applyBorder="0" applyAlignment="0" applyProtection="0"/>
    <xf numFmtId="0" fontId="6" fillId="37" borderId="0" applyNumberFormat="0" applyBorder="0" applyAlignment="0" applyProtection="0"/>
    <xf numFmtId="0" fontId="6" fillId="37"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6" fillId="37" borderId="0" applyNumberFormat="0" applyBorder="0" applyAlignment="0" applyProtection="0"/>
    <xf numFmtId="0" fontId="14" fillId="3"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14" fillId="3" borderId="0" applyNumberFormat="0" applyBorder="0" applyAlignment="0" applyProtection="0"/>
    <xf numFmtId="0" fontId="6" fillId="37" borderId="0" applyNumberFormat="0" applyBorder="0" applyAlignment="0" applyProtection="0"/>
    <xf numFmtId="0" fontId="14" fillId="3" borderId="0" applyNumberFormat="0" applyBorder="0" applyAlignment="0" applyProtection="0"/>
    <xf numFmtId="0" fontId="6" fillId="37"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6" fillId="41" borderId="0" applyNumberFormat="0" applyBorder="0" applyAlignment="0" applyProtection="0"/>
    <xf numFmtId="0" fontId="14" fillId="4"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14" fillId="4" borderId="0" applyNumberFormat="0" applyBorder="0" applyAlignment="0" applyProtection="0"/>
    <xf numFmtId="0" fontId="6" fillId="41" borderId="0" applyNumberFormat="0" applyBorder="0" applyAlignment="0" applyProtection="0"/>
    <xf numFmtId="0" fontId="14" fillId="4" borderId="0" applyNumberFormat="0" applyBorder="0" applyAlignment="0" applyProtection="0"/>
    <xf numFmtId="0" fontId="6" fillId="41"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6" fillId="45" borderId="0" applyNumberFormat="0" applyBorder="0" applyAlignment="0" applyProtection="0"/>
    <xf numFmtId="0" fontId="14" fillId="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14" fillId="5" borderId="0" applyNumberFormat="0" applyBorder="0" applyAlignment="0" applyProtection="0"/>
    <xf numFmtId="0" fontId="6" fillId="45" borderId="0" applyNumberFormat="0" applyBorder="0" applyAlignment="0" applyProtection="0"/>
    <xf numFmtId="0" fontId="14" fillId="5" borderId="0" applyNumberFormat="0" applyBorder="0" applyAlignment="0" applyProtection="0"/>
    <xf numFmtId="0" fontId="6" fillId="4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6" fillId="49" borderId="0" applyNumberFormat="0" applyBorder="0" applyAlignment="0" applyProtection="0"/>
    <xf numFmtId="0" fontId="14" fillId="6"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14" fillId="6" borderId="0" applyNumberFormat="0" applyBorder="0" applyAlignment="0" applyProtection="0"/>
    <xf numFmtId="0" fontId="6" fillId="49" borderId="0" applyNumberFormat="0" applyBorder="0" applyAlignment="0" applyProtection="0"/>
    <xf numFmtId="0" fontId="14" fillId="6" borderId="0" applyNumberFormat="0" applyBorder="0" applyAlignment="0" applyProtection="0"/>
    <xf numFmtId="0" fontId="6" fillId="49"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6" fillId="53" borderId="0" applyNumberFormat="0" applyBorder="0" applyAlignment="0" applyProtection="0"/>
    <xf numFmtId="0" fontId="14" fillId="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14" fillId="7" borderId="0" applyNumberFormat="0" applyBorder="0" applyAlignment="0" applyProtection="0"/>
    <xf numFmtId="0" fontId="6" fillId="53" borderId="0" applyNumberFormat="0" applyBorder="0" applyAlignment="0" applyProtection="0"/>
    <xf numFmtId="0" fontId="14" fillId="7" borderId="0" applyNumberFormat="0" applyBorder="0" applyAlignment="0" applyProtection="0"/>
    <xf numFmtId="0" fontId="6" fillId="53"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6" fillId="57" borderId="0" applyNumberFormat="0" applyBorder="0" applyAlignment="0" applyProtection="0"/>
    <xf numFmtId="0" fontId="14" fillId="8"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8" borderId="0" applyNumberFormat="0" applyBorder="0" applyAlignment="0" applyProtection="0"/>
    <xf numFmtId="0" fontId="6" fillId="57" borderId="0" applyNumberFormat="0" applyBorder="0" applyAlignment="0" applyProtection="0"/>
    <xf numFmtId="0" fontId="14" fillId="8" borderId="0" applyNumberFormat="0" applyBorder="0" applyAlignment="0" applyProtection="0"/>
    <xf numFmtId="0" fontId="6" fillId="5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6" fillId="38" borderId="0" applyNumberFormat="0" applyBorder="0" applyAlignment="0" applyProtection="0"/>
    <xf numFmtId="0" fontId="14" fillId="9"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14" fillId="9" borderId="0" applyNumberFormat="0" applyBorder="0" applyAlignment="0" applyProtection="0"/>
    <xf numFmtId="0" fontId="6" fillId="38" borderId="0" applyNumberFormat="0" applyBorder="0" applyAlignment="0" applyProtection="0"/>
    <xf numFmtId="0" fontId="14" fillId="9" borderId="0" applyNumberFormat="0" applyBorder="0" applyAlignment="0" applyProtection="0"/>
    <xf numFmtId="0" fontId="6" fillId="3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6" fillId="42" borderId="0" applyNumberFormat="0" applyBorder="0" applyAlignment="0" applyProtection="0"/>
    <xf numFmtId="0" fontId="14" fillId="10"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14" fillId="10" borderId="0" applyNumberFormat="0" applyBorder="0" applyAlignment="0" applyProtection="0"/>
    <xf numFmtId="0" fontId="6" fillId="42" borderId="0" applyNumberFormat="0" applyBorder="0" applyAlignment="0" applyProtection="0"/>
    <xf numFmtId="0" fontId="14" fillId="10" borderId="0" applyNumberFormat="0" applyBorder="0" applyAlignment="0" applyProtection="0"/>
    <xf numFmtId="0" fontId="6" fillId="42"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6" fillId="46" borderId="0" applyNumberFormat="0" applyBorder="0" applyAlignment="0" applyProtection="0"/>
    <xf numFmtId="0" fontId="14" fillId="11"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14" fillId="11" borderId="0" applyNumberFormat="0" applyBorder="0" applyAlignment="0" applyProtection="0"/>
    <xf numFmtId="0" fontId="6" fillId="46" borderId="0" applyNumberFormat="0" applyBorder="0" applyAlignment="0" applyProtection="0"/>
    <xf numFmtId="0" fontId="14" fillId="11" borderId="0" applyNumberFormat="0" applyBorder="0" applyAlignment="0" applyProtection="0"/>
    <xf numFmtId="0" fontId="6" fillId="46"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6" fillId="50" borderId="0" applyNumberFormat="0" applyBorder="0" applyAlignment="0" applyProtection="0"/>
    <xf numFmtId="0" fontId="14" fillId="6"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14" fillId="6" borderId="0" applyNumberFormat="0" applyBorder="0" applyAlignment="0" applyProtection="0"/>
    <xf numFmtId="0" fontId="6" fillId="50" borderId="0" applyNumberFormat="0" applyBorder="0" applyAlignment="0" applyProtection="0"/>
    <xf numFmtId="0" fontId="14" fillId="6" borderId="0" applyNumberFormat="0" applyBorder="0" applyAlignment="0" applyProtection="0"/>
    <xf numFmtId="0" fontId="6" fillId="50"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6" fillId="54" borderId="0" applyNumberFormat="0" applyBorder="0" applyAlignment="0" applyProtection="0"/>
    <xf numFmtId="0" fontId="14" fillId="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14" fillId="9" borderId="0" applyNumberFormat="0" applyBorder="0" applyAlignment="0" applyProtection="0"/>
    <xf numFmtId="0" fontId="6" fillId="54" borderId="0" applyNumberFormat="0" applyBorder="0" applyAlignment="0" applyProtection="0"/>
    <xf numFmtId="0" fontId="14" fillId="9" borderId="0" applyNumberFormat="0" applyBorder="0" applyAlignment="0" applyProtection="0"/>
    <xf numFmtId="0" fontId="6" fillId="54"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6" fillId="58" borderId="0" applyNumberFormat="0" applyBorder="0" applyAlignment="0" applyProtection="0"/>
    <xf numFmtId="0" fontId="14" fillId="12"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4" fillId="12" borderId="0" applyNumberFormat="0" applyBorder="0" applyAlignment="0" applyProtection="0"/>
    <xf numFmtId="0" fontId="6" fillId="58" borderId="0" applyNumberFormat="0" applyBorder="0" applyAlignment="0" applyProtection="0"/>
    <xf numFmtId="0" fontId="14" fillId="12" borderId="0" applyNumberFormat="0" applyBorder="0" applyAlignment="0" applyProtection="0"/>
    <xf numFmtId="0" fontId="6" fillId="58"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75" fillId="3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75" fillId="43"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75" fillId="47"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75" fillId="5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75" fillId="5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75" fillId="59"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75" fillId="36"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75" fillId="40"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75" fillId="4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75" fillId="48"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75" fillId="5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75" fillId="56" borderId="0" applyNumberFormat="0" applyBorder="0" applyAlignment="0" applyProtection="0"/>
    <xf numFmtId="167" fontId="87" fillId="0" borderId="0" applyFont="0"/>
    <xf numFmtId="168" fontId="87" fillId="0" borderId="0" applyFont="0"/>
    <xf numFmtId="165" fontId="88" fillId="0" borderId="88" applyNumberFormat="0" applyFont="0" applyBorder="0" applyProtection="0">
      <alignment horizontal="right"/>
    </xf>
    <xf numFmtId="208" fontId="90" fillId="63" borderId="164"/>
    <xf numFmtId="208" fontId="90" fillId="63" borderId="164"/>
    <xf numFmtId="208" fontId="90" fillId="63" borderId="164"/>
    <xf numFmtId="208" fontId="90" fillId="63" borderId="164"/>
    <xf numFmtId="208" fontId="90" fillId="63" borderId="164"/>
    <xf numFmtId="0" fontId="16" fillId="4" borderId="0" applyNumberFormat="0" applyBorder="0" applyAlignment="0" applyProtection="0"/>
    <xf numFmtId="0" fontId="16" fillId="4"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66" fillId="30" borderId="0" applyNumberFormat="0" applyBorder="0" applyAlignment="0" applyProtection="0"/>
    <xf numFmtId="0" fontId="97" fillId="0" borderId="5" applyNumberFormat="0" applyFill="0" applyAlignment="0" applyProtection="0"/>
    <xf numFmtId="0" fontId="97" fillId="0" borderId="5" applyNumberFormat="0" applyFill="0" applyAlignment="0" applyProtection="0"/>
    <xf numFmtId="0" fontId="97" fillId="0" borderId="5" applyNumberFormat="0" applyFill="0" applyAlignment="0" applyProtection="0"/>
    <xf numFmtId="0" fontId="97" fillId="0" borderId="5" applyNumberFormat="0" applyFill="0" applyAlignment="0" applyProtection="0"/>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5" applyNumberFormat="0" applyFont="0" applyFill="0" applyAlignment="0" applyProtection="0"/>
    <xf numFmtId="0" fontId="83" fillId="0" borderId="5" applyNumberFormat="0" applyFont="0" applyFill="0" applyAlignment="0" applyProtection="0"/>
    <xf numFmtId="0" fontId="83" fillId="0" borderId="5"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83" fillId="0" borderId="166" applyNumberFormat="0" applyFont="0" applyFill="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257"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242"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243"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17" fillId="21" borderId="163" applyNumberFormat="0" applyAlignment="0" applyProtection="0"/>
    <xf numFmtId="0" fontId="70" fillId="33" borderId="59" applyNumberFormat="0" applyAlignment="0" applyProtection="0"/>
    <xf numFmtId="0" fontId="18" fillId="22" borderId="16" applyNumberFormat="0" applyAlignment="0" applyProtection="0"/>
    <xf numFmtId="0" fontId="18" fillId="22" borderId="16" applyNumberFormat="0" applyAlignment="0" applyProtection="0"/>
    <xf numFmtId="0" fontId="52" fillId="34" borderId="62" applyNumberFormat="0" applyAlignment="0" applyProtection="0"/>
    <xf numFmtId="0" fontId="52" fillId="34" borderId="62" applyNumberFormat="0" applyAlignment="0" applyProtection="0"/>
    <xf numFmtId="0" fontId="18" fillId="22" borderId="16" applyNumberFormat="0" applyAlignment="0" applyProtection="0"/>
    <xf numFmtId="0" fontId="18" fillId="22" borderId="16" applyNumberFormat="0" applyAlignment="0" applyProtection="0"/>
    <xf numFmtId="0" fontId="72" fillId="34" borderId="62" applyNumberFormat="0" applyAlignment="0" applyProtection="0"/>
    <xf numFmtId="168" fontId="103" fillId="0" borderId="0" applyFont="0" applyBorder="0">
      <alignment horizontal="right"/>
    </xf>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43" fontId="6"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294" fontId="12" fillId="0" borderId="0" applyFont="0" applyFill="0" applyBorder="0" applyAlignment="0" applyProtection="0"/>
    <xf numFmtId="294" fontId="12" fillId="0" borderId="0" applyFont="0" applyFill="0" applyBorder="0" applyAlignment="0" applyProtection="0"/>
    <xf numFmtId="43" fontId="6" fillId="0" borderId="0" applyFont="0" applyFill="0" applyBorder="0" applyAlignment="0" applyProtection="0"/>
    <xf numFmtId="294" fontId="80" fillId="0" borderId="0" applyFont="0" applyFill="0" applyBorder="0" applyAlignment="0" applyProtection="0"/>
    <xf numFmtId="291" fontId="80"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12"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43"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5" fillId="0" borderId="0" applyFont="0" applyFill="0" applyBorder="0" applyAlignment="0" applyProtection="0"/>
    <xf numFmtId="43" fontId="14" fillId="0" borderId="0" applyFont="0" applyFill="0" applyBorder="0" applyAlignment="0" applyProtection="0"/>
    <xf numFmtId="43" fontId="105"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70" fontId="105" fillId="0" borderId="0" applyFont="0" applyFill="0" applyBorder="0" applyAlignment="0" applyProtection="0"/>
    <xf numFmtId="170" fontId="12" fillId="0" borderId="0" applyFont="0" applyFill="0" applyBorder="0" applyAlignment="0" applyProtection="0"/>
    <xf numFmtId="43" fontId="105" fillId="0" borderId="0" applyFont="0" applyFill="0" applyBorder="0" applyAlignment="0" applyProtection="0"/>
    <xf numFmtId="181" fontId="12" fillId="0" borderId="0" applyFont="0" applyFill="0" applyBorder="0" applyAlignment="0" applyProtection="0">
      <alignment horizontal="right"/>
    </xf>
    <xf numFmtId="170" fontId="14" fillId="0" borderId="0" applyFont="0" applyFill="0" applyBorder="0" applyAlignment="0" applyProtection="0"/>
    <xf numFmtId="170" fontId="14"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4"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293" fontId="12" fillId="0" borderId="0" applyFont="0" applyFill="0" applyBorder="0" applyAlignment="0" applyProtection="0"/>
    <xf numFmtId="293" fontId="12" fillId="0" borderId="0" applyFont="0" applyFill="0" applyBorder="0" applyAlignment="0" applyProtection="0"/>
    <xf numFmtId="181" fontId="12" fillId="0" borderId="0" applyFont="0" applyFill="0" applyBorder="0" applyAlignment="0" applyProtection="0">
      <alignment horizontal="right"/>
    </xf>
    <xf numFmtId="293" fontId="12"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238"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81" fontId="12" fillId="0" borderId="0" applyFont="0" applyFill="0" applyBorder="0" applyAlignment="0" applyProtection="0">
      <alignment horizontal="right"/>
    </xf>
    <xf numFmtId="43" fontId="14"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4" fillId="0" borderId="0" applyFont="0" applyFill="0" applyBorder="0" applyAlignment="0" applyProtection="0"/>
    <xf numFmtId="170" fontId="14"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81" fontId="12" fillId="0" borderId="0" applyFont="0" applyFill="0" applyBorder="0" applyAlignment="0" applyProtection="0">
      <alignment horizontal="right"/>
    </xf>
    <xf numFmtId="170" fontId="12" fillId="0" borderId="0" applyFont="0" applyFill="0" applyBorder="0" applyAlignment="0" applyProtection="0"/>
    <xf numFmtId="170" fontId="101" fillId="0" borderId="0" applyFont="0" applyFill="0" applyBorder="0" applyAlignment="0" applyProtection="0"/>
    <xf numFmtId="43" fontId="12"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2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01" fillId="0" borderId="0" applyFont="0" applyFill="0" applyBorder="0" applyAlignment="0" applyProtection="0"/>
    <xf numFmtId="170" fontId="101" fillId="0" borderId="0" applyFont="0" applyFill="0" applyBorder="0" applyAlignment="0" applyProtection="0"/>
    <xf numFmtId="43" fontId="14" fillId="0" borderId="0" applyFont="0" applyFill="0" applyBorder="0" applyAlignment="0" applyProtection="0"/>
    <xf numFmtId="170" fontId="14"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170" fontId="105" fillId="0" borderId="0" applyFont="0" applyFill="0" applyBorder="0" applyAlignment="0" applyProtection="0"/>
    <xf numFmtId="170" fontId="14" fillId="0" borderId="0" applyFont="0" applyFill="0" applyBorder="0" applyAlignment="0" applyProtection="0"/>
    <xf numFmtId="43" fontId="10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01" fillId="0" borderId="0" applyFont="0" applyFill="0" applyBorder="0" applyAlignment="0" applyProtection="0"/>
    <xf numFmtId="170" fontId="101" fillId="0" borderId="0" applyFont="0" applyFill="0" applyBorder="0" applyAlignment="0" applyProtection="0"/>
    <xf numFmtId="0" fontId="12" fillId="0" borderId="0" applyFont="0" applyFill="0" applyBorder="0" applyAlignment="0" applyProtection="0"/>
    <xf numFmtId="43" fontId="101" fillId="0" borderId="0" applyFont="0" applyFill="0" applyBorder="0" applyAlignment="0" applyProtection="0"/>
    <xf numFmtId="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4"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5"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5" fontId="14"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5" fontId="14"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43" fontId="91" fillId="0" borderId="0" applyFont="0" applyFill="0" applyBorder="0" applyAlignment="0" applyProtection="0"/>
    <xf numFmtId="170" fontId="91" fillId="0" borderId="0" applyFont="0" applyFill="0" applyBorder="0" applyAlignment="0" applyProtection="0"/>
    <xf numFmtId="170" fontId="12" fillId="0" borderId="0" applyFont="0" applyFill="0" applyBorder="0" applyAlignment="0" applyProtection="0"/>
    <xf numFmtId="43" fontId="91"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95"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237"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4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86" fillId="0" borderId="0" applyFont="0" applyFill="0" applyBorder="0" applyAlignment="0" applyProtection="0"/>
    <xf numFmtId="170" fontId="86" fillId="0" borderId="0" applyFont="0" applyFill="0" applyBorder="0" applyAlignment="0" applyProtection="0"/>
    <xf numFmtId="170"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09"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166" fontId="113" fillId="0" borderId="168">
      <protection locked="0"/>
    </xf>
    <xf numFmtId="166" fontId="113" fillId="0" borderId="168">
      <protection locked="0"/>
    </xf>
    <xf numFmtId="8" fontId="113" fillId="0" borderId="168">
      <protection locked="0"/>
    </xf>
    <xf numFmtId="8" fontId="113" fillId="0" borderId="168">
      <protection locked="0"/>
    </xf>
    <xf numFmtId="8" fontId="113" fillId="0" borderId="168">
      <protection locked="0"/>
    </xf>
    <xf numFmtId="8" fontId="113" fillId="0" borderId="168">
      <protection locked="0"/>
    </xf>
    <xf numFmtId="8" fontId="113" fillId="0" borderId="168">
      <protection locked="0"/>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9" fontId="92"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44" fontId="107" fillId="0" borderId="0" applyFont="0" applyFill="0" applyBorder="0" applyAlignment="0" applyProtection="0"/>
    <xf numFmtId="14" fontId="12" fillId="0" borderId="0" applyFont="0" applyFill="0" applyBorder="0" applyAlignment="0" applyProtection="0"/>
    <xf numFmtId="296" fontId="12" fillId="0" borderId="0" applyFont="0" applyFill="0" applyBorder="0" applyAlignment="0" applyProtection="0"/>
    <xf numFmtId="169" fontId="107" fillId="0" borderId="0" applyFont="0" applyFill="0" applyBorder="0" applyAlignment="0" applyProtection="0"/>
    <xf numFmtId="169" fontId="10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44" fontId="12" fillId="0" borderId="0" applyFont="0" applyFill="0" applyBorder="0" applyAlignment="0" applyProtection="0"/>
    <xf numFmtId="169" fontId="107" fillId="0" borderId="0" applyFont="0" applyFill="0" applyBorder="0" applyAlignment="0" applyProtection="0"/>
    <xf numFmtId="44" fontId="12" fillId="0" borderId="0" applyFont="0" applyFill="0" applyBorder="0" applyAlignment="0" applyProtection="0"/>
    <xf numFmtId="169" fontId="12"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221" fontId="12" fillId="0" borderId="0" applyFont="0" applyFill="0" applyBorder="0" applyAlignment="0" applyProtection="0">
      <alignment horizontal="right"/>
    </xf>
    <xf numFmtId="44" fontId="12" fillId="0" borderId="0" applyFont="0" applyFill="0" applyBorder="0" applyAlignment="0" applyProtection="0"/>
    <xf numFmtId="287" fontId="12" fillId="0" borderId="0" applyFont="0" applyFill="0" applyBorder="0" applyAlignment="0" applyProtection="0"/>
    <xf numFmtId="287" fontId="12" fillId="0" borderId="0" applyFont="0" applyFill="0" applyBorder="0" applyAlignment="0" applyProtection="0"/>
    <xf numFmtId="287" fontId="12" fillId="0" borderId="0" applyFont="0" applyFill="0" applyBorder="0" applyAlignment="0" applyProtection="0"/>
    <xf numFmtId="169" fontId="19" fillId="0" borderId="0" applyFont="0" applyFill="0" applyBorder="0" applyAlignment="0" applyProtection="0"/>
    <xf numFmtId="169" fontId="14" fillId="0" borderId="0" applyFont="0" applyFill="0" applyBorder="0" applyAlignment="0" applyProtection="0"/>
    <xf numFmtId="44" fontId="14" fillId="0" borderId="0" applyFont="0" applyFill="0" applyBorder="0" applyAlignment="0" applyProtection="0"/>
    <xf numFmtId="221" fontId="12" fillId="0" borderId="0" applyFont="0" applyFill="0" applyBorder="0" applyAlignment="0" applyProtection="0">
      <alignment horizontal="right"/>
    </xf>
    <xf numFmtId="169" fontId="91"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0" fontId="12" fillId="0" borderId="0" applyFont="0" applyFill="0" applyBorder="0" applyAlignment="0" applyProtection="0"/>
    <xf numFmtId="0" fontId="12" fillId="0" borderId="0" applyFont="0" applyFill="0" applyBorder="0" applyAlignment="0" applyProtection="0"/>
    <xf numFmtId="44" fontId="19" fillId="0" borderId="0" applyFont="0" applyFill="0" applyBorder="0" applyAlignment="0" applyProtection="0"/>
    <xf numFmtId="169" fontId="19"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169" fontId="19" fillId="0" borderId="0" applyFont="0" applyFill="0" applyBorder="0" applyAlignment="0" applyProtection="0"/>
    <xf numFmtId="44" fontId="91" fillId="0" borderId="0" applyFont="0" applyFill="0" applyBorder="0" applyAlignment="0" applyProtection="0"/>
    <xf numFmtId="169" fontId="14" fillId="0" borderId="0" applyFont="0" applyFill="0" applyBorder="0" applyAlignment="0" applyProtection="0"/>
    <xf numFmtId="44" fontId="14" fillId="0" borderId="0" applyFont="0" applyFill="0" applyBorder="0" applyAlignment="0" applyProtection="0"/>
    <xf numFmtId="169" fontId="14" fillId="0" borderId="0" applyFont="0" applyFill="0" applyBorder="0" applyAlignment="0" applyProtection="0"/>
    <xf numFmtId="44"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44" fontId="19" fillId="0" borderId="0" applyFont="0" applyFill="0" applyBorder="0" applyAlignment="0" applyProtection="0"/>
    <xf numFmtId="169" fontId="19" fillId="0" borderId="0" applyFont="0" applyFill="0" applyBorder="0" applyAlignment="0" applyProtection="0"/>
    <xf numFmtId="44" fontId="19" fillId="0" borderId="0" applyFont="0" applyFill="0" applyBorder="0" applyAlignment="0" applyProtection="0"/>
    <xf numFmtId="169"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44" fontId="77"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44"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44" fontId="6" fillId="0" borderId="0" applyFont="0" applyFill="0" applyBorder="0" applyAlignment="0" applyProtection="0"/>
    <xf numFmtId="169" fontId="108"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9"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44" fontId="19"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225" fontId="88" fillId="0" borderId="0" applyFont="0" applyFill="0" applyBorder="0" applyAlignment="0" applyProtection="0">
      <alignment vertical="center"/>
    </xf>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 fontId="244" fillId="0" borderId="0"/>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7" fontId="240" fillId="0" borderId="72" applyNumberFormat="0" applyFill="0">
      <alignment horizontal="right"/>
    </xf>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29" fontId="81" fillId="65" borderId="9"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231" fontId="85" fillId="0" borderId="5"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228" fontId="98" fillId="0" borderId="0" applyFont="0" applyFill="0" applyBorder="0" applyProtection="0">
      <alignment horizontal="right"/>
    </xf>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67" fontId="116" fillId="0" borderId="0"/>
    <xf numFmtId="167" fontId="80" fillId="0" borderId="0"/>
    <xf numFmtId="167" fontId="118" fillId="0" borderId="0" applyFill="0" applyBorder="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34" fontId="12"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234" fontId="79"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234" fontId="12"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4" fillId="0" borderId="0" applyNumberFormat="0" applyFill="0" applyBorder="0" applyAlignment="0" applyProtection="0"/>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1" fontId="121" fillId="69" borderId="43" applyNumberFormat="0" applyBorder="0" applyAlignment="0">
      <alignment horizontal="centerContinuous" vertical="center"/>
      <protection locked="0"/>
    </xf>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09"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0" fontId="21" fillId="5" borderId="0" applyNumberFormat="0" applyBorder="0" applyAlignment="0" applyProtection="0"/>
    <xf numFmtId="0" fontId="21" fillId="5"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237" fontId="12" fillId="71" borderId="160" applyNumberFormat="0" applyFont="0" applyBorder="0" applyAlignment="0" applyProtection="0"/>
    <xf numFmtId="0" fontId="127" fillId="0" borderId="0" applyProtection="0">
      <alignment horizontal="right"/>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47" fillId="0" borderId="161">
      <alignment horizontal="left" vertical="center"/>
    </xf>
    <xf numFmtId="0" fontId="129" fillId="0" borderId="0" applyNumberFormat="0" applyFill="0" applyBorder="0" applyAlignment="0" applyProtection="0"/>
    <xf numFmtId="0" fontId="129" fillId="0" borderId="0" applyNumberFormat="0" applyFill="0" applyBorder="0" applyAlignment="0" applyProtection="0"/>
    <xf numFmtId="0" fontId="22" fillId="0" borderId="173" applyNumberFormat="0" applyFill="0" applyAlignment="0" applyProtection="0"/>
    <xf numFmtId="0" fontId="22" fillId="0" borderId="173" applyNumberFormat="0" applyFill="0" applyAlignment="0" applyProtection="0"/>
    <xf numFmtId="0" fontId="129" fillId="0" borderId="0" applyNumberFormat="0" applyFill="0" applyBorder="0" applyAlignment="0" applyProtection="0"/>
    <xf numFmtId="0" fontId="22" fillId="0" borderId="173" applyNumberFormat="0" applyFill="0" applyAlignment="0" applyProtection="0"/>
    <xf numFmtId="0" fontId="22" fillId="0" borderId="173" applyNumberFormat="0" applyFill="0" applyAlignment="0" applyProtection="0"/>
    <xf numFmtId="0" fontId="62" fillId="0" borderId="56" applyNumberFormat="0" applyFill="0" applyAlignment="0" applyProtection="0"/>
    <xf numFmtId="0" fontId="130" fillId="0" borderId="0" applyProtection="0">
      <alignment horizontal="left"/>
    </xf>
    <xf numFmtId="0" fontId="130" fillId="0" borderId="0" applyProtection="0">
      <alignment horizontal="left"/>
    </xf>
    <xf numFmtId="0" fontId="23" fillId="0" borderId="174" applyNumberFormat="0" applyFill="0" applyAlignment="0" applyProtection="0"/>
    <xf numFmtId="0" fontId="23" fillId="0" borderId="174" applyNumberFormat="0" applyFill="0" applyAlignment="0" applyProtection="0"/>
    <xf numFmtId="0" fontId="130" fillId="0" borderId="0" applyProtection="0">
      <alignment horizontal="left"/>
    </xf>
    <xf numFmtId="0" fontId="23" fillId="0" borderId="174" applyNumberFormat="0" applyFill="0" applyAlignment="0" applyProtection="0"/>
    <xf numFmtId="0" fontId="23" fillId="0" borderId="174" applyNumberFormat="0" applyFill="0" applyAlignment="0" applyProtection="0"/>
    <xf numFmtId="0" fontId="63" fillId="0" borderId="57" applyNumberFormat="0" applyFill="0" applyAlignment="0" applyProtection="0"/>
    <xf numFmtId="0" fontId="131" fillId="0" borderId="0" applyProtection="0">
      <alignment horizontal="left"/>
    </xf>
    <xf numFmtId="0" fontId="131" fillId="0" borderId="0" applyProtection="0">
      <alignment horizontal="left"/>
    </xf>
    <xf numFmtId="0" fontId="24" fillId="0" borderId="175" applyNumberFormat="0" applyFill="0" applyAlignment="0" applyProtection="0"/>
    <xf numFmtId="0" fontId="131" fillId="0" borderId="0" applyProtection="0">
      <alignment horizontal="left"/>
    </xf>
    <xf numFmtId="0" fontId="24" fillId="0" borderId="175" applyNumberFormat="0" applyFill="0" applyAlignment="0" applyProtection="0"/>
    <xf numFmtId="0" fontId="24" fillId="0" borderId="175" applyNumberFormat="0" applyFill="0" applyAlignment="0" applyProtection="0"/>
    <xf numFmtId="0" fontId="64" fillId="0" borderId="58" applyNumberFormat="0" applyFill="0" applyAlignment="0" applyProtection="0"/>
    <xf numFmtId="0" fontId="6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4" fillId="0" borderId="0" applyNumberFormat="0" applyFill="0" applyBorder="0" applyAlignment="0" applyProtection="0"/>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238" fontId="87" fillId="0" borderId="76">
      <alignment horizontal="center"/>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245" fillId="0" borderId="0" applyNumberFormat="0" applyFill="0" applyBorder="0" applyAlignment="0" applyProtection="0"/>
    <xf numFmtId="0" fontId="38"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alignment vertical="top"/>
      <protection locked="0"/>
    </xf>
    <xf numFmtId="0" fontId="139" fillId="0" borderId="0" applyNumberFormat="0" applyFill="0" applyBorder="0" applyAlignment="0" applyProtection="0"/>
    <xf numFmtId="0" fontId="140"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10" fontId="108" fillId="65" borderId="176" applyNumberFormat="0" applyBorder="0" applyAlignment="0" applyProtection="0"/>
    <xf numFmtId="0" fontId="68" fillId="32" borderId="59" applyNumberFormat="0" applyAlignment="0" applyProtection="0"/>
    <xf numFmtId="0" fontId="68" fillId="32" borderId="59" applyNumberFormat="0" applyAlignment="0" applyProtection="0"/>
    <xf numFmtId="0" fontId="68" fillId="32" borderId="59" applyNumberFormat="0" applyAlignment="0" applyProtection="0"/>
    <xf numFmtId="0" fontId="68" fillId="32" borderId="59" applyNumberFormat="0" applyAlignment="0" applyProtection="0"/>
    <xf numFmtId="0" fontId="68" fillId="32" borderId="59" applyNumberFormat="0" applyAlignment="0" applyProtection="0"/>
    <xf numFmtId="0" fontId="68" fillId="32" borderId="59"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257"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240" fontId="101" fillId="0" borderId="0" applyNumberFormat="0" applyFill="0" applyBorder="0" applyAlignment="0" applyProtection="0"/>
    <xf numFmtId="240" fontId="101" fillId="0" borderId="0" applyNumberFormat="0" applyFill="0" applyBorder="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46"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25" fillId="8" borderId="163" applyNumberFormat="0" applyAlignment="0" applyProtection="0"/>
    <xf numFmtId="0" fontId="68" fillId="32" borderId="59" applyNumberFormat="0" applyAlignment="0" applyProtection="0"/>
    <xf numFmtId="0" fontId="68" fillId="32" borderId="59" applyNumberFormat="0" applyAlignment="0" applyProtection="0"/>
    <xf numFmtId="0" fontId="147" fillId="73" borderId="169">
      <alignment horizontal="left" vertical="center" wrapText="1"/>
    </xf>
    <xf numFmtId="0" fontId="147" fillId="73" borderId="169">
      <alignment horizontal="left" vertical="center" wrapText="1"/>
    </xf>
    <xf numFmtId="0" fontId="147" fillId="73" borderId="169">
      <alignment horizontal="left" vertical="center" wrapText="1"/>
    </xf>
    <xf numFmtId="0" fontId="147" fillId="73" borderId="169">
      <alignment horizontal="left" vertical="center" wrapText="1"/>
    </xf>
    <xf numFmtId="0" fontId="147" fillId="73" borderId="169">
      <alignment horizontal="left" vertical="center" wrapText="1"/>
    </xf>
    <xf numFmtId="0" fontId="147" fillId="73" borderId="169">
      <alignment horizontal="left" vertical="center" wrapText="1"/>
    </xf>
    <xf numFmtId="0" fontId="147" fillId="73" borderId="169">
      <alignment horizontal="left" vertical="center" wrapText="1"/>
    </xf>
    <xf numFmtId="2" fontId="149" fillId="0" borderId="5"/>
    <xf numFmtId="2" fontId="149" fillId="0" borderId="5"/>
    <xf numFmtId="2" fontId="149" fillId="0" borderId="5"/>
    <xf numFmtId="2" fontId="149" fillId="0" borderId="5"/>
    <xf numFmtId="2" fontId="149" fillId="0" borderId="5"/>
    <xf numFmtId="2" fontId="149" fillId="0" borderId="5"/>
    <xf numFmtId="2" fontId="149" fillId="0" borderId="5"/>
    <xf numFmtId="2" fontId="149" fillId="0" borderId="5"/>
    <xf numFmtId="2" fontId="149" fillId="0" borderId="5"/>
    <xf numFmtId="2" fontId="149" fillId="0" borderId="5"/>
    <xf numFmtId="0" fontId="26" fillId="0" borderId="20" applyNumberFormat="0" applyFill="0" applyAlignment="0" applyProtection="0"/>
    <xf numFmtId="0" fontId="26" fillId="0" borderId="20"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71" fillId="0" borderId="61" applyNumberFormat="0" applyFill="0" applyAlignment="0" applyProtection="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14" fontId="85" fillId="0" borderId="5" applyFont="0" applyFill="0" applyBorder="0" applyAlignment="0" applyProtection="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297" fontId="12" fillId="0" borderId="0"/>
    <xf numFmtId="0" fontId="27" fillId="23" borderId="0" applyNumberFormat="0" applyBorder="0" applyAlignment="0" applyProtection="0"/>
    <xf numFmtId="0" fontId="27" fillId="23"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67"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98" fontId="12" fillId="0" borderId="0"/>
    <xf numFmtId="298" fontId="12" fillId="0" borderId="0"/>
    <xf numFmtId="298" fontId="12" fillId="0" borderId="0"/>
    <xf numFmtId="298" fontId="12" fillId="0" borderId="0"/>
    <xf numFmtId="298" fontId="12" fillId="0" borderId="0"/>
    <xf numFmtId="298" fontId="12" fillId="0" borderId="0"/>
    <xf numFmtId="298" fontId="12" fillId="0" borderId="0"/>
    <xf numFmtId="298" fontId="12" fillId="0" borderId="0"/>
    <xf numFmtId="254" fontId="157" fillId="0" borderId="0"/>
    <xf numFmtId="298" fontId="12" fillId="0" borderId="0"/>
    <xf numFmtId="298" fontId="12" fillId="0" borderId="0"/>
    <xf numFmtId="298" fontId="12" fillId="0" borderId="0"/>
    <xf numFmtId="298" fontId="12" fillId="0" borderId="0"/>
    <xf numFmtId="0" fontId="14" fillId="0" borderId="0"/>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4" fillId="0" borderId="0"/>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0"/>
    <xf numFmtId="0" fontId="12" fillId="0" borderId="0"/>
    <xf numFmtId="0" fontId="12" fillId="0" borderId="0"/>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4" fillId="0" borderId="0"/>
    <xf numFmtId="0" fontId="12" fillId="0" borderId="176"/>
    <xf numFmtId="0" fontId="12" fillId="0" borderId="176"/>
    <xf numFmtId="0" fontId="14" fillId="0" borderId="0"/>
    <xf numFmtId="0" fontId="12" fillId="0" borderId="0"/>
    <xf numFmtId="0" fontId="12" fillId="0" borderId="0"/>
    <xf numFmtId="0" fontId="6" fillId="0" borderId="0"/>
    <xf numFmtId="0" fontId="6" fillId="0" borderId="0"/>
    <xf numFmtId="0" fontId="14" fillId="0" borderId="0"/>
    <xf numFmtId="0" fontId="12" fillId="0" borderId="0"/>
    <xf numFmtId="0" fontId="12" fillId="0" borderId="0"/>
    <xf numFmtId="0" fontId="12" fillId="0" borderId="0"/>
    <xf numFmtId="0" fontId="6" fillId="0" borderId="0"/>
    <xf numFmtId="299" fontId="12" fillId="0" borderId="0"/>
    <xf numFmtId="299" fontId="12" fillId="0" borderId="0"/>
    <xf numFmtId="299" fontId="12" fillId="0" borderId="0"/>
    <xf numFmtId="0" fontId="48" fillId="0" borderId="0"/>
    <xf numFmtId="0" fontId="48" fillId="0" borderId="0"/>
    <xf numFmtId="0" fontId="12" fillId="0" borderId="0"/>
    <xf numFmtId="0" fontId="12" fillId="0" borderId="0"/>
    <xf numFmtId="0" fontId="12" fillId="0" borderId="0"/>
    <xf numFmtId="0" fontId="12" fillId="0" borderId="0"/>
    <xf numFmtId="0" fontId="6" fillId="0" borderId="0"/>
    <xf numFmtId="0" fontId="14" fillId="0" borderId="0"/>
    <xf numFmtId="0" fontId="12" fillId="0" borderId="0"/>
    <xf numFmtId="0" fontId="12" fillId="0" borderId="0"/>
    <xf numFmtId="0" fontId="12" fillId="0" borderId="0"/>
    <xf numFmtId="0" fontId="12" fillId="0" borderId="0"/>
    <xf numFmtId="0" fontId="6" fillId="0" borderId="0"/>
    <xf numFmtId="0" fontId="14" fillId="0" borderId="0"/>
    <xf numFmtId="0" fontId="6" fillId="0" borderId="0"/>
    <xf numFmtId="0" fontId="12" fillId="0" borderId="0"/>
    <xf numFmtId="0" fontId="101" fillId="0" borderId="0"/>
    <xf numFmtId="0" fontId="101" fillId="0" borderId="0"/>
    <xf numFmtId="0" fontId="19" fillId="0" borderId="0"/>
    <xf numFmtId="0" fontId="14" fillId="0" borderId="0"/>
    <xf numFmtId="0" fontId="101" fillId="0" borderId="0"/>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2" fillId="0" borderId="176"/>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01" fillId="0" borderId="0"/>
    <xf numFmtId="0" fontId="6" fillId="0" borderId="0"/>
    <xf numFmtId="0" fontId="101" fillId="0" borderId="0"/>
    <xf numFmtId="0" fontId="14"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12" fillId="0" borderId="0"/>
    <xf numFmtId="0" fontId="12" fillId="0" borderId="0"/>
    <xf numFmtId="0" fontId="12" fillId="0" borderId="0"/>
    <xf numFmtId="298" fontId="12" fillId="0" borderId="0"/>
    <xf numFmtId="298" fontId="12" fillId="0" borderId="0"/>
    <xf numFmtId="0" fontId="12" fillId="0" borderId="0"/>
    <xf numFmtId="0" fontId="34" fillId="0" borderId="0"/>
    <xf numFmtId="0" fontId="12" fillId="0" borderId="0"/>
    <xf numFmtId="0" fontId="12" fillId="0" borderId="0"/>
    <xf numFmtId="0" fontId="14" fillId="0" borderId="0"/>
    <xf numFmtId="0" fontId="101" fillId="0" borderId="0"/>
    <xf numFmtId="0" fontId="19" fillId="0" borderId="0"/>
    <xf numFmtId="0" fontId="14" fillId="0" borderId="0"/>
    <xf numFmtId="239" fontId="12" fillId="0" borderId="0"/>
    <xf numFmtId="0" fontId="12" fillId="0" borderId="0"/>
    <xf numFmtId="0" fontId="12" fillId="0" borderId="0"/>
    <xf numFmtId="0" fontId="101" fillId="0" borderId="0"/>
    <xf numFmtId="0" fontId="6" fillId="0" borderId="0"/>
    <xf numFmtId="0" fontId="101" fillId="0" borderId="0"/>
    <xf numFmtId="0" fontId="14" fillId="0" borderId="0"/>
    <xf numFmtId="0" fontId="34" fillId="0" borderId="0"/>
    <xf numFmtId="0" fontId="6" fillId="0" borderId="0"/>
    <xf numFmtId="239" fontId="12" fillId="0" borderId="0"/>
    <xf numFmtId="298" fontId="12" fillId="0" borderId="0"/>
    <xf numFmtId="0" fontId="12" fillId="0" borderId="0"/>
    <xf numFmtId="0" fontId="12" fillId="0" borderId="0"/>
    <xf numFmtId="0" fontId="19" fillId="0" borderId="0"/>
    <xf numFmtId="0" fontId="6" fillId="0" borderId="0"/>
    <xf numFmtId="0" fontId="14" fillId="0" borderId="0"/>
    <xf numFmtId="257" fontId="12" fillId="0" borderId="0"/>
    <xf numFmtId="257" fontId="12" fillId="0" borderId="0"/>
    <xf numFmtId="257" fontId="12" fillId="0" borderId="0"/>
    <xf numFmtId="257" fontId="12" fillId="0" borderId="0"/>
    <xf numFmtId="239" fontId="12" fillId="0" borderId="0"/>
    <xf numFmtId="0" fontId="14" fillId="0" borderId="0"/>
    <xf numFmtId="0" fontId="91" fillId="0" borderId="0"/>
    <xf numFmtId="0" fontId="12" fillId="0" borderId="0"/>
    <xf numFmtId="0" fontId="6" fillId="0" borderId="0"/>
    <xf numFmtId="239" fontId="12" fillId="0" borderId="0"/>
    <xf numFmtId="0" fontId="12" fillId="0" borderId="0"/>
    <xf numFmtId="0" fontId="12" fillId="0" borderId="0"/>
    <xf numFmtId="0" fontId="12" fillId="0" borderId="0"/>
    <xf numFmtId="0" fontId="91" fillId="0" borderId="0"/>
    <xf numFmtId="257" fontId="12" fillId="0" borderId="0"/>
    <xf numFmtId="257" fontId="12" fillId="0" borderId="0"/>
    <xf numFmtId="0" fontId="91" fillId="0" borderId="0"/>
    <xf numFmtId="0" fontId="6" fillId="0" borderId="0"/>
    <xf numFmtId="0" fontId="14" fillId="0" borderId="0"/>
    <xf numFmtId="0" fontId="14" fillId="0" borderId="0"/>
    <xf numFmtId="0" fontId="125" fillId="0" borderId="0"/>
    <xf numFmtId="239" fontId="12" fillId="0" borderId="0"/>
    <xf numFmtId="239" fontId="12" fillId="0" borderId="0"/>
    <xf numFmtId="0" fontId="12" fillId="0" borderId="0"/>
    <xf numFmtId="239" fontId="12" fillId="0" borderId="0"/>
    <xf numFmtId="0" fontId="14" fillId="0" borderId="0"/>
    <xf numFmtId="0" fontId="12" fillId="0" borderId="0"/>
    <xf numFmtId="0" fontId="6" fillId="0" borderId="0"/>
    <xf numFmtId="0" fontId="14" fillId="0" borderId="0"/>
    <xf numFmtId="0" fontId="101" fillId="0" borderId="0"/>
    <xf numFmtId="0" fontId="12" fillId="0" borderId="0"/>
    <xf numFmtId="44" fontId="12" fillId="0" borderId="0"/>
    <xf numFmtId="0" fontId="6" fillId="0" borderId="0"/>
    <xf numFmtId="0" fontId="6" fillId="0" borderId="0"/>
    <xf numFmtId="0" fontId="12" fillId="0" borderId="0"/>
    <xf numFmtId="0" fontId="14" fillId="0" borderId="0"/>
    <xf numFmtId="257" fontId="12" fillId="0" borderId="0"/>
    <xf numFmtId="44" fontId="12" fillId="0" borderId="0"/>
    <xf numFmtId="44" fontId="12" fillId="0" borderId="0"/>
    <xf numFmtId="239" fontId="12" fillId="0" borderId="0"/>
    <xf numFmtId="0" fontId="12" fillId="0" borderId="0"/>
    <xf numFmtId="0" fontId="14" fillId="0" borderId="0"/>
    <xf numFmtId="0" fontId="125" fillId="0" borderId="0"/>
    <xf numFmtId="257" fontId="12" fillId="0" borderId="0"/>
    <xf numFmtId="0" fontId="12" fillId="0" borderId="0"/>
    <xf numFmtId="257" fontId="12" fillId="0" borderId="0"/>
    <xf numFmtId="0" fontId="12" fillId="0" borderId="0"/>
    <xf numFmtId="257" fontId="12" fillId="0" borderId="0"/>
    <xf numFmtId="0" fontId="12" fillId="0" borderId="0"/>
    <xf numFmtId="257" fontId="12" fillId="0" borderId="0"/>
    <xf numFmtId="0" fontId="12" fillId="0" borderId="0"/>
    <xf numFmtId="257" fontId="12" fillId="0" borderId="0"/>
    <xf numFmtId="0" fontId="12" fillId="0" borderId="0"/>
    <xf numFmtId="257" fontId="12" fillId="0" borderId="0"/>
    <xf numFmtId="0" fontId="12" fillId="0" borderId="0"/>
    <xf numFmtId="257" fontId="12" fillId="0" borderId="0"/>
    <xf numFmtId="0" fontId="12" fillId="0" borderId="0"/>
    <xf numFmtId="257" fontId="12" fillId="0" borderId="0"/>
    <xf numFmtId="0" fontId="12" fillId="0" borderId="0"/>
    <xf numFmtId="257" fontId="12" fillId="0" borderId="0"/>
    <xf numFmtId="0" fontId="12" fillId="0" borderId="0"/>
    <xf numFmtId="257" fontId="12" fillId="0" borderId="0"/>
    <xf numFmtId="0" fontId="12" fillId="0" borderId="0"/>
    <xf numFmtId="0" fontId="101" fillId="0" borderId="0"/>
    <xf numFmtId="0" fontId="12" fillId="0" borderId="0"/>
    <xf numFmtId="23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57" fontId="12" fillId="0" borderId="0"/>
    <xf numFmtId="257" fontId="12" fillId="0" borderId="0"/>
    <xf numFmtId="257" fontId="12" fillId="0" borderId="0"/>
    <xf numFmtId="0" fontId="12"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101" fillId="0" borderId="0"/>
    <xf numFmtId="0" fontId="6" fillId="0" borderId="0"/>
    <xf numFmtId="0" fontId="12" fillId="0" borderId="0"/>
    <xf numFmtId="0" fontId="12" fillId="0" borderId="0"/>
    <xf numFmtId="0" fontId="101" fillId="0" borderId="0"/>
    <xf numFmtId="0" fontId="6" fillId="0" borderId="0"/>
    <xf numFmtId="0" fontId="101" fillId="0" borderId="0"/>
    <xf numFmtId="0" fontId="6" fillId="0" borderId="0"/>
    <xf numFmtId="0" fontId="101" fillId="0" borderId="0"/>
    <xf numFmtId="0" fontId="12" fillId="0" borderId="0"/>
    <xf numFmtId="0" fontId="101" fillId="0" borderId="0"/>
    <xf numFmtId="257" fontId="12" fillId="0" borderId="0"/>
    <xf numFmtId="0" fontId="101" fillId="0" borderId="0"/>
    <xf numFmtId="0" fontId="101" fillId="0" borderId="0"/>
    <xf numFmtId="257" fontId="12" fillId="0" borderId="0"/>
    <xf numFmtId="257" fontId="12" fillId="0" borderId="0"/>
    <xf numFmtId="0" fontId="12" fillId="0" borderId="0">
      <alignment wrapText="1"/>
    </xf>
    <xf numFmtId="0" fontId="12" fillId="0" borderId="0">
      <alignment wrapText="1"/>
    </xf>
    <xf numFmtId="0" fontId="12" fillId="0" borderId="0"/>
    <xf numFmtId="0" fontId="12" fillId="0" borderId="0"/>
    <xf numFmtId="0" fontId="6" fillId="0" borderId="0"/>
    <xf numFmtId="0" fontId="14" fillId="0" borderId="0"/>
    <xf numFmtId="0" fontId="125" fillId="0" borderId="0"/>
    <xf numFmtId="0" fontId="6" fillId="0" borderId="0"/>
    <xf numFmtId="0" fontId="14" fillId="0" borderId="0"/>
    <xf numFmtId="0" fontId="14" fillId="0" borderId="0"/>
    <xf numFmtId="257" fontId="12" fillId="0" borderId="0"/>
    <xf numFmtId="257" fontId="12" fillId="0" borderId="0"/>
    <xf numFmtId="257" fontId="12" fillId="0" borderId="0"/>
    <xf numFmtId="257" fontId="12" fillId="0" borderId="0"/>
    <xf numFmtId="0" fontId="77" fillId="0" borderId="0"/>
    <xf numFmtId="0" fontId="12" fillId="0" borderId="0">
      <alignment wrapText="1"/>
    </xf>
    <xf numFmtId="0" fontId="12" fillId="0" borderId="0">
      <alignment wrapText="1"/>
    </xf>
    <xf numFmtId="0" fontId="101" fillId="0" borderId="0"/>
    <xf numFmtId="0" fontId="12" fillId="0" borderId="0"/>
    <xf numFmtId="0" fontId="12" fillId="0" borderId="0"/>
    <xf numFmtId="0" fontId="12" fillId="0" borderId="0"/>
    <xf numFmtId="0" fontId="77" fillId="0" borderId="0"/>
    <xf numFmtId="257" fontId="6" fillId="0" borderId="0"/>
    <xf numFmtId="257" fontId="12" fillId="0" borderId="0"/>
    <xf numFmtId="257" fontId="12" fillId="0" borderId="0"/>
    <xf numFmtId="0" fontId="101" fillId="0" borderId="0"/>
    <xf numFmtId="0" fontId="12" fillId="0" borderId="0">
      <alignment wrapText="1"/>
    </xf>
    <xf numFmtId="257" fontId="12" fillId="0" borderId="0"/>
    <xf numFmtId="257" fontId="12" fillId="0" borderId="0"/>
    <xf numFmtId="257" fontId="12" fillId="0" borderId="0"/>
    <xf numFmtId="257" fontId="12" fillId="0" borderId="0"/>
    <xf numFmtId="0" fontId="12" fillId="0" borderId="0">
      <alignment wrapText="1"/>
    </xf>
    <xf numFmtId="0" fontId="101" fillId="0" borderId="0"/>
    <xf numFmtId="0" fontId="12" fillId="0" borderId="0"/>
    <xf numFmtId="0" fontId="12" fillId="0" borderId="0"/>
    <xf numFmtId="0" fontId="12" fillId="0" borderId="0"/>
    <xf numFmtId="0" fontId="77" fillId="0" borderId="0"/>
    <xf numFmtId="0" fontId="12" fillId="0" borderId="0">
      <alignment wrapText="1"/>
    </xf>
    <xf numFmtId="0" fontId="12" fillId="0" borderId="0">
      <alignment wrapText="1"/>
    </xf>
    <xf numFmtId="0" fontId="77" fillId="0" borderId="0"/>
    <xf numFmtId="0" fontId="12" fillId="0" borderId="0">
      <alignment wrapText="1"/>
    </xf>
    <xf numFmtId="0" fontId="12" fillId="0" borderId="0"/>
    <xf numFmtId="0" fontId="12" fillId="0" borderId="0"/>
    <xf numFmtId="0" fontId="91" fillId="0" borderId="0"/>
    <xf numFmtId="0" fontId="14" fillId="0" borderId="0"/>
    <xf numFmtId="0" fontId="12" fillId="0" borderId="0">
      <alignment wrapText="1"/>
    </xf>
    <xf numFmtId="0" fontId="91" fillId="0" borderId="0"/>
    <xf numFmtId="0" fontId="12" fillId="0" borderId="0">
      <alignment wrapText="1"/>
    </xf>
    <xf numFmtId="0" fontId="101" fillId="0" borderId="0"/>
    <xf numFmtId="0" fontId="12" fillId="0" borderId="0"/>
    <xf numFmtId="0" fontId="12" fillId="0" borderId="0"/>
    <xf numFmtId="0" fontId="12" fillId="0" borderId="0"/>
    <xf numFmtId="0" fontId="12" fillId="0" borderId="0"/>
    <xf numFmtId="0" fontId="12" fillId="0" borderId="0">
      <alignment wrapText="1"/>
    </xf>
    <xf numFmtId="0" fontId="12" fillId="0" borderId="0">
      <alignment wrapText="1"/>
    </xf>
    <xf numFmtId="0" fontId="12" fillId="0" borderId="0">
      <alignment wrapText="1"/>
    </xf>
    <xf numFmtId="0" fontId="125" fillId="0" borderId="0"/>
    <xf numFmtId="0" fontId="12" fillId="0" borderId="0"/>
    <xf numFmtId="0" fontId="12" fillId="0" borderId="0">
      <alignment wrapText="1"/>
    </xf>
    <xf numFmtId="0" fontId="12" fillId="0" borderId="0">
      <alignment wrapText="1"/>
    </xf>
    <xf numFmtId="0" fontId="14" fillId="0" borderId="0"/>
    <xf numFmtId="0" fontId="12" fillId="0" borderId="0">
      <alignment wrapText="1"/>
    </xf>
    <xf numFmtId="0" fontId="101" fillId="0" borderId="0"/>
    <xf numFmtId="257" fontId="12" fillId="0" borderId="0"/>
    <xf numFmtId="257" fontId="12" fillId="0" borderId="0"/>
    <xf numFmtId="257" fontId="12" fillId="0" borderId="0"/>
    <xf numFmtId="0" fontId="125" fillId="0" borderId="0"/>
    <xf numFmtId="0" fontId="14" fillId="0" borderId="0"/>
    <xf numFmtId="0" fontId="12" fillId="0" borderId="0"/>
    <xf numFmtId="0" fontId="6" fillId="0" borderId="0"/>
    <xf numFmtId="0" fontId="6" fillId="0" borderId="0"/>
    <xf numFmtId="0" fontId="6" fillId="0" borderId="0"/>
    <xf numFmtId="0" fontId="6" fillId="0" borderId="0"/>
    <xf numFmtId="0" fontId="101" fillId="0" borderId="0"/>
    <xf numFmtId="257" fontId="12" fillId="0" borderId="0"/>
    <xf numFmtId="0" fontId="77"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101"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257"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101"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239" fontId="12" fillId="0" borderId="0"/>
    <xf numFmtId="0" fontId="12" fillId="0" borderId="0"/>
    <xf numFmtId="0" fontId="6"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0" fontId="6" fillId="0" borderId="0"/>
    <xf numFmtId="0" fontId="12" fillId="0" borderId="0"/>
    <xf numFmtId="23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7" fillId="0" borderId="0"/>
    <xf numFmtId="0" fontId="107"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257" fontId="12" fillId="0" borderId="0"/>
    <xf numFmtId="0" fontId="107" fillId="0" borderId="0"/>
    <xf numFmtId="239" fontId="12" fillId="0" borderId="0"/>
    <xf numFmtId="0" fontId="14" fillId="0" borderId="0"/>
    <xf numFmtId="0" fontId="247" fillId="0" borderId="0"/>
    <xf numFmtId="0" fontId="12" fillId="0" borderId="0"/>
    <xf numFmtId="0" fontId="248" fillId="0" borderId="0"/>
    <xf numFmtId="239" fontId="12" fillId="0" borderId="0"/>
    <xf numFmtId="257" fontId="12" fillId="0" borderId="0"/>
    <xf numFmtId="0" fontId="12" fillId="0" borderId="0"/>
    <xf numFmtId="0" fontId="6" fillId="0" borderId="0"/>
    <xf numFmtId="257"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23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39" fontId="12" fillId="0" borderId="0"/>
    <xf numFmtId="257" fontId="12" fillId="0" borderId="0"/>
    <xf numFmtId="0" fontId="12" fillId="0" borderId="0"/>
    <xf numFmtId="0" fontId="6" fillId="0" borderId="0"/>
    <xf numFmtId="257" fontId="12" fillId="0" borderId="0"/>
    <xf numFmtId="239" fontId="12" fillId="0" borderId="0"/>
    <xf numFmtId="0" fontId="12" fillId="0" borderId="0"/>
    <xf numFmtId="0" fontId="12" fillId="0" borderId="0"/>
    <xf numFmtId="0" fontId="12" fillId="0" borderId="0"/>
    <xf numFmtId="239" fontId="12" fillId="0" borderId="0"/>
    <xf numFmtId="257" fontId="12" fillId="0" borderId="0"/>
    <xf numFmtId="257" fontId="12" fillId="0" borderId="0"/>
    <xf numFmtId="257" fontId="12" fillId="0" borderId="0"/>
    <xf numFmtId="0" fontId="101" fillId="0" borderId="0"/>
    <xf numFmtId="239" fontId="12" fillId="0" borderId="0"/>
    <xf numFmtId="0" fontId="12" fillId="0" borderId="0"/>
    <xf numFmtId="0" fontId="12" fillId="0" borderId="0"/>
    <xf numFmtId="0" fontId="101" fillId="0" borderId="0"/>
    <xf numFmtId="257" fontId="12" fillId="0" borderId="0"/>
    <xf numFmtId="0" fontId="101" fillId="0" borderId="0"/>
    <xf numFmtId="257" fontId="12" fillId="0" borderId="0"/>
    <xf numFmtId="0" fontId="101" fillId="0" borderId="0"/>
    <xf numFmtId="0" fontId="14" fillId="0" borderId="0"/>
    <xf numFmtId="0" fontId="14" fillId="0" borderId="0"/>
    <xf numFmtId="0" fontId="12" fillId="0" borderId="0"/>
    <xf numFmtId="0" fontId="12" fillId="0" borderId="0"/>
    <xf numFmtId="239" fontId="12" fillId="0" borderId="0"/>
    <xf numFmtId="257" fontId="6" fillId="0" borderId="0"/>
    <xf numFmtId="257" fontId="6"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0" fontId="12" fillId="0" borderId="0"/>
    <xf numFmtId="23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14" fillId="0" borderId="0"/>
    <xf numFmtId="239" fontId="12" fillId="0" borderId="0"/>
    <xf numFmtId="0" fontId="12" fillId="0" borderId="0"/>
    <xf numFmtId="0" fontId="12" fillId="0" borderId="0">
      <alignment wrapText="1"/>
    </xf>
    <xf numFmtId="0" fontId="12" fillId="0" borderId="0">
      <alignment wrapText="1"/>
    </xf>
    <xf numFmtId="0" fontId="6" fillId="0" borderId="0"/>
    <xf numFmtId="0" fontId="101" fillId="0" borderId="0"/>
    <xf numFmtId="0" fontId="6" fillId="0" borderId="0"/>
    <xf numFmtId="0" fontId="249" fillId="0" borderId="0"/>
    <xf numFmtId="0" fontId="12" fillId="0" borderId="0"/>
    <xf numFmtId="257" fontId="12" fillId="0" borderId="0"/>
    <xf numFmtId="0" fontId="34" fillId="0" borderId="0"/>
    <xf numFmtId="257" fontId="12" fillId="0" borderId="0"/>
    <xf numFmtId="0" fontId="6" fillId="0" borderId="0"/>
    <xf numFmtId="0" fontId="12" fillId="0" borderId="0"/>
    <xf numFmtId="0" fontId="14" fillId="0" borderId="0"/>
    <xf numFmtId="0" fontId="101"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6" fillId="0" borderId="0"/>
    <xf numFmtId="0" fontId="12" fillId="0" borderId="0"/>
    <xf numFmtId="0" fontId="6" fillId="0" borderId="0"/>
    <xf numFmtId="239" fontId="12" fillId="0" borderId="0"/>
    <xf numFmtId="239" fontId="12" fillId="0" borderId="0"/>
    <xf numFmtId="239" fontId="12" fillId="0" borderId="0"/>
    <xf numFmtId="0" fontId="6" fillId="0" borderId="0"/>
    <xf numFmtId="257" fontId="6" fillId="0" borderId="0"/>
    <xf numFmtId="0" fontId="6" fillId="0" borderId="0"/>
    <xf numFmtId="257" fontId="6" fillId="0" borderId="0"/>
    <xf numFmtId="0" fontId="6" fillId="0" borderId="0"/>
    <xf numFmtId="25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257" fontId="12" fillId="0" borderId="0"/>
    <xf numFmtId="257" fontId="12" fillId="0" borderId="0"/>
    <xf numFmtId="257" fontId="12" fillId="0" borderId="0"/>
    <xf numFmtId="257" fontId="12" fillId="0" borderId="0"/>
    <xf numFmtId="0" fontId="6" fillId="0" borderId="0"/>
    <xf numFmtId="0" fontId="14" fillId="0" borderId="0"/>
    <xf numFmtId="0" fontId="14" fillId="0" borderId="0"/>
    <xf numFmtId="0" fontId="101" fillId="0" borderId="0"/>
    <xf numFmtId="0" fontId="12" fillId="0" borderId="0"/>
    <xf numFmtId="0" fontId="12" fillId="0" borderId="0"/>
    <xf numFmtId="257" fontId="12" fillId="0" borderId="0"/>
    <xf numFmtId="257" fontId="12" fillId="0" borderId="0"/>
    <xf numFmtId="257" fontId="12" fillId="0" borderId="0"/>
    <xf numFmtId="257" fontId="12" fillId="0" borderId="0"/>
    <xf numFmtId="0" fontId="101" fillId="0" borderId="0"/>
    <xf numFmtId="0" fontId="12" fillId="0" borderId="0"/>
    <xf numFmtId="0" fontId="12" fillId="0" borderId="0"/>
    <xf numFmtId="0" fontId="12"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257"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257"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257"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98" fontId="6" fillId="0" borderId="0"/>
    <xf numFmtId="298" fontId="6" fillId="0" borderId="0"/>
    <xf numFmtId="298" fontId="14" fillId="0" borderId="0"/>
    <xf numFmtId="0" fontId="12" fillId="0" borderId="0"/>
    <xf numFmtId="0" fontId="6" fillId="0" borderId="0"/>
    <xf numFmtId="0" fontId="6" fillId="0" borderId="0"/>
    <xf numFmtId="0" fontId="19" fillId="0" borderId="0"/>
    <xf numFmtId="0" fontId="6" fillId="0" borderId="0"/>
    <xf numFmtId="0" fontId="14" fillId="0" borderId="0"/>
    <xf numFmtId="0" fontId="6" fillId="0" borderId="0"/>
    <xf numFmtId="0" fontId="108" fillId="0" borderId="0"/>
    <xf numFmtId="0" fontId="108" fillId="0" borderId="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4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41"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6"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6"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4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4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6"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6"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6"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6"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257"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61" fillId="35" borderId="63"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4"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86" fillId="35" borderId="63" applyNumberFormat="0" applyFont="0" applyAlignment="0" applyProtection="0"/>
    <xf numFmtId="0" fontId="12" fillId="24" borderId="167" applyNumberFormat="0" applyFont="0" applyAlignment="0" applyProtection="0"/>
    <xf numFmtId="0" fontId="12" fillId="24" borderId="167" applyNumberFormat="0" applyFont="0" applyAlignment="0" applyProtection="0"/>
    <xf numFmtId="0" fontId="86" fillId="35" borderId="63" applyNumberFormat="0" applyFont="0" applyAlignment="0" applyProtection="0"/>
    <xf numFmtId="0" fontId="12" fillId="24" borderId="167" applyNumberFormat="0" applyFont="0" applyAlignment="0" applyProtection="0"/>
    <xf numFmtId="0" fontId="86" fillId="35" borderId="63" applyNumberFormat="0" applyFont="0" applyAlignment="0" applyProtection="0"/>
    <xf numFmtId="0" fontId="86" fillId="35" borderId="63" applyNumberFormat="0" applyFont="0" applyAlignment="0" applyProtection="0"/>
    <xf numFmtId="0" fontId="86" fillId="35" borderId="63" applyNumberFormat="0" applyFont="0" applyAlignment="0" applyProtection="0"/>
    <xf numFmtId="0" fontId="86" fillId="35" borderId="63" applyNumberFormat="0" applyFont="0" applyAlignment="0" applyProtection="0"/>
    <xf numFmtId="260" fontId="164" fillId="0" borderId="161" applyBorder="0"/>
    <xf numFmtId="260" fontId="164" fillId="0" borderId="161" applyBorder="0"/>
    <xf numFmtId="260" fontId="164" fillId="0" borderId="161" applyBorder="0"/>
    <xf numFmtId="260" fontId="164" fillId="0" borderId="161" applyBorder="0"/>
    <xf numFmtId="260" fontId="164" fillId="0" borderId="161" applyBorder="0"/>
    <xf numFmtId="260" fontId="164" fillId="0" borderId="161" applyBorder="0"/>
    <xf numFmtId="260" fontId="164" fillId="0" borderId="161" applyBorder="0"/>
    <xf numFmtId="260" fontId="164" fillId="0" borderId="161" applyBorder="0"/>
    <xf numFmtId="260" fontId="164" fillId="0" borderId="161" applyBorder="0"/>
    <xf numFmtId="260" fontId="164" fillId="0" borderId="161" applyBorder="0"/>
    <xf numFmtId="260" fontId="164" fillId="0" borderId="161" applyBorder="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0" fontId="28" fillId="21" borderId="170" applyNumberFormat="0" applyAlignment="0" applyProtection="0"/>
    <xf numFmtId="264" fontId="172" fillId="65" borderId="176" applyFill="0" applyBorder="0" applyAlignment="0" applyProtection="0">
      <alignment horizontal="right"/>
      <protection locked="0"/>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77" fillId="67" borderId="176">
      <alignment horizontal="center" vertical="center" wrapText="1"/>
      <protection hidden="1"/>
    </xf>
    <xf numFmtId="167" fontId="178" fillId="0" borderId="0" applyFill="0" applyBorder="0" applyAlignment="0" applyProtection="0"/>
    <xf numFmtId="168" fontId="179" fillId="0" borderId="0"/>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237" fontId="181" fillId="0" borderId="76"/>
    <xf numFmtId="0" fontId="12" fillId="0" borderId="0"/>
    <xf numFmtId="0" fontId="12" fillId="0" borderId="0"/>
    <xf numFmtId="200" fontId="237" fillId="0" borderId="0" applyNumberFormat="0" applyFill="0">
      <alignment horizontal="left" vertical="center" wrapText="1"/>
    </xf>
    <xf numFmtId="0" fontId="250" fillId="0" borderId="0"/>
    <xf numFmtId="168" fontId="12" fillId="0" borderId="0" applyFont="0" applyFill="0" applyBorder="0" applyAlignment="0" applyProtection="0"/>
    <xf numFmtId="169" fontId="12" fillId="0" borderId="0" applyFont="0" applyFill="0" applyBorder="0" applyAlignment="0" applyProtection="0"/>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83" fillId="81" borderId="176" applyNumberFormat="0" applyProtection="0">
      <alignment horizontal="center" vertical="center"/>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1" fillId="81" borderId="176" applyNumberFormat="0" applyProtection="0">
      <alignment horizontal="center" vertical="center" wrapText="1"/>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76" applyNumberFormat="0" applyProtection="0">
      <alignment horizontal="left" vertical="center"/>
    </xf>
  </cellStyleXfs>
  <cellXfs count="796">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6"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8"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173" fontId="91" fillId="2" borderId="13" xfId="0" applyNumberFormat="1" applyFont="1" applyFill="1" applyBorder="1" applyAlignment="1">
      <alignment horizontal="center"/>
    </xf>
    <xf numFmtId="173" fontId="91" fillId="2" borderId="34" xfId="0" applyNumberFormat="1" applyFont="1" applyFill="1" applyBorder="1" applyAlignment="1">
      <alignment horizontal="center"/>
    </xf>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166" fontId="218" fillId="2" borderId="0" xfId="0" applyNumberFormat="1" applyFont="1" applyFill="1" applyBorder="1" applyAlignment="1">
      <alignment horizontal="center"/>
    </xf>
    <xf numFmtId="0" fontId="219" fillId="2" borderId="0" xfId="0" applyFont="1" applyFill="1" applyBorder="1"/>
    <xf numFmtId="166"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166" fontId="91" fillId="2" borderId="96" xfId="0" applyNumberFormat="1" applyFont="1" applyFill="1" applyBorder="1" applyAlignment="1">
      <alignment horizontal="center"/>
    </xf>
    <xf numFmtId="166" fontId="91" fillId="2" borderId="97" xfId="0" applyNumberFormat="1" applyFont="1" applyFill="1" applyBorder="1" applyAlignment="1">
      <alignment horizontal="center"/>
    </xf>
    <xf numFmtId="166"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166" fontId="91" fillId="2" borderId="0" xfId="0" applyNumberFormat="1" applyFont="1" applyFill="1" applyBorder="1" applyAlignment="1">
      <alignment horizontal="center"/>
    </xf>
    <xf numFmtId="166" fontId="91" fillId="2" borderId="12" xfId="0" applyNumberFormat="1" applyFont="1" applyFill="1" applyBorder="1" applyAlignment="1">
      <alignment horizontal="center"/>
    </xf>
    <xf numFmtId="166" fontId="217" fillId="2" borderId="0" xfId="0" applyNumberFormat="1" applyFont="1" applyFill="1" applyBorder="1" applyAlignment="1">
      <alignment horizontal="center"/>
    </xf>
    <xf numFmtId="166" fontId="91" fillId="28" borderId="35" xfId="0" applyNumberFormat="1" applyFont="1" applyFill="1" applyBorder="1" applyAlignment="1">
      <alignment horizontal="center"/>
    </xf>
    <xf numFmtId="166" fontId="91" fillId="28" borderId="120" xfId="0" applyNumberFormat="1" applyFont="1" applyFill="1" applyBorder="1" applyAlignment="1">
      <alignment horizontal="center"/>
    </xf>
    <xf numFmtId="166" fontId="91" fillId="28" borderId="45" xfId="0" applyNumberFormat="1" applyFont="1" applyFill="1" applyBorder="1" applyAlignment="1">
      <alignment horizontal="center"/>
    </xf>
    <xf numFmtId="0" fontId="13" fillId="2" borderId="0" xfId="0" applyFont="1" applyFill="1" applyBorder="1"/>
    <xf numFmtId="166" fontId="48" fillId="2" borderId="0" xfId="0" applyNumberFormat="1" applyFont="1" applyFill="1" applyBorder="1" applyAlignment="1">
      <alignment horizontal="center"/>
    </xf>
    <xf numFmtId="166" fontId="91" fillId="28" borderId="116" xfId="0" applyNumberFormat="1" applyFont="1" applyFill="1" applyBorder="1" applyAlignment="1">
      <alignment horizontal="center"/>
    </xf>
    <xf numFmtId="166" fontId="91" fillId="28" borderId="117"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13" fillId="28" borderId="0" xfId="0" applyFont="1" applyFill="1" applyBorder="1"/>
    <xf numFmtId="0" fontId="13" fillId="28" borderId="0" xfId="0" applyFont="1" applyFill="1"/>
    <xf numFmtId="0" fontId="48" fillId="2" borderId="133" xfId="0" applyFont="1" applyFill="1" applyBorder="1" applyAlignment="1">
      <alignment vertical="center"/>
    </xf>
    <xf numFmtId="0" fontId="13" fillId="2" borderId="0" xfId="0" applyFont="1" applyFill="1" applyAlignment="1">
      <alignment horizontal="left"/>
    </xf>
    <xf numFmtId="175" fontId="91" fillId="2" borderId="88" xfId="0" applyNumberFormat="1" applyFont="1" applyFill="1" applyBorder="1" applyAlignment="1">
      <alignment horizontal="left"/>
    </xf>
    <xf numFmtId="0" fontId="48" fillId="2" borderId="88" xfId="0" applyFont="1" applyFill="1" applyBorder="1" applyAlignment="1">
      <alignment horizontal="center"/>
    </xf>
    <xf numFmtId="175" fontId="91" fillId="2" borderId="88" xfId="0" applyNumberFormat="1" applyFont="1" applyFill="1" applyBorder="1" applyAlignment="1">
      <alignment horizontal="center"/>
    </xf>
    <xf numFmtId="0" fontId="48" fillId="2" borderId="0" xfId="0" applyFont="1" applyFill="1" applyBorder="1" applyAlignment="1">
      <alignment vertical="center" wrapText="1"/>
    </xf>
    <xf numFmtId="0" fontId="91" fillId="2" borderId="88" xfId="0" applyNumberFormat="1" applyFont="1" applyFill="1" applyBorder="1" applyAlignment="1">
      <alignment horizontal="left"/>
    </xf>
    <xf numFmtId="0" fontId="48" fillId="2" borderId="88" xfId="0" applyFont="1" applyFill="1" applyBorder="1" applyAlignment="1">
      <alignment horizontal="left"/>
    </xf>
    <xf numFmtId="0" fontId="13" fillId="2" borderId="0" xfId="0" applyFont="1" applyFill="1" applyAlignment="1">
      <alignment horizontal="left" vertical="center"/>
    </xf>
    <xf numFmtId="0" fontId="13" fillId="2" borderId="88" xfId="0" applyFont="1" applyFill="1" applyBorder="1"/>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0" fontId="13" fillId="2" borderId="9" xfId="0" applyFont="1" applyFill="1" applyBorder="1" applyAlignment="1"/>
    <xf numFmtId="0" fontId="13" fillId="2" borderId="0" xfId="0" applyFont="1" applyFill="1" applyBorder="1" applyAlignment="1"/>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48" fillId="2" borderId="9" xfId="0" applyFont="1" applyFill="1" applyBorder="1" applyAlignment="1">
      <alignment vertical="center"/>
    </xf>
    <xf numFmtId="0" fontId="222" fillId="2" borderId="0" xfId="0" applyFont="1" applyFill="1" applyAlignment="1">
      <alignment vertical="center"/>
    </xf>
    <xf numFmtId="0" fontId="91" fillId="2" borderId="10" xfId="0" applyFont="1" applyFill="1" applyBorder="1" applyAlignment="1">
      <alignment vertical="center"/>
    </xf>
    <xf numFmtId="0" fontId="91" fillId="2" borderId="10" xfId="0" applyFont="1" applyFill="1" applyBorder="1" applyAlignment="1">
      <alignment vertical="center" wrapText="1"/>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13" fillId="2" borderId="103" xfId="0" applyFont="1" applyFill="1" applyBorder="1" applyAlignment="1">
      <alignment vertical="top"/>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13" fillId="2" borderId="89" xfId="0" applyFont="1" applyFill="1" applyBorder="1"/>
    <xf numFmtId="0" fontId="13" fillId="2" borderId="109" xfId="0" applyFont="1" applyFill="1" applyBorder="1" applyAlignment="1">
      <alignment horizontal="right"/>
    </xf>
    <xf numFmtId="0" fontId="13" fillId="28" borderId="12" xfId="0" applyFont="1" applyFill="1" applyBorder="1"/>
    <xf numFmtId="0" fontId="13" fillId="28" borderId="0" xfId="0" quotePrefix="1" applyFont="1" applyFill="1" applyBorder="1"/>
    <xf numFmtId="0" fontId="13" fillId="28" borderId="5" xfId="0" applyFont="1" applyFill="1" applyBorder="1"/>
    <xf numFmtId="0" fontId="13" fillId="28" borderId="112" xfId="0" applyFont="1" applyFill="1" applyBorder="1"/>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70" fontId="8" fillId="2" borderId="0" xfId="71" applyFont="1" applyFill="1" applyBorder="1" applyAlignment="1" applyProtection="1">
      <alignment vertical="center"/>
      <protection locked="0"/>
    </xf>
    <xf numFmtId="170"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70"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72" fontId="45" fillId="28" borderId="137" xfId="0" applyNumberFormat="1" applyFont="1" applyFill="1" applyBorder="1" applyAlignment="1" applyProtection="1">
      <alignment horizontal="center"/>
    </xf>
    <xf numFmtId="288" fontId="41" fillId="28" borderId="103" xfId="0" applyNumberFormat="1" applyFont="1" applyFill="1" applyBorder="1" applyAlignment="1" applyProtection="1">
      <alignment horizontal="center"/>
    </xf>
    <xf numFmtId="288" fontId="45" fillId="28" borderId="137" xfId="0" applyNumberFormat="1" applyFont="1" applyFill="1" applyBorder="1" applyAlignment="1" applyProtection="1">
      <alignment horizontal="center"/>
    </xf>
    <xf numFmtId="172" fontId="45" fillId="28" borderId="107" xfId="0" applyNumberFormat="1" applyFont="1" applyFill="1" applyBorder="1" applyAlignment="1" applyProtection="1">
      <alignment horizontal="center"/>
    </xf>
    <xf numFmtId="288" fontId="41" fillId="28" borderId="37" xfId="0" applyNumberFormat="1" applyFont="1" applyFill="1" applyBorder="1" applyAlignment="1" applyProtection="1">
      <alignment horizontal="center"/>
    </xf>
    <xf numFmtId="288" fontId="45" fillId="28" borderId="107" xfId="0" applyNumberFormat="1" applyFont="1" applyFill="1" applyBorder="1" applyAlignment="1" applyProtection="1">
      <alignment horizontal="center"/>
    </xf>
    <xf numFmtId="172" fontId="45" fillId="28" borderId="48" xfId="0" applyNumberFormat="1" applyFont="1" applyFill="1" applyBorder="1" applyAlignment="1" applyProtection="1">
      <alignment horizontal="center"/>
    </xf>
    <xf numFmtId="288" fontId="41" fillId="28" borderId="55" xfId="0" applyNumberFormat="1" applyFont="1" applyFill="1" applyBorder="1" applyAlignment="1" applyProtection="1">
      <alignment horizontal="center"/>
    </xf>
    <xf numFmtId="288" fontId="45" fillId="28" borderId="48" xfId="0" applyNumberFormat="1" applyFont="1" applyFill="1" applyBorder="1" applyAlignment="1" applyProtection="1">
      <alignment horizontal="center"/>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 borderId="88" xfId="0" applyFont="1" applyFill="1" applyBorder="1" applyAlignment="1">
      <alignment vertical="center"/>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91" fillId="2" borderId="12" xfId="0" applyNumberFormat="1" applyFont="1" applyFill="1" applyBorder="1" applyAlignment="1">
      <alignment horizontal="left"/>
    </xf>
    <xf numFmtId="175" fontId="91" fillId="2" borderId="12" xfId="0" applyNumberFormat="1" applyFont="1" applyFill="1" applyBorder="1" applyAlignment="1">
      <alignment horizontal="left"/>
    </xf>
    <xf numFmtId="0" fontId="91" fillId="2" borderId="112" xfId="0" applyNumberFormat="1" applyFont="1" applyFill="1" applyBorder="1" applyAlignment="1">
      <alignment horizontal="left"/>
    </xf>
    <xf numFmtId="175" fontId="91" fillId="2" borderId="88" xfId="0" quotePrefix="1" applyNumberFormat="1" applyFont="1" applyFill="1" applyBorder="1" applyAlignment="1">
      <alignment horizontal="left" vertical="center"/>
    </xf>
    <xf numFmtId="175" fontId="221" fillId="2" borderId="88" xfId="0" applyNumberFormat="1" applyFont="1" applyFill="1" applyBorder="1" applyAlignment="1">
      <alignment horizontal="left" vertical="center"/>
    </xf>
    <xf numFmtId="175" fontId="47" fillId="2" borderId="88" xfId="0" applyNumberFormat="1" applyFont="1" applyFill="1" applyBorder="1" applyAlignment="1">
      <alignment horizontal="left" vertical="center"/>
    </xf>
    <xf numFmtId="175" fontId="47" fillId="2" borderId="88" xfId="0" quotePrefix="1" applyNumberFormat="1" applyFont="1" applyFill="1" applyBorder="1" applyAlignment="1">
      <alignment horizontal="left" vertical="center"/>
    </xf>
    <xf numFmtId="175" fontId="47" fillId="2" borderId="9" xfId="0" quotePrefix="1" applyNumberFormat="1" applyFont="1" applyFill="1" applyBorder="1" applyAlignment="1">
      <alignment horizontal="left"/>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93" borderId="110" xfId="0" applyFill="1" applyBorder="1"/>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44" fillId="92" borderId="0" xfId="0" applyFont="1" applyFill="1" applyAlignment="1">
      <alignment vertical="top"/>
    </xf>
    <xf numFmtId="0" fontId="38" fillId="92" borderId="0" xfId="73" applyFill="1"/>
    <xf numFmtId="0" fontId="91" fillId="2" borderId="0" xfId="0" applyFont="1" applyFill="1" applyBorder="1" applyAlignment="1">
      <alignment vertical="center" wrapText="1"/>
    </xf>
    <xf numFmtId="175" fontId="47" fillId="28" borderId="110" xfId="0" applyNumberFormat="1" applyFont="1" applyFill="1" applyBorder="1" applyAlignment="1">
      <alignment horizontal="center"/>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6" fontId="91" fillId="2" borderId="35" xfId="0" applyNumberFormat="1" applyFont="1" applyFill="1" applyBorder="1" applyAlignment="1">
      <alignment horizontal="center"/>
    </xf>
    <xf numFmtId="166"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166"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91" fillId="2" borderId="49" xfId="0" applyFont="1" applyFill="1" applyBorder="1" applyAlignment="1">
      <alignment vertical="center" wrapText="1"/>
    </xf>
    <xf numFmtId="0" fontId="91" fillId="2" borderId="88" xfId="0" applyFont="1" applyFill="1" applyBorder="1" applyAlignment="1">
      <alignment vertical="center" wrapText="1"/>
    </xf>
    <xf numFmtId="0" fontId="236" fillId="0" borderId="88" xfId="73" applyFont="1" applyBorder="1" applyAlignment="1">
      <alignment vertical="center"/>
    </xf>
    <xf numFmtId="181" fontId="48" fillId="28" borderId="34" xfId="71" applyNumberFormat="1" applyFont="1" applyFill="1" applyBorder="1" applyAlignment="1" applyProtection="1">
      <alignment horizontal="center"/>
      <protection locked="0"/>
    </xf>
    <xf numFmtId="181" fontId="41" fillId="28" borderId="34" xfId="71" applyNumberFormat="1" applyFont="1" applyFill="1" applyBorder="1" applyAlignment="1" applyProtection="1">
      <alignment horizontal="center"/>
      <protection locked="0"/>
    </xf>
    <xf numFmtId="181" fontId="13" fillId="2" borderId="0" xfId="71" applyNumberFormat="1" applyFont="1" applyFill="1"/>
    <xf numFmtId="181" fontId="13" fillId="2" borderId="110" xfId="71" applyNumberFormat="1" applyFont="1" applyFill="1" applyBorder="1" applyAlignment="1">
      <alignment horizontal="center"/>
    </xf>
    <xf numFmtId="3" fontId="45" fillId="28" borderId="36"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9" fontId="41" fillId="28" borderId="0" xfId="0" applyNumberFormat="1" applyFont="1" applyFill="1" applyBorder="1" applyAlignment="1">
      <alignment horizontal="center"/>
    </xf>
    <xf numFmtId="9" fontId="41" fillId="28" borderId="0" xfId="0" applyNumberFormat="1" applyFont="1" applyFill="1" applyBorder="1"/>
    <xf numFmtId="9" fontId="41" fillId="28" borderId="0" xfId="0" applyNumberFormat="1" applyFont="1" applyFill="1" applyBorder="1" applyAlignment="1">
      <alignment horizontal="center"/>
    </xf>
    <xf numFmtId="9" fontId="41" fillId="28" borderId="0" xfId="0" applyNumberFormat="1" applyFont="1" applyFill="1" applyBorder="1" applyAlignment="1">
      <alignment horizont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9" fontId="41" fillId="28" borderId="0"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9" fontId="41" fillId="28" borderId="0" xfId="0" applyNumberFormat="1" applyFont="1" applyFill="1" applyBorder="1" applyAlignment="1">
      <alignment horizontal="center" vertical="center"/>
    </xf>
    <xf numFmtId="3" fontId="13" fillId="28" borderId="0" xfId="0" applyNumberFormat="1" applyFont="1" applyFill="1" applyBorder="1"/>
    <xf numFmtId="170" fontId="13" fillId="28" borderId="12" xfId="71" applyFont="1" applyFill="1" applyBorder="1"/>
    <xf numFmtId="181" fontId="13" fillId="28" borderId="0" xfId="71" applyNumberFormat="1" applyFont="1" applyFill="1" applyBorder="1"/>
    <xf numFmtId="181" fontId="13" fillId="28" borderId="12" xfId="71" applyNumberFormat="1" applyFont="1" applyFill="1" applyBorder="1"/>
    <xf numFmtId="0" fontId="13" fillId="94" borderId="89" xfId="0" applyFont="1" applyFill="1" applyBorder="1"/>
    <xf numFmtId="0" fontId="13" fillId="94" borderId="0" xfId="0" applyFont="1" applyFill="1" applyBorder="1"/>
    <xf numFmtId="181" fontId="13" fillId="94" borderId="0" xfId="71" applyNumberFormat="1" applyFont="1" applyFill="1" applyBorder="1"/>
    <xf numFmtId="0" fontId="13" fillId="94" borderId="0" xfId="0" applyFont="1" applyFill="1"/>
    <xf numFmtId="0" fontId="13" fillId="94" borderId="0" xfId="0" quotePrefix="1" applyFont="1" applyFill="1" applyBorder="1"/>
    <xf numFmtId="181" fontId="13" fillId="94" borderId="12" xfId="71" applyNumberFormat="1" applyFont="1" applyFill="1" applyBorder="1"/>
    <xf numFmtId="175" fontId="0" fillId="2" borderId="0" xfId="0" applyNumberFormat="1" applyFont="1" applyFill="1"/>
    <xf numFmtId="3" fontId="59" fillId="2" borderId="0" xfId="0" applyNumberFormat="1" applyFont="1" applyFill="1" applyBorder="1" applyAlignment="1" applyProtection="1">
      <alignment horizontal="center"/>
      <protection locked="0"/>
    </xf>
    <xf numFmtId="8" fontId="0" fillId="28" borderId="0" xfId="0" applyNumberFormat="1" applyFont="1" applyFill="1"/>
    <xf numFmtId="8" fontId="0" fillId="2" borderId="0" xfId="0" applyNumberFormat="1" applyFont="1" applyFill="1"/>
    <xf numFmtId="0" fontId="13" fillId="28" borderId="0" xfId="0" applyFont="1" applyFill="1" applyBorder="1" applyAlignment="1">
      <alignment horizontal="center"/>
    </xf>
    <xf numFmtId="6" fontId="0" fillId="28" borderId="0" xfId="0" applyNumberFormat="1" applyFont="1" applyFill="1"/>
    <xf numFmtId="173" fontId="0" fillId="2" borderId="0" xfId="0" applyNumberFormat="1" applyFont="1" applyFill="1"/>
    <xf numFmtId="172" fontId="7" fillId="2" borderId="0" xfId="0" applyNumberFormat="1" applyFont="1" applyFill="1" applyAlignment="1">
      <alignment vertical="center"/>
    </xf>
    <xf numFmtId="170" fontId="13" fillId="2" borderId="0" xfId="71" applyFont="1" applyFill="1"/>
    <xf numFmtId="170" fontId="217" fillId="2" borderId="0" xfId="71" applyFont="1" applyFill="1"/>
    <xf numFmtId="170" fontId="13" fillId="2" borderId="0" xfId="71" applyFont="1" applyFill="1" applyBorder="1"/>
    <xf numFmtId="9" fontId="59" fillId="2" borderId="0" xfId="72" applyFont="1" applyFill="1" applyBorder="1" applyAlignment="1" applyProtection="1">
      <alignment horizontal="center"/>
      <protection locked="0"/>
    </xf>
    <xf numFmtId="9" fontId="41" fillId="28" borderId="0" xfId="72" applyFont="1" applyFill="1" applyBorder="1" applyAlignment="1" applyProtection="1">
      <alignment horizontal="center" vertical="center"/>
      <protection locked="0"/>
    </xf>
    <xf numFmtId="43" fontId="34" fillId="28" borderId="0" xfId="0" applyNumberFormat="1" applyFont="1" applyFill="1" applyBorder="1" applyAlignment="1" applyProtection="1">
      <alignment horizontal="center" vertical="center"/>
      <protection locked="0"/>
    </xf>
    <xf numFmtId="43" fontId="41" fillId="28" borderId="0" xfId="72" applyNumberFormat="1" applyFont="1" applyFill="1" applyBorder="1" applyAlignment="1" applyProtection="1">
      <alignment horizontal="center" vertical="center"/>
      <protection locked="0"/>
    </xf>
    <xf numFmtId="43" fontId="41" fillId="28" borderId="0" xfId="0" applyNumberFormat="1" applyFont="1" applyFill="1" applyBorder="1" applyAlignment="1" applyProtection="1">
      <alignment horizontal="center" vertical="center"/>
      <protection locked="0"/>
    </xf>
    <xf numFmtId="181" fontId="0" fillId="2" borderId="0" xfId="0" applyNumberFormat="1" applyFill="1"/>
    <xf numFmtId="10" fontId="41" fillId="94" borderId="7" xfId="0" applyNumberFormat="1" applyFont="1" applyFill="1" applyBorder="1" applyAlignment="1" applyProtection="1">
      <alignment horizontal="center"/>
      <protection locked="0"/>
    </xf>
    <xf numFmtId="0" fontId="46" fillId="2" borderId="0" xfId="0" applyFont="1" applyFill="1" applyBorder="1" applyAlignment="1">
      <alignment horizontal="center" vertical="center"/>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90" borderId="122" xfId="0" applyNumberFormat="1" applyFont="1" applyFill="1" applyBorder="1" applyAlignment="1">
      <alignment horizontal="left"/>
    </xf>
    <xf numFmtId="175" fontId="91" fillId="90"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17" fillId="2" borderId="110" xfId="0" applyFont="1" applyFill="1" applyBorder="1" applyAlignment="1">
      <alignment horizontal="left" vertical="top" wrapText="1"/>
    </xf>
  </cellXfs>
  <cellStyles count="64559">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amp; ¢ 2" xfId="9925"/>
    <cellStyle name="$ 2" xfId="9926"/>
    <cellStyle name="$ 2 2" xfId="9927"/>
    <cellStyle name="$ 2 2 2" xfId="9928"/>
    <cellStyle name="$ 2 2 2 2" xfId="9929"/>
    <cellStyle name="$ 2 2 3" xfId="9930"/>
    <cellStyle name="$ 2 3" xfId="9931"/>
    <cellStyle name="$ 2 3 2" xfId="9932"/>
    <cellStyle name="$ 2 4" xfId="9933"/>
    <cellStyle name="$ 3" xfId="9934"/>
    <cellStyle name="$ 3 2" xfId="9935"/>
    <cellStyle name="$ 3 3" xfId="9936"/>
    <cellStyle name="$ 4" xfId="9937"/>
    <cellStyle name="$.00" xfId="9938"/>
    <cellStyle name="$.00 2" xfId="9939"/>
    <cellStyle name="$.00 2 2" xfId="9940"/>
    <cellStyle name="$.00 2 2 2" xfId="9941"/>
    <cellStyle name="$.00 2 2 2 2" xfId="9942"/>
    <cellStyle name="$.00 2 2 3" xfId="9943"/>
    <cellStyle name="$.00 2 3" xfId="9944"/>
    <cellStyle name="$.00 2 3 2" xfId="9945"/>
    <cellStyle name="$.00 2 4" xfId="9946"/>
    <cellStyle name="$.00 3" xfId="9947"/>
    <cellStyle name="$.00 3 2" xfId="9948"/>
    <cellStyle name="$.00 4" xfId="9949"/>
    <cellStyle name="$_2. 2011-2014  Rev_ FCast_IRM 2012_COS2013_Ongoing Operations_with CDM" xfId="9950"/>
    <cellStyle name="$_2. 2011-2014  Rev_ FCast_IRM 2012_COS2013_Ongoing Operations_with CDM 2" xfId="9951"/>
    <cellStyle name="$_2. 2011-2014  Rev_ FCast_IRM 2012_COS2013_Ongoing Operations_with CDM 2 2" xfId="9952"/>
    <cellStyle name="$_2. 2011-2014  Rev_ FCast_IRM 2012_COS2013_Ongoing Operations_with CDM 3" xfId="9953"/>
    <cellStyle name="$_2. 2011-2014  Rev_ FCast_IRM 2012_COS2013_Ongoing Operations_with CDM_1. Creation and Assumptions Budget_Revised with CDM" xfId="9954"/>
    <cellStyle name="$_2. 2011-2014  Rev_ FCast_IRM 2012_COS2013_Ongoing Operations_with CDM_1. Creation and Assumptions Budget_Revised with CDM 2" xfId="9955"/>
    <cellStyle name="$_2. 2011-2014  Rev_ FCast_IRM 2012_COS2013_Ongoing Operations_with CDM_1. Creation and Assumptions Budget_Revised with CDM 2 2" xfId="9956"/>
    <cellStyle name="$_2. 2011-2014  Rev_ FCast_IRM 2012_COS2013_Ongoing Operations_with CDM_1. Creation and Assumptions Budget_Revised with CDM 3" xfId="9957"/>
    <cellStyle name="$_Oct 2010 SM PILs Recognition" xfId="9958"/>
    <cellStyle name="$_Oct 2010 SM PILs Recognition 2" xfId="9959"/>
    <cellStyle name="$_Oct 2010 SM PILs Recognition 2 2" xfId="9960"/>
    <cellStyle name="$_Oct 2010 SM PILs Recognition 3" xfId="9961"/>
    <cellStyle name="$_Regulatory Assets and Liabilities IFRS Opening Adj" xfId="9962"/>
    <cellStyle name="$_Regulatory Assets and Liabilities IFRS Opening Adj 2" xfId="9963"/>
    <cellStyle name="$_Regulatory Assets and Liabilities IFRS Opening Adj 2 2" xfId="9964"/>
    <cellStyle name="$_Regulatory Assets and Liabilities IFRS Opening Adj 3" xfId="9965"/>
    <cellStyle name="$_Xl0000180" xfId="9966"/>
    <cellStyle name="$_Xl0000180 2" xfId="9967"/>
    <cellStyle name="$_Xl0000180 2 2" xfId="9968"/>
    <cellStyle name="$_Xl0000180 3" xfId="9969"/>
    <cellStyle name="$M" xfId="9970"/>
    <cellStyle name="$M 2" xfId="9971"/>
    <cellStyle name="$M 2 2" xfId="9972"/>
    <cellStyle name="$M 2 2 2" xfId="9973"/>
    <cellStyle name="$M 2 2 2 2" xfId="9974"/>
    <cellStyle name="$M 2 2 3" xfId="9975"/>
    <cellStyle name="$M 2 3" xfId="9976"/>
    <cellStyle name="$M 2 3 2" xfId="9977"/>
    <cellStyle name="$M 2 4" xfId="9978"/>
    <cellStyle name="$M 3" xfId="9979"/>
    <cellStyle name="$M 3 2" xfId="9980"/>
    <cellStyle name="$M 4" xfId="9981"/>
    <cellStyle name="$M.00" xfId="9982"/>
    <cellStyle name="$M.00 2" xfId="9983"/>
    <cellStyle name="$M.00 2 2" xfId="9984"/>
    <cellStyle name="$M.00 2 2 2" xfId="9985"/>
    <cellStyle name="$M.00 2 2 2 2" xfId="9986"/>
    <cellStyle name="$M.00 2 2 3" xfId="9987"/>
    <cellStyle name="$M.00 2 3" xfId="9988"/>
    <cellStyle name="$M.00 2 3 2" xfId="9989"/>
    <cellStyle name="$M.00 2 4" xfId="9990"/>
    <cellStyle name="$M.00 3" xfId="9991"/>
    <cellStyle name="$M.00 3 2" xfId="9992"/>
    <cellStyle name="$M.00 4" xfId="9993"/>
    <cellStyle name="$M_2. 2011-2014  Rev_ FCast_IRM 2012_COS2013_Ongoing Operations_with CDM" xfId="9994"/>
    <cellStyle name="%" xfId="708"/>
    <cellStyle name="%.00" xfId="709"/>
    <cellStyle name="(Heading)" xfId="704"/>
    <cellStyle name="(Heading) 2" xfId="9802"/>
    <cellStyle name="(Heading) 2 2" xfId="9995"/>
    <cellStyle name="(Heading) 2 3" xfId="9996"/>
    <cellStyle name="(Heading) 3" xfId="9919"/>
    <cellStyle name="(Heading) 4" xfId="9997"/>
    <cellStyle name="(Heading) 5" xfId="9998"/>
    <cellStyle name="(Heading) 6" xfId="9999"/>
    <cellStyle name="(Heading) 7" xfId="10000"/>
    <cellStyle name="(Heading) 8" xfId="10001"/>
    <cellStyle name="(Heading) 9" xfId="10002"/>
    <cellStyle name="(Lefting)" xfId="705"/>
    <cellStyle name="(Lefting) 2" xfId="9803"/>
    <cellStyle name="(Lefting) 2 2" xfId="10003"/>
    <cellStyle name="(Lefting) 2 3" xfId="10004"/>
    <cellStyle name="(Lefting) 3" xfId="9918"/>
    <cellStyle name="(Lefting) 4" xfId="10005"/>
    <cellStyle name="(Lefting) 5" xfId="10006"/>
    <cellStyle name="(Lefting) 6" xfId="10007"/>
    <cellStyle name="(Lefting) 7" xfId="10008"/>
    <cellStyle name="(Lefting) 8" xfId="10009"/>
    <cellStyle name="(Lefting) 9" xfId="10010"/>
    <cellStyle name="(z*¯_x000f_°(”,¯?À(¢,¯?Ð(°,¯?à(Â,¯?ð(Ô,¯?" xfId="706"/>
    <cellStyle name="(z*¯_x000f_°(”,¯?À(¢,¯?Ð(°,¯?à(Â,¯?ð(Ô,¯? 2" xfId="10011"/>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erger Model_KN&amp;Fzio_v2.30 - Street 2" xfId="9804"/>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C:\WINNT35\SYSTEM32\COMMAND.COM 2" xfId="9805"/>
    <cellStyle name="0752-93035" xfId="717"/>
    <cellStyle name="0752-93035 2" xfId="9806"/>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10" xfId="10012"/>
    <cellStyle name="20% - Accent1 11" xfId="10013"/>
    <cellStyle name="20% - Accent1 2" xfId="11"/>
    <cellStyle name="20% - Accent1 2 10" xfId="726"/>
    <cellStyle name="20% - Accent1 2 11" xfId="10014"/>
    <cellStyle name="20% - Accent1 2 12" xfId="10015"/>
    <cellStyle name="20% - Accent1 2 2" xfId="727"/>
    <cellStyle name="20% - Accent1 2 2 2" xfId="728"/>
    <cellStyle name="20% - Accent1 2 2 2 2" xfId="10016"/>
    <cellStyle name="20% - Accent1 2 2 3" xfId="729"/>
    <cellStyle name="20% - Accent1 2 2 3 2" xfId="10017"/>
    <cellStyle name="20% - Accent1 2 2 4" xfId="10018"/>
    <cellStyle name="20% - Accent1 2 2 5" xfId="10019"/>
    <cellStyle name="20% - Accent1 2 3" xfId="730"/>
    <cellStyle name="20% - Accent1 2 3 2" xfId="731"/>
    <cellStyle name="20% - Accent1 2 3 2 10" xfId="10020"/>
    <cellStyle name="20% - Accent1 2 3 2 10 2" xfId="10021"/>
    <cellStyle name="20% - Accent1 2 3 2 11" xfId="10022"/>
    <cellStyle name="20% - Accent1 2 3 2 11 2" xfId="10023"/>
    <cellStyle name="20% - Accent1 2 3 2 12" xfId="10024"/>
    <cellStyle name="20% - Accent1 2 3 2 13" xfId="10025"/>
    <cellStyle name="20% - Accent1 2 3 2 14" xfId="10026"/>
    <cellStyle name="20% - Accent1 2 3 2 15" xfId="10027"/>
    <cellStyle name="20% - Accent1 2 3 2 16" xfId="10028"/>
    <cellStyle name="20% - Accent1 2 3 3" xfId="10029"/>
    <cellStyle name="20% - Accent1 2 3 3 2" xfId="10030"/>
    <cellStyle name="20% - Accent1 2 3 4" xfId="10031"/>
    <cellStyle name="20% - Accent1 2 4" xfId="732"/>
    <cellStyle name="20% - Accent1 2 4 2" xfId="100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2 4" xfId="10033"/>
    <cellStyle name="20% - Accent1 3 2 3" xfId="744"/>
    <cellStyle name="20% - Accent1 3 2 3 2" xfId="745"/>
    <cellStyle name="20% - Accent1 3 2 4" xfId="746"/>
    <cellStyle name="20% - Accent1 3 2 5" xfId="10034"/>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3_17,18,19 2013 CDM Savings to Sep 2013 accrual" xfId="10035"/>
    <cellStyle name="20% - Accent1 4" xfId="762"/>
    <cellStyle name="20% - Accent1 4 2" xfId="10036"/>
    <cellStyle name="20% - Accent1 4 2 2" xfId="10037"/>
    <cellStyle name="20% - Accent1 5" xfId="763"/>
    <cellStyle name="20% - Accent1 5 2" xfId="10038"/>
    <cellStyle name="20% - Accent1 5 2 2" xfId="10039"/>
    <cellStyle name="20% - Accent1 6" xfId="764"/>
    <cellStyle name="20% - Accent1 7" xfId="765"/>
    <cellStyle name="20% - Accent1 8" xfId="766"/>
    <cellStyle name="20% - Accent1 9" xfId="767"/>
    <cellStyle name="20% - Accent2 2" xfId="12"/>
    <cellStyle name="20% - Accent2 2 10" xfId="768"/>
    <cellStyle name="20% - Accent2 2 11" xfId="10040"/>
    <cellStyle name="20% - Accent2 2 12" xfId="10041"/>
    <cellStyle name="20% - Accent2 2 2" xfId="769"/>
    <cellStyle name="20% - Accent2 2 2 2" xfId="770"/>
    <cellStyle name="20% - Accent2 2 2 2 2" xfId="10042"/>
    <cellStyle name="20% - Accent2 2 2 3" xfId="771"/>
    <cellStyle name="20% - Accent2 2 2 3 2" xfId="10043"/>
    <cellStyle name="20% - Accent2 2 2 4" xfId="10044"/>
    <cellStyle name="20% - Accent2 2 2 5" xfId="10045"/>
    <cellStyle name="20% - Accent2 2 3" xfId="772"/>
    <cellStyle name="20% - Accent2 2 3 2" xfId="773"/>
    <cellStyle name="20% - Accent2 2 3 3" xfId="10046"/>
    <cellStyle name="20% - Accent2 2 3 3 2" xfId="10047"/>
    <cellStyle name="20% - Accent2 2 3 4" xfId="10048"/>
    <cellStyle name="20% - Accent2 2 4" xfId="774"/>
    <cellStyle name="20% - Accent2 2 4 2" xfId="10049"/>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2 4" xfId="10050"/>
    <cellStyle name="20% - Accent2 3 2 3" xfId="786"/>
    <cellStyle name="20% - Accent2 3 2 3 2" xfId="787"/>
    <cellStyle name="20% - Accent2 3 2 4" xfId="788"/>
    <cellStyle name="20% - Accent2 3 2 5" xfId="10051"/>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3_17,18,19 2013 CDM Savings to Sep 2013 accrual" xfId="10052"/>
    <cellStyle name="20% - Accent2 4" xfId="804"/>
    <cellStyle name="20% - Accent2 4 2" xfId="10053"/>
    <cellStyle name="20% - Accent2 4 2 2" xfId="10054"/>
    <cellStyle name="20% - Accent2 5" xfId="805"/>
    <cellStyle name="20% - Accent2 5 2" xfId="10055"/>
    <cellStyle name="20% - Accent2 5 2 2" xfId="10056"/>
    <cellStyle name="20% - Accent2 6" xfId="806"/>
    <cellStyle name="20% - Accent2 7" xfId="807"/>
    <cellStyle name="20% - Accent2 8" xfId="808"/>
    <cellStyle name="20% - Accent2 9" xfId="809"/>
    <cellStyle name="20% - Accent3 2" xfId="13"/>
    <cellStyle name="20% - Accent3 2 10" xfId="810"/>
    <cellStyle name="20% - Accent3 2 11" xfId="10057"/>
    <cellStyle name="20% - Accent3 2 12" xfId="10058"/>
    <cellStyle name="20% - Accent3 2 2" xfId="811"/>
    <cellStyle name="20% - Accent3 2 2 2" xfId="812"/>
    <cellStyle name="20% - Accent3 2 2 2 2" xfId="10059"/>
    <cellStyle name="20% - Accent3 2 2 3" xfId="813"/>
    <cellStyle name="20% - Accent3 2 2 3 2" xfId="10060"/>
    <cellStyle name="20% - Accent3 2 2 4" xfId="10061"/>
    <cellStyle name="20% - Accent3 2 2 5" xfId="10062"/>
    <cellStyle name="20% - Accent3 2 3" xfId="814"/>
    <cellStyle name="20% - Accent3 2 3 2" xfId="815"/>
    <cellStyle name="20% - Accent3 2 3 3" xfId="10063"/>
    <cellStyle name="20% - Accent3 2 3 3 2" xfId="10064"/>
    <cellStyle name="20% - Accent3 2 3 4" xfId="10065"/>
    <cellStyle name="20% - Accent3 2 4" xfId="816"/>
    <cellStyle name="20% - Accent3 2 4 2" xfId="1006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2 4" xfId="10067"/>
    <cellStyle name="20% - Accent3 3 2 3" xfId="828"/>
    <cellStyle name="20% - Accent3 3 2 3 2" xfId="829"/>
    <cellStyle name="20% - Accent3 3 2 4" xfId="830"/>
    <cellStyle name="20% - Accent3 3 2 5" xfId="10068"/>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3_17,18,19 2013 CDM Savings to Sep 2013 accrual" xfId="10069"/>
    <cellStyle name="20% - Accent3 4" xfId="846"/>
    <cellStyle name="20% - Accent3 4 2" xfId="10070"/>
    <cellStyle name="20% - Accent3 4 2 2" xfId="10071"/>
    <cellStyle name="20% - Accent3 5" xfId="847"/>
    <cellStyle name="20% - Accent3 5 2" xfId="10072"/>
    <cellStyle name="20% - Accent3 5 2 2" xfId="10073"/>
    <cellStyle name="20% - Accent3 6" xfId="848"/>
    <cellStyle name="20% - Accent3 7" xfId="849"/>
    <cellStyle name="20% - Accent3 8" xfId="850"/>
    <cellStyle name="20% - Accent3 9" xfId="851"/>
    <cellStyle name="20% - Accent4 2" xfId="14"/>
    <cellStyle name="20% - Accent4 2 10" xfId="852"/>
    <cellStyle name="20% - Accent4 2 11" xfId="10074"/>
    <cellStyle name="20% - Accent4 2 12" xfId="10075"/>
    <cellStyle name="20% - Accent4 2 2" xfId="853"/>
    <cellStyle name="20% - Accent4 2 2 2" xfId="854"/>
    <cellStyle name="20% - Accent4 2 2 2 2" xfId="10076"/>
    <cellStyle name="20% - Accent4 2 2 3" xfId="855"/>
    <cellStyle name="20% - Accent4 2 2 3 2" xfId="10077"/>
    <cellStyle name="20% - Accent4 2 2 4" xfId="10078"/>
    <cellStyle name="20% - Accent4 2 2 5" xfId="10079"/>
    <cellStyle name="20% - Accent4 2 3" xfId="856"/>
    <cellStyle name="20% - Accent4 2 3 2" xfId="857"/>
    <cellStyle name="20% - Accent4 2 3 3" xfId="10080"/>
    <cellStyle name="20% - Accent4 2 3 3 2" xfId="10081"/>
    <cellStyle name="20% - Accent4 2 3 4" xfId="10082"/>
    <cellStyle name="20% - Accent4 2 4" xfId="858"/>
    <cellStyle name="20% - Accent4 2 4 2" xfId="10083"/>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2 4" xfId="10084"/>
    <cellStyle name="20% - Accent4 3 2 3" xfId="870"/>
    <cellStyle name="20% - Accent4 3 2 3 2" xfId="871"/>
    <cellStyle name="20% - Accent4 3 2 4" xfId="872"/>
    <cellStyle name="20% - Accent4 3 2 5" xfId="10085"/>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3_17,18,19 2013 CDM Savings to Sep 2013 accrual" xfId="10086"/>
    <cellStyle name="20% - Accent4 4" xfId="888"/>
    <cellStyle name="20% - Accent4 4 2" xfId="10087"/>
    <cellStyle name="20% - Accent4 4 2 2" xfId="10088"/>
    <cellStyle name="20% - Accent4 5" xfId="889"/>
    <cellStyle name="20% - Accent4 5 2" xfId="10089"/>
    <cellStyle name="20% - Accent4 5 2 2" xfId="10090"/>
    <cellStyle name="20% - Accent4 6" xfId="890"/>
    <cellStyle name="20% - Accent4 7" xfId="891"/>
    <cellStyle name="20% - Accent4 8" xfId="892"/>
    <cellStyle name="20% - Accent4 9" xfId="893"/>
    <cellStyle name="20% - Accent5 2" xfId="15"/>
    <cellStyle name="20% - Accent5 2 10" xfId="894"/>
    <cellStyle name="20% - Accent5 2 11" xfId="10091"/>
    <cellStyle name="20% - Accent5 2 12" xfId="10092"/>
    <cellStyle name="20% - Accent5 2 2" xfId="895"/>
    <cellStyle name="20% - Accent5 2 2 2" xfId="896"/>
    <cellStyle name="20% - Accent5 2 2 2 2" xfId="10093"/>
    <cellStyle name="20% - Accent5 2 2 3" xfId="897"/>
    <cellStyle name="20% - Accent5 2 2 3 2" xfId="10094"/>
    <cellStyle name="20% - Accent5 2 2 4" xfId="10095"/>
    <cellStyle name="20% - Accent5 2 2 5" xfId="10096"/>
    <cellStyle name="20% - Accent5 2 3" xfId="898"/>
    <cellStyle name="20% - Accent5 2 3 2" xfId="899"/>
    <cellStyle name="20% - Accent5 2 3 3" xfId="10097"/>
    <cellStyle name="20% - Accent5 2 3 3 2" xfId="10098"/>
    <cellStyle name="20% - Accent5 2 3 4" xfId="10099"/>
    <cellStyle name="20% - Accent5 2 4" xfId="900"/>
    <cellStyle name="20% - Accent5 2 4 2" xfId="101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2 4" xfId="10101"/>
    <cellStyle name="20% - Accent5 3 2 3" xfId="912"/>
    <cellStyle name="20% - Accent5 3 2 3 2" xfId="913"/>
    <cellStyle name="20% - Accent5 3 2 4" xfId="914"/>
    <cellStyle name="20% - Accent5 3 2 5" xfId="10102"/>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3_17,18,19 2013 CDM Savings to Sep 2013 accrual" xfId="10103"/>
    <cellStyle name="20% - Accent5 4" xfId="930"/>
    <cellStyle name="20% - Accent5 4 2" xfId="10104"/>
    <cellStyle name="20% - Accent5 4 2 2" xfId="10105"/>
    <cellStyle name="20% - Accent5 5" xfId="931"/>
    <cellStyle name="20% - Accent5 5 2" xfId="10106"/>
    <cellStyle name="20% - Accent5 5 2 2" xfId="10107"/>
    <cellStyle name="20% - Accent5 6" xfId="932"/>
    <cellStyle name="20% - Accent5 7" xfId="933"/>
    <cellStyle name="20% - Accent5 8" xfId="934"/>
    <cellStyle name="20% - Accent5 9" xfId="935"/>
    <cellStyle name="20% - Accent6 2" xfId="16"/>
    <cellStyle name="20% - Accent6 2 10" xfId="936"/>
    <cellStyle name="20% - Accent6 2 11" xfId="10108"/>
    <cellStyle name="20% - Accent6 2 12" xfId="10109"/>
    <cellStyle name="20% - Accent6 2 2" xfId="937"/>
    <cellStyle name="20% - Accent6 2 2 2" xfId="938"/>
    <cellStyle name="20% - Accent6 2 2 2 2" xfId="10110"/>
    <cellStyle name="20% - Accent6 2 2 3" xfId="939"/>
    <cellStyle name="20% - Accent6 2 2 3 2" xfId="10111"/>
    <cellStyle name="20% - Accent6 2 2 4" xfId="10112"/>
    <cellStyle name="20% - Accent6 2 2 5" xfId="10113"/>
    <cellStyle name="20% - Accent6 2 3" xfId="940"/>
    <cellStyle name="20% - Accent6 2 3 2" xfId="941"/>
    <cellStyle name="20% - Accent6 2 3 3" xfId="10114"/>
    <cellStyle name="20% - Accent6 2 3 3 2" xfId="10115"/>
    <cellStyle name="20% - Accent6 2 3 4" xfId="10116"/>
    <cellStyle name="20% - Accent6 2 4" xfId="942"/>
    <cellStyle name="20% - Accent6 2 4 2" xfId="10117"/>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2 4" xfId="10118"/>
    <cellStyle name="20% - Accent6 3 2 3" xfId="954"/>
    <cellStyle name="20% - Accent6 3 2 3 2" xfId="955"/>
    <cellStyle name="20% - Accent6 3 2 4" xfId="956"/>
    <cellStyle name="20% - Accent6 3 2 5" xfId="10119"/>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3_17,18,19 2013 CDM Savings to Sep 2013 accrual" xfId="10120"/>
    <cellStyle name="20% - Accent6 4" xfId="972"/>
    <cellStyle name="20% - Accent6 4 2" xfId="10121"/>
    <cellStyle name="20% - Accent6 4 2 2" xfId="10122"/>
    <cellStyle name="20% - Accent6 5" xfId="973"/>
    <cellStyle name="20% - Accent6 5 2" xfId="10123"/>
    <cellStyle name="20% - Accent6 5 2 2" xfId="10124"/>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11" xfId="10125"/>
    <cellStyle name="40% - Accent1 2 12" xfId="10126"/>
    <cellStyle name="40% - Accent1 2 2" xfId="985"/>
    <cellStyle name="40% - Accent1 2 2 2" xfId="986"/>
    <cellStyle name="40% - Accent1 2 2 2 2" xfId="10127"/>
    <cellStyle name="40% - Accent1 2 2 3" xfId="987"/>
    <cellStyle name="40% - Accent1 2 2 3 2" xfId="10128"/>
    <cellStyle name="40% - Accent1 2 2 4" xfId="10129"/>
    <cellStyle name="40% - Accent1 2 2 5" xfId="10130"/>
    <cellStyle name="40% - Accent1 2 3" xfId="988"/>
    <cellStyle name="40% - Accent1 2 3 2" xfId="989"/>
    <cellStyle name="40% - Accent1 2 3 3" xfId="10131"/>
    <cellStyle name="40% - Accent1 2 3 3 2" xfId="10132"/>
    <cellStyle name="40% - Accent1 2 3 4" xfId="10133"/>
    <cellStyle name="40% - Accent1 2 4" xfId="990"/>
    <cellStyle name="40% - Accent1 2 4 2" xfId="10134"/>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2 4" xfId="10135"/>
    <cellStyle name="40% - Accent1 3 2 3" xfId="1002"/>
    <cellStyle name="40% - Accent1 3 2 3 2" xfId="1003"/>
    <cellStyle name="40% - Accent1 3 2 4" xfId="1004"/>
    <cellStyle name="40% - Accent1 3 2 5" xfId="10136"/>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3_17,18,19 2013 CDM Savings to Sep 2013 accrual" xfId="10137"/>
    <cellStyle name="40% - Accent1 4" xfId="1020"/>
    <cellStyle name="40% - Accent1 4 2" xfId="10138"/>
    <cellStyle name="40% - Accent1 4 2 2" xfId="10139"/>
    <cellStyle name="40% - Accent1 5" xfId="1021"/>
    <cellStyle name="40% - Accent1 5 2" xfId="10140"/>
    <cellStyle name="40% - Accent1 5 2 2" xfId="10141"/>
    <cellStyle name="40% - Accent1 6" xfId="1022"/>
    <cellStyle name="40% - Accent1 7" xfId="1023"/>
    <cellStyle name="40% - Accent1 8" xfId="1024"/>
    <cellStyle name="40% - Accent1 9" xfId="1025"/>
    <cellStyle name="40% - Accent2 2" xfId="18"/>
    <cellStyle name="40% - Accent2 2 10" xfId="1026"/>
    <cellStyle name="40% - Accent2 2 11" xfId="10142"/>
    <cellStyle name="40% - Accent2 2 12" xfId="10143"/>
    <cellStyle name="40% - Accent2 2 2" xfId="1027"/>
    <cellStyle name="40% - Accent2 2 2 2" xfId="1028"/>
    <cellStyle name="40% - Accent2 2 2 2 2" xfId="10144"/>
    <cellStyle name="40% - Accent2 2 2 3" xfId="1029"/>
    <cellStyle name="40% - Accent2 2 2 3 2" xfId="10145"/>
    <cellStyle name="40% - Accent2 2 2 4" xfId="10146"/>
    <cellStyle name="40% - Accent2 2 2 5" xfId="10147"/>
    <cellStyle name="40% - Accent2 2 3" xfId="1030"/>
    <cellStyle name="40% - Accent2 2 3 2" xfId="1031"/>
    <cellStyle name="40% - Accent2 2 3 3" xfId="10148"/>
    <cellStyle name="40% - Accent2 2 3 3 2" xfId="10149"/>
    <cellStyle name="40% - Accent2 2 3 4" xfId="10150"/>
    <cellStyle name="40% - Accent2 2 4" xfId="1032"/>
    <cellStyle name="40% - Accent2 2 4 2" xfId="10151"/>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2 4" xfId="10152"/>
    <cellStyle name="40% - Accent2 3 2 3" xfId="1044"/>
    <cellStyle name="40% - Accent2 3 2 3 2" xfId="1045"/>
    <cellStyle name="40% - Accent2 3 2 4" xfId="1046"/>
    <cellStyle name="40% - Accent2 3 2 5" xfId="10153"/>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3_17,18,19 2013 CDM Savings to Sep 2013 accrual" xfId="10154"/>
    <cellStyle name="40% - Accent2 4" xfId="1062"/>
    <cellStyle name="40% - Accent2 4 2" xfId="10155"/>
    <cellStyle name="40% - Accent2 4 2 2" xfId="10156"/>
    <cellStyle name="40% - Accent2 5" xfId="1063"/>
    <cellStyle name="40% - Accent2 5 2" xfId="10157"/>
    <cellStyle name="40% - Accent2 5 2 2" xfId="10158"/>
    <cellStyle name="40% - Accent2 6" xfId="1064"/>
    <cellStyle name="40% - Accent2 7" xfId="1065"/>
    <cellStyle name="40% - Accent2 8" xfId="1066"/>
    <cellStyle name="40% - Accent2 9" xfId="1067"/>
    <cellStyle name="40% - Accent3 2" xfId="19"/>
    <cellStyle name="40% - Accent3 2 10" xfId="1068"/>
    <cellStyle name="40% - Accent3 2 11" xfId="10159"/>
    <cellStyle name="40% - Accent3 2 12" xfId="10160"/>
    <cellStyle name="40% - Accent3 2 2" xfId="1069"/>
    <cellStyle name="40% - Accent3 2 2 2" xfId="1070"/>
    <cellStyle name="40% - Accent3 2 2 2 2" xfId="10161"/>
    <cellStyle name="40% - Accent3 2 2 3" xfId="1071"/>
    <cellStyle name="40% - Accent3 2 2 3 2" xfId="10162"/>
    <cellStyle name="40% - Accent3 2 2 4" xfId="10163"/>
    <cellStyle name="40% - Accent3 2 2 5" xfId="10164"/>
    <cellStyle name="40% - Accent3 2 3" xfId="1072"/>
    <cellStyle name="40% - Accent3 2 3 2" xfId="1073"/>
    <cellStyle name="40% - Accent3 2 3 3" xfId="10165"/>
    <cellStyle name="40% - Accent3 2 3 3 2" xfId="10166"/>
    <cellStyle name="40% - Accent3 2 3 4" xfId="10167"/>
    <cellStyle name="40% - Accent3 2 4" xfId="1074"/>
    <cellStyle name="40% - Accent3 2 4 2" xfId="10168"/>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2 4" xfId="10169"/>
    <cellStyle name="40% - Accent3 3 2 3" xfId="1086"/>
    <cellStyle name="40% - Accent3 3 2 3 2" xfId="1087"/>
    <cellStyle name="40% - Accent3 3 2 4" xfId="1088"/>
    <cellStyle name="40% - Accent3 3 2 5" xfId="10170"/>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3_17,18,19 2013 CDM Savings to Sep 2013 accrual" xfId="10171"/>
    <cellStyle name="40% - Accent3 4" xfId="1104"/>
    <cellStyle name="40% - Accent3 4 2" xfId="10172"/>
    <cellStyle name="40% - Accent3 4 2 2" xfId="10173"/>
    <cellStyle name="40% - Accent3 5" xfId="1105"/>
    <cellStyle name="40% - Accent3 5 2" xfId="10174"/>
    <cellStyle name="40% - Accent3 5 2 2" xfId="10175"/>
    <cellStyle name="40% - Accent3 6" xfId="1106"/>
    <cellStyle name="40% - Accent3 7" xfId="1107"/>
    <cellStyle name="40% - Accent3 8" xfId="1108"/>
    <cellStyle name="40% - Accent3 9" xfId="1109"/>
    <cellStyle name="40% - Accent4 2" xfId="20"/>
    <cellStyle name="40% - Accent4 2 10" xfId="1110"/>
    <cellStyle name="40% - Accent4 2 11" xfId="10176"/>
    <cellStyle name="40% - Accent4 2 12" xfId="10177"/>
    <cellStyle name="40% - Accent4 2 2" xfId="1111"/>
    <cellStyle name="40% - Accent4 2 2 2" xfId="1112"/>
    <cellStyle name="40% - Accent4 2 2 2 2" xfId="10178"/>
    <cellStyle name="40% - Accent4 2 2 3" xfId="1113"/>
    <cellStyle name="40% - Accent4 2 2 3 2" xfId="10179"/>
    <cellStyle name="40% - Accent4 2 2 4" xfId="10180"/>
    <cellStyle name="40% - Accent4 2 2 5" xfId="10181"/>
    <cellStyle name="40% - Accent4 2 3" xfId="1114"/>
    <cellStyle name="40% - Accent4 2 3 2" xfId="1115"/>
    <cellStyle name="40% - Accent4 2 3 3" xfId="10182"/>
    <cellStyle name="40% - Accent4 2 3 3 2" xfId="10183"/>
    <cellStyle name="40% - Accent4 2 3 4" xfId="10184"/>
    <cellStyle name="40% - Accent4 2 4" xfId="1116"/>
    <cellStyle name="40% - Accent4 2 4 2" xfId="10185"/>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2 4" xfId="10186"/>
    <cellStyle name="40% - Accent4 3 2 3" xfId="1128"/>
    <cellStyle name="40% - Accent4 3 2 3 2" xfId="1129"/>
    <cellStyle name="40% - Accent4 3 2 4" xfId="1130"/>
    <cellStyle name="40% - Accent4 3 2 5" xfId="10187"/>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3_17,18,19 2013 CDM Savings to Sep 2013 accrual" xfId="10188"/>
    <cellStyle name="40% - Accent4 4" xfId="1146"/>
    <cellStyle name="40% - Accent4 4 2" xfId="10189"/>
    <cellStyle name="40% - Accent4 4 2 2" xfId="10190"/>
    <cellStyle name="40% - Accent4 5" xfId="1147"/>
    <cellStyle name="40% - Accent4 5 2" xfId="10191"/>
    <cellStyle name="40% - Accent4 5 2 2" xfId="10192"/>
    <cellStyle name="40% - Accent4 6" xfId="1148"/>
    <cellStyle name="40% - Accent4 7" xfId="1149"/>
    <cellStyle name="40% - Accent4 8" xfId="1150"/>
    <cellStyle name="40% - Accent4 9" xfId="1151"/>
    <cellStyle name="40% - Accent5 2" xfId="21"/>
    <cellStyle name="40% - Accent5 2 10" xfId="1152"/>
    <cellStyle name="40% - Accent5 2 11" xfId="10193"/>
    <cellStyle name="40% - Accent5 2 12" xfId="10194"/>
    <cellStyle name="40% - Accent5 2 2" xfId="1153"/>
    <cellStyle name="40% - Accent5 2 2 2" xfId="1154"/>
    <cellStyle name="40% - Accent5 2 2 2 2" xfId="10195"/>
    <cellStyle name="40% - Accent5 2 2 3" xfId="1155"/>
    <cellStyle name="40% - Accent5 2 2 3 2" xfId="10196"/>
    <cellStyle name="40% - Accent5 2 2 4" xfId="10197"/>
    <cellStyle name="40% - Accent5 2 2 5" xfId="10198"/>
    <cellStyle name="40% - Accent5 2 3" xfId="1156"/>
    <cellStyle name="40% - Accent5 2 3 2" xfId="1157"/>
    <cellStyle name="40% - Accent5 2 3 3" xfId="10199"/>
    <cellStyle name="40% - Accent5 2 3 3 2" xfId="10200"/>
    <cellStyle name="40% - Accent5 2 3 4" xfId="10201"/>
    <cellStyle name="40% - Accent5 2 4" xfId="1158"/>
    <cellStyle name="40% - Accent5 2 4 2" xfId="10202"/>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2 4" xfId="10203"/>
    <cellStyle name="40% - Accent5 3 2 3" xfId="1170"/>
    <cellStyle name="40% - Accent5 3 2 3 2" xfId="1171"/>
    <cellStyle name="40% - Accent5 3 2 4" xfId="1172"/>
    <cellStyle name="40% - Accent5 3 2 5" xfId="10204"/>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3_17,18,19 2013 CDM Savings to Sep 2013 accrual" xfId="10205"/>
    <cellStyle name="40% - Accent5 4" xfId="1188"/>
    <cellStyle name="40% - Accent5 4 2" xfId="10206"/>
    <cellStyle name="40% - Accent5 4 2 2" xfId="10207"/>
    <cellStyle name="40% - Accent5 5" xfId="1189"/>
    <cellStyle name="40% - Accent5 5 2" xfId="10208"/>
    <cellStyle name="40% - Accent5 5 2 2" xfId="10209"/>
    <cellStyle name="40% - Accent5 6" xfId="1190"/>
    <cellStyle name="40% - Accent5 7" xfId="1191"/>
    <cellStyle name="40% - Accent5 8" xfId="1192"/>
    <cellStyle name="40% - Accent5 9" xfId="1193"/>
    <cellStyle name="40% - Accent6 2" xfId="22"/>
    <cellStyle name="40% - Accent6 2 10" xfId="1194"/>
    <cellStyle name="40% - Accent6 2 11" xfId="10210"/>
    <cellStyle name="40% - Accent6 2 12" xfId="10211"/>
    <cellStyle name="40% - Accent6 2 2" xfId="1195"/>
    <cellStyle name="40% - Accent6 2 2 2" xfId="1196"/>
    <cellStyle name="40% - Accent6 2 2 2 2" xfId="10212"/>
    <cellStyle name="40% - Accent6 2 2 3" xfId="1197"/>
    <cellStyle name="40% - Accent6 2 2 3 2" xfId="10213"/>
    <cellStyle name="40% - Accent6 2 2 4" xfId="10214"/>
    <cellStyle name="40% - Accent6 2 2 5" xfId="10215"/>
    <cellStyle name="40% - Accent6 2 3" xfId="1198"/>
    <cellStyle name="40% - Accent6 2 3 2" xfId="1199"/>
    <cellStyle name="40% - Accent6 2 3 3" xfId="10216"/>
    <cellStyle name="40% - Accent6 2 3 3 2" xfId="10217"/>
    <cellStyle name="40% - Accent6 2 3 4" xfId="10218"/>
    <cellStyle name="40% - Accent6 2 4" xfId="1200"/>
    <cellStyle name="40% - Accent6 2 4 2" xfId="10219"/>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2 4" xfId="10220"/>
    <cellStyle name="40% - Accent6 3 2 3" xfId="1212"/>
    <cellStyle name="40% - Accent6 3 2 3 2" xfId="1213"/>
    <cellStyle name="40% - Accent6 3 2 4" xfId="1214"/>
    <cellStyle name="40% - Accent6 3 2 5" xfId="10221"/>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3_17,18,19 2013 CDM Savings to Sep 2013 accrual" xfId="10222"/>
    <cellStyle name="40% - Accent6 4" xfId="1230"/>
    <cellStyle name="40% - Accent6 4 2" xfId="10223"/>
    <cellStyle name="40% - Accent6 4 2 2" xfId="10224"/>
    <cellStyle name="40% - Accent6 5" xfId="1231"/>
    <cellStyle name="40% - Accent6 5 2" xfId="10225"/>
    <cellStyle name="40% - Accent6 5 2 2" xfId="10226"/>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10" xfId="10227"/>
    <cellStyle name="60% - Accent1 2 11" xfId="10228"/>
    <cellStyle name="60% - Accent1 2 2" xfId="1242"/>
    <cellStyle name="60% - Accent1 2 2 2" xfId="10229"/>
    <cellStyle name="60% - Accent1 2 3" xfId="1243"/>
    <cellStyle name="60% - Accent1 2 3 2" xfId="10230"/>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1 4" xfId="10231"/>
    <cellStyle name="60% - Accent1 5" xfId="10232"/>
    <cellStyle name="60% - Accent1 6" xfId="10233"/>
    <cellStyle name="60% - Accent2 2" xfId="24"/>
    <cellStyle name="60% - Accent2 2 10" xfId="10234"/>
    <cellStyle name="60% - Accent2 2 11" xfId="10235"/>
    <cellStyle name="60% - Accent2 2 2" xfId="1251"/>
    <cellStyle name="60% - Accent2 2 2 2" xfId="10236"/>
    <cellStyle name="60% - Accent2 2 3" xfId="1252"/>
    <cellStyle name="60% - Accent2 2 3 2" xfId="10237"/>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2 4" xfId="10238"/>
    <cellStyle name="60% - Accent2 5" xfId="10239"/>
    <cellStyle name="60% - Accent2 6" xfId="10240"/>
    <cellStyle name="60% - Accent3 2" xfId="25"/>
    <cellStyle name="60% - Accent3 2 10" xfId="10241"/>
    <cellStyle name="60% - Accent3 2 11" xfId="10242"/>
    <cellStyle name="60% - Accent3 2 2" xfId="1260"/>
    <cellStyle name="60% - Accent3 2 2 2" xfId="10243"/>
    <cellStyle name="60% - Accent3 2 3" xfId="1261"/>
    <cellStyle name="60% - Accent3 2 3 2" xfId="10244"/>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3 4" xfId="10245"/>
    <cellStyle name="60% - Accent3 5" xfId="10246"/>
    <cellStyle name="60% - Accent3 6" xfId="10247"/>
    <cellStyle name="60% - Accent4 2" xfId="26"/>
    <cellStyle name="60% - Accent4 2 10" xfId="10248"/>
    <cellStyle name="60% - Accent4 2 11" xfId="10249"/>
    <cellStyle name="60% - Accent4 2 2" xfId="1269"/>
    <cellStyle name="60% - Accent4 2 2 2" xfId="10250"/>
    <cellStyle name="60% - Accent4 2 3" xfId="1270"/>
    <cellStyle name="60% - Accent4 2 3 2" xfId="10251"/>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4 4" xfId="10252"/>
    <cellStyle name="60% - Accent4 5" xfId="10253"/>
    <cellStyle name="60% - Accent4 6" xfId="10254"/>
    <cellStyle name="60% - Accent5 2" xfId="27"/>
    <cellStyle name="60% - Accent5 2 10" xfId="10255"/>
    <cellStyle name="60% - Accent5 2 11" xfId="10256"/>
    <cellStyle name="60% - Accent5 2 2" xfId="1278"/>
    <cellStyle name="60% - Accent5 2 2 2" xfId="10257"/>
    <cellStyle name="60% - Accent5 2 3" xfId="1279"/>
    <cellStyle name="60% - Accent5 2 3 2" xfId="10258"/>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5 4" xfId="10259"/>
    <cellStyle name="60% - Accent5 5" xfId="10260"/>
    <cellStyle name="60% - Accent5 6" xfId="10261"/>
    <cellStyle name="60% - Accent6 2" xfId="28"/>
    <cellStyle name="60% - Accent6 2 10" xfId="10262"/>
    <cellStyle name="60% - Accent6 2 11" xfId="10263"/>
    <cellStyle name="60% - Accent6 2 2" xfId="1287"/>
    <cellStyle name="60% - Accent6 2 2 2" xfId="10264"/>
    <cellStyle name="60% - Accent6 2 3" xfId="1288"/>
    <cellStyle name="60% - Accent6 2 3 2" xfId="10265"/>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60% - Accent6 4" xfId="10266"/>
    <cellStyle name="60% - Accent6 5" xfId="10267"/>
    <cellStyle name="60% - Accent6 6" xfId="10268"/>
    <cellStyle name="A%" xfId="1296"/>
    <cellStyle name="A% 2" xfId="5685"/>
    <cellStyle name="Accent1 2" xfId="29"/>
    <cellStyle name="Accent1 2 10" xfId="10269"/>
    <cellStyle name="Accent1 2 11" xfId="10270"/>
    <cellStyle name="Accent1 2 2" xfId="1297"/>
    <cellStyle name="Accent1 2 2 2" xfId="10271"/>
    <cellStyle name="Accent1 2 3" xfId="1298"/>
    <cellStyle name="Accent1 2 3 2" xfId="10272"/>
    <cellStyle name="Accent1 2 4" xfId="1299"/>
    <cellStyle name="Accent1 2 5" xfId="1300"/>
    <cellStyle name="Accent1 2 6" xfId="1301"/>
    <cellStyle name="Accent1 2 7" xfId="1302"/>
    <cellStyle name="Accent1 2 8" xfId="1303"/>
    <cellStyle name="Accent1 2 9" xfId="1304"/>
    <cellStyle name="Accent1 3" xfId="1305"/>
    <cellStyle name="Accent1 4" xfId="10273"/>
    <cellStyle name="Accent1 5" xfId="10274"/>
    <cellStyle name="Accent1 6" xfId="10275"/>
    <cellStyle name="Accent2 2" xfId="30"/>
    <cellStyle name="Accent2 2 10" xfId="10276"/>
    <cellStyle name="Accent2 2 11" xfId="10277"/>
    <cellStyle name="Accent2 2 2" xfId="1306"/>
    <cellStyle name="Accent2 2 2 2" xfId="10278"/>
    <cellStyle name="Accent2 2 3" xfId="1307"/>
    <cellStyle name="Accent2 2 3 2" xfId="10279"/>
    <cellStyle name="Accent2 2 4" xfId="1308"/>
    <cellStyle name="Accent2 2 5" xfId="1309"/>
    <cellStyle name="Accent2 2 6" xfId="1310"/>
    <cellStyle name="Accent2 2 7" xfId="1311"/>
    <cellStyle name="Accent2 2 8" xfId="1312"/>
    <cellStyle name="Accent2 2 9" xfId="1313"/>
    <cellStyle name="Accent2 3" xfId="1314"/>
    <cellStyle name="Accent2 4" xfId="10280"/>
    <cellStyle name="Accent2 5" xfId="10281"/>
    <cellStyle name="Accent2 6" xfId="10282"/>
    <cellStyle name="Accent3 2" xfId="31"/>
    <cellStyle name="Accent3 2 10" xfId="10283"/>
    <cellStyle name="Accent3 2 11" xfId="10284"/>
    <cellStyle name="Accent3 2 2" xfId="1315"/>
    <cellStyle name="Accent3 2 2 2" xfId="10285"/>
    <cellStyle name="Accent3 2 3" xfId="1316"/>
    <cellStyle name="Accent3 2 3 2" xfId="10286"/>
    <cellStyle name="Accent3 2 4" xfId="1317"/>
    <cellStyle name="Accent3 2 5" xfId="1318"/>
    <cellStyle name="Accent3 2 6" xfId="1319"/>
    <cellStyle name="Accent3 2 7" xfId="1320"/>
    <cellStyle name="Accent3 2 8" xfId="1321"/>
    <cellStyle name="Accent3 2 9" xfId="1322"/>
    <cellStyle name="Accent3 3" xfId="1323"/>
    <cellStyle name="Accent3 4" xfId="10287"/>
    <cellStyle name="Accent3 5" xfId="10288"/>
    <cellStyle name="Accent3 6" xfId="10289"/>
    <cellStyle name="Accent4 2" xfId="32"/>
    <cellStyle name="Accent4 2 10" xfId="10290"/>
    <cellStyle name="Accent4 2 11" xfId="10291"/>
    <cellStyle name="Accent4 2 2" xfId="1324"/>
    <cellStyle name="Accent4 2 2 2" xfId="10292"/>
    <cellStyle name="Accent4 2 3" xfId="1325"/>
    <cellStyle name="Accent4 2 3 2" xfId="10293"/>
    <cellStyle name="Accent4 2 4" xfId="1326"/>
    <cellStyle name="Accent4 2 5" xfId="1327"/>
    <cellStyle name="Accent4 2 6" xfId="1328"/>
    <cellStyle name="Accent4 2 7" xfId="1329"/>
    <cellStyle name="Accent4 2 8" xfId="1330"/>
    <cellStyle name="Accent4 2 9" xfId="1331"/>
    <cellStyle name="Accent4 3" xfId="1332"/>
    <cellStyle name="Accent4 4" xfId="10294"/>
    <cellStyle name="Accent4 5" xfId="10295"/>
    <cellStyle name="Accent4 6" xfId="10296"/>
    <cellStyle name="Accent5 2" xfId="33"/>
    <cellStyle name="Accent5 2 10" xfId="10297"/>
    <cellStyle name="Accent5 2 11" xfId="10298"/>
    <cellStyle name="Accent5 2 2" xfId="1333"/>
    <cellStyle name="Accent5 2 2 2" xfId="10299"/>
    <cellStyle name="Accent5 2 3" xfId="1334"/>
    <cellStyle name="Accent5 2 3 2" xfId="10300"/>
    <cellStyle name="Accent5 2 4" xfId="1335"/>
    <cellStyle name="Accent5 2 5" xfId="1336"/>
    <cellStyle name="Accent5 2 6" xfId="1337"/>
    <cellStyle name="Accent5 2 7" xfId="1338"/>
    <cellStyle name="Accent5 2 8" xfId="1339"/>
    <cellStyle name="Accent5 2 9" xfId="1340"/>
    <cellStyle name="Accent5 3" xfId="1341"/>
    <cellStyle name="Accent5 4" xfId="10301"/>
    <cellStyle name="Accent5 5" xfId="10302"/>
    <cellStyle name="Accent5 6" xfId="10303"/>
    <cellStyle name="Accent6 2" xfId="34"/>
    <cellStyle name="Accent6 2 10" xfId="10304"/>
    <cellStyle name="Accent6 2 11" xfId="10305"/>
    <cellStyle name="Accent6 2 2" xfId="1342"/>
    <cellStyle name="Accent6 2 2 2" xfId="10306"/>
    <cellStyle name="Accent6 2 3" xfId="1343"/>
    <cellStyle name="Accent6 2 3 2" xfId="10307"/>
    <cellStyle name="Accent6 2 4" xfId="1344"/>
    <cellStyle name="Accent6 2 5" xfId="1345"/>
    <cellStyle name="Accent6 2 6" xfId="1346"/>
    <cellStyle name="Accent6 2 7" xfId="1347"/>
    <cellStyle name="Accent6 2 8" xfId="1348"/>
    <cellStyle name="Accent6 2 9" xfId="1349"/>
    <cellStyle name="Accent6 3" xfId="1350"/>
    <cellStyle name="Accent6 4" xfId="10308"/>
    <cellStyle name="Accent6 5" xfId="10309"/>
    <cellStyle name="Accent6 6" xfId="10310"/>
    <cellStyle name="Accounting w/$" xfId="1351"/>
    <cellStyle name="Accounting w/$ 2" xfId="10311"/>
    <cellStyle name="Accounting w/$ Total" xfId="1352"/>
    <cellStyle name="Accounting w/$ Total 2" xfId="9827"/>
    <cellStyle name="Accounting w/o $" xfId="1353"/>
    <cellStyle name="Accounting w/o $ 2" xfId="10312"/>
    <cellStyle name="Acinput" xfId="1354"/>
    <cellStyle name="Acinput 2" xfId="5686"/>
    <cellStyle name="Acinput,," xfId="1355"/>
    <cellStyle name="Acinput,, 2" xfId="5687"/>
    <cellStyle name="Acinput_Merger Model_KN&amp;Fzio_v2.30 - Street" xfId="9798"/>
    <cellStyle name="Acoutput" xfId="1356"/>
    <cellStyle name="Acoutput 2" xfId="5688"/>
    <cellStyle name="Acoutput,," xfId="1357"/>
    <cellStyle name="Acoutput,, 2" xfId="5689"/>
    <cellStyle name="Acoutput_CAScomps02" xfId="979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price 3" xfId="10313"/>
    <cellStyle name="ar" xfId="1364"/>
    <cellStyle name="ar 2" xfId="6863"/>
    <cellStyle name="ar 3" xfId="9828"/>
    <cellStyle name="ar 4" xfId="9883"/>
    <cellStyle name="ar 5" xfId="10314"/>
    <cellStyle name="ar 6" xfId="10315"/>
    <cellStyle name="ar 7" xfId="10316"/>
    <cellStyle name="ar 8" xfId="10317"/>
    <cellStyle name="ar 9" xfId="10318"/>
    <cellStyle name="Arial 10" xfId="1365"/>
    <cellStyle name="Arial 12" xfId="1366"/>
    <cellStyle name="Availability" xfId="1367"/>
    <cellStyle name="Avertissement" xfId="1368"/>
    <cellStyle name="Bad 2" xfId="35"/>
    <cellStyle name="Bad 2 10" xfId="10319"/>
    <cellStyle name="Bad 2 11" xfId="10320"/>
    <cellStyle name="Bad 2 2" xfId="1369"/>
    <cellStyle name="Bad 2 2 2" xfId="10321"/>
    <cellStyle name="Bad 2 3" xfId="1370"/>
    <cellStyle name="Bad 2 3 2" xfId="10322"/>
    <cellStyle name="Bad 2 4" xfId="1371"/>
    <cellStyle name="Bad 2 5" xfId="1372"/>
    <cellStyle name="Bad 2 6" xfId="1373"/>
    <cellStyle name="Bad 2 7" xfId="1374"/>
    <cellStyle name="Bad 2 8" xfId="1375"/>
    <cellStyle name="Bad 2 9" xfId="1376"/>
    <cellStyle name="Bad 3" xfId="1377"/>
    <cellStyle name="Bad 4" xfId="10323"/>
    <cellStyle name="Bad 5" xfId="10324"/>
    <cellStyle name="Bad 6" xfId="10325"/>
    <cellStyle name="Band 2" xfId="1378"/>
    <cellStyle name="Band 2 2" xfId="5692"/>
    <cellStyle name="Blank" xfId="1379"/>
    <cellStyle name="Blue" xfId="1380"/>
    <cellStyle name="Bold/Border" xfId="1381"/>
    <cellStyle name="Bold/Border 2" xfId="5693"/>
    <cellStyle name="Bold/Border 3" xfId="10326"/>
    <cellStyle name="Bold/Border 4" xfId="10327"/>
    <cellStyle name="Bold/Border 5" xfId="10328"/>
    <cellStyle name="Bold/Border 6" xfId="10329"/>
    <cellStyle name="Border Heavy" xfId="1382"/>
    <cellStyle name="Border Heavy 2" xfId="9882"/>
    <cellStyle name="Border Thin" xfId="1383"/>
    <cellStyle name="Border Thin 2" xfId="10330"/>
    <cellStyle name="Border Thin 2 2" xfId="10331"/>
    <cellStyle name="Border Thin 2 3" xfId="10332"/>
    <cellStyle name="Border Thin 2 4" xfId="10333"/>
    <cellStyle name="Border Thin 2 5" xfId="10334"/>
    <cellStyle name="Border Thin 3" xfId="10335"/>
    <cellStyle name="Border Thin 4" xfId="10336"/>
    <cellStyle name="Border Thin 5" xfId="10337"/>
    <cellStyle name="Border Thin 6" xfId="10338"/>
    <cellStyle name="Border Thin 7" xfId="10339"/>
    <cellStyle name="Border, Bottom" xfId="1384"/>
    <cellStyle name="Border, Bottom 2" xfId="5694"/>
    <cellStyle name="Border, Bottom 3" xfId="10340"/>
    <cellStyle name="Border, Bottom 4" xfId="10341"/>
    <cellStyle name="Border, Bottom 5" xfId="10342"/>
    <cellStyle name="Border, Bottom 6" xfId="10343"/>
    <cellStyle name="Border, Left" xfId="1385"/>
    <cellStyle name="Border, Left 2" xfId="5695"/>
    <cellStyle name="Border, Right" xfId="1386"/>
    <cellStyle name="Border, Top" xfId="1387"/>
    <cellStyle name="Border, Top 10" xfId="10344"/>
    <cellStyle name="Border, Top 11" xfId="10345"/>
    <cellStyle name="Border, Top 12" xfId="10346"/>
    <cellStyle name="Border, Top 2" xfId="9829"/>
    <cellStyle name="Border, Top 2 2" xfId="10347"/>
    <cellStyle name="Border, Top 2 3" xfId="10348"/>
    <cellStyle name="Border, Top 2 4" xfId="10349"/>
    <cellStyle name="Border, Top 3" xfId="9881"/>
    <cellStyle name="Border, Top 3 2" xfId="10350"/>
    <cellStyle name="Border, Top 4" xfId="10351"/>
    <cellStyle name="Border, Top 4 2" xfId="10352"/>
    <cellStyle name="Border, Top 5" xfId="10353"/>
    <cellStyle name="Border, Top 6" xfId="10354"/>
    <cellStyle name="Border, Top 7" xfId="10355"/>
    <cellStyle name="Border, Top 8" xfId="10356"/>
    <cellStyle name="Border, Top 9" xfId="1035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 10" xfId="10358"/>
    <cellStyle name="Calcul 10 2" xfId="10359"/>
    <cellStyle name="Calcul 11" xfId="10360"/>
    <cellStyle name="Calcul 12" xfId="10361"/>
    <cellStyle name="Calcul 13" xfId="10362"/>
    <cellStyle name="Calcul 14" xfId="10363"/>
    <cellStyle name="Calcul 15" xfId="10364"/>
    <cellStyle name="Calcul 16" xfId="10365"/>
    <cellStyle name="Calcul 17" xfId="10366"/>
    <cellStyle name="Calcul 18" xfId="10367"/>
    <cellStyle name="Calcul 19" xfId="10368"/>
    <cellStyle name="Calcul 2" xfId="9830"/>
    <cellStyle name="Calcul 2 10" xfId="10369"/>
    <cellStyle name="Calcul 2 10 2" xfId="10370"/>
    <cellStyle name="Calcul 2 10 3" xfId="10371"/>
    <cellStyle name="Calcul 2 10 4" xfId="10372"/>
    <cellStyle name="Calcul 2 10 5" xfId="10373"/>
    <cellStyle name="Calcul 2 10 6" xfId="10374"/>
    <cellStyle name="Calcul 2 10 7" xfId="10375"/>
    <cellStyle name="Calcul 2 10 8" xfId="10376"/>
    <cellStyle name="Calcul 2 11" xfId="10377"/>
    <cellStyle name="Calcul 2 12" xfId="10378"/>
    <cellStyle name="Calcul 2 13" xfId="10379"/>
    <cellStyle name="Calcul 2 14" xfId="10380"/>
    <cellStyle name="Calcul 2 15" xfId="10381"/>
    <cellStyle name="Calcul 2 16" xfId="10382"/>
    <cellStyle name="Calcul 2 17" xfId="10383"/>
    <cellStyle name="Calcul 2 18" xfId="10384"/>
    <cellStyle name="Calcul 2 19" xfId="10385"/>
    <cellStyle name="Calcul 2 2" xfId="10386"/>
    <cellStyle name="Calcul 2 2 10" xfId="10387"/>
    <cellStyle name="Calcul 2 2 11" xfId="10388"/>
    <cellStyle name="Calcul 2 2 12" xfId="10389"/>
    <cellStyle name="Calcul 2 2 13" xfId="10390"/>
    <cellStyle name="Calcul 2 2 14" xfId="10391"/>
    <cellStyle name="Calcul 2 2 15" xfId="10392"/>
    <cellStyle name="Calcul 2 2 16" xfId="10393"/>
    <cellStyle name="Calcul 2 2 17" xfId="10394"/>
    <cellStyle name="Calcul 2 2 18" xfId="10395"/>
    <cellStyle name="Calcul 2 2 19" xfId="10396"/>
    <cellStyle name="Calcul 2 2 2" xfId="10397"/>
    <cellStyle name="Calcul 2 2 2 10" xfId="10398"/>
    <cellStyle name="Calcul 2 2 2 11" xfId="10399"/>
    <cellStyle name="Calcul 2 2 2 12" xfId="10400"/>
    <cellStyle name="Calcul 2 2 2 13" xfId="10401"/>
    <cellStyle name="Calcul 2 2 2 14" xfId="10402"/>
    <cellStyle name="Calcul 2 2 2 15" xfId="10403"/>
    <cellStyle name="Calcul 2 2 2 2" xfId="10404"/>
    <cellStyle name="Calcul 2 2 2 2 2" xfId="10405"/>
    <cellStyle name="Calcul 2 2 2 2 3" xfId="10406"/>
    <cellStyle name="Calcul 2 2 2 2 4" xfId="10407"/>
    <cellStyle name="Calcul 2 2 2 2 5" xfId="10408"/>
    <cellStyle name="Calcul 2 2 2 2 6" xfId="10409"/>
    <cellStyle name="Calcul 2 2 2 2 7" xfId="10410"/>
    <cellStyle name="Calcul 2 2 2 2 8" xfId="10411"/>
    <cellStyle name="Calcul 2 2 2 2 9" xfId="10412"/>
    <cellStyle name="Calcul 2 2 2 3" xfId="10413"/>
    <cellStyle name="Calcul 2 2 2 3 2" xfId="10414"/>
    <cellStyle name="Calcul 2 2 2 3 3" xfId="10415"/>
    <cellStyle name="Calcul 2 2 2 3 4" xfId="10416"/>
    <cellStyle name="Calcul 2 2 2 3 5" xfId="10417"/>
    <cellStyle name="Calcul 2 2 2 3 6" xfId="10418"/>
    <cellStyle name="Calcul 2 2 2 3 7" xfId="10419"/>
    <cellStyle name="Calcul 2 2 2 3 8" xfId="10420"/>
    <cellStyle name="Calcul 2 2 2 3 9" xfId="10421"/>
    <cellStyle name="Calcul 2 2 2 4" xfId="10422"/>
    <cellStyle name="Calcul 2 2 2 4 2" xfId="10423"/>
    <cellStyle name="Calcul 2 2 2 4 3" xfId="10424"/>
    <cellStyle name="Calcul 2 2 2 4 4" xfId="10425"/>
    <cellStyle name="Calcul 2 2 2 4 5" xfId="10426"/>
    <cellStyle name="Calcul 2 2 2 4 6" xfId="10427"/>
    <cellStyle name="Calcul 2 2 2 4 7" xfId="10428"/>
    <cellStyle name="Calcul 2 2 2 4 8" xfId="10429"/>
    <cellStyle name="Calcul 2 2 2 4 9" xfId="10430"/>
    <cellStyle name="Calcul 2 2 2 5" xfId="10431"/>
    <cellStyle name="Calcul 2 2 2 5 2" xfId="10432"/>
    <cellStyle name="Calcul 2 2 2 5 3" xfId="10433"/>
    <cellStyle name="Calcul 2 2 2 5 4" xfId="10434"/>
    <cellStyle name="Calcul 2 2 2 5 5" xfId="10435"/>
    <cellStyle name="Calcul 2 2 2 5 6" xfId="10436"/>
    <cellStyle name="Calcul 2 2 2 5 7" xfId="10437"/>
    <cellStyle name="Calcul 2 2 2 5 8" xfId="10438"/>
    <cellStyle name="Calcul 2 2 2 6" xfId="10439"/>
    <cellStyle name="Calcul 2 2 2 6 2" xfId="10440"/>
    <cellStyle name="Calcul 2 2 2 6 3" xfId="10441"/>
    <cellStyle name="Calcul 2 2 2 6 4" xfId="10442"/>
    <cellStyle name="Calcul 2 2 2 6 5" xfId="10443"/>
    <cellStyle name="Calcul 2 2 2 6 6" xfId="10444"/>
    <cellStyle name="Calcul 2 2 2 6 7" xfId="10445"/>
    <cellStyle name="Calcul 2 2 2 6 8" xfId="10446"/>
    <cellStyle name="Calcul 2 2 2 7" xfId="10447"/>
    <cellStyle name="Calcul 2 2 2 7 2" xfId="10448"/>
    <cellStyle name="Calcul 2 2 2 7 3" xfId="10449"/>
    <cellStyle name="Calcul 2 2 2 7 4" xfId="10450"/>
    <cellStyle name="Calcul 2 2 2 7 5" xfId="10451"/>
    <cellStyle name="Calcul 2 2 2 7 6" xfId="10452"/>
    <cellStyle name="Calcul 2 2 2 7 7" xfId="10453"/>
    <cellStyle name="Calcul 2 2 2 7 8" xfId="10454"/>
    <cellStyle name="Calcul 2 2 2 8" xfId="10455"/>
    <cellStyle name="Calcul 2 2 2 9" xfId="10456"/>
    <cellStyle name="Calcul 2 2 20" xfId="10457"/>
    <cellStyle name="Calcul 2 2 21" xfId="10458"/>
    <cellStyle name="Calcul 2 2 22" xfId="10459"/>
    <cellStyle name="Calcul 2 2 23" xfId="10460"/>
    <cellStyle name="Calcul 2 2 24" xfId="10461"/>
    <cellStyle name="Calcul 2 2 25" xfId="10462"/>
    <cellStyle name="Calcul 2 2 26" xfId="10463"/>
    <cellStyle name="Calcul 2 2 27" xfId="10464"/>
    <cellStyle name="Calcul 2 2 3" xfId="10465"/>
    <cellStyle name="Calcul 2 2 3 10" xfId="10466"/>
    <cellStyle name="Calcul 2 2 3 11" xfId="10467"/>
    <cellStyle name="Calcul 2 2 3 12" xfId="10468"/>
    <cellStyle name="Calcul 2 2 3 13" xfId="10469"/>
    <cellStyle name="Calcul 2 2 3 14" xfId="10470"/>
    <cellStyle name="Calcul 2 2 3 15" xfId="10471"/>
    <cellStyle name="Calcul 2 2 3 2" xfId="10472"/>
    <cellStyle name="Calcul 2 2 3 2 2" xfId="10473"/>
    <cellStyle name="Calcul 2 2 3 2 3" xfId="10474"/>
    <cellStyle name="Calcul 2 2 3 2 4" xfId="10475"/>
    <cellStyle name="Calcul 2 2 3 2 5" xfId="10476"/>
    <cellStyle name="Calcul 2 2 3 2 6" xfId="10477"/>
    <cellStyle name="Calcul 2 2 3 2 7" xfId="10478"/>
    <cellStyle name="Calcul 2 2 3 2 8" xfId="10479"/>
    <cellStyle name="Calcul 2 2 3 3" xfId="10480"/>
    <cellStyle name="Calcul 2 2 3 3 2" xfId="10481"/>
    <cellStyle name="Calcul 2 2 3 3 3" xfId="10482"/>
    <cellStyle name="Calcul 2 2 3 3 4" xfId="10483"/>
    <cellStyle name="Calcul 2 2 3 3 5" xfId="10484"/>
    <cellStyle name="Calcul 2 2 3 3 6" xfId="10485"/>
    <cellStyle name="Calcul 2 2 3 3 7" xfId="10486"/>
    <cellStyle name="Calcul 2 2 3 3 8" xfId="10487"/>
    <cellStyle name="Calcul 2 2 3 4" xfId="10488"/>
    <cellStyle name="Calcul 2 2 3 4 2" xfId="10489"/>
    <cellStyle name="Calcul 2 2 3 4 3" xfId="10490"/>
    <cellStyle name="Calcul 2 2 3 4 4" xfId="10491"/>
    <cellStyle name="Calcul 2 2 3 4 5" xfId="10492"/>
    <cellStyle name="Calcul 2 2 3 4 6" xfId="10493"/>
    <cellStyle name="Calcul 2 2 3 4 7" xfId="10494"/>
    <cellStyle name="Calcul 2 2 3 4 8" xfId="10495"/>
    <cellStyle name="Calcul 2 2 3 5" xfId="10496"/>
    <cellStyle name="Calcul 2 2 3 5 2" xfId="10497"/>
    <cellStyle name="Calcul 2 2 3 5 3" xfId="10498"/>
    <cellStyle name="Calcul 2 2 3 5 4" xfId="10499"/>
    <cellStyle name="Calcul 2 2 3 5 5" xfId="10500"/>
    <cellStyle name="Calcul 2 2 3 5 6" xfId="10501"/>
    <cellStyle name="Calcul 2 2 3 5 7" xfId="10502"/>
    <cellStyle name="Calcul 2 2 3 5 8" xfId="10503"/>
    <cellStyle name="Calcul 2 2 3 6" xfId="10504"/>
    <cellStyle name="Calcul 2 2 3 6 2" xfId="10505"/>
    <cellStyle name="Calcul 2 2 3 6 3" xfId="10506"/>
    <cellStyle name="Calcul 2 2 3 6 4" xfId="10507"/>
    <cellStyle name="Calcul 2 2 3 6 5" xfId="10508"/>
    <cellStyle name="Calcul 2 2 3 6 6" xfId="10509"/>
    <cellStyle name="Calcul 2 2 3 6 7" xfId="10510"/>
    <cellStyle name="Calcul 2 2 3 6 8" xfId="10511"/>
    <cellStyle name="Calcul 2 2 3 7" xfId="10512"/>
    <cellStyle name="Calcul 2 2 3 7 2" xfId="10513"/>
    <cellStyle name="Calcul 2 2 3 7 3" xfId="10514"/>
    <cellStyle name="Calcul 2 2 3 7 4" xfId="10515"/>
    <cellStyle name="Calcul 2 2 3 7 5" xfId="10516"/>
    <cellStyle name="Calcul 2 2 3 7 6" xfId="10517"/>
    <cellStyle name="Calcul 2 2 3 7 7" xfId="10518"/>
    <cellStyle name="Calcul 2 2 3 7 8" xfId="10519"/>
    <cellStyle name="Calcul 2 2 3 8" xfId="10520"/>
    <cellStyle name="Calcul 2 2 3 9" xfId="10521"/>
    <cellStyle name="Calcul 2 2 4" xfId="10522"/>
    <cellStyle name="Calcul 2 2 4 2" xfId="10523"/>
    <cellStyle name="Calcul 2 2 4 3" xfId="10524"/>
    <cellStyle name="Calcul 2 2 4 4" xfId="10525"/>
    <cellStyle name="Calcul 2 2 4 5" xfId="10526"/>
    <cellStyle name="Calcul 2 2 4 6" xfId="10527"/>
    <cellStyle name="Calcul 2 2 4 7" xfId="10528"/>
    <cellStyle name="Calcul 2 2 4 8" xfId="10529"/>
    <cellStyle name="Calcul 2 2 4 9" xfId="10530"/>
    <cellStyle name="Calcul 2 2 5" xfId="10531"/>
    <cellStyle name="Calcul 2 2 5 2" xfId="10532"/>
    <cellStyle name="Calcul 2 2 5 3" xfId="10533"/>
    <cellStyle name="Calcul 2 2 5 4" xfId="10534"/>
    <cellStyle name="Calcul 2 2 5 5" xfId="10535"/>
    <cellStyle name="Calcul 2 2 5 6" xfId="10536"/>
    <cellStyle name="Calcul 2 2 5 7" xfId="10537"/>
    <cellStyle name="Calcul 2 2 5 8" xfId="10538"/>
    <cellStyle name="Calcul 2 2 5 9" xfId="10539"/>
    <cellStyle name="Calcul 2 2 6" xfId="10540"/>
    <cellStyle name="Calcul 2 2 6 2" xfId="10541"/>
    <cellStyle name="Calcul 2 2 6 3" xfId="10542"/>
    <cellStyle name="Calcul 2 2 6 4" xfId="10543"/>
    <cellStyle name="Calcul 2 2 6 5" xfId="10544"/>
    <cellStyle name="Calcul 2 2 6 6" xfId="10545"/>
    <cellStyle name="Calcul 2 2 6 7" xfId="10546"/>
    <cellStyle name="Calcul 2 2 6 8" xfId="10547"/>
    <cellStyle name="Calcul 2 2 6 9" xfId="10548"/>
    <cellStyle name="Calcul 2 2 7" xfId="10549"/>
    <cellStyle name="Calcul 2 2 7 2" xfId="10550"/>
    <cellStyle name="Calcul 2 2 7 3" xfId="10551"/>
    <cellStyle name="Calcul 2 2 7 4" xfId="10552"/>
    <cellStyle name="Calcul 2 2 7 5" xfId="10553"/>
    <cellStyle name="Calcul 2 2 7 6" xfId="10554"/>
    <cellStyle name="Calcul 2 2 7 7" xfId="10555"/>
    <cellStyle name="Calcul 2 2 7 8" xfId="10556"/>
    <cellStyle name="Calcul 2 2 8" xfId="10557"/>
    <cellStyle name="Calcul 2 2 8 2" xfId="10558"/>
    <cellStyle name="Calcul 2 2 8 3" xfId="10559"/>
    <cellStyle name="Calcul 2 2 8 4" xfId="10560"/>
    <cellStyle name="Calcul 2 2 8 5" xfId="10561"/>
    <cellStyle name="Calcul 2 2 8 6" xfId="10562"/>
    <cellStyle name="Calcul 2 2 8 7" xfId="10563"/>
    <cellStyle name="Calcul 2 2 8 8" xfId="10564"/>
    <cellStyle name="Calcul 2 2 9" xfId="10565"/>
    <cellStyle name="Calcul 2 2 9 2" xfId="10566"/>
    <cellStyle name="Calcul 2 2 9 3" xfId="10567"/>
    <cellStyle name="Calcul 2 2 9 4" xfId="10568"/>
    <cellStyle name="Calcul 2 2 9 5" xfId="10569"/>
    <cellStyle name="Calcul 2 2 9 6" xfId="10570"/>
    <cellStyle name="Calcul 2 2 9 7" xfId="10571"/>
    <cellStyle name="Calcul 2 2 9 8" xfId="10572"/>
    <cellStyle name="Calcul 2 20" xfId="10573"/>
    <cellStyle name="Calcul 2 21" xfId="10574"/>
    <cellStyle name="Calcul 2 22" xfId="10575"/>
    <cellStyle name="Calcul 2 23" xfId="10576"/>
    <cellStyle name="Calcul 2 24" xfId="10577"/>
    <cellStyle name="Calcul 2 25" xfId="10578"/>
    <cellStyle name="Calcul 2 26" xfId="10579"/>
    <cellStyle name="Calcul 2 3" xfId="10580"/>
    <cellStyle name="Calcul 2 3 10" xfId="10581"/>
    <cellStyle name="Calcul 2 3 11" xfId="10582"/>
    <cellStyle name="Calcul 2 3 12" xfId="10583"/>
    <cellStyle name="Calcul 2 3 13" xfId="10584"/>
    <cellStyle name="Calcul 2 3 14" xfId="10585"/>
    <cellStyle name="Calcul 2 3 15" xfId="10586"/>
    <cellStyle name="Calcul 2 3 16" xfId="10587"/>
    <cellStyle name="Calcul 2 3 17" xfId="10588"/>
    <cellStyle name="Calcul 2 3 18" xfId="10589"/>
    <cellStyle name="Calcul 2 3 19" xfId="10590"/>
    <cellStyle name="Calcul 2 3 2" xfId="10591"/>
    <cellStyle name="Calcul 2 3 2 2" xfId="10592"/>
    <cellStyle name="Calcul 2 3 2 3" xfId="10593"/>
    <cellStyle name="Calcul 2 3 2 4" xfId="10594"/>
    <cellStyle name="Calcul 2 3 2 5" xfId="10595"/>
    <cellStyle name="Calcul 2 3 2 6" xfId="10596"/>
    <cellStyle name="Calcul 2 3 2 7" xfId="10597"/>
    <cellStyle name="Calcul 2 3 2 8" xfId="10598"/>
    <cellStyle name="Calcul 2 3 2 9" xfId="10599"/>
    <cellStyle name="Calcul 2 3 20" xfId="10600"/>
    <cellStyle name="Calcul 2 3 21" xfId="10601"/>
    <cellStyle name="Calcul 2 3 22" xfId="10602"/>
    <cellStyle name="Calcul 2 3 23" xfId="10603"/>
    <cellStyle name="Calcul 2 3 24" xfId="10604"/>
    <cellStyle name="Calcul 2 3 3" xfId="10605"/>
    <cellStyle name="Calcul 2 3 3 2" xfId="10606"/>
    <cellStyle name="Calcul 2 3 3 3" xfId="10607"/>
    <cellStyle name="Calcul 2 3 3 4" xfId="10608"/>
    <cellStyle name="Calcul 2 3 3 5" xfId="10609"/>
    <cellStyle name="Calcul 2 3 3 6" xfId="10610"/>
    <cellStyle name="Calcul 2 3 3 7" xfId="10611"/>
    <cellStyle name="Calcul 2 3 3 8" xfId="10612"/>
    <cellStyle name="Calcul 2 3 3 9" xfId="10613"/>
    <cellStyle name="Calcul 2 3 4" xfId="10614"/>
    <cellStyle name="Calcul 2 3 4 2" xfId="10615"/>
    <cellStyle name="Calcul 2 3 4 3" xfId="10616"/>
    <cellStyle name="Calcul 2 3 4 4" xfId="10617"/>
    <cellStyle name="Calcul 2 3 4 5" xfId="10618"/>
    <cellStyle name="Calcul 2 3 4 6" xfId="10619"/>
    <cellStyle name="Calcul 2 3 4 7" xfId="10620"/>
    <cellStyle name="Calcul 2 3 4 8" xfId="10621"/>
    <cellStyle name="Calcul 2 3 4 9" xfId="10622"/>
    <cellStyle name="Calcul 2 3 5" xfId="10623"/>
    <cellStyle name="Calcul 2 3 5 2" xfId="10624"/>
    <cellStyle name="Calcul 2 3 5 3" xfId="10625"/>
    <cellStyle name="Calcul 2 3 5 4" xfId="10626"/>
    <cellStyle name="Calcul 2 3 5 5" xfId="10627"/>
    <cellStyle name="Calcul 2 3 5 6" xfId="10628"/>
    <cellStyle name="Calcul 2 3 5 7" xfId="10629"/>
    <cellStyle name="Calcul 2 3 5 8" xfId="10630"/>
    <cellStyle name="Calcul 2 3 6" xfId="10631"/>
    <cellStyle name="Calcul 2 3 6 2" xfId="10632"/>
    <cellStyle name="Calcul 2 3 6 3" xfId="10633"/>
    <cellStyle name="Calcul 2 3 6 4" xfId="10634"/>
    <cellStyle name="Calcul 2 3 6 5" xfId="10635"/>
    <cellStyle name="Calcul 2 3 6 6" xfId="10636"/>
    <cellStyle name="Calcul 2 3 6 7" xfId="10637"/>
    <cellStyle name="Calcul 2 3 6 8" xfId="10638"/>
    <cellStyle name="Calcul 2 3 7" xfId="10639"/>
    <cellStyle name="Calcul 2 3 7 2" xfId="10640"/>
    <cellStyle name="Calcul 2 3 7 3" xfId="10641"/>
    <cellStyle name="Calcul 2 3 7 4" xfId="10642"/>
    <cellStyle name="Calcul 2 3 7 5" xfId="10643"/>
    <cellStyle name="Calcul 2 3 7 6" xfId="10644"/>
    <cellStyle name="Calcul 2 3 7 7" xfId="10645"/>
    <cellStyle name="Calcul 2 3 7 8" xfId="10646"/>
    <cellStyle name="Calcul 2 3 8" xfId="10647"/>
    <cellStyle name="Calcul 2 3 9" xfId="10648"/>
    <cellStyle name="Calcul 2 4" xfId="10649"/>
    <cellStyle name="Calcul 2 4 10" xfId="10650"/>
    <cellStyle name="Calcul 2 4 11" xfId="10651"/>
    <cellStyle name="Calcul 2 4 12" xfId="10652"/>
    <cellStyle name="Calcul 2 4 13" xfId="10653"/>
    <cellStyle name="Calcul 2 4 14" xfId="10654"/>
    <cellStyle name="Calcul 2 4 15" xfId="10655"/>
    <cellStyle name="Calcul 2 4 16" xfId="10656"/>
    <cellStyle name="Calcul 2 4 17" xfId="10657"/>
    <cellStyle name="Calcul 2 4 18" xfId="10658"/>
    <cellStyle name="Calcul 2 4 2" xfId="10659"/>
    <cellStyle name="Calcul 2 4 3" xfId="10660"/>
    <cellStyle name="Calcul 2 4 4" xfId="10661"/>
    <cellStyle name="Calcul 2 4 5" xfId="10662"/>
    <cellStyle name="Calcul 2 4 6" xfId="10663"/>
    <cellStyle name="Calcul 2 4 7" xfId="10664"/>
    <cellStyle name="Calcul 2 4 8" xfId="10665"/>
    <cellStyle name="Calcul 2 4 9" xfId="10666"/>
    <cellStyle name="Calcul 2 5" xfId="10667"/>
    <cellStyle name="Calcul 2 5 10" xfId="10668"/>
    <cellStyle name="Calcul 2 5 11" xfId="10669"/>
    <cellStyle name="Calcul 2 5 12" xfId="10670"/>
    <cellStyle name="Calcul 2 5 13" xfId="10671"/>
    <cellStyle name="Calcul 2 5 14" xfId="10672"/>
    <cellStyle name="Calcul 2 5 15" xfId="10673"/>
    <cellStyle name="Calcul 2 5 16" xfId="10674"/>
    <cellStyle name="Calcul 2 5 17" xfId="10675"/>
    <cellStyle name="Calcul 2 5 18" xfId="10676"/>
    <cellStyle name="Calcul 2 5 2" xfId="10677"/>
    <cellStyle name="Calcul 2 5 3" xfId="10678"/>
    <cellStyle name="Calcul 2 5 4" xfId="10679"/>
    <cellStyle name="Calcul 2 5 5" xfId="10680"/>
    <cellStyle name="Calcul 2 5 6" xfId="10681"/>
    <cellStyle name="Calcul 2 5 7" xfId="10682"/>
    <cellStyle name="Calcul 2 5 8" xfId="10683"/>
    <cellStyle name="Calcul 2 5 9" xfId="10684"/>
    <cellStyle name="Calcul 2 6" xfId="10685"/>
    <cellStyle name="Calcul 2 6 10" xfId="10686"/>
    <cellStyle name="Calcul 2 6 11" xfId="10687"/>
    <cellStyle name="Calcul 2 6 12" xfId="10688"/>
    <cellStyle name="Calcul 2 6 13" xfId="10689"/>
    <cellStyle name="Calcul 2 6 14" xfId="10690"/>
    <cellStyle name="Calcul 2 6 15" xfId="10691"/>
    <cellStyle name="Calcul 2 6 16" xfId="10692"/>
    <cellStyle name="Calcul 2 6 17" xfId="10693"/>
    <cellStyle name="Calcul 2 6 18" xfId="10694"/>
    <cellStyle name="Calcul 2 6 2" xfId="10695"/>
    <cellStyle name="Calcul 2 6 3" xfId="10696"/>
    <cellStyle name="Calcul 2 6 4" xfId="10697"/>
    <cellStyle name="Calcul 2 6 5" xfId="10698"/>
    <cellStyle name="Calcul 2 6 6" xfId="10699"/>
    <cellStyle name="Calcul 2 6 7" xfId="10700"/>
    <cellStyle name="Calcul 2 6 8" xfId="10701"/>
    <cellStyle name="Calcul 2 6 9" xfId="10702"/>
    <cellStyle name="Calcul 2 7" xfId="10703"/>
    <cellStyle name="Calcul 2 7 2" xfId="10704"/>
    <cellStyle name="Calcul 2 7 3" xfId="10705"/>
    <cellStyle name="Calcul 2 7 4" xfId="10706"/>
    <cellStyle name="Calcul 2 7 5" xfId="10707"/>
    <cellStyle name="Calcul 2 7 6" xfId="10708"/>
    <cellStyle name="Calcul 2 7 7" xfId="10709"/>
    <cellStyle name="Calcul 2 7 8" xfId="10710"/>
    <cellStyle name="Calcul 2 7 9" xfId="10711"/>
    <cellStyle name="Calcul 2 8" xfId="10712"/>
    <cellStyle name="Calcul 2 8 2" xfId="10713"/>
    <cellStyle name="Calcul 2 8 3" xfId="10714"/>
    <cellStyle name="Calcul 2 8 4" xfId="10715"/>
    <cellStyle name="Calcul 2 8 5" xfId="10716"/>
    <cellStyle name="Calcul 2 8 6" xfId="10717"/>
    <cellStyle name="Calcul 2 8 7" xfId="10718"/>
    <cellStyle name="Calcul 2 8 8" xfId="10719"/>
    <cellStyle name="Calcul 2 8 9" xfId="10720"/>
    <cellStyle name="Calcul 2 9" xfId="10721"/>
    <cellStyle name="Calcul 2 9 2" xfId="10722"/>
    <cellStyle name="Calcul 2 9 3" xfId="10723"/>
    <cellStyle name="Calcul 2 9 4" xfId="10724"/>
    <cellStyle name="Calcul 2 9 5" xfId="10725"/>
    <cellStyle name="Calcul 2 9 6" xfId="10726"/>
    <cellStyle name="Calcul 2 9 7" xfId="10727"/>
    <cellStyle name="Calcul 2 9 8" xfId="10728"/>
    <cellStyle name="Calcul 20" xfId="10729"/>
    <cellStyle name="Calcul 21" xfId="10730"/>
    <cellStyle name="Calcul 22" xfId="10731"/>
    <cellStyle name="Calcul 23" xfId="10732"/>
    <cellStyle name="Calcul 24" xfId="10733"/>
    <cellStyle name="Calcul 25" xfId="10734"/>
    <cellStyle name="Calcul 3" xfId="9880"/>
    <cellStyle name="Calcul 3 10" xfId="10735"/>
    <cellStyle name="Calcul 3 10 2" xfId="10736"/>
    <cellStyle name="Calcul 3 10 3" xfId="10737"/>
    <cellStyle name="Calcul 3 10 4" xfId="10738"/>
    <cellStyle name="Calcul 3 10 5" xfId="10739"/>
    <cellStyle name="Calcul 3 10 6" xfId="10740"/>
    <cellStyle name="Calcul 3 10 7" xfId="10741"/>
    <cellStyle name="Calcul 3 10 8" xfId="10742"/>
    <cellStyle name="Calcul 3 11" xfId="10743"/>
    <cellStyle name="Calcul 3 11 2" xfId="10744"/>
    <cellStyle name="Calcul 3 11 3" xfId="10745"/>
    <cellStyle name="Calcul 3 11 4" xfId="10746"/>
    <cellStyle name="Calcul 3 11 5" xfId="10747"/>
    <cellStyle name="Calcul 3 11 6" xfId="10748"/>
    <cellStyle name="Calcul 3 11 7" xfId="10749"/>
    <cellStyle name="Calcul 3 11 8" xfId="10750"/>
    <cellStyle name="Calcul 3 12" xfId="10751"/>
    <cellStyle name="Calcul 3 13" xfId="10752"/>
    <cellStyle name="Calcul 3 14" xfId="10753"/>
    <cellStyle name="Calcul 3 15" xfId="10754"/>
    <cellStyle name="Calcul 3 16" xfId="10755"/>
    <cellStyle name="Calcul 3 17" xfId="10756"/>
    <cellStyle name="Calcul 3 18" xfId="10757"/>
    <cellStyle name="Calcul 3 19" xfId="10758"/>
    <cellStyle name="Calcul 3 2" xfId="10759"/>
    <cellStyle name="Calcul 3 2 10" xfId="10760"/>
    <cellStyle name="Calcul 3 2 10 2" xfId="10761"/>
    <cellStyle name="Calcul 3 2 10 3" xfId="10762"/>
    <cellStyle name="Calcul 3 2 10 4" xfId="10763"/>
    <cellStyle name="Calcul 3 2 10 5" xfId="10764"/>
    <cellStyle name="Calcul 3 2 10 6" xfId="10765"/>
    <cellStyle name="Calcul 3 2 10 7" xfId="10766"/>
    <cellStyle name="Calcul 3 2 10 8" xfId="10767"/>
    <cellStyle name="Calcul 3 2 11" xfId="10768"/>
    <cellStyle name="Calcul 3 2 12" xfId="10769"/>
    <cellStyle name="Calcul 3 2 13" xfId="10770"/>
    <cellStyle name="Calcul 3 2 14" xfId="10771"/>
    <cellStyle name="Calcul 3 2 15" xfId="10772"/>
    <cellStyle name="Calcul 3 2 16" xfId="10773"/>
    <cellStyle name="Calcul 3 2 17" xfId="10774"/>
    <cellStyle name="Calcul 3 2 18" xfId="10775"/>
    <cellStyle name="Calcul 3 2 19" xfId="10776"/>
    <cellStyle name="Calcul 3 2 2" xfId="10777"/>
    <cellStyle name="Calcul 3 2 2 10" xfId="10778"/>
    <cellStyle name="Calcul 3 2 2 11" xfId="10779"/>
    <cellStyle name="Calcul 3 2 2 12" xfId="10780"/>
    <cellStyle name="Calcul 3 2 2 13" xfId="10781"/>
    <cellStyle name="Calcul 3 2 2 14" xfId="10782"/>
    <cellStyle name="Calcul 3 2 2 15" xfId="10783"/>
    <cellStyle name="Calcul 3 2 2 16" xfId="10784"/>
    <cellStyle name="Calcul 3 2 2 17" xfId="10785"/>
    <cellStyle name="Calcul 3 2 2 18" xfId="10786"/>
    <cellStyle name="Calcul 3 2 2 19" xfId="10787"/>
    <cellStyle name="Calcul 3 2 2 2" xfId="10788"/>
    <cellStyle name="Calcul 3 2 2 2 10" xfId="10789"/>
    <cellStyle name="Calcul 3 2 2 2 11" xfId="10790"/>
    <cellStyle name="Calcul 3 2 2 2 12" xfId="10791"/>
    <cellStyle name="Calcul 3 2 2 2 13" xfId="10792"/>
    <cellStyle name="Calcul 3 2 2 2 14" xfId="10793"/>
    <cellStyle name="Calcul 3 2 2 2 15" xfId="10794"/>
    <cellStyle name="Calcul 3 2 2 2 2" xfId="10795"/>
    <cellStyle name="Calcul 3 2 2 2 2 2" xfId="10796"/>
    <cellStyle name="Calcul 3 2 2 2 2 3" xfId="10797"/>
    <cellStyle name="Calcul 3 2 2 2 2 4" xfId="10798"/>
    <cellStyle name="Calcul 3 2 2 2 2 5" xfId="10799"/>
    <cellStyle name="Calcul 3 2 2 2 2 6" xfId="10800"/>
    <cellStyle name="Calcul 3 2 2 2 2 7" xfId="10801"/>
    <cellStyle name="Calcul 3 2 2 2 2 8" xfId="10802"/>
    <cellStyle name="Calcul 3 2 2 2 2 9" xfId="10803"/>
    <cellStyle name="Calcul 3 2 2 2 3" xfId="10804"/>
    <cellStyle name="Calcul 3 2 2 2 3 2" xfId="10805"/>
    <cellStyle name="Calcul 3 2 2 2 3 3" xfId="10806"/>
    <cellStyle name="Calcul 3 2 2 2 3 4" xfId="10807"/>
    <cellStyle name="Calcul 3 2 2 2 3 5" xfId="10808"/>
    <cellStyle name="Calcul 3 2 2 2 3 6" xfId="10809"/>
    <cellStyle name="Calcul 3 2 2 2 3 7" xfId="10810"/>
    <cellStyle name="Calcul 3 2 2 2 3 8" xfId="10811"/>
    <cellStyle name="Calcul 3 2 2 2 3 9" xfId="10812"/>
    <cellStyle name="Calcul 3 2 2 2 4" xfId="10813"/>
    <cellStyle name="Calcul 3 2 2 2 4 2" xfId="10814"/>
    <cellStyle name="Calcul 3 2 2 2 4 3" xfId="10815"/>
    <cellStyle name="Calcul 3 2 2 2 4 4" xfId="10816"/>
    <cellStyle name="Calcul 3 2 2 2 4 5" xfId="10817"/>
    <cellStyle name="Calcul 3 2 2 2 4 6" xfId="10818"/>
    <cellStyle name="Calcul 3 2 2 2 4 7" xfId="10819"/>
    <cellStyle name="Calcul 3 2 2 2 4 8" xfId="10820"/>
    <cellStyle name="Calcul 3 2 2 2 4 9" xfId="10821"/>
    <cellStyle name="Calcul 3 2 2 2 5" xfId="10822"/>
    <cellStyle name="Calcul 3 2 2 2 5 2" xfId="10823"/>
    <cellStyle name="Calcul 3 2 2 2 5 3" xfId="10824"/>
    <cellStyle name="Calcul 3 2 2 2 5 4" xfId="10825"/>
    <cellStyle name="Calcul 3 2 2 2 5 5" xfId="10826"/>
    <cellStyle name="Calcul 3 2 2 2 5 6" xfId="10827"/>
    <cellStyle name="Calcul 3 2 2 2 5 7" xfId="10828"/>
    <cellStyle name="Calcul 3 2 2 2 5 8" xfId="10829"/>
    <cellStyle name="Calcul 3 2 2 2 6" xfId="10830"/>
    <cellStyle name="Calcul 3 2 2 2 6 2" xfId="10831"/>
    <cellStyle name="Calcul 3 2 2 2 6 3" xfId="10832"/>
    <cellStyle name="Calcul 3 2 2 2 6 4" xfId="10833"/>
    <cellStyle name="Calcul 3 2 2 2 6 5" xfId="10834"/>
    <cellStyle name="Calcul 3 2 2 2 6 6" xfId="10835"/>
    <cellStyle name="Calcul 3 2 2 2 6 7" xfId="10836"/>
    <cellStyle name="Calcul 3 2 2 2 6 8" xfId="10837"/>
    <cellStyle name="Calcul 3 2 2 2 7" xfId="10838"/>
    <cellStyle name="Calcul 3 2 2 2 7 2" xfId="10839"/>
    <cellStyle name="Calcul 3 2 2 2 7 3" xfId="10840"/>
    <cellStyle name="Calcul 3 2 2 2 7 4" xfId="10841"/>
    <cellStyle name="Calcul 3 2 2 2 7 5" xfId="10842"/>
    <cellStyle name="Calcul 3 2 2 2 7 6" xfId="10843"/>
    <cellStyle name="Calcul 3 2 2 2 7 7" xfId="10844"/>
    <cellStyle name="Calcul 3 2 2 2 7 8" xfId="10845"/>
    <cellStyle name="Calcul 3 2 2 2 8" xfId="10846"/>
    <cellStyle name="Calcul 3 2 2 2 9" xfId="10847"/>
    <cellStyle name="Calcul 3 2 2 20" xfId="10848"/>
    <cellStyle name="Calcul 3 2 2 21" xfId="10849"/>
    <cellStyle name="Calcul 3 2 2 22" xfId="10850"/>
    <cellStyle name="Calcul 3 2 2 23" xfId="10851"/>
    <cellStyle name="Calcul 3 2 2 24" xfId="10852"/>
    <cellStyle name="Calcul 3 2 2 25" xfId="10853"/>
    <cellStyle name="Calcul 3 2 2 26" xfId="10854"/>
    <cellStyle name="Calcul 3 2 2 27" xfId="10855"/>
    <cellStyle name="Calcul 3 2 2 3" xfId="10856"/>
    <cellStyle name="Calcul 3 2 2 3 10" xfId="10857"/>
    <cellStyle name="Calcul 3 2 2 3 11" xfId="10858"/>
    <cellStyle name="Calcul 3 2 2 3 12" xfId="10859"/>
    <cellStyle name="Calcul 3 2 2 3 13" xfId="10860"/>
    <cellStyle name="Calcul 3 2 2 3 14" xfId="10861"/>
    <cellStyle name="Calcul 3 2 2 3 15" xfId="10862"/>
    <cellStyle name="Calcul 3 2 2 3 2" xfId="10863"/>
    <cellStyle name="Calcul 3 2 2 3 2 2" xfId="10864"/>
    <cellStyle name="Calcul 3 2 2 3 2 3" xfId="10865"/>
    <cellStyle name="Calcul 3 2 2 3 2 4" xfId="10866"/>
    <cellStyle name="Calcul 3 2 2 3 2 5" xfId="10867"/>
    <cellStyle name="Calcul 3 2 2 3 2 6" xfId="10868"/>
    <cellStyle name="Calcul 3 2 2 3 2 7" xfId="10869"/>
    <cellStyle name="Calcul 3 2 2 3 2 8" xfId="10870"/>
    <cellStyle name="Calcul 3 2 2 3 3" xfId="10871"/>
    <cellStyle name="Calcul 3 2 2 3 3 2" xfId="10872"/>
    <cellStyle name="Calcul 3 2 2 3 3 3" xfId="10873"/>
    <cellStyle name="Calcul 3 2 2 3 3 4" xfId="10874"/>
    <cellStyle name="Calcul 3 2 2 3 3 5" xfId="10875"/>
    <cellStyle name="Calcul 3 2 2 3 3 6" xfId="10876"/>
    <cellStyle name="Calcul 3 2 2 3 3 7" xfId="10877"/>
    <cellStyle name="Calcul 3 2 2 3 3 8" xfId="10878"/>
    <cellStyle name="Calcul 3 2 2 3 4" xfId="10879"/>
    <cellStyle name="Calcul 3 2 2 3 4 2" xfId="10880"/>
    <cellStyle name="Calcul 3 2 2 3 4 3" xfId="10881"/>
    <cellStyle name="Calcul 3 2 2 3 4 4" xfId="10882"/>
    <cellStyle name="Calcul 3 2 2 3 4 5" xfId="10883"/>
    <cellStyle name="Calcul 3 2 2 3 4 6" xfId="10884"/>
    <cellStyle name="Calcul 3 2 2 3 4 7" xfId="10885"/>
    <cellStyle name="Calcul 3 2 2 3 4 8" xfId="10886"/>
    <cellStyle name="Calcul 3 2 2 3 5" xfId="10887"/>
    <cellStyle name="Calcul 3 2 2 3 5 2" xfId="10888"/>
    <cellStyle name="Calcul 3 2 2 3 5 3" xfId="10889"/>
    <cellStyle name="Calcul 3 2 2 3 5 4" xfId="10890"/>
    <cellStyle name="Calcul 3 2 2 3 5 5" xfId="10891"/>
    <cellStyle name="Calcul 3 2 2 3 5 6" xfId="10892"/>
    <cellStyle name="Calcul 3 2 2 3 5 7" xfId="10893"/>
    <cellStyle name="Calcul 3 2 2 3 5 8" xfId="10894"/>
    <cellStyle name="Calcul 3 2 2 3 6" xfId="10895"/>
    <cellStyle name="Calcul 3 2 2 3 6 2" xfId="10896"/>
    <cellStyle name="Calcul 3 2 2 3 6 3" xfId="10897"/>
    <cellStyle name="Calcul 3 2 2 3 6 4" xfId="10898"/>
    <cellStyle name="Calcul 3 2 2 3 6 5" xfId="10899"/>
    <cellStyle name="Calcul 3 2 2 3 6 6" xfId="10900"/>
    <cellStyle name="Calcul 3 2 2 3 6 7" xfId="10901"/>
    <cellStyle name="Calcul 3 2 2 3 6 8" xfId="10902"/>
    <cellStyle name="Calcul 3 2 2 3 7" xfId="10903"/>
    <cellStyle name="Calcul 3 2 2 3 7 2" xfId="10904"/>
    <cellStyle name="Calcul 3 2 2 3 7 3" xfId="10905"/>
    <cellStyle name="Calcul 3 2 2 3 7 4" xfId="10906"/>
    <cellStyle name="Calcul 3 2 2 3 7 5" xfId="10907"/>
    <cellStyle name="Calcul 3 2 2 3 7 6" xfId="10908"/>
    <cellStyle name="Calcul 3 2 2 3 7 7" xfId="10909"/>
    <cellStyle name="Calcul 3 2 2 3 7 8" xfId="10910"/>
    <cellStyle name="Calcul 3 2 2 3 8" xfId="10911"/>
    <cellStyle name="Calcul 3 2 2 3 9" xfId="10912"/>
    <cellStyle name="Calcul 3 2 2 4" xfId="10913"/>
    <cellStyle name="Calcul 3 2 2 4 2" xfId="10914"/>
    <cellStyle name="Calcul 3 2 2 4 3" xfId="10915"/>
    <cellStyle name="Calcul 3 2 2 4 4" xfId="10916"/>
    <cellStyle name="Calcul 3 2 2 4 5" xfId="10917"/>
    <cellStyle name="Calcul 3 2 2 4 6" xfId="10918"/>
    <cellStyle name="Calcul 3 2 2 4 7" xfId="10919"/>
    <cellStyle name="Calcul 3 2 2 4 8" xfId="10920"/>
    <cellStyle name="Calcul 3 2 2 4 9" xfId="10921"/>
    <cellStyle name="Calcul 3 2 2 5" xfId="10922"/>
    <cellStyle name="Calcul 3 2 2 5 2" xfId="10923"/>
    <cellStyle name="Calcul 3 2 2 5 3" xfId="10924"/>
    <cellStyle name="Calcul 3 2 2 5 4" xfId="10925"/>
    <cellStyle name="Calcul 3 2 2 5 5" xfId="10926"/>
    <cellStyle name="Calcul 3 2 2 5 6" xfId="10927"/>
    <cellStyle name="Calcul 3 2 2 5 7" xfId="10928"/>
    <cellStyle name="Calcul 3 2 2 5 8" xfId="10929"/>
    <cellStyle name="Calcul 3 2 2 5 9" xfId="10930"/>
    <cellStyle name="Calcul 3 2 2 6" xfId="10931"/>
    <cellStyle name="Calcul 3 2 2 6 2" xfId="10932"/>
    <cellStyle name="Calcul 3 2 2 6 3" xfId="10933"/>
    <cellStyle name="Calcul 3 2 2 6 4" xfId="10934"/>
    <cellStyle name="Calcul 3 2 2 6 5" xfId="10935"/>
    <cellStyle name="Calcul 3 2 2 6 6" xfId="10936"/>
    <cellStyle name="Calcul 3 2 2 6 7" xfId="10937"/>
    <cellStyle name="Calcul 3 2 2 6 8" xfId="10938"/>
    <cellStyle name="Calcul 3 2 2 6 9" xfId="10939"/>
    <cellStyle name="Calcul 3 2 2 7" xfId="10940"/>
    <cellStyle name="Calcul 3 2 2 7 2" xfId="10941"/>
    <cellStyle name="Calcul 3 2 2 7 3" xfId="10942"/>
    <cellStyle name="Calcul 3 2 2 7 4" xfId="10943"/>
    <cellStyle name="Calcul 3 2 2 7 5" xfId="10944"/>
    <cellStyle name="Calcul 3 2 2 7 6" xfId="10945"/>
    <cellStyle name="Calcul 3 2 2 7 7" xfId="10946"/>
    <cellStyle name="Calcul 3 2 2 7 8" xfId="10947"/>
    <cellStyle name="Calcul 3 2 2 8" xfId="10948"/>
    <cellStyle name="Calcul 3 2 2 8 2" xfId="10949"/>
    <cellStyle name="Calcul 3 2 2 8 3" xfId="10950"/>
    <cellStyle name="Calcul 3 2 2 8 4" xfId="10951"/>
    <cellStyle name="Calcul 3 2 2 8 5" xfId="10952"/>
    <cellStyle name="Calcul 3 2 2 8 6" xfId="10953"/>
    <cellStyle name="Calcul 3 2 2 8 7" xfId="10954"/>
    <cellStyle name="Calcul 3 2 2 8 8" xfId="10955"/>
    <cellStyle name="Calcul 3 2 2 9" xfId="10956"/>
    <cellStyle name="Calcul 3 2 2 9 2" xfId="10957"/>
    <cellStyle name="Calcul 3 2 2 9 3" xfId="10958"/>
    <cellStyle name="Calcul 3 2 2 9 4" xfId="10959"/>
    <cellStyle name="Calcul 3 2 2 9 5" xfId="10960"/>
    <cellStyle name="Calcul 3 2 2 9 6" xfId="10961"/>
    <cellStyle name="Calcul 3 2 2 9 7" xfId="10962"/>
    <cellStyle name="Calcul 3 2 2 9 8" xfId="10963"/>
    <cellStyle name="Calcul 3 2 20" xfId="10964"/>
    <cellStyle name="Calcul 3 2 21" xfId="10965"/>
    <cellStyle name="Calcul 3 2 22" xfId="10966"/>
    <cellStyle name="Calcul 3 2 23" xfId="10967"/>
    <cellStyle name="Calcul 3 2 24" xfId="10968"/>
    <cellStyle name="Calcul 3 2 25" xfId="10969"/>
    <cellStyle name="Calcul 3 2 26" xfId="10970"/>
    <cellStyle name="Calcul 3 2 3" xfId="10971"/>
    <cellStyle name="Calcul 3 2 3 10" xfId="10972"/>
    <cellStyle name="Calcul 3 2 3 11" xfId="10973"/>
    <cellStyle name="Calcul 3 2 3 12" xfId="10974"/>
    <cellStyle name="Calcul 3 2 3 13" xfId="10975"/>
    <cellStyle name="Calcul 3 2 3 14" xfId="10976"/>
    <cellStyle name="Calcul 3 2 3 15" xfId="10977"/>
    <cellStyle name="Calcul 3 2 3 16" xfId="10978"/>
    <cellStyle name="Calcul 3 2 3 17" xfId="10979"/>
    <cellStyle name="Calcul 3 2 3 18" xfId="10980"/>
    <cellStyle name="Calcul 3 2 3 19" xfId="10981"/>
    <cellStyle name="Calcul 3 2 3 2" xfId="10982"/>
    <cellStyle name="Calcul 3 2 3 2 2" xfId="10983"/>
    <cellStyle name="Calcul 3 2 3 2 3" xfId="10984"/>
    <cellStyle name="Calcul 3 2 3 2 4" xfId="10985"/>
    <cellStyle name="Calcul 3 2 3 2 5" xfId="10986"/>
    <cellStyle name="Calcul 3 2 3 2 6" xfId="10987"/>
    <cellStyle name="Calcul 3 2 3 2 7" xfId="10988"/>
    <cellStyle name="Calcul 3 2 3 2 8" xfId="10989"/>
    <cellStyle name="Calcul 3 2 3 2 9" xfId="10990"/>
    <cellStyle name="Calcul 3 2 3 20" xfId="10991"/>
    <cellStyle name="Calcul 3 2 3 21" xfId="10992"/>
    <cellStyle name="Calcul 3 2 3 22" xfId="10993"/>
    <cellStyle name="Calcul 3 2 3 23" xfId="10994"/>
    <cellStyle name="Calcul 3 2 3 24" xfId="10995"/>
    <cellStyle name="Calcul 3 2 3 3" xfId="10996"/>
    <cellStyle name="Calcul 3 2 3 3 2" xfId="10997"/>
    <cellStyle name="Calcul 3 2 3 3 3" xfId="10998"/>
    <cellStyle name="Calcul 3 2 3 3 4" xfId="10999"/>
    <cellStyle name="Calcul 3 2 3 3 5" xfId="11000"/>
    <cellStyle name="Calcul 3 2 3 3 6" xfId="11001"/>
    <cellStyle name="Calcul 3 2 3 3 7" xfId="11002"/>
    <cellStyle name="Calcul 3 2 3 3 8" xfId="11003"/>
    <cellStyle name="Calcul 3 2 3 3 9" xfId="11004"/>
    <cellStyle name="Calcul 3 2 3 4" xfId="11005"/>
    <cellStyle name="Calcul 3 2 3 4 2" xfId="11006"/>
    <cellStyle name="Calcul 3 2 3 4 3" xfId="11007"/>
    <cellStyle name="Calcul 3 2 3 4 4" xfId="11008"/>
    <cellStyle name="Calcul 3 2 3 4 5" xfId="11009"/>
    <cellStyle name="Calcul 3 2 3 4 6" xfId="11010"/>
    <cellStyle name="Calcul 3 2 3 4 7" xfId="11011"/>
    <cellStyle name="Calcul 3 2 3 4 8" xfId="11012"/>
    <cellStyle name="Calcul 3 2 3 4 9" xfId="11013"/>
    <cellStyle name="Calcul 3 2 3 5" xfId="11014"/>
    <cellStyle name="Calcul 3 2 3 5 2" xfId="11015"/>
    <cellStyle name="Calcul 3 2 3 5 3" xfId="11016"/>
    <cellStyle name="Calcul 3 2 3 5 4" xfId="11017"/>
    <cellStyle name="Calcul 3 2 3 5 5" xfId="11018"/>
    <cellStyle name="Calcul 3 2 3 5 6" xfId="11019"/>
    <cellStyle name="Calcul 3 2 3 5 7" xfId="11020"/>
    <cellStyle name="Calcul 3 2 3 5 8" xfId="11021"/>
    <cellStyle name="Calcul 3 2 3 6" xfId="11022"/>
    <cellStyle name="Calcul 3 2 3 6 2" xfId="11023"/>
    <cellStyle name="Calcul 3 2 3 6 3" xfId="11024"/>
    <cellStyle name="Calcul 3 2 3 6 4" xfId="11025"/>
    <cellStyle name="Calcul 3 2 3 6 5" xfId="11026"/>
    <cellStyle name="Calcul 3 2 3 6 6" xfId="11027"/>
    <cellStyle name="Calcul 3 2 3 6 7" xfId="11028"/>
    <cellStyle name="Calcul 3 2 3 6 8" xfId="11029"/>
    <cellStyle name="Calcul 3 2 3 7" xfId="11030"/>
    <cellStyle name="Calcul 3 2 3 7 2" xfId="11031"/>
    <cellStyle name="Calcul 3 2 3 7 3" xfId="11032"/>
    <cellStyle name="Calcul 3 2 3 7 4" xfId="11033"/>
    <cellStyle name="Calcul 3 2 3 7 5" xfId="11034"/>
    <cellStyle name="Calcul 3 2 3 7 6" xfId="11035"/>
    <cellStyle name="Calcul 3 2 3 7 7" xfId="11036"/>
    <cellStyle name="Calcul 3 2 3 7 8" xfId="11037"/>
    <cellStyle name="Calcul 3 2 3 8" xfId="11038"/>
    <cellStyle name="Calcul 3 2 3 9" xfId="11039"/>
    <cellStyle name="Calcul 3 2 4" xfId="11040"/>
    <cellStyle name="Calcul 3 2 4 10" xfId="11041"/>
    <cellStyle name="Calcul 3 2 4 11" xfId="11042"/>
    <cellStyle name="Calcul 3 2 4 12" xfId="11043"/>
    <cellStyle name="Calcul 3 2 4 13" xfId="11044"/>
    <cellStyle name="Calcul 3 2 4 14" xfId="11045"/>
    <cellStyle name="Calcul 3 2 4 15" xfId="11046"/>
    <cellStyle name="Calcul 3 2 4 16" xfId="11047"/>
    <cellStyle name="Calcul 3 2 4 17" xfId="11048"/>
    <cellStyle name="Calcul 3 2 4 18" xfId="11049"/>
    <cellStyle name="Calcul 3 2 4 2" xfId="11050"/>
    <cellStyle name="Calcul 3 2 4 3" xfId="11051"/>
    <cellStyle name="Calcul 3 2 4 4" xfId="11052"/>
    <cellStyle name="Calcul 3 2 4 5" xfId="11053"/>
    <cellStyle name="Calcul 3 2 4 6" xfId="11054"/>
    <cellStyle name="Calcul 3 2 4 7" xfId="11055"/>
    <cellStyle name="Calcul 3 2 4 8" xfId="11056"/>
    <cellStyle name="Calcul 3 2 4 9" xfId="11057"/>
    <cellStyle name="Calcul 3 2 5" xfId="11058"/>
    <cellStyle name="Calcul 3 2 5 10" xfId="11059"/>
    <cellStyle name="Calcul 3 2 5 11" xfId="11060"/>
    <cellStyle name="Calcul 3 2 5 12" xfId="11061"/>
    <cellStyle name="Calcul 3 2 5 13" xfId="11062"/>
    <cellStyle name="Calcul 3 2 5 14" xfId="11063"/>
    <cellStyle name="Calcul 3 2 5 15" xfId="11064"/>
    <cellStyle name="Calcul 3 2 5 16" xfId="11065"/>
    <cellStyle name="Calcul 3 2 5 17" xfId="11066"/>
    <cellStyle name="Calcul 3 2 5 18" xfId="11067"/>
    <cellStyle name="Calcul 3 2 5 2" xfId="11068"/>
    <cellStyle name="Calcul 3 2 5 3" xfId="11069"/>
    <cellStyle name="Calcul 3 2 5 4" xfId="11070"/>
    <cellStyle name="Calcul 3 2 5 5" xfId="11071"/>
    <cellStyle name="Calcul 3 2 5 6" xfId="11072"/>
    <cellStyle name="Calcul 3 2 5 7" xfId="11073"/>
    <cellStyle name="Calcul 3 2 5 8" xfId="11074"/>
    <cellStyle name="Calcul 3 2 5 9" xfId="11075"/>
    <cellStyle name="Calcul 3 2 6" xfId="11076"/>
    <cellStyle name="Calcul 3 2 6 10" xfId="11077"/>
    <cellStyle name="Calcul 3 2 6 11" xfId="11078"/>
    <cellStyle name="Calcul 3 2 6 12" xfId="11079"/>
    <cellStyle name="Calcul 3 2 6 13" xfId="11080"/>
    <cellStyle name="Calcul 3 2 6 14" xfId="11081"/>
    <cellStyle name="Calcul 3 2 6 15" xfId="11082"/>
    <cellStyle name="Calcul 3 2 6 16" xfId="11083"/>
    <cellStyle name="Calcul 3 2 6 17" xfId="11084"/>
    <cellStyle name="Calcul 3 2 6 18" xfId="11085"/>
    <cellStyle name="Calcul 3 2 6 2" xfId="11086"/>
    <cellStyle name="Calcul 3 2 6 3" xfId="11087"/>
    <cellStyle name="Calcul 3 2 6 4" xfId="11088"/>
    <cellStyle name="Calcul 3 2 6 5" xfId="11089"/>
    <cellStyle name="Calcul 3 2 6 6" xfId="11090"/>
    <cellStyle name="Calcul 3 2 6 7" xfId="11091"/>
    <cellStyle name="Calcul 3 2 6 8" xfId="11092"/>
    <cellStyle name="Calcul 3 2 6 9" xfId="11093"/>
    <cellStyle name="Calcul 3 2 7" xfId="11094"/>
    <cellStyle name="Calcul 3 2 7 2" xfId="11095"/>
    <cellStyle name="Calcul 3 2 7 3" xfId="11096"/>
    <cellStyle name="Calcul 3 2 7 4" xfId="11097"/>
    <cellStyle name="Calcul 3 2 7 5" xfId="11098"/>
    <cellStyle name="Calcul 3 2 7 6" xfId="11099"/>
    <cellStyle name="Calcul 3 2 7 7" xfId="11100"/>
    <cellStyle name="Calcul 3 2 7 8" xfId="11101"/>
    <cellStyle name="Calcul 3 2 7 9" xfId="11102"/>
    <cellStyle name="Calcul 3 2 8" xfId="11103"/>
    <cellStyle name="Calcul 3 2 8 2" xfId="11104"/>
    <cellStyle name="Calcul 3 2 8 3" xfId="11105"/>
    <cellStyle name="Calcul 3 2 8 4" xfId="11106"/>
    <cellStyle name="Calcul 3 2 8 5" xfId="11107"/>
    <cellStyle name="Calcul 3 2 8 6" xfId="11108"/>
    <cellStyle name="Calcul 3 2 8 7" xfId="11109"/>
    <cellStyle name="Calcul 3 2 8 8" xfId="11110"/>
    <cellStyle name="Calcul 3 2 8 9" xfId="11111"/>
    <cellStyle name="Calcul 3 2 9" xfId="11112"/>
    <cellStyle name="Calcul 3 2 9 2" xfId="11113"/>
    <cellStyle name="Calcul 3 2 9 3" xfId="11114"/>
    <cellStyle name="Calcul 3 2 9 4" xfId="11115"/>
    <cellStyle name="Calcul 3 2 9 5" xfId="11116"/>
    <cellStyle name="Calcul 3 2 9 6" xfId="11117"/>
    <cellStyle name="Calcul 3 2 9 7" xfId="11118"/>
    <cellStyle name="Calcul 3 2 9 8" xfId="11119"/>
    <cellStyle name="Calcul 3 20" xfId="11120"/>
    <cellStyle name="Calcul 3 21" xfId="11121"/>
    <cellStyle name="Calcul 3 22" xfId="11122"/>
    <cellStyle name="Calcul 3 23" xfId="11123"/>
    <cellStyle name="Calcul 3 24" xfId="11124"/>
    <cellStyle name="Calcul 3 25" xfId="11125"/>
    <cellStyle name="Calcul 3 26" xfId="11126"/>
    <cellStyle name="Calcul 3 27" xfId="11127"/>
    <cellStyle name="Calcul 3 3" xfId="11128"/>
    <cellStyle name="Calcul 3 3 10" xfId="11129"/>
    <cellStyle name="Calcul 3 3 11" xfId="11130"/>
    <cellStyle name="Calcul 3 3 12" xfId="11131"/>
    <cellStyle name="Calcul 3 3 13" xfId="11132"/>
    <cellStyle name="Calcul 3 3 14" xfId="11133"/>
    <cellStyle name="Calcul 3 3 15" xfId="11134"/>
    <cellStyle name="Calcul 3 3 16" xfId="11135"/>
    <cellStyle name="Calcul 3 3 17" xfId="11136"/>
    <cellStyle name="Calcul 3 3 18" xfId="11137"/>
    <cellStyle name="Calcul 3 3 19" xfId="11138"/>
    <cellStyle name="Calcul 3 3 2" xfId="11139"/>
    <cellStyle name="Calcul 3 3 2 10" xfId="11140"/>
    <cellStyle name="Calcul 3 3 2 11" xfId="11141"/>
    <cellStyle name="Calcul 3 3 2 12" xfId="11142"/>
    <cellStyle name="Calcul 3 3 2 13" xfId="11143"/>
    <cellStyle name="Calcul 3 3 2 14" xfId="11144"/>
    <cellStyle name="Calcul 3 3 2 15" xfId="11145"/>
    <cellStyle name="Calcul 3 3 2 2" xfId="11146"/>
    <cellStyle name="Calcul 3 3 2 2 2" xfId="11147"/>
    <cellStyle name="Calcul 3 3 2 2 3" xfId="11148"/>
    <cellStyle name="Calcul 3 3 2 2 4" xfId="11149"/>
    <cellStyle name="Calcul 3 3 2 2 5" xfId="11150"/>
    <cellStyle name="Calcul 3 3 2 2 6" xfId="11151"/>
    <cellStyle name="Calcul 3 3 2 2 7" xfId="11152"/>
    <cellStyle name="Calcul 3 3 2 2 8" xfId="11153"/>
    <cellStyle name="Calcul 3 3 2 2 9" xfId="11154"/>
    <cellStyle name="Calcul 3 3 2 3" xfId="11155"/>
    <cellStyle name="Calcul 3 3 2 3 2" xfId="11156"/>
    <cellStyle name="Calcul 3 3 2 3 3" xfId="11157"/>
    <cellStyle name="Calcul 3 3 2 3 4" xfId="11158"/>
    <cellStyle name="Calcul 3 3 2 3 5" xfId="11159"/>
    <cellStyle name="Calcul 3 3 2 3 6" xfId="11160"/>
    <cellStyle name="Calcul 3 3 2 3 7" xfId="11161"/>
    <cellStyle name="Calcul 3 3 2 3 8" xfId="11162"/>
    <cellStyle name="Calcul 3 3 2 3 9" xfId="11163"/>
    <cellStyle name="Calcul 3 3 2 4" xfId="11164"/>
    <cellStyle name="Calcul 3 3 2 4 2" xfId="11165"/>
    <cellStyle name="Calcul 3 3 2 4 3" xfId="11166"/>
    <cellStyle name="Calcul 3 3 2 4 4" xfId="11167"/>
    <cellStyle name="Calcul 3 3 2 4 5" xfId="11168"/>
    <cellStyle name="Calcul 3 3 2 4 6" xfId="11169"/>
    <cellStyle name="Calcul 3 3 2 4 7" xfId="11170"/>
    <cellStyle name="Calcul 3 3 2 4 8" xfId="11171"/>
    <cellStyle name="Calcul 3 3 2 4 9" xfId="11172"/>
    <cellStyle name="Calcul 3 3 2 5" xfId="11173"/>
    <cellStyle name="Calcul 3 3 2 5 2" xfId="11174"/>
    <cellStyle name="Calcul 3 3 2 5 3" xfId="11175"/>
    <cellStyle name="Calcul 3 3 2 5 4" xfId="11176"/>
    <cellStyle name="Calcul 3 3 2 5 5" xfId="11177"/>
    <cellStyle name="Calcul 3 3 2 5 6" xfId="11178"/>
    <cellStyle name="Calcul 3 3 2 5 7" xfId="11179"/>
    <cellStyle name="Calcul 3 3 2 5 8" xfId="11180"/>
    <cellStyle name="Calcul 3 3 2 6" xfId="11181"/>
    <cellStyle name="Calcul 3 3 2 6 2" xfId="11182"/>
    <cellStyle name="Calcul 3 3 2 6 3" xfId="11183"/>
    <cellStyle name="Calcul 3 3 2 6 4" xfId="11184"/>
    <cellStyle name="Calcul 3 3 2 6 5" xfId="11185"/>
    <cellStyle name="Calcul 3 3 2 6 6" xfId="11186"/>
    <cellStyle name="Calcul 3 3 2 6 7" xfId="11187"/>
    <cellStyle name="Calcul 3 3 2 6 8" xfId="11188"/>
    <cellStyle name="Calcul 3 3 2 7" xfId="11189"/>
    <cellStyle name="Calcul 3 3 2 7 2" xfId="11190"/>
    <cellStyle name="Calcul 3 3 2 7 3" xfId="11191"/>
    <cellStyle name="Calcul 3 3 2 7 4" xfId="11192"/>
    <cellStyle name="Calcul 3 3 2 7 5" xfId="11193"/>
    <cellStyle name="Calcul 3 3 2 7 6" xfId="11194"/>
    <cellStyle name="Calcul 3 3 2 7 7" xfId="11195"/>
    <cellStyle name="Calcul 3 3 2 7 8" xfId="11196"/>
    <cellStyle name="Calcul 3 3 2 8" xfId="11197"/>
    <cellStyle name="Calcul 3 3 2 9" xfId="11198"/>
    <cellStyle name="Calcul 3 3 20" xfId="11199"/>
    <cellStyle name="Calcul 3 3 21" xfId="11200"/>
    <cellStyle name="Calcul 3 3 22" xfId="11201"/>
    <cellStyle name="Calcul 3 3 23" xfId="11202"/>
    <cellStyle name="Calcul 3 3 24" xfId="11203"/>
    <cellStyle name="Calcul 3 3 25" xfId="11204"/>
    <cellStyle name="Calcul 3 3 26" xfId="11205"/>
    <cellStyle name="Calcul 3 3 27" xfId="11206"/>
    <cellStyle name="Calcul 3 3 3" xfId="11207"/>
    <cellStyle name="Calcul 3 3 3 10" xfId="11208"/>
    <cellStyle name="Calcul 3 3 3 11" xfId="11209"/>
    <cellStyle name="Calcul 3 3 3 12" xfId="11210"/>
    <cellStyle name="Calcul 3 3 3 13" xfId="11211"/>
    <cellStyle name="Calcul 3 3 3 14" xfId="11212"/>
    <cellStyle name="Calcul 3 3 3 15" xfId="11213"/>
    <cellStyle name="Calcul 3 3 3 2" xfId="11214"/>
    <cellStyle name="Calcul 3 3 3 2 2" xfId="11215"/>
    <cellStyle name="Calcul 3 3 3 2 3" xfId="11216"/>
    <cellStyle name="Calcul 3 3 3 2 4" xfId="11217"/>
    <cellStyle name="Calcul 3 3 3 2 5" xfId="11218"/>
    <cellStyle name="Calcul 3 3 3 2 6" xfId="11219"/>
    <cellStyle name="Calcul 3 3 3 2 7" xfId="11220"/>
    <cellStyle name="Calcul 3 3 3 2 8" xfId="11221"/>
    <cellStyle name="Calcul 3 3 3 3" xfId="11222"/>
    <cellStyle name="Calcul 3 3 3 3 2" xfId="11223"/>
    <cellStyle name="Calcul 3 3 3 3 3" xfId="11224"/>
    <cellStyle name="Calcul 3 3 3 3 4" xfId="11225"/>
    <cellStyle name="Calcul 3 3 3 3 5" xfId="11226"/>
    <cellStyle name="Calcul 3 3 3 3 6" xfId="11227"/>
    <cellStyle name="Calcul 3 3 3 3 7" xfId="11228"/>
    <cellStyle name="Calcul 3 3 3 3 8" xfId="11229"/>
    <cellStyle name="Calcul 3 3 3 4" xfId="11230"/>
    <cellStyle name="Calcul 3 3 3 4 2" xfId="11231"/>
    <cellStyle name="Calcul 3 3 3 4 3" xfId="11232"/>
    <cellStyle name="Calcul 3 3 3 4 4" xfId="11233"/>
    <cellStyle name="Calcul 3 3 3 4 5" xfId="11234"/>
    <cellStyle name="Calcul 3 3 3 4 6" xfId="11235"/>
    <cellStyle name="Calcul 3 3 3 4 7" xfId="11236"/>
    <cellStyle name="Calcul 3 3 3 4 8" xfId="11237"/>
    <cellStyle name="Calcul 3 3 3 5" xfId="11238"/>
    <cellStyle name="Calcul 3 3 3 5 2" xfId="11239"/>
    <cellStyle name="Calcul 3 3 3 5 3" xfId="11240"/>
    <cellStyle name="Calcul 3 3 3 5 4" xfId="11241"/>
    <cellStyle name="Calcul 3 3 3 5 5" xfId="11242"/>
    <cellStyle name="Calcul 3 3 3 5 6" xfId="11243"/>
    <cellStyle name="Calcul 3 3 3 5 7" xfId="11244"/>
    <cellStyle name="Calcul 3 3 3 5 8" xfId="11245"/>
    <cellStyle name="Calcul 3 3 3 6" xfId="11246"/>
    <cellStyle name="Calcul 3 3 3 6 2" xfId="11247"/>
    <cellStyle name="Calcul 3 3 3 6 3" xfId="11248"/>
    <cellStyle name="Calcul 3 3 3 6 4" xfId="11249"/>
    <cellStyle name="Calcul 3 3 3 6 5" xfId="11250"/>
    <cellStyle name="Calcul 3 3 3 6 6" xfId="11251"/>
    <cellStyle name="Calcul 3 3 3 6 7" xfId="11252"/>
    <cellStyle name="Calcul 3 3 3 6 8" xfId="11253"/>
    <cellStyle name="Calcul 3 3 3 7" xfId="11254"/>
    <cellStyle name="Calcul 3 3 3 7 2" xfId="11255"/>
    <cellStyle name="Calcul 3 3 3 7 3" xfId="11256"/>
    <cellStyle name="Calcul 3 3 3 7 4" xfId="11257"/>
    <cellStyle name="Calcul 3 3 3 7 5" xfId="11258"/>
    <cellStyle name="Calcul 3 3 3 7 6" xfId="11259"/>
    <cellStyle name="Calcul 3 3 3 7 7" xfId="11260"/>
    <cellStyle name="Calcul 3 3 3 7 8" xfId="11261"/>
    <cellStyle name="Calcul 3 3 3 8" xfId="11262"/>
    <cellStyle name="Calcul 3 3 3 9" xfId="11263"/>
    <cellStyle name="Calcul 3 3 4" xfId="11264"/>
    <cellStyle name="Calcul 3 3 4 2" xfId="11265"/>
    <cellStyle name="Calcul 3 3 4 3" xfId="11266"/>
    <cellStyle name="Calcul 3 3 4 4" xfId="11267"/>
    <cellStyle name="Calcul 3 3 4 5" xfId="11268"/>
    <cellStyle name="Calcul 3 3 4 6" xfId="11269"/>
    <cellStyle name="Calcul 3 3 4 7" xfId="11270"/>
    <cellStyle name="Calcul 3 3 4 8" xfId="11271"/>
    <cellStyle name="Calcul 3 3 4 9" xfId="11272"/>
    <cellStyle name="Calcul 3 3 5" xfId="11273"/>
    <cellStyle name="Calcul 3 3 5 2" xfId="11274"/>
    <cellStyle name="Calcul 3 3 5 3" xfId="11275"/>
    <cellStyle name="Calcul 3 3 5 4" xfId="11276"/>
    <cellStyle name="Calcul 3 3 5 5" xfId="11277"/>
    <cellStyle name="Calcul 3 3 5 6" xfId="11278"/>
    <cellStyle name="Calcul 3 3 5 7" xfId="11279"/>
    <cellStyle name="Calcul 3 3 5 8" xfId="11280"/>
    <cellStyle name="Calcul 3 3 5 9" xfId="11281"/>
    <cellStyle name="Calcul 3 3 6" xfId="11282"/>
    <cellStyle name="Calcul 3 3 6 2" xfId="11283"/>
    <cellStyle name="Calcul 3 3 6 3" xfId="11284"/>
    <cellStyle name="Calcul 3 3 6 4" xfId="11285"/>
    <cellStyle name="Calcul 3 3 6 5" xfId="11286"/>
    <cellStyle name="Calcul 3 3 6 6" xfId="11287"/>
    <cellStyle name="Calcul 3 3 6 7" xfId="11288"/>
    <cellStyle name="Calcul 3 3 6 8" xfId="11289"/>
    <cellStyle name="Calcul 3 3 6 9" xfId="11290"/>
    <cellStyle name="Calcul 3 3 7" xfId="11291"/>
    <cellStyle name="Calcul 3 3 7 2" xfId="11292"/>
    <cellStyle name="Calcul 3 3 7 3" xfId="11293"/>
    <cellStyle name="Calcul 3 3 7 4" xfId="11294"/>
    <cellStyle name="Calcul 3 3 7 5" xfId="11295"/>
    <cellStyle name="Calcul 3 3 7 6" xfId="11296"/>
    <cellStyle name="Calcul 3 3 7 7" xfId="11297"/>
    <cellStyle name="Calcul 3 3 7 8" xfId="11298"/>
    <cellStyle name="Calcul 3 3 8" xfId="11299"/>
    <cellStyle name="Calcul 3 3 8 2" xfId="11300"/>
    <cellStyle name="Calcul 3 3 8 3" xfId="11301"/>
    <cellStyle name="Calcul 3 3 8 4" xfId="11302"/>
    <cellStyle name="Calcul 3 3 8 5" xfId="11303"/>
    <cellStyle name="Calcul 3 3 8 6" xfId="11304"/>
    <cellStyle name="Calcul 3 3 8 7" xfId="11305"/>
    <cellStyle name="Calcul 3 3 8 8" xfId="11306"/>
    <cellStyle name="Calcul 3 3 9" xfId="11307"/>
    <cellStyle name="Calcul 3 3 9 2" xfId="11308"/>
    <cellStyle name="Calcul 3 3 9 3" xfId="11309"/>
    <cellStyle name="Calcul 3 3 9 4" xfId="11310"/>
    <cellStyle name="Calcul 3 3 9 5" xfId="11311"/>
    <cellStyle name="Calcul 3 3 9 6" xfId="11312"/>
    <cellStyle name="Calcul 3 3 9 7" xfId="11313"/>
    <cellStyle name="Calcul 3 3 9 8" xfId="11314"/>
    <cellStyle name="Calcul 3 4" xfId="11315"/>
    <cellStyle name="Calcul 3 4 10" xfId="11316"/>
    <cellStyle name="Calcul 3 4 11" xfId="11317"/>
    <cellStyle name="Calcul 3 4 12" xfId="11318"/>
    <cellStyle name="Calcul 3 4 13" xfId="11319"/>
    <cellStyle name="Calcul 3 4 14" xfId="11320"/>
    <cellStyle name="Calcul 3 4 15" xfId="11321"/>
    <cellStyle name="Calcul 3 4 16" xfId="11322"/>
    <cellStyle name="Calcul 3 4 17" xfId="11323"/>
    <cellStyle name="Calcul 3 4 18" xfId="11324"/>
    <cellStyle name="Calcul 3 4 19" xfId="11325"/>
    <cellStyle name="Calcul 3 4 2" xfId="11326"/>
    <cellStyle name="Calcul 3 4 2 2" xfId="11327"/>
    <cellStyle name="Calcul 3 4 2 3" xfId="11328"/>
    <cellStyle name="Calcul 3 4 2 4" xfId="11329"/>
    <cellStyle name="Calcul 3 4 2 5" xfId="11330"/>
    <cellStyle name="Calcul 3 4 2 6" xfId="11331"/>
    <cellStyle name="Calcul 3 4 2 7" xfId="11332"/>
    <cellStyle name="Calcul 3 4 2 8" xfId="11333"/>
    <cellStyle name="Calcul 3 4 2 9" xfId="11334"/>
    <cellStyle name="Calcul 3 4 20" xfId="11335"/>
    <cellStyle name="Calcul 3 4 21" xfId="11336"/>
    <cellStyle name="Calcul 3 4 22" xfId="11337"/>
    <cellStyle name="Calcul 3 4 23" xfId="11338"/>
    <cellStyle name="Calcul 3 4 24" xfId="11339"/>
    <cellStyle name="Calcul 3 4 3" xfId="11340"/>
    <cellStyle name="Calcul 3 4 3 2" xfId="11341"/>
    <cellStyle name="Calcul 3 4 3 3" xfId="11342"/>
    <cellStyle name="Calcul 3 4 3 4" xfId="11343"/>
    <cellStyle name="Calcul 3 4 3 5" xfId="11344"/>
    <cellStyle name="Calcul 3 4 3 6" xfId="11345"/>
    <cellStyle name="Calcul 3 4 3 7" xfId="11346"/>
    <cellStyle name="Calcul 3 4 3 8" xfId="11347"/>
    <cellStyle name="Calcul 3 4 3 9" xfId="11348"/>
    <cellStyle name="Calcul 3 4 4" xfId="11349"/>
    <cellStyle name="Calcul 3 4 4 2" xfId="11350"/>
    <cellStyle name="Calcul 3 4 4 3" xfId="11351"/>
    <cellStyle name="Calcul 3 4 4 4" xfId="11352"/>
    <cellStyle name="Calcul 3 4 4 5" xfId="11353"/>
    <cellStyle name="Calcul 3 4 4 6" xfId="11354"/>
    <cellStyle name="Calcul 3 4 4 7" xfId="11355"/>
    <cellStyle name="Calcul 3 4 4 8" xfId="11356"/>
    <cellStyle name="Calcul 3 4 4 9" xfId="11357"/>
    <cellStyle name="Calcul 3 4 5" xfId="11358"/>
    <cellStyle name="Calcul 3 4 5 2" xfId="11359"/>
    <cellStyle name="Calcul 3 4 5 3" xfId="11360"/>
    <cellStyle name="Calcul 3 4 5 4" xfId="11361"/>
    <cellStyle name="Calcul 3 4 5 5" xfId="11362"/>
    <cellStyle name="Calcul 3 4 5 6" xfId="11363"/>
    <cellStyle name="Calcul 3 4 5 7" xfId="11364"/>
    <cellStyle name="Calcul 3 4 5 8" xfId="11365"/>
    <cellStyle name="Calcul 3 4 6" xfId="11366"/>
    <cellStyle name="Calcul 3 4 6 2" xfId="11367"/>
    <cellStyle name="Calcul 3 4 6 3" xfId="11368"/>
    <cellStyle name="Calcul 3 4 6 4" xfId="11369"/>
    <cellStyle name="Calcul 3 4 6 5" xfId="11370"/>
    <cellStyle name="Calcul 3 4 6 6" xfId="11371"/>
    <cellStyle name="Calcul 3 4 6 7" xfId="11372"/>
    <cellStyle name="Calcul 3 4 6 8" xfId="11373"/>
    <cellStyle name="Calcul 3 4 7" xfId="11374"/>
    <cellStyle name="Calcul 3 4 7 2" xfId="11375"/>
    <cellStyle name="Calcul 3 4 7 3" xfId="11376"/>
    <cellStyle name="Calcul 3 4 7 4" xfId="11377"/>
    <cellStyle name="Calcul 3 4 7 5" xfId="11378"/>
    <cellStyle name="Calcul 3 4 7 6" xfId="11379"/>
    <cellStyle name="Calcul 3 4 7 7" xfId="11380"/>
    <cellStyle name="Calcul 3 4 7 8" xfId="11381"/>
    <cellStyle name="Calcul 3 4 8" xfId="11382"/>
    <cellStyle name="Calcul 3 4 9" xfId="11383"/>
    <cellStyle name="Calcul 3 5" xfId="11384"/>
    <cellStyle name="Calcul 3 5 10" xfId="11385"/>
    <cellStyle name="Calcul 3 5 11" xfId="11386"/>
    <cellStyle name="Calcul 3 5 12" xfId="11387"/>
    <cellStyle name="Calcul 3 5 13" xfId="11388"/>
    <cellStyle name="Calcul 3 5 14" xfId="11389"/>
    <cellStyle name="Calcul 3 5 15" xfId="11390"/>
    <cellStyle name="Calcul 3 5 16" xfId="11391"/>
    <cellStyle name="Calcul 3 5 17" xfId="11392"/>
    <cellStyle name="Calcul 3 5 18" xfId="11393"/>
    <cellStyle name="Calcul 3 5 2" xfId="11394"/>
    <cellStyle name="Calcul 3 5 3" xfId="11395"/>
    <cellStyle name="Calcul 3 5 4" xfId="11396"/>
    <cellStyle name="Calcul 3 5 5" xfId="11397"/>
    <cellStyle name="Calcul 3 5 6" xfId="11398"/>
    <cellStyle name="Calcul 3 5 7" xfId="11399"/>
    <cellStyle name="Calcul 3 5 8" xfId="11400"/>
    <cellStyle name="Calcul 3 5 9" xfId="11401"/>
    <cellStyle name="Calcul 3 6" xfId="11402"/>
    <cellStyle name="Calcul 3 6 10" xfId="11403"/>
    <cellStyle name="Calcul 3 6 11" xfId="11404"/>
    <cellStyle name="Calcul 3 6 12" xfId="11405"/>
    <cellStyle name="Calcul 3 6 13" xfId="11406"/>
    <cellStyle name="Calcul 3 6 14" xfId="11407"/>
    <cellStyle name="Calcul 3 6 15" xfId="11408"/>
    <cellStyle name="Calcul 3 6 16" xfId="11409"/>
    <cellStyle name="Calcul 3 6 17" xfId="11410"/>
    <cellStyle name="Calcul 3 6 18" xfId="11411"/>
    <cellStyle name="Calcul 3 6 2" xfId="11412"/>
    <cellStyle name="Calcul 3 6 3" xfId="11413"/>
    <cellStyle name="Calcul 3 6 4" xfId="11414"/>
    <cellStyle name="Calcul 3 6 5" xfId="11415"/>
    <cellStyle name="Calcul 3 6 6" xfId="11416"/>
    <cellStyle name="Calcul 3 6 7" xfId="11417"/>
    <cellStyle name="Calcul 3 6 8" xfId="11418"/>
    <cellStyle name="Calcul 3 6 9" xfId="11419"/>
    <cellStyle name="Calcul 3 7" xfId="11420"/>
    <cellStyle name="Calcul 3 7 10" xfId="11421"/>
    <cellStyle name="Calcul 3 7 11" xfId="11422"/>
    <cellStyle name="Calcul 3 7 12" xfId="11423"/>
    <cellStyle name="Calcul 3 7 13" xfId="11424"/>
    <cellStyle name="Calcul 3 7 14" xfId="11425"/>
    <cellStyle name="Calcul 3 7 15" xfId="11426"/>
    <cellStyle name="Calcul 3 7 16" xfId="11427"/>
    <cellStyle name="Calcul 3 7 17" xfId="11428"/>
    <cellStyle name="Calcul 3 7 18" xfId="11429"/>
    <cellStyle name="Calcul 3 7 2" xfId="11430"/>
    <cellStyle name="Calcul 3 7 3" xfId="11431"/>
    <cellStyle name="Calcul 3 7 4" xfId="11432"/>
    <cellStyle name="Calcul 3 7 5" xfId="11433"/>
    <cellStyle name="Calcul 3 7 6" xfId="11434"/>
    <cellStyle name="Calcul 3 7 7" xfId="11435"/>
    <cellStyle name="Calcul 3 7 8" xfId="11436"/>
    <cellStyle name="Calcul 3 7 9" xfId="11437"/>
    <cellStyle name="Calcul 3 8" xfId="11438"/>
    <cellStyle name="Calcul 3 8 2" xfId="11439"/>
    <cellStyle name="Calcul 3 8 3" xfId="11440"/>
    <cellStyle name="Calcul 3 8 4" xfId="11441"/>
    <cellStyle name="Calcul 3 8 5" xfId="11442"/>
    <cellStyle name="Calcul 3 8 6" xfId="11443"/>
    <cellStyle name="Calcul 3 8 7" xfId="11444"/>
    <cellStyle name="Calcul 3 8 8" xfId="11445"/>
    <cellStyle name="Calcul 3 8 9" xfId="11446"/>
    <cellStyle name="Calcul 3 9" xfId="11447"/>
    <cellStyle name="Calcul 3 9 2" xfId="11448"/>
    <cellStyle name="Calcul 3 9 3" xfId="11449"/>
    <cellStyle name="Calcul 3 9 4" xfId="11450"/>
    <cellStyle name="Calcul 3 9 5" xfId="11451"/>
    <cellStyle name="Calcul 3 9 6" xfId="11452"/>
    <cellStyle name="Calcul 3 9 7" xfId="11453"/>
    <cellStyle name="Calcul 3 9 8" xfId="11454"/>
    <cellStyle name="Calcul 3 9 9" xfId="11455"/>
    <cellStyle name="Calcul 4" xfId="11456"/>
    <cellStyle name="Calcul 4 10" xfId="11457"/>
    <cellStyle name="Calcul 4 11" xfId="11458"/>
    <cellStyle name="Calcul 4 12" xfId="11459"/>
    <cellStyle name="Calcul 4 13" xfId="11460"/>
    <cellStyle name="Calcul 4 14" xfId="11461"/>
    <cellStyle name="Calcul 4 15" xfId="11462"/>
    <cellStyle name="Calcul 4 16" xfId="11463"/>
    <cellStyle name="Calcul 4 17" xfId="11464"/>
    <cellStyle name="Calcul 4 18" xfId="11465"/>
    <cellStyle name="Calcul 4 19" xfId="11466"/>
    <cellStyle name="Calcul 4 2" xfId="11467"/>
    <cellStyle name="Calcul 4 2 10" xfId="11468"/>
    <cellStyle name="Calcul 4 2 11" xfId="11469"/>
    <cellStyle name="Calcul 4 2 12" xfId="11470"/>
    <cellStyle name="Calcul 4 2 13" xfId="11471"/>
    <cellStyle name="Calcul 4 2 14" xfId="11472"/>
    <cellStyle name="Calcul 4 2 15" xfId="11473"/>
    <cellStyle name="Calcul 4 2 16" xfId="11474"/>
    <cellStyle name="Calcul 4 2 17" xfId="11475"/>
    <cellStyle name="Calcul 4 2 18" xfId="11476"/>
    <cellStyle name="Calcul 4 2 19" xfId="11477"/>
    <cellStyle name="Calcul 4 2 2" xfId="11478"/>
    <cellStyle name="Calcul 4 2 2 10" xfId="11479"/>
    <cellStyle name="Calcul 4 2 2 11" xfId="11480"/>
    <cellStyle name="Calcul 4 2 2 12" xfId="11481"/>
    <cellStyle name="Calcul 4 2 2 13" xfId="11482"/>
    <cellStyle name="Calcul 4 2 2 14" xfId="11483"/>
    <cellStyle name="Calcul 4 2 2 15" xfId="11484"/>
    <cellStyle name="Calcul 4 2 2 2" xfId="11485"/>
    <cellStyle name="Calcul 4 2 2 2 2" xfId="11486"/>
    <cellStyle name="Calcul 4 2 2 2 3" xfId="11487"/>
    <cellStyle name="Calcul 4 2 2 2 4" xfId="11488"/>
    <cellStyle name="Calcul 4 2 2 2 5" xfId="11489"/>
    <cellStyle name="Calcul 4 2 2 2 6" xfId="11490"/>
    <cellStyle name="Calcul 4 2 2 2 7" xfId="11491"/>
    <cellStyle name="Calcul 4 2 2 2 8" xfId="11492"/>
    <cellStyle name="Calcul 4 2 2 3" xfId="11493"/>
    <cellStyle name="Calcul 4 2 2 3 2" xfId="11494"/>
    <cellStyle name="Calcul 4 2 2 3 3" xfId="11495"/>
    <cellStyle name="Calcul 4 2 2 3 4" xfId="11496"/>
    <cellStyle name="Calcul 4 2 2 3 5" xfId="11497"/>
    <cellStyle name="Calcul 4 2 2 3 6" xfId="11498"/>
    <cellStyle name="Calcul 4 2 2 3 7" xfId="11499"/>
    <cellStyle name="Calcul 4 2 2 3 8" xfId="11500"/>
    <cellStyle name="Calcul 4 2 2 4" xfId="11501"/>
    <cellStyle name="Calcul 4 2 2 4 2" xfId="11502"/>
    <cellStyle name="Calcul 4 2 2 4 3" xfId="11503"/>
    <cellStyle name="Calcul 4 2 2 4 4" xfId="11504"/>
    <cellStyle name="Calcul 4 2 2 4 5" xfId="11505"/>
    <cellStyle name="Calcul 4 2 2 4 6" xfId="11506"/>
    <cellStyle name="Calcul 4 2 2 4 7" xfId="11507"/>
    <cellStyle name="Calcul 4 2 2 4 8" xfId="11508"/>
    <cellStyle name="Calcul 4 2 2 5" xfId="11509"/>
    <cellStyle name="Calcul 4 2 2 5 2" xfId="11510"/>
    <cellStyle name="Calcul 4 2 2 5 3" xfId="11511"/>
    <cellStyle name="Calcul 4 2 2 5 4" xfId="11512"/>
    <cellStyle name="Calcul 4 2 2 5 5" xfId="11513"/>
    <cellStyle name="Calcul 4 2 2 5 6" xfId="11514"/>
    <cellStyle name="Calcul 4 2 2 5 7" xfId="11515"/>
    <cellStyle name="Calcul 4 2 2 5 8" xfId="11516"/>
    <cellStyle name="Calcul 4 2 2 6" xfId="11517"/>
    <cellStyle name="Calcul 4 2 2 6 2" xfId="11518"/>
    <cellStyle name="Calcul 4 2 2 6 3" xfId="11519"/>
    <cellStyle name="Calcul 4 2 2 6 4" xfId="11520"/>
    <cellStyle name="Calcul 4 2 2 6 5" xfId="11521"/>
    <cellStyle name="Calcul 4 2 2 6 6" xfId="11522"/>
    <cellStyle name="Calcul 4 2 2 6 7" xfId="11523"/>
    <cellStyle name="Calcul 4 2 2 6 8" xfId="11524"/>
    <cellStyle name="Calcul 4 2 2 7" xfId="11525"/>
    <cellStyle name="Calcul 4 2 2 7 2" xfId="11526"/>
    <cellStyle name="Calcul 4 2 2 7 3" xfId="11527"/>
    <cellStyle name="Calcul 4 2 2 7 4" xfId="11528"/>
    <cellStyle name="Calcul 4 2 2 7 5" xfId="11529"/>
    <cellStyle name="Calcul 4 2 2 7 6" xfId="11530"/>
    <cellStyle name="Calcul 4 2 2 7 7" xfId="11531"/>
    <cellStyle name="Calcul 4 2 2 7 8" xfId="11532"/>
    <cellStyle name="Calcul 4 2 2 8" xfId="11533"/>
    <cellStyle name="Calcul 4 2 2 9" xfId="11534"/>
    <cellStyle name="Calcul 4 2 20" xfId="11535"/>
    <cellStyle name="Calcul 4 2 21" xfId="11536"/>
    <cellStyle name="Calcul 4 2 22" xfId="11537"/>
    <cellStyle name="Calcul 4 2 23" xfId="11538"/>
    <cellStyle name="Calcul 4 2 24" xfId="11539"/>
    <cellStyle name="Calcul 4 2 25" xfId="11540"/>
    <cellStyle name="Calcul 4 2 26" xfId="11541"/>
    <cellStyle name="Calcul 4 2 27" xfId="11542"/>
    <cellStyle name="Calcul 4 2 3" xfId="11543"/>
    <cellStyle name="Calcul 4 2 3 10" xfId="11544"/>
    <cellStyle name="Calcul 4 2 3 11" xfId="11545"/>
    <cellStyle name="Calcul 4 2 3 12" xfId="11546"/>
    <cellStyle name="Calcul 4 2 3 13" xfId="11547"/>
    <cellStyle name="Calcul 4 2 3 14" xfId="11548"/>
    <cellStyle name="Calcul 4 2 3 15" xfId="11549"/>
    <cellStyle name="Calcul 4 2 3 2" xfId="11550"/>
    <cellStyle name="Calcul 4 2 3 2 2" xfId="11551"/>
    <cellStyle name="Calcul 4 2 3 2 3" xfId="11552"/>
    <cellStyle name="Calcul 4 2 3 2 4" xfId="11553"/>
    <cellStyle name="Calcul 4 2 3 2 5" xfId="11554"/>
    <cellStyle name="Calcul 4 2 3 2 6" xfId="11555"/>
    <cellStyle name="Calcul 4 2 3 2 7" xfId="11556"/>
    <cellStyle name="Calcul 4 2 3 2 8" xfId="11557"/>
    <cellStyle name="Calcul 4 2 3 3" xfId="11558"/>
    <cellStyle name="Calcul 4 2 3 3 2" xfId="11559"/>
    <cellStyle name="Calcul 4 2 3 3 3" xfId="11560"/>
    <cellStyle name="Calcul 4 2 3 3 4" xfId="11561"/>
    <cellStyle name="Calcul 4 2 3 3 5" xfId="11562"/>
    <cellStyle name="Calcul 4 2 3 3 6" xfId="11563"/>
    <cellStyle name="Calcul 4 2 3 3 7" xfId="11564"/>
    <cellStyle name="Calcul 4 2 3 3 8" xfId="11565"/>
    <cellStyle name="Calcul 4 2 3 4" xfId="11566"/>
    <cellStyle name="Calcul 4 2 3 4 2" xfId="11567"/>
    <cellStyle name="Calcul 4 2 3 4 3" xfId="11568"/>
    <cellStyle name="Calcul 4 2 3 4 4" xfId="11569"/>
    <cellStyle name="Calcul 4 2 3 4 5" xfId="11570"/>
    <cellStyle name="Calcul 4 2 3 4 6" xfId="11571"/>
    <cellStyle name="Calcul 4 2 3 4 7" xfId="11572"/>
    <cellStyle name="Calcul 4 2 3 4 8" xfId="11573"/>
    <cellStyle name="Calcul 4 2 3 5" xfId="11574"/>
    <cellStyle name="Calcul 4 2 3 5 2" xfId="11575"/>
    <cellStyle name="Calcul 4 2 3 5 3" xfId="11576"/>
    <cellStyle name="Calcul 4 2 3 5 4" xfId="11577"/>
    <cellStyle name="Calcul 4 2 3 5 5" xfId="11578"/>
    <cellStyle name="Calcul 4 2 3 5 6" xfId="11579"/>
    <cellStyle name="Calcul 4 2 3 5 7" xfId="11580"/>
    <cellStyle name="Calcul 4 2 3 5 8" xfId="11581"/>
    <cellStyle name="Calcul 4 2 3 6" xfId="11582"/>
    <cellStyle name="Calcul 4 2 3 6 2" xfId="11583"/>
    <cellStyle name="Calcul 4 2 3 6 3" xfId="11584"/>
    <cellStyle name="Calcul 4 2 3 6 4" xfId="11585"/>
    <cellStyle name="Calcul 4 2 3 6 5" xfId="11586"/>
    <cellStyle name="Calcul 4 2 3 6 6" xfId="11587"/>
    <cellStyle name="Calcul 4 2 3 6 7" xfId="11588"/>
    <cellStyle name="Calcul 4 2 3 6 8" xfId="11589"/>
    <cellStyle name="Calcul 4 2 3 7" xfId="11590"/>
    <cellStyle name="Calcul 4 2 3 7 2" xfId="11591"/>
    <cellStyle name="Calcul 4 2 3 7 3" xfId="11592"/>
    <cellStyle name="Calcul 4 2 3 7 4" xfId="11593"/>
    <cellStyle name="Calcul 4 2 3 7 5" xfId="11594"/>
    <cellStyle name="Calcul 4 2 3 7 6" xfId="11595"/>
    <cellStyle name="Calcul 4 2 3 7 7" xfId="11596"/>
    <cellStyle name="Calcul 4 2 3 7 8" xfId="11597"/>
    <cellStyle name="Calcul 4 2 3 8" xfId="11598"/>
    <cellStyle name="Calcul 4 2 3 9" xfId="11599"/>
    <cellStyle name="Calcul 4 2 4" xfId="11600"/>
    <cellStyle name="Calcul 4 2 4 2" xfId="11601"/>
    <cellStyle name="Calcul 4 2 4 3" xfId="11602"/>
    <cellStyle name="Calcul 4 2 4 4" xfId="11603"/>
    <cellStyle name="Calcul 4 2 4 5" xfId="11604"/>
    <cellStyle name="Calcul 4 2 4 6" xfId="11605"/>
    <cellStyle name="Calcul 4 2 4 7" xfId="11606"/>
    <cellStyle name="Calcul 4 2 4 8" xfId="11607"/>
    <cellStyle name="Calcul 4 2 4 9" xfId="11608"/>
    <cellStyle name="Calcul 4 2 5" xfId="11609"/>
    <cellStyle name="Calcul 4 2 5 2" xfId="11610"/>
    <cellStyle name="Calcul 4 2 5 3" xfId="11611"/>
    <cellStyle name="Calcul 4 2 5 4" xfId="11612"/>
    <cellStyle name="Calcul 4 2 5 5" xfId="11613"/>
    <cellStyle name="Calcul 4 2 5 6" xfId="11614"/>
    <cellStyle name="Calcul 4 2 5 7" xfId="11615"/>
    <cellStyle name="Calcul 4 2 5 8" xfId="11616"/>
    <cellStyle name="Calcul 4 2 6" xfId="11617"/>
    <cellStyle name="Calcul 4 2 6 2" xfId="11618"/>
    <cellStyle name="Calcul 4 2 6 3" xfId="11619"/>
    <cellStyle name="Calcul 4 2 6 4" xfId="11620"/>
    <cellStyle name="Calcul 4 2 6 5" xfId="11621"/>
    <cellStyle name="Calcul 4 2 6 6" xfId="11622"/>
    <cellStyle name="Calcul 4 2 6 7" xfId="11623"/>
    <cellStyle name="Calcul 4 2 6 8" xfId="11624"/>
    <cellStyle name="Calcul 4 2 7" xfId="11625"/>
    <cellStyle name="Calcul 4 2 7 2" xfId="11626"/>
    <cellStyle name="Calcul 4 2 7 3" xfId="11627"/>
    <cellStyle name="Calcul 4 2 7 4" xfId="11628"/>
    <cellStyle name="Calcul 4 2 7 5" xfId="11629"/>
    <cellStyle name="Calcul 4 2 7 6" xfId="11630"/>
    <cellStyle name="Calcul 4 2 7 7" xfId="11631"/>
    <cellStyle name="Calcul 4 2 7 8" xfId="11632"/>
    <cellStyle name="Calcul 4 2 8" xfId="11633"/>
    <cellStyle name="Calcul 4 2 8 2" xfId="11634"/>
    <cellStyle name="Calcul 4 2 8 3" xfId="11635"/>
    <cellStyle name="Calcul 4 2 8 4" xfId="11636"/>
    <cellStyle name="Calcul 4 2 8 5" xfId="11637"/>
    <cellStyle name="Calcul 4 2 8 6" xfId="11638"/>
    <cellStyle name="Calcul 4 2 8 7" xfId="11639"/>
    <cellStyle name="Calcul 4 2 8 8" xfId="11640"/>
    <cellStyle name="Calcul 4 2 9" xfId="11641"/>
    <cellStyle name="Calcul 4 2 9 2" xfId="11642"/>
    <cellStyle name="Calcul 4 2 9 3" xfId="11643"/>
    <cellStyle name="Calcul 4 2 9 4" xfId="11644"/>
    <cellStyle name="Calcul 4 2 9 5" xfId="11645"/>
    <cellStyle name="Calcul 4 2 9 6" xfId="11646"/>
    <cellStyle name="Calcul 4 2 9 7" xfId="11647"/>
    <cellStyle name="Calcul 4 2 9 8" xfId="11648"/>
    <cellStyle name="Calcul 4 20" xfId="11649"/>
    <cellStyle name="Calcul 4 21" xfId="11650"/>
    <cellStyle name="Calcul 4 22" xfId="11651"/>
    <cellStyle name="Calcul 4 23" xfId="11652"/>
    <cellStyle name="Calcul 4 24" xfId="11653"/>
    <cellStyle name="Calcul 4 3" xfId="11654"/>
    <cellStyle name="Calcul 4 3 10" xfId="11655"/>
    <cellStyle name="Calcul 4 3 11" xfId="11656"/>
    <cellStyle name="Calcul 4 3 12" xfId="11657"/>
    <cellStyle name="Calcul 4 3 13" xfId="11658"/>
    <cellStyle name="Calcul 4 3 14" xfId="11659"/>
    <cellStyle name="Calcul 4 3 15" xfId="11660"/>
    <cellStyle name="Calcul 4 3 16" xfId="11661"/>
    <cellStyle name="Calcul 4 3 17" xfId="11662"/>
    <cellStyle name="Calcul 4 3 18" xfId="11663"/>
    <cellStyle name="Calcul 4 3 19" xfId="11664"/>
    <cellStyle name="Calcul 4 3 2" xfId="11665"/>
    <cellStyle name="Calcul 4 3 2 2" xfId="11666"/>
    <cellStyle name="Calcul 4 3 2 3" xfId="11667"/>
    <cellStyle name="Calcul 4 3 2 4" xfId="11668"/>
    <cellStyle name="Calcul 4 3 2 5" xfId="11669"/>
    <cellStyle name="Calcul 4 3 2 6" xfId="11670"/>
    <cellStyle name="Calcul 4 3 2 7" xfId="11671"/>
    <cellStyle name="Calcul 4 3 2 8" xfId="11672"/>
    <cellStyle name="Calcul 4 3 20" xfId="11673"/>
    <cellStyle name="Calcul 4 3 21" xfId="11674"/>
    <cellStyle name="Calcul 4 3 22" xfId="11675"/>
    <cellStyle name="Calcul 4 3 23" xfId="11676"/>
    <cellStyle name="Calcul 4 3 24" xfId="11677"/>
    <cellStyle name="Calcul 4 3 3" xfId="11678"/>
    <cellStyle name="Calcul 4 3 3 2" xfId="11679"/>
    <cellStyle name="Calcul 4 3 3 3" xfId="11680"/>
    <cellStyle name="Calcul 4 3 3 4" xfId="11681"/>
    <cellStyle name="Calcul 4 3 3 5" xfId="11682"/>
    <cellStyle name="Calcul 4 3 3 6" xfId="11683"/>
    <cellStyle name="Calcul 4 3 3 7" xfId="11684"/>
    <cellStyle name="Calcul 4 3 3 8" xfId="11685"/>
    <cellStyle name="Calcul 4 3 4" xfId="11686"/>
    <cellStyle name="Calcul 4 3 4 2" xfId="11687"/>
    <cellStyle name="Calcul 4 3 4 3" xfId="11688"/>
    <cellStyle name="Calcul 4 3 4 4" xfId="11689"/>
    <cellStyle name="Calcul 4 3 4 5" xfId="11690"/>
    <cellStyle name="Calcul 4 3 4 6" xfId="11691"/>
    <cellStyle name="Calcul 4 3 4 7" xfId="11692"/>
    <cellStyle name="Calcul 4 3 4 8" xfId="11693"/>
    <cellStyle name="Calcul 4 3 5" xfId="11694"/>
    <cellStyle name="Calcul 4 3 5 2" xfId="11695"/>
    <cellStyle name="Calcul 4 3 5 3" xfId="11696"/>
    <cellStyle name="Calcul 4 3 5 4" xfId="11697"/>
    <cellStyle name="Calcul 4 3 5 5" xfId="11698"/>
    <cellStyle name="Calcul 4 3 5 6" xfId="11699"/>
    <cellStyle name="Calcul 4 3 5 7" xfId="11700"/>
    <cellStyle name="Calcul 4 3 5 8" xfId="11701"/>
    <cellStyle name="Calcul 4 3 6" xfId="11702"/>
    <cellStyle name="Calcul 4 3 6 2" xfId="11703"/>
    <cellStyle name="Calcul 4 3 6 3" xfId="11704"/>
    <cellStyle name="Calcul 4 3 6 4" xfId="11705"/>
    <cellStyle name="Calcul 4 3 6 5" xfId="11706"/>
    <cellStyle name="Calcul 4 3 6 6" xfId="11707"/>
    <cellStyle name="Calcul 4 3 6 7" xfId="11708"/>
    <cellStyle name="Calcul 4 3 6 8" xfId="11709"/>
    <cellStyle name="Calcul 4 3 7" xfId="11710"/>
    <cellStyle name="Calcul 4 3 7 2" xfId="11711"/>
    <cellStyle name="Calcul 4 3 7 3" xfId="11712"/>
    <cellStyle name="Calcul 4 3 7 4" xfId="11713"/>
    <cellStyle name="Calcul 4 3 7 5" xfId="11714"/>
    <cellStyle name="Calcul 4 3 7 6" xfId="11715"/>
    <cellStyle name="Calcul 4 3 7 7" xfId="11716"/>
    <cellStyle name="Calcul 4 3 7 8" xfId="11717"/>
    <cellStyle name="Calcul 4 3 8" xfId="11718"/>
    <cellStyle name="Calcul 4 3 9" xfId="11719"/>
    <cellStyle name="Calcul 4 4" xfId="11720"/>
    <cellStyle name="Calcul 4 4 10" xfId="11721"/>
    <cellStyle name="Calcul 4 4 11" xfId="11722"/>
    <cellStyle name="Calcul 4 4 12" xfId="11723"/>
    <cellStyle name="Calcul 4 4 13" xfId="11724"/>
    <cellStyle name="Calcul 4 4 14" xfId="11725"/>
    <cellStyle name="Calcul 4 4 15" xfId="11726"/>
    <cellStyle name="Calcul 4 4 16" xfId="11727"/>
    <cellStyle name="Calcul 4 4 17" xfId="11728"/>
    <cellStyle name="Calcul 4 4 18" xfId="11729"/>
    <cellStyle name="Calcul 4 4 2" xfId="11730"/>
    <cellStyle name="Calcul 4 4 3" xfId="11731"/>
    <cellStyle name="Calcul 4 4 4" xfId="11732"/>
    <cellStyle name="Calcul 4 4 5" xfId="11733"/>
    <cellStyle name="Calcul 4 4 6" xfId="11734"/>
    <cellStyle name="Calcul 4 4 7" xfId="11735"/>
    <cellStyle name="Calcul 4 4 8" xfId="11736"/>
    <cellStyle name="Calcul 4 4 9" xfId="11737"/>
    <cellStyle name="Calcul 4 5" xfId="11738"/>
    <cellStyle name="Calcul 4 5 10" xfId="11739"/>
    <cellStyle name="Calcul 4 5 11" xfId="11740"/>
    <cellStyle name="Calcul 4 5 12" xfId="11741"/>
    <cellStyle name="Calcul 4 5 13" xfId="11742"/>
    <cellStyle name="Calcul 4 5 14" xfId="11743"/>
    <cellStyle name="Calcul 4 5 15" xfId="11744"/>
    <cellStyle name="Calcul 4 5 16" xfId="11745"/>
    <cellStyle name="Calcul 4 5 17" xfId="11746"/>
    <cellStyle name="Calcul 4 5 18" xfId="11747"/>
    <cellStyle name="Calcul 4 5 2" xfId="11748"/>
    <cellStyle name="Calcul 4 5 3" xfId="11749"/>
    <cellStyle name="Calcul 4 5 4" xfId="11750"/>
    <cellStyle name="Calcul 4 5 5" xfId="11751"/>
    <cellStyle name="Calcul 4 5 6" xfId="11752"/>
    <cellStyle name="Calcul 4 5 7" xfId="11753"/>
    <cellStyle name="Calcul 4 5 8" xfId="11754"/>
    <cellStyle name="Calcul 4 5 9" xfId="11755"/>
    <cellStyle name="Calcul 4 6" xfId="11756"/>
    <cellStyle name="Calcul 4 6 10" xfId="11757"/>
    <cellStyle name="Calcul 4 6 11" xfId="11758"/>
    <cellStyle name="Calcul 4 6 12" xfId="11759"/>
    <cellStyle name="Calcul 4 6 13" xfId="11760"/>
    <cellStyle name="Calcul 4 6 14" xfId="11761"/>
    <cellStyle name="Calcul 4 6 15" xfId="11762"/>
    <cellStyle name="Calcul 4 6 16" xfId="11763"/>
    <cellStyle name="Calcul 4 6 17" xfId="11764"/>
    <cellStyle name="Calcul 4 6 18" xfId="11765"/>
    <cellStyle name="Calcul 4 6 2" xfId="11766"/>
    <cellStyle name="Calcul 4 6 3" xfId="11767"/>
    <cellStyle name="Calcul 4 6 4" xfId="11768"/>
    <cellStyle name="Calcul 4 6 5" xfId="11769"/>
    <cellStyle name="Calcul 4 6 6" xfId="11770"/>
    <cellStyle name="Calcul 4 6 7" xfId="11771"/>
    <cellStyle name="Calcul 4 6 8" xfId="11772"/>
    <cellStyle name="Calcul 4 6 9" xfId="11773"/>
    <cellStyle name="Calcul 4 7" xfId="11774"/>
    <cellStyle name="Calcul 4 7 2" xfId="11775"/>
    <cellStyle name="Calcul 4 7 3" xfId="11776"/>
    <cellStyle name="Calcul 4 7 4" xfId="11777"/>
    <cellStyle name="Calcul 4 7 5" xfId="11778"/>
    <cellStyle name="Calcul 4 7 6" xfId="11779"/>
    <cellStyle name="Calcul 4 7 7" xfId="11780"/>
    <cellStyle name="Calcul 4 7 8" xfId="11781"/>
    <cellStyle name="Calcul 4 7 9" xfId="11782"/>
    <cellStyle name="Calcul 4 8" xfId="11783"/>
    <cellStyle name="Calcul 4 8 2" xfId="11784"/>
    <cellStyle name="Calcul 4 8 3" xfId="11785"/>
    <cellStyle name="Calcul 4 8 4" xfId="11786"/>
    <cellStyle name="Calcul 4 8 5" xfId="11787"/>
    <cellStyle name="Calcul 4 8 6" xfId="11788"/>
    <cellStyle name="Calcul 4 8 7" xfId="11789"/>
    <cellStyle name="Calcul 4 8 8" xfId="11790"/>
    <cellStyle name="Calcul 4 9" xfId="11791"/>
    <cellStyle name="Calcul 5" xfId="11792"/>
    <cellStyle name="Calcul 5 10" xfId="11793"/>
    <cellStyle name="Calcul 5 11" xfId="11794"/>
    <cellStyle name="Calcul 5 12" xfId="11795"/>
    <cellStyle name="Calcul 5 13" xfId="11796"/>
    <cellStyle name="Calcul 5 14" xfId="11797"/>
    <cellStyle name="Calcul 5 15" xfId="11798"/>
    <cellStyle name="Calcul 5 16" xfId="11799"/>
    <cellStyle name="Calcul 5 17" xfId="11800"/>
    <cellStyle name="Calcul 5 18" xfId="11801"/>
    <cellStyle name="Calcul 5 19" xfId="11802"/>
    <cellStyle name="Calcul 5 2" xfId="11803"/>
    <cellStyle name="Calcul 5 3" xfId="11804"/>
    <cellStyle name="Calcul 5 4" xfId="11805"/>
    <cellStyle name="Calcul 5 5" xfId="11806"/>
    <cellStyle name="Calcul 5 6" xfId="11807"/>
    <cellStyle name="Calcul 5 7" xfId="11808"/>
    <cellStyle name="Calcul 5 8" xfId="11809"/>
    <cellStyle name="Calcul 5 9" xfId="11810"/>
    <cellStyle name="Calcul 6" xfId="11811"/>
    <cellStyle name="Calcul 6 10" xfId="11812"/>
    <cellStyle name="Calcul 6 11" xfId="11813"/>
    <cellStyle name="Calcul 6 12" xfId="11814"/>
    <cellStyle name="Calcul 6 13" xfId="11815"/>
    <cellStyle name="Calcul 6 14" xfId="11816"/>
    <cellStyle name="Calcul 6 15" xfId="11817"/>
    <cellStyle name="Calcul 6 16" xfId="11818"/>
    <cellStyle name="Calcul 6 17" xfId="11819"/>
    <cellStyle name="Calcul 6 18" xfId="11820"/>
    <cellStyle name="Calcul 6 2" xfId="11821"/>
    <cellStyle name="Calcul 6 3" xfId="11822"/>
    <cellStyle name="Calcul 6 4" xfId="11823"/>
    <cellStyle name="Calcul 6 5" xfId="11824"/>
    <cellStyle name="Calcul 6 6" xfId="11825"/>
    <cellStyle name="Calcul 6 7" xfId="11826"/>
    <cellStyle name="Calcul 6 8" xfId="11827"/>
    <cellStyle name="Calcul 6 9" xfId="11828"/>
    <cellStyle name="Calcul 7" xfId="11829"/>
    <cellStyle name="Calcul 7 10" xfId="11830"/>
    <cellStyle name="Calcul 7 11" xfId="11831"/>
    <cellStyle name="Calcul 7 12" xfId="11832"/>
    <cellStyle name="Calcul 7 13" xfId="11833"/>
    <cellStyle name="Calcul 7 14" xfId="11834"/>
    <cellStyle name="Calcul 7 15" xfId="11835"/>
    <cellStyle name="Calcul 7 16" xfId="11836"/>
    <cellStyle name="Calcul 7 17" xfId="11837"/>
    <cellStyle name="Calcul 7 18" xfId="11838"/>
    <cellStyle name="Calcul 7 2" xfId="11839"/>
    <cellStyle name="Calcul 7 3" xfId="11840"/>
    <cellStyle name="Calcul 7 4" xfId="11841"/>
    <cellStyle name="Calcul 7 5" xfId="11842"/>
    <cellStyle name="Calcul 7 6" xfId="11843"/>
    <cellStyle name="Calcul 7 7" xfId="11844"/>
    <cellStyle name="Calcul 7 8" xfId="11845"/>
    <cellStyle name="Calcul 7 9" xfId="11846"/>
    <cellStyle name="Calcul 8" xfId="11847"/>
    <cellStyle name="Calcul 8 10" xfId="11848"/>
    <cellStyle name="Calcul 8 11" xfId="11849"/>
    <cellStyle name="Calcul 8 12" xfId="11850"/>
    <cellStyle name="Calcul 8 13" xfId="11851"/>
    <cellStyle name="Calcul 8 14" xfId="11852"/>
    <cellStyle name="Calcul 8 15" xfId="11853"/>
    <cellStyle name="Calcul 8 16" xfId="11854"/>
    <cellStyle name="Calcul 8 17" xfId="11855"/>
    <cellStyle name="Calcul 8 18" xfId="11856"/>
    <cellStyle name="Calcul 8 2" xfId="11857"/>
    <cellStyle name="Calcul 8 3" xfId="11858"/>
    <cellStyle name="Calcul 8 4" xfId="11859"/>
    <cellStyle name="Calcul 8 5" xfId="11860"/>
    <cellStyle name="Calcul 8 6" xfId="11861"/>
    <cellStyle name="Calcul 8 7" xfId="11862"/>
    <cellStyle name="Calcul 8 8" xfId="11863"/>
    <cellStyle name="Calcul 8 9" xfId="11864"/>
    <cellStyle name="Calcul 9" xfId="11865"/>
    <cellStyle name="Calcul 9 10" xfId="11866"/>
    <cellStyle name="Calcul 9 11" xfId="11867"/>
    <cellStyle name="Calcul 9 12" xfId="11868"/>
    <cellStyle name="Calcul 9 13" xfId="11869"/>
    <cellStyle name="Calcul 9 14" xfId="11870"/>
    <cellStyle name="Calcul 9 15" xfId="11871"/>
    <cellStyle name="Calcul 9 16" xfId="11872"/>
    <cellStyle name="Calcul 9 17" xfId="11873"/>
    <cellStyle name="Calcul 9 18" xfId="11874"/>
    <cellStyle name="Calcul 9 2" xfId="11875"/>
    <cellStyle name="Calcul 9 3" xfId="11876"/>
    <cellStyle name="Calcul 9 4" xfId="11877"/>
    <cellStyle name="Calcul 9 5" xfId="11878"/>
    <cellStyle name="Calcul 9 6" xfId="11879"/>
    <cellStyle name="Calcul 9 7" xfId="11880"/>
    <cellStyle name="Calcul 9 8" xfId="11881"/>
    <cellStyle name="Calcul 9 9" xfId="11882"/>
    <cellStyle name="Calculation 2" xfId="36"/>
    <cellStyle name="Calculation 2 10" xfId="9745"/>
    <cellStyle name="Calculation 2 10 10" xfId="11883"/>
    <cellStyle name="Calculation 2 10 11" xfId="11884"/>
    <cellStyle name="Calculation 2 10 12" xfId="11885"/>
    <cellStyle name="Calculation 2 10 13" xfId="11886"/>
    <cellStyle name="Calculation 2 10 14" xfId="11887"/>
    <cellStyle name="Calculation 2 10 15" xfId="11888"/>
    <cellStyle name="Calculation 2 10 16" xfId="11889"/>
    <cellStyle name="Calculation 2 10 17" xfId="11890"/>
    <cellStyle name="Calculation 2 10 18" xfId="11891"/>
    <cellStyle name="Calculation 2 10 2" xfId="11892"/>
    <cellStyle name="Calculation 2 10 3" xfId="11893"/>
    <cellStyle name="Calculation 2 10 4" xfId="11894"/>
    <cellStyle name="Calculation 2 10 5" xfId="11895"/>
    <cellStyle name="Calculation 2 10 6" xfId="11896"/>
    <cellStyle name="Calculation 2 10 7" xfId="11897"/>
    <cellStyle name="Calculation 2 10 8" xfId="11898"/>
    <cellStyle name="Calculation 2 10 9" xfId="11899"/>
    <cellStyle name="Calculation 2 11" xfId="9773"/>
    <cellStyle name="Calculation 2 11 10" xfId="11900"/>
    <cellStyle name="Calculation 2 11 11" xfId="11901"/>
    <cellStyle name="Calculation 2 11 12" xfId="11902"/>
    <cellStyle name="Calculation 2 11 13" xfId="11903"/>
    <cellStyle name="Calculation 2 11 14" xfId="11904"/>
    <cellStyle name="Calculation 2 11 15" xfId="11905"/>
    <cellStyle name="Calculation 2 11 16" xfId="11906"/>
    <cellStyle name="Calculation 2 11 17" xfId="11907"/>
    <cellStyle name="Calculation 2 11 18" xfId="11908"/>
    <cellStyle name="Calculation 2 11 2" xfId="11909"/>
    <cellStyle name="Calculation 2 11 3" xfId="11910"/>
    <cellStyle name="Calculation 2 11 4" xfId="11911"/>
    <cellStyle name="Calculation 2 11 5" xfId="11912"/>
    <cellStyle name="Calculation 2 11 6" xfId="11913"/>
    <cellStyle name="Calculation 2 11 7" xfId="11914"/>
    <cellStyle name="Calculation 2 11 8" xfId="11915"/>
    <cellStyle name="Calculation 2 11 9" xfId="11916"/>
    <cellStyle name="Calculation 2 12" xfId="9879"/>
    <cellStyle name="Calculation 2 12 2" xfId="11917"/>
    <cellStyle name="Calculation 2 13" xfId="11918"/>
    <cellStyle name="Calculation 2 14" xfId="11919"/>
    <cellStyle name="Calculation 2 15" xfId="11920"/>
    <cellStyle name="Calculation 2 16" xfId="11921"/>
    <cellStyle name="Calculation 2 17" xfId="11922"/>
    <cellStyle name="Calculation 2 18" xfId="11923"/>
    <cellStyle name="Calculation 2 19" xfId="11924"/>
    <cellStyle name="Calculation 2 2" xfId="64"/>
    <cellStyle name="Calculation 2 2 10" xfId="11925"/>
    <cellStyle name="Calculation 2 2 10 2" xfId="11926"/>
    <cellStyle name="Calculation 2 2 11" xfId="11927"/>
    <cellStyle name="Calculation 2 2 12" xfId="11928"/>
    <cellStyle name="Calculation 2 2 13" xfId="11929"/>
    <cellStyle name="Calculation 2 2 14" xfId="11930"/>
    <cellStyle name="Calculation 2 2 15" xfId="11931"/>
    <cellStyle name="Calculation 2 2 16" xfId="11932"/>
    <cellStyle name="Calculation 2 2 17" xfId="11933"/>
    <cellStyle name="Calculation 2 2 18" xfId="11934"/>
    <cellStyle name="Calculation 2 2 19" xfId="11935"/>
    <cellStyle name="Calculation 2 2 2" xfId="84"/>
    <cellStyle name="Calculation 2 2 2 10" xfId="11936"/>
    <cellStyle name="Calculation 2 2 2 10 2" xfId="11937"/>
    <cellStyle name="Calculation 2 2 2 10 3" xfId="11938"/>
    <cellStyle name="Calculation 2 2 2 10 4" xfId="11939"/>
    <cellStyle name="Calculation 2 2 2 10 5" xfId="11940"/>
    <cellStyle name="Calculation 2 2 2 10 6" xfId="11941"/>
    <cellStyle name="Calculation 2 2 2 10 7" xfId="11942"/>
    <cellStyle name="Calculation 2 2 2 10 8" xfId="11943"/>
    <cellStyle name="Calculation 2 2 2 11" xfId="11944"/>
    <cellStyle name="Calculation 2 2 2 12" xfId="11945"/>
    <cellStyle name="Calculation 2 2 2 13" xfId="11946"/>
    <cellStyle name="Calculation 2 2 2 14" xfId="11947"/>
    <cellStyle name="Calculation 2 2 2 15" xfId="11948"/>
    <cellStyle name="Calculation 2 2 2 16" xfId="11949"/>
    <cellStyle name="Calculation 2 2 2 17" xfId="11950"/>
    <cellStyle name="Calculation 2 2 2 18" xfId="11951"/>
    <cellStyle name="Calculation 2 2 2 19" xfId="11952"/>
    <cellStyle name="Calculation 2 2 2 2" xfId="9766"/>
    <cellStyle name="Calculation 2 2 2 2 10" xfId="11953"/>
    <cellStyle name="Calculation 2 2 2 2 11" xfId="11954"/>
    <cellStyle name="Calculation 2 2 2 2 12" xfId="11955"/>
    <cellStyle name="Calculation 2 2 2 2 13" xfId="11956"/>
    <cellStyle name="Calculation 2 2 2 2 14" xfId="11957"/>
    <cellStyle name="Calculation 2 2 2 2 15" xfId="11958"/>
    <cellStyle name="Calculation 2 2 2 2 16" xfId="11959"/>
    <cellStyle name="Calculation 2 2 2 2 17" xfId="11960"/>
    <cellStyle name="Calculation 2 2 2 2 18" xfId="11961"/>
    <cellStyle name="Calculation 2 2 2 2 19" xfId="11962"/>
    <cellStyle name="Calculation 2 2 2 2 2" xfId="11963"/>
    <cellStyle name="Calculation 2 2 2 2 2 10" xfId="11964"/>
    <cellStyle name="Calculation 2 2 2 2 2 11" xfId="11965"/>
    <cellStyle name="Calculation 2 2 2 2 2 12" xfId="11966"/>
    <cellStyle name="Calculation 2 2 2 2 2 13" xfId="11967"/>
    <cellStyle name="Calculation 2 2 2 2 2 14" xfId="11968"/>
    <cellStyle name="Calculation 2 2 2 2 2 15" xfId="11969"/>
    <cellStyle name="Calculation 2 2 2 2 2 2" xfId="11970"/>
    <cellStyle name="Calculation 2 2 2 2 2 2 10" xfId="11971"/>
    <cellStyle name="Calculation 2 2 2 2 2 2 2" xfId="11972"/>
    <cellStyle name="Calculation 2 2 2 2 2 2 2 2" xfId="11973"/>
    <cellStyle name="Calculation 2 2 2 2 2 2 2 3" xfId="11974"/>
    <cellStyle name="Calculation 2 2 2 2 2 2 2 4" xfId="11975"/>
    <cellStyle name="Calculation 2 2 2 2 2 2 2 5" xfId="11976"/>
    <cellStyle name="Calculation 2 2 2 2 2 2 2 6" xfId="11977"/>
    <cellStyle name="Calculation 2 2 2 2 2 2 2 7" xfId="11978"/>
    <cellStyle name="Calculation 2 2 2 2 2 2 2 8" xfId="11979"/>
    <cellStyle name="Calculation 2 2 2 2 2 2 2 9" xfId="11980"/>
    <cellStyle name="Calculation 2 2 2 2 2 2 3" xfId="11981"/>
    <cellStyle name="Calculation 2 2 2 2 2 2 4" xfId="11982"/>
    <cellStyle name="Calculation 2 2 2 2 2 2 5" xfId="11983"/>
    <cellStyle name="Calculation 2 2 2 2 2 2 6" xfId="11984"/>
    <cellStyle name="Calculation 2 2 2 2 2 2 7" xfId="11985"/>
    <cellStyle name="Calculation 2 2 2 2 2 2 8" xfId="11986"/>
    <cellStyle name="Calculation 2 2 2 2 2 2 9" xfId="11987"/>
    <cellStyle name="Calculation 2 2 2 2 2 3" xfId="11988"/>
    <cellStyle name="Calculation 2 2 2 2 2 3 2" xfId="11989"/>
    <cellStyle name="Calculation 2 2 2 2 2 3 3" xfId="11990"/>
    <cellStyle name="Calculation 2 2 2 2 2 3 4" xfId="11991"/>
    <cellStyle name="Calculation 2 2 2 2 2 3 5" xfId="11992"/>
    <cellStyle name="Calculation 2 2 2 2 2 3 6" xfId="11993"/>
    <cellStyle name="Calculation 2 2 2 2 2 3 7" xfId="11994"/>
    <cellStyle name="Calculation 2 2 2 2 2 3 8" xfId="11995"/>
    <cellStyle name="Calculation 2 2 2 2 2 3 9" xfId="11996"/>
    <cellStyle name="Calculation 2 2 2 2 2 4" xfId="11997"/>
    <cellStyle name="Calculation 2 2 2 2 2 4 2" xfId="11998"/>
    <cellStyle name="Calculation 2 2 2 2 2 4 3" xfId="11999"/>
    <cellStyle name="Calculation 2 2 2 2 2 4 4" xfId="12000"/>
    <cellStyle name="Calculation 2 2 2 2 2 4 5" xfId="12001"/>
    <cellStyle name="Calculation 2 2 2 2 2 4 6" xfId="12002"/>
    <cellStyle name="Calculation 2 2 2 2 2 4 7" xfId="12003"/>
    <cellStyle name="Calculation 2 2 2 2 2 4 8" xfId="12004"/>
    <cellStyle name="Calculation 2 2 2 2 2 4 9" xfId="12005"/>
    <cellStyle name="Calculation 2 2 2 2 2 5" xfId="12006"/>
    <cellStyle name="Calculation 2 2 2 2 2 5 2" xfId="12007"/>
    <cellStyle name="Calculation 2 2 2 2 2 5 3" xfId="12008"/>
    <cellStyle name="Calculation 2 2 2 2 2 5 4" xfId="12009"/>
    <cellStyle name="Calculation 2 2 2 2 2 5 5" xfId="12010"/>
    <cellStyle name="Calculation 2 2 2 2 2 5 6" xfId="12011"/>
    <cellStyle name="Calculation 2 2 2 2 2 5 7" xfId="12012"/>
    <cellStyle name="Calculation 2 2 2 2 2 5 8" xfId="12013"/>
    <cellStyle name="Calculation 2 2 2 2 2 6" xfId="12014"/>
    <cellStyle name="Calculation 2 2 2 2 2 6 2" xfId="12015"/>
    <cellStyle name="Calculation 2 2 2 2 2 6 3" xfId="12016"/>
    <cellStyle name="Calculation 2 2 2 2 2 6 4" xfId="12017"/>
    <cellStyle name="Calculation 2 2 2 2 2 6 5" xfId="12018"/>
    <cellStyle name="Calculation 2 2 2 2 2 6 6" xfId="12019"/>
    <cellStyle name="Calculation 2 2 2 2 2 6 7" xfId="12020"/>
    <cellStyle name="Calculation 2 2 2 2 2 6 8" xfId="12021"/>
    <cellStyle name="Calculation 2 2 2 2 2 7" xfId="12022"/>
    <cellStyle name="Calculation 2 2 2 2 2 7 2" xfId="12023"/>
    <cellStyle name="Calculation 2 2 2 2 2 7 3" xfId="12024"/>
    <cellStyle name="Calculation 2 2 2 2 2 7 4" xfId="12025"/>
    <cellStyle name="Calculation 2 2 2 2 2 7 5" xfId="12026"/>
    <cellStyle name="Calculation 2 2 2 2 2 7 6" xfId="12027"/>
    <cellStyle name="Calculation 2 2 2 2 2 7 7" xfId="12028"/>
    <cellStyle name="Calculation 2 2 2 2 2 7 8" xfId="12029"/>
    <cellStyle name="Calculation 2 2 2 2 2 8" xfId="12030"/>
    <cellStyle name="Calculation 2 2 2 2 2 9" xfId="12031"/>
    <cellStyle name="Calculation 2 2 2 2 20" xfId="12032"/>
    <cellStyle name="Calculation 2 2 2 2 21" xfId="12033"/>
    <cellStyle name="Calculation 2 2 2 2 22" xfId="12034"/>
    <cellStyle name="Calculation 2 2 2 2 23" xfId="12035"/>
    <cellStyle name="Calculation 2 2 2 2 24" xfId="12036"/>
    <cellStyle name="Calculation 2 2 2 2 25" xfId="12037"/>
    <cellStyle name="Calculation 2 2 2 2 26" xfId="12038"/>
    <cellStyle name="Calculation 2 2 2 2 27" xfId="12039"/>
    <cellStyle name="Calculation 2 2 2 2 3" xfId="12040"/>
    <cellStyle name="Calculation 2 2 2 2 3 10" xfId="12041"/>
    <cellStyle name="Calculation 2 2 2 2 3 11" xfId="12042"/>
    <cellStyle name="Calculation 2 2 2 2 3 12" xfId="12043"/>
    <cellStyle name="Calculation 2 2 2 2 3 13" xfId="12044"/>
    <cellStyle name="Calculation 2 2 2 2 3 14" xfId="12045"/>
    <cellStyle name="Calculation 2 2 2 2 3 15" xfId="12046"/>
    <cellStyle name="Calculation 2 2 2 2 3 2" xfId="12047"/>
    <cellStyle name="Calculation 2 2 2 2 3 2 10" xfId="12048"/>
    <cellStyle name="Calculation 2 2 2 2 3 2 2" xfId="12049"/>
    <cellStyle name="Calculation 2 2 2 2 3 2 2 2" xfId="12050"/>
    <cellStyle name="Calculation 2 2 2 2 3 2 2 3" xfId="12051"/>
    <cellStyle name="Calculation 2 2 2 2 3 2 2 4" xfId="12052"/>
    <cellStyle name="Calculation 2 2 2 2 3 2 2 5" xfId="12053"/>
    <cellStyle name="Calculation 2 2 2 2 3 2 2 6" xfId="12054"/>
    <cellStyle name="Calculation 2 2 2 2 3 2 2 7" xfId="12055"/>
    <cellStyle name="Calculation 2 2 2 2 3 2 2 8" xfId="12056"/>
    <cellStyle name="Calculation 2 2 2 2 3 2 2 9" xfId="12057"/>
    <cellStyle name="Calculation 2 2 2 2 3 2 3" xfId="12058"/>
    <cellStyle name="Calculation 2 2 2 2 3 2 4" xfId="12059"/>
    <cellStyle name="Calculation 2 2 2 2 3 2 5" xfId="12060"/>
    <cellStyle name="Calculation 2 2 2 2 3 2 6" xfId="12061"/>
    <cellStyle name="Calculation 2 2 2 2 3 2 7" xfId="12062"/>
    <cellStyle name="Calculation 2 2 2 2 3 2 8" xfId="12063"/>
    <cellStyle name="Calculation 2 2 2 2 3 2 9" xfId="12064"/>
    <cellStyle name="Calculation 2 2 2 2 3 3" xfId="12065"/>
    <cellStyle name="Calculation 2 2 2 2 3 3 2" xfId="12066"/>
    <cellStyle name="Calculation 2 2 2 2 3 3 3" xfId="12067"/>
    <cellStyle name="Calculation 2 2 2 2 3 3 4" xfId="12068"/>
    <cellStyle name="Calculation 2 2 2 2 3 3 5" xfId="12069"/>
    <cellStyle name="Calculation 2 2 2 2 3 3 6" xfId="12070"/>
    <cellStyle name="Calculation 2 2 2 2 3 3 7" xfId="12071"/>
    <cellStyle name="Calculation 2 2 2 2 3 3 8" xfId="12072"/>
    <cellStyle name="Calculation 2 2 2 2 3 4" xfId="12073"/>
    <cellStyle name="Calculation 2 2 2 2 3 4 2" xfId="12074"/>
    <cellStyle name="Calculation 2 2 2 2 3 4 3" xfId="12075"/>
    <cellStyle name="Calculation 2 2 2 2 3 4 4" xfId="12076"/>
    <cellStyle name="Calculation 2 2 2 2 3 4 5" xfId="12077"/>
    <cellStyle name="Calculation 2 2 2 2 3 4 6" xfId="12078"/>
    <cellStyle name="Calculation 2 2 2 2 3 4 7" xfId="12079"/>
    <cellStyle name="Calculation 2 2 2 2 3 4 8" xfId="12080"/>
    <cellStyle name="Calculation 2 2 2 2 3 4 9" xfId="12081"/>
    <cellStyle name="Calculation 2 2 2 2 3 5" xfId="12082"/>
    <cellStyle name="Calculation 2 2 2 2 3 5 2" xfId="12083"/>
    <cellStyle name="Calculation 2 2 2 2 3 5 3" xfId="12084"/>
    <cellStyle name="Calculation 2 2 2 2 3 5 4" xfId="12085"/>
    <cellStyle name="Calculation 2 2 2 2 3 5 5" xfId="12086"/>
    <cellStyle name="Calculation 2 2 2 2 3 5 6" xfId="12087"/>
    <cellStyle name="Calculation 2 2 2 2 3 5 7" xfId="12088"/>
    <cellStyle name="Calculation 2 2 2 2 3 5 8" xfId="12089"/>
    <cellStyle name="Calculation 2 2 2 2 3 6" xfId="12090"/>
    <cellStyle name="Calculation 2 2 2 2 3 6 2" xfId="12091"/>
    <cellStyle name="Calculation 2 2 2 2 3 6 3" xfId="12092"/>
    <cellStyle name="Calculation 2 2 2 2 3 6 4" xfId="12093"/>
    <cellStyle name="Calculation 2 2 2 2 3 6 5" xfId="12094"/>
    <cellStyle name="Calculation 2 2 2 2 3 6 6" xfId="12095"/>
    <cellStyle name="Calculation 2 2 2 2 3 6 7" xfId="12096"/>
    <cellStyle name="Calculation 2 2 2 2 3 6 8" xfId="12097"/>
    <cellStyle name="Calculation 2 2 2 2 3 7" xfId="12098"/>
    <cellStyle name="Calculation 2 2 2 2 3 7 2" xfId="12099"/>
    <cellStyle name="Calculation 2 2 2 2 3 7 3" xfId="12100"/>
    <cellStyle name="Calculation 2 2 2 2 3 7 4" xfId="12101"/>
    <cellStyle name="Calculation 2 2 2 2 3 7 5" xfId="12102"/>
    <cellStyle name="Calculation 2 2 2 2 3 7 6" xfId="12103"/>
    <cellStyle name="Calculation 2 2 2 2 3 7 7" xfId="12104"/>
    <cellStyle name="Calculation 2 2 2 2 3 7 8" xfId="12105"/>
    <cellStyle name="Calculation 2 2 2 2 3 8" xfId="12106"/>
    <cellStyle name="Calculation 2 2 2 2 3 9" xfId="12107"/>
    <cellStyle name="Calculation 2 2 2 2 4" xfId="12108"/>
    <cellStyle name="Calculation 2 2 2 2 4 10" xfId="12109"/>
    <cellStyle name="Calculation 2 2 2 2 4 11" xfId="12110"/>
    <cellStyle name="Calculation 2 2 2 2 4 12" xfId="12111"/>
    <cellStyle name="Calculation 2 2 2 2 4 13" xfId="12112"/>
    <cellStyle name="Calculation 2 2 2 2 4 2" xfId="12113"/>
    <cellStyle name="Calculation 2 2 2 2 4 2 10" xfId="12114"/>
    <cellStyle name="Calculation 2 2 2 2 4 2 2" xfId="12115"/>
    <cellStyle name="Calculation 2 2 2 2 4 2 2 2" xfId="12116"/>
    <cellStyle name="Calculation 2 2 2 2 4 2 2 3" xfId="12117"/>
    <cellStyle name="Calculation 2 2 2 2 4 2 2 4" xfId="12118"/>
    <cellStyle name="Calculation 2 2 2 2 4 2 2 5" xfId="12119"/>
    <cellStyle name="Calculation 2 2 2 2 4 2 2 6" xfId="12120"/>
    <cellStyle name="Calculation 2 2 2 2 4 2 2 7" xfId="12121"/>
    <cellStyle name="Calculation 2 2 2 2 4 2 2 8" xfId="12122"/>
    <cellStyle name="Calculation 2 2 2 2 4 2 2 9" xfId="12123"/>
    <cellStyle name="Calculation 2 2 2 2 4 2 3" xfId="12124"/>
    <cellStyle name="Calculation 2 2 2 2 4 2 4" xfId="12125"/>
    <cellStyle name="Calculation 2 2 2 2 4 2 5" xfId="12126"/>
    <cellStyle name="Calculation 2 2 2 2 4 2 6" xfId="12127"/>
    <cellStyle name="Calculation 2 2 2 2 4 2 7" xfId="12128"/>
    <cellStyle name="Calculation 2 2 2 2 4 2 8" xfId="12129"/>
    <cellStyle name="Calculation 2 2 2 2 4 2 9" xfId="12130"/>
    <cellStyle name="Calculation 2 2 2 2 4 3" xfId="12131"/>
    <cellStyle name="Calculation 2 2 2 2 4 3 2" xfId="12132"/>
    <cellStyle name="Calculation 2 2 2 2 4 3 3" xfId="12133"/>
    <cellStyle name="Calculation 2 2 2 2 4 3 4" xfId="12134"/>
    <cellStyle name="Calculation 2 2 2 2 4 3 5" xfId="12135"/>
    <cellStyle name="Calculation 2 2 2 2 4 3 6" xfId="12136"/>
    <cellStyle name="Calculation 2 2 2 2 4 3 7" xfId="12137"/>
    <cellStyle name="Calculation 2 2 2 2 4 3 8" xfId="12138"/>
    <cellStyle name="Calculation 2 2 2 2 4 4" xfId="12139"/>
    <cellStyle name="Calculation 2 2 2 2 4 4 2" xfId="12140"/>
    <cellStyle name="Calculation 2 2 2 2 4 4 3" xfId="12141"/>
    <cellStyle name="Calculation 2 2 2 2 4 4 4" xfId="12142"/>
    <cellStyle name="Calculation 2 2 2 2 4 4 5" xfId="12143"/>
    <cellStyle name="Calculation 2 2 2 2 4 4 6" xfId="12144"/>
    <cellStyle name="Calculation 2 2 2 2 4 4 7" xfId="12145"/>
    <cellStyle name="Calculation 2 2 2 2 4 4 8" xfId="12146"/>
    <cellStyle name="Calculation 2 2 2 2 4 4 9" xfId="12147"/>
    <cellStyle name="Calculation 2 2 2 2 4 5" xfId="12148"/>
    <cellStyle name="Calculation 2 2 2 2 4 6" xfId="12149"/>
    <cellStyle name="Calculation 2 2 2 2 4 7" xfId="12150"/>
    <cellStyle name="Calculation 2 2 2 2 4 8" xfId="12151"/>
    <cellStyle name="Calculation 2 2 2 2 4 9" xfId="12152"/>
    <cellStyle name="Calculation 2 2 2 2 5" xfId="12153"/>
    <cellStyle name="Calculation 2 2 2 2 5 10" xfId="12154"/>
    <cellStyle name="Calculation 2 2 2 2 5 11" xfId="12155"/>
    <cellStyle name="Calculation 2 2 2 2 5 12" xfId="12156"/>
    <cellStyle name="Calculation 2 2 2 2 5 13" xfId="12157"/>
    <cellStyle name="Calculation 2 2 2 2 5 2" xfId="12158"/>
    <cellStyle name="Calculation 2 2 2 2 5 2 10" xfId="12159"/>
    <cellStyle name="Calculation 2 2 2 2 5 2 2" xfId="12160"/>
    <cellStyle name="Calculation 2 2 2 2 5 2 2 2" xfId="12161"/>
    <cellStyle name="Calculation 2 2 2 2 5 2 2 3" xfId="12162"/>
    <cellStyle name="Calculation 2 2 2 2 5 2 2 4" xfId="12163"/>
    <cellStyle name="Calculation 2 2 2 2 5 2 2 5" xfId="12164"/>
    <cellStyle name="Calculation 2 2 2 2 5 2 2 6" xfId="12165"/>
    <cellStyle name="Calculation 2 2 2 2 5 2 2 7" xfId="12166"/>
    <cellStyle name="Calculation 2 2 2 2 5 2 2 8" xfId="12167"/>
    <cellStyle name="Calculation 2 2 2 2 5 2 2 9" xfId="12168"/>
    <cellStyle name="Calculation 2 2 2 2 5 2 3" xfId="12169"/>
    <cellStyle name="Calculation 2 2 2 2 5 2 4" xfId="12170"/>
    <cellStyle name="Calculation 2 2 2 2 5 2 5" xfId="12171"/>
    <cellStyle name="Calculation 2 2 2 2 5 2 6" xfId="12172"/>
    <cellStyle name="Calculation 2 2 2 2 5 2 7" xfId="12173"/>
    <cellStyle name="Calculation 2 2 2 2 5 2 8" xfId="12174"/>
    <cellStyle name="Calculation 2 2 2 2 5 2 9" xfId="12175"/>
    <cellStyle name="Calculation 2 2 2 2 5 3" xfId="12176"/>
    <cellStyle name="Calculation 2 2 2 2 5 3 2" xfId="12177"/>
    <cellStyle name="Calculation 2 2 2 2 5 3 3" xfId="12178"/>
    <cellStyle name="Calculation 2 2 2 2 5 3 4" xfId="12179"/>
    <cellStyle name="Calculation 2 2 2 2 5 3 5" xfId="12180"/>
    <cellStyle name="Calculation 2 2 2 2 5 3 6" xfId="12181"/>
    <cellStyle name="Calculation 2 2 2 2 5 3 7" xfId="12182"/>
    <cellStyle name="Calculation 2 2 2 2 5 3 8" xfId="12183"/>
    <cellStyle name="Calculation 2 2 2 2 5 4" xfId="12184"/>
    <cellStyle name="Calculation 2 2 2 2 5 4 2" xfId="12185"/>
    <cellStyle name="Calculation 2 2 2 2 5 4 3" xfId="12186"/>
    <cellStyle name="Calculation 2 2 2 2 5 4 4" xfId="12187"/>
    <cellStyle name="Calculation 2 2 2 2 5 4 5" xfId="12188"/>
    <cellStyle name="Calculation 2 2 2 2 5 4 6" xfId="12189"/>
    <cellStyle name="Calculation 2 2 2 2 5 4 7" xfId="12190"/>
    <cellStyle name="Calculation 2 2 2 2 5 4 8" xfId="12191"/>
    <cellStyle name="Calculation 2 2 2 2 5 4 9" xfId="12192"/>
    <cellStyle name="Calculation 2 2 2 2 5 5" xfId="12193"/>
    <cellStyle name="Calculation 2 2 2 2 5 6" xfId="12194"/>
    <cellStyle name="Calculation 2 2 2 2 5 7" xfId="12195"/>
    <cellStyle name="Calculation 2 2 2 2 5 8" xfId="12196"/>
    <cellStyle name="Calculation 2 2 2 2 5 9" xfId="12197"/>
    <cellStyle name="Calculation 2 2 2 2 6" xfId="12198"/>
    <cellStyle name="Calculation 2 2 2 2 6 10" xfId="12199"/>
    <cellStyle name="Calculation 2 2 2 2 6 2" xfId="12200"/>
    <cellStyle name="Calculation 2 2 2 2 6 2 2" xfId="12201"/>
    <cellStyle name="Calculation 2 2 2 2 6 2 3" xfId="12202"/>
    <cellStyle name="Calculation 2 2 2 2 6 2 4" xfId="12203"/>
    <cellStyle name="Calculation 2 2 2 2 6 2 5" xfId="12204"/>
    <cellStyle name="Calculation 2 2 2 2 6 2 6" xfId="12205"/>
    <cellStyle name="Calculation 2 2 2 2 6 2 7" xfId="12206"/>
    <cellStyle name="Calculation 2 2 2 2 6 2 8" xfId="12207"/>
    <cellStyle name="Calculation 2 2 2 2 6 2 9" xfId="12208"/>
    <cellStyle name="Calculation 2 2 2 2 6 3" xfId="12209"/>
    <cellStyle name="Calculation 2 2 2 2 6 4" xfId="12210"/>
    <cellStyle name="Calculation 2 2 2 2 6 5" xfId="12211"/>
    <cellStyle name="Calculation 2 2 2 2 6 6" xfId="12212"/>
    <cellStyle name="Calculation 2 2 2 2 6 7" xfId="12213"/>
    <cellStyle name="Calculation 2 2 2 2 6 8" xfId="12214"/>
    <cellStyle name="Calculation 2 2 2 2 6 9" xfId="12215"/>
    <cellStyle name="Calculation 2 2 2 2 7" xfId="12216"/>
    <cellStyle name="Calculation 2 2 2 2 7 2" xfId="12217"/>
    <cellStyle name="Calculation 2 2 2 2 7 3" xfId="12218"/>
    <cellStyle name="Calculation 2 2 2 2 7 4" xfId="12219"/>
    <cellStyle name="Calculation 2 2 2 2 7 5" xfId="12220"/>
    <cellStyle name="Calculation 2 2 2 2 7 6" xfId="12221"/>
    <cellStyle name="Calculation 2 2 2 2 7 7" xfId="12222"/>
    <cellStyle name="Calculation 2 2 2 2 7 8" xfId="12223"/>
    <cellStyle name="Calculation 2 2 2 2 8" xfId="12224"/>
    <cellStyle name="Calculation 2 2 2 2 8 2" xfId="12225"/>
    <cellStyle name="Calculation 2 2 2 2 8 3" xfId="12226"/>
    <cellStyle name="Calculation 2 2 2 2 8 4" xfId="12227"/>
    <cellStyle name="Calculation 2 2 2 2 8 5" xfId="12228"/>
    <cellStyle name="Calculation 2 2 2 2 8 6" xfId="12229"/>
    <cellStyle name="Calculation 2 2 2 2 8 7" xfId="12230"/>
    <cellStyle name="Calculation 2 2 2 2 8 8" xfId="12231"/>
    <cellStyle name="Calculation 2 2 2 2 8 9" xfId="12232"/>
    <cellStyle name="Calculation 2 2 2 2 9" xfId="12233"/>
    <cellStyle name="Calculation 2 2 2 2 9 2" xfId="12234"/>
    <cellStyle name="Calculation 2 2 2 2 9 3" xfId="12235"/>
    <cellStyle name="Calculation 2 2 2 2 9 4" xfId="12236"/>
    <cellStyle name="Calculation 2 2 2 2 9 5" xfId="12237"/>
    <cellStyle name="Calculation 2 2 2 2 9 6" xfId="12238"/>
    <cellStyle name="Calculation 2 2 2 2 9 7" xfId="12239"/>
    <cellStyle name="Calculation 2 2 2 2 9 8" xfId="12240"/>
    <cellStyle name="Calculation 2 2 2 20" xfId="12241"/>
    <cellStyle name="Calculation 2 2 2 21" xfId="12242"/>
    <cellStyle name="Calculation 2 2 2 22" xfId="12243"/>
    <cellStyle name="Calculation 2 2 2 23" xfId="12244"/>
    <cellStyle name="Calculation 2 2 2 24" xfId="12245"/>
    <cellStyle name="Calculation 2 2 2 25" xfId="12246"/>
    <cellStyle name="Calculation 2 2 2 26" xfId="12247"/>
    <cellStyle name="Calculation 2 2 2 3" xfId="9779"/>
    <cellStyle name="Calculation 2 2 2 3 10" xfId="12248"/>
    <cellStyle name="Calculation 2 2 2 3 11" xfId="12249"/>
    <cellStyle name="Calculation 2 2 2 3 12" xfId="12250"/>
    <cellStyle name="Calculation 2 2 2 3 13" xfId="12251"/>
    <cellStyle name="Calculation 2 2 2 3 14" xfId="12252"/>
    <cellStyle name="Calculation 2 2 2 3 15" xfId="12253"/>
    <cellStyle name="Calculation 2 2 2 3 16" xfId="12254"/>
    <cellStyle name="Calculation 2 2 2 3 17" xfId="12255"/>
    <cellStyle name="Calculation 2 2 2 3 18" xfId="12256"/>
    <cellStyle name="Calculation 2 2 2 3 19" xfId="12257"/>
    <cellStyle name="Calculation 2 2 2 3 2" xfId="12258"/>
    <cellStyle name="Calculation 2 2 2 3 2 10" xfId="12259"/>
    <cellStyle name="Calculation 2 2 2 3 2 11" xfId="12260"/>
    <cellStyle name="Calculation 2 2 2 3 2 12" xfId="12261"/>
    <cellStyle name="Calculation 2 2 2 3 2 13" xfId="12262"/>
    <cellStyle name="Calculation 2 2 2 3 2 2" xfId="12263"/>
    <cellStyle name="Calculation 2 2 2 3 2 2 10" xfId="12264"/>
    <cellStyle name="Calculation 2 2 2 3 2 2 2" xfId="12265"/>
    <cellStyle name="Calculation 2 2 2 3 2 2 2 2" xfId="12266"/>
    <cellStyle name="Calculation 2 2 2 3 2 2 2 3" xfId="12267"/>
    <cellStyle name="Calculation 2 2 2 3 2 2 2 4" xfId="12268"/>
    <cellStyle name="Calculation 2 2 2 3 2 2 2 5" xfId="12269"/>
    <cellStyle name="Calculation 2 2 2 3 2 2 2 6" xfId="12270"/>
    <cellStyle name="Calculation 2 2 2 3 2 2 2 7" xfId="12271"/>
    <cellStyle name="Calculation 2 2 2 3 2 2 2 8" xfId="12272"/>
    <cellStyle name="Calculation 2 2 2 3 2 2 2 9" xfId="12273"/>
    <cellStyle name="Calculation 2 2 2 3 2 2 3" xfId="12274"/>
    <cellStyle name="Calculation 2 2 2 3 2 2 4" xfId="12275"/>
    <cellStyle name="Calculation 2 2 2 3 2 2 5" xfId="12276"/>
    <cellStyle name="Calculation 2 2 2 3 2 2 6" xfId="12277"/>
    <cellStyle name="Calculation 2 2 2 3 2 2 7" xfId="12278"/>
    <cellStyle name="Calculation 2 2 2 3 2 2 8" xfId="12279"/>
    <cellStyle name="Calculation 2 2 2 3 2 2 9" xfId="12280"/>
    <cellStyle name="Calculation 2 2 2 3 2 3" xfId="12281"/>
    <cellStyle name="Calculation 2 2 2 3 2 3 2" xfId="12282"/>
    <cellStyle name="Calculation 2 2 2 3 2 3 3" xfId="12283"/>
    <cellStyle name="Calculation 2 2 2 3 2 3 4" xfId="12284"/>
    <cellStyle name="Calculation 2 2 2 3 2 3 5" xfId="12285"/>
    <cellStyle name="Calculation 2 2 2 3 2 3 6" xfId="12286"/>
    <cellStyle name="Calculation 2 2 2 3 2 3 7" xfId="12287"/>
    <cellStyle name="Calculation 2 2 2 3 2 3 8" xfId="12288"/>
    <cellStyle name="Calculation 2 2 2 3 2 4" xfId="12289"/>
    <cellStyle name="Calculation 2 2 2 3 2 4 2" xfId="12290"/>
    <cellStyle name="Calculation 2 2 2 3 2 4 3" xfId="12291"/>
    <cellStyle name="Calculation 2 2 2 3 2 4 4" xfId="12292"/>
    <cellStyle name="Calculation 2 2 2 3 2 4 5" xfId="12293"/>
    <cellStyle name="Calculation 2 2 2 3 2 4 6" xfId="12294"/>
    <cellStyle name="Calculation 2 2 2 3 2 4 7" xfId="12295"/>
    <cellStyle name="Calculation 2 2 2 3 2 4 8" xfId="12296"/>
    <cellStyle name="Calculation 2 2 2 3 2 4 9" xfId="12297"/>
    <cellStyle name="Calculation 2 2 2 3 2 5" xfId="12298"/>
    <cellStyle name="Calculation 2 2 2 3 2 6" xfId="12299"/>
    <cellStyle name="Calculation 2 2 2 3 2 7" xfId="12300"/>
    <cellStyle name="Calculation 2 2 2 3 2 8" xfId="12301"/>
    <cellStyle name="Calculation 2 2 2 3 2 9" xfId="12302"/>
    <cellStyle name="Calculation 2 2 2 3 20" xfId="12303"/>
    <cellStyle name="Calculation 2 2 2 3 21" xfId="12304"/>
    <cellStyle name="Calculation 2 2 2 3 22" xfId="12305"/>
    <cellStyle name="Calculation 2 2 2 3 23" xfId="12306"/>
    <cellStyle name="Calculation 2 2 2 3 24" xfId="12307"/>
    <cellStyle name="Calculation 2 2 2 3 3" xfId="12308"/>
    <cellStyle name="Calculation 2 2 2 3 3 10" xfId="12309"/>
    <cellStyle name="Calculation 2 2 2 3 3 11" xfId="12310"/>
    <cellStyle name="Calculation 2 2 2 3 3 12" xfId="12311"/>
    <cellStyle name="Calculation 2 2 2 3 3 13" xfId="12312"/>
    <cellStyle name="Calculation 2 2 2 3 3 2" xfId="12313"/>
    <cellStyle name="Calculation 2 2 2 3 3 2 10" xfId="12314"/>
    <cellStyle name="Calculation 2 2 2 3 3 2 2" xfId="12315"/>
    <cellStyle name="Calculation 2 2 2 3 3 2 2 2" xfId="12316"/>
    <cellStyle name="Calculation 2 2 2 3 3 2 2 3" xfId="12317"/>
    <cellStyle name="Calculation 2 2 2 3 3 2 2 4" xfId="12318"/>
    <cellStyle name="Calculation 2 2 2 3 3 2 2 5" xfId="12319"/>
    <cellStyle name="Calculation 2 2 2 3 3 2 2 6" xfId="12320"/>
    <cellStyle name="Calculation 2 2 2 3 3 2 2 7" xfId="12321"/>
    <cellStyle name="Calculation 2 2 2 3 3 2 2 8" xfId="12322"/>
    <cellStyle name="Calculation 2 2 2 3 3 2 2 9" xfId="12323"/>
    <cellStyle name="Calculation 2 2 2 3 3 2 3" xfId="12324"/>
    <cellStyle name="Calculation 2 2 2 3 3 2 4" xfId="12325"/>
    <cellStyle name="Calculation 2 2 2 3 3 2 5" xfId="12326"/>
    <cellStyle name="Calculation 2 2 2 3 3 2 6" xfId="12327"/>
    <cellStyle name="Calculation 2 2 2 3 3 2 7" xfId="12328"/>
    <cellStyle name="Calculation 2 2 2 3 3 2 8" xfId="12329"/>
    <cellStyle name="Calculation 2 2 2 3 3 2 9" xfId="12330"/>
    <cellStyle name="Calculation 2 2 2 3 3 3" xfId="12331"/>
    <cellStyle name="Calculation 2 2 2 3 3 3 2" xfId="12332"/>
    <cellStyle name="Calculation 2 2 2 3 3 3 3" xfId="12333"/>
    <cellStyle name="Calculation 2 2 2 3 3 3 4" xfId="12334"/>
    <cellStyle name="Calculation 2 2 2 3 3 3 5" xfId="12335"/>
    <cellStyle name="Calculation 2 2 2 3 3 3 6" xfId="12336"/>
    <cellStyle name="Calculation 2 2 2 3 3 3 7" xfId="12337"/>
    <cellStyle name="Calculation 2 2 2 3 3 3 8" xfId="12338"/>
    <cellStyle name="Calculation 2 2 2 3 3 4" xfId="12339"/>
    <cellStyle name="Calculation 2 2 2 3 3 4 2" xfId="12340"/>
    <cellStyle name="Calculation 2 2 2 3 3 4 3" xfId="12341"/>
    <cellStyle name="Calculation 2 2 2 3 3 4 4" xfId="12342"/>
    <cellStyle name="Calculation 2 2 2 3 3 4 5" xfId="12343"/>
    <cellStyle name="Calculation 2 2 2 3 3 4 6" xfId="12344"/>
    <cellStyle name="Calculation 2 2 2 3 3 4 7" xfId="12345"/>
    <cellStyle name="Calculation 2 2 2 3 3 4 8" xfId="12346"/>
    <cellStyle name="Calculation 2 2 2 3 3 4 9" xfId="12347"/>
    <cellStyle name="Calculation 2 2 2 3 3 5" xfId="12348"/>
    <cellStyle name="Calculation 2 2 2 3 3 6" xfId="12349"/>
    <cellStyle name="Calculation 2 2 2 3 3 7" xfId="12350"/>
    <cellStyle name="Calculation 2 2 2 3 3 8" xfId="12351"/>
    <cellStyle name="Calculation 2 2 2 3 3 9" xfId="12352"/>
    <cellStyle name="Calculation 2 2 2 3 4" xfId="12353"/>
    <cellStyle name="Calculation 2 2 2 3 4 10" xfId="12354"/>
    <cellStyle name="Calculation 2 2 2 3 4 11" xfId="12355"/>
    <cellStyle name="Calculation 2 2 2 3 4 12" xfId="12356"/>
    <cellStyle name="Calculation 2 2 2 3 4 13" xfId="12357"/>
    <cellStyle name="Calculation 2 2 2 3 4 2" xfId="12358"/>
    <cellStyle name="Calculation 2 2 2 3 4 2 10" xfId="12359"/>
    <cellStyle name="Calculation 2 2 2 3 4 2 2" xfId="12360"/>
    <cellStyle name="Calculation 2 2 2 3 4 2 2 2" xfId="12361"/>
    <cellStyle name="Calculation 2 2 2 3 4 2 2 3" xfId="12362"/>
    <cellStyle name="Calculation 2 2 2 3 4 2 2 4" xfId="12363"/>
    <cellStyle name="Calculation 2 2 2 3 4 2 2 5" xfId="12364"/>
    <cellStyle name="Calculation 2 2 2 3 4 2 2 6" xfId="12365"/>
    <cellStyle name="Calculation 2 2 2 3 4 2 2 7" xfId="12366"/>
    <cellStyle name="Calculation 2 2 2 3 4 2 2 8" xfId="12367"/>
    <cellStyle name="Calculation 2 2 2 3 4 2 2 9" xfId="12368"/>
    <cellStyle name="Calculation 2 2 2 3 4 2 3" xfId="12369"/>
    <cellStyle name="Calculation 2 2 2 3 4 2 4" xfId="12370"/>
    <cellStyle name="Calculation 2 2 2 3 4 2 5" xfId="12371"/>
    <cellStyle name="Calculation 2 2 2 3 4 2 6" xfId="12372"/>
    <cellStyle name="Calculation 2 2 2 3 4 2 7" xfId="12373"/>
    <cellStyle name="Calculation 2 2 2 3 4 2 8" xfId="12374"/>
    <cellStyle name="Calculation 2 2 2 3 4 2 9" xfId="12375"/>
    <cellStyle name="Calculation 2 2 2 3 4 3" xfId="12376"/>
    <cellStyle name="Calculation 2 2 2 3 4 3 2" xfId="12377"/>
    <cellStyle name="Calculation 2 2 2 3 4 3 3" xfId="12378"/>
    <cellStyle name="Calculation 2 2 2 3 4 3 4" xfId="12379"/>
    <cellStyle name="Calculation 2 2 2 3 4 3 5" xfId="12380"/>
    <cellStyle name="Calculation 2 2 2 3 4 3 6" xfId="12381"/>
    <cellStyle name="Calculation 2 2 2 3 4 3 7" xfId="12382"/>
    <cellStyle name="Calculation 2 2 2 3 4 3 8" xfId="12383"/>
    <cellStyle name="Calculation 2 2 2 3 4 4" xfId="12384"/>
    <cellStyle name="Calculation 2 2 2 3 4 4 2" xfId="12385"/>
    <cellStyle name="Calculation 2 2 2 3 4 4 3" xfId="12386"/>
    <cellStyle name="Calculation 2 2 2 3 4 4 4" xfId="12387"/>
    <cellStyle name="Calculation 2 2 2 3 4 4 5" xfId="12388"/>
    <cellStyle name="Calculation 2 2 2 3 4 4 6" xfId="12389"/>
    <cellStyle name="Calculation 2 2 2 3 4 4 7" xfId="12390"/>
    <cellStyle name="Calculation 2 2 2 3 4 4 8" xfId="12391"/>
    <cellStyle name="Calculation 2 2 2 3 4 4 9" xfId="12392"/>
    <cellStyle name="Calculation 2 2 2 3 4 5" xfId="12393"/>
    <cellStyle name="Calculation 2 2 2 3 4 6" xfId="12394"/>
    <cellStyle name="Calculation 2 2 2 3 4 7" xfId="12395"/>
    <cellStyle name="Calculation 2 2 2 3 4 8" xfId="12396"/>
    <cellStyle name="Calculation 2 2 2 3 4 9" xfId="12397"/>
    <cellStyle name="Calculation 2 2 2 3 5" xfId="12398"/>
    <cellStyle name="Calculation 2 2 2 3 5 10" xfId="12399"/>
    <cellStyle name="Calculation 2 2 2 3 5 2" xfId="12400"/>
    <cellStyle name="Calculation 2 2 2 3 5 2 2" xfId="12401"/>
    <cellStyle name="Calculation 2 2 2 3 5 2 3" xfId="12402"/>
    <cellStyle name="Calculation 2 2 2 3 5 2 4" xfId="12403"/>
    <cellStyle name="Calculation 2 2 2 3 5 2 5" xfId="12404"/>
    <cellStyle name="Calculation 2 2 2 3 5 2 6" xfId="12405"/>
    <cellStyle name="Calculation 2 2 2 3 5 2 7" xfId="12406"/>
    <cellStyle name="Calculation 2 2 2 3 5 2 8" xfId="12407"/>
    <cellStyle name="Calculation 2 2 2 3 5 2 9" xfId="12408"/>
    <cellStyle name="Calculation 2 2 2 3 5 3" xfId="12409"/>
    <cellStyle name="Calculation 2 2 2 3 5 4" xfId="12410"/>
    <cellStyle name="Calculation 2 2 2 3 5 5" xfId="12411"/>
    <cellStyle name="Calculation 2 2 2 3 5 6" xfId="12412"/>
    <cellStyle name="Calculation 2 2 2 3 5 7" xfId="12413"/>
    <cellStyle name="Calculation 2 2 2 3 5 8" xfId="12414"/>
    <cellStyle name="Calculation 2 2 2 3 5 9" xfId="12415"/>
    <cellStyle name="Calculation 2 2 2 3 6" xfId="12416"/>
    <cellStyle name="Calculation 2 2 2 3 6 2" xfId="12417"/>
    <cellStyle name="Calculation 2 2 2 3 6 3" xfId="12418"/>
    <cellStyle name="Calculation 2 2 2 3 6 4" xfId="12419"/>
    <cellStyle name="Calculation 2 2 2 3 6 5" xfId="12420"/>
    <cellStyle name="Calculation 2 2 2 3 6 6" xfId="12421"/>
    <cellStyle name="Calculation 2 2 2 3 6 7" xfId="12422"/>
    <cellStyle name="Calculation 2 2 2 3 6 8" xfId="12423"/>
    <cellStyle name="Calculation 2 2 2 3 7" xfId="12424"/>
    <cellStyle name="Calculation 2 2 2 3 7 2" xfId="12425"/>
    <cellStyle name="Calculation 2 2 2 3 7 3" xfId="12426"/>
    <cellStyle name="Calculation 2 2 2 3 7 4" xfId="12427"/>
    <cellStyle name="Calculation 2 2 2 3 7 5" xfId="12428"/>
    <cellStyle name="Calculation 2 2 2 3 7 6" xfId="12429"/>
    <cellStyle name="Calculation 2 2 2 3 7 7" xfId="12430"/>
    <cellStyle name="Calculation 2 2 2 3 7 8" xfId="12431"/>
    <cellStyle name="Calculation 2 2 2 3 7 9" xfId="12432"/>
    <cellStyle name="Calculation 2 2 2 3 8" xfId="12433"/>
    <cellStyle name="Calculation 2 2 2 3 9" xfId="12434"/>
    <cellStyle name="Calculation 2 2 2 4" xfId="9831"/>
    <cellStyle name="Calculation 2 2 2 4 10" xfId="12435"/>
    <cellStyle name="Calculation 2 2 2 4 11" xfId="12436"/>
    <cellStyle name="Calculation 2 2 2 4 12" xfId="12437"/>
    <cellStyle name="Calculation 2 2 2 4 13" xfId="12438"/>
    <cellStyle name="Calculation 2 2 2 4 14" xfId="12439"/>
    <cellStyle name="Calculation 2 2 2 4 15" xfId="12440"/>
    <cellStyle name="Calculation 2 2 2 4 16" xfId="12441"/>
    <cellStyle name="Calculation 2 2 2 4 17" xfId="12442"/>
    <cellStyle name="Calculation 2 2 2 4 18" xfId="12443"/>
    <cellStyle name="Calculation 2 2 2 4 2" xfId="12444"/>
    <cellStyle name="Calculation 2 2 2 4 2 10" xfId="12445"/>
    <cellStyle name="Calculation 2 2 2 4 2 2" xfId="12446"/>
    <cellStyle name="Calculation 2 2 2 4 2 2 2" xfId="12447"/>
    <cellStyle name="Calculation 2 2 2 4 2 2 3" xfId="12448"/>
    <cellStyle name="Calculation 2 2 2 4 2 2 4" xfId="12449"/>
    <cellStyle name="Calculation 2 2 2 4 2 2 5" xfId="12450"/>
    <cellStyle name="Calculation 2 2 2 4 2 2 6" xfId="12451"/>
    <cellStyle name="Calculation 2 2 2 4 2 2 7" xfId="12452"/>
    <cellStyle name="Calculation 2 2 2 4 2 2 8" xfId="12453"/>
    <cellStyle name="Calculation 2 2 2 4 2 2 9" xfId="12454"/>
    <cellStyle name="Calculation 2 2 2 4 2 3" xfId="12455"/>
    <cellStyle name="Calculation 2 2 2 4 2 4" xfId="12456"/>
    <cellStyle name="Calculation 2 2 2 4 2 5" xfId="12457"/>
    <cellStyle name="Calculation 2 2 2 4 2 6" xfId="12458"/>
    <cellStyle name="Calculation 2 2 2 4 2 7" xfId="12459"/>
    <cellStyle name="Calculation 2 2 2 4 2 8" xfId="12460"/>
    <cellStyle name="Calculation 2 2 2 4 2 9" xfId="12461"/>
    <cellStyle name="Calculation 2 2 2 4 3" xfId="12462"/>
    <cellStyle name="Calculation 2 2 2 4 3 2" xfId="12463"/>
    <cellStyle name="Calculation 2 2 2 4 3 3" xfId="12464"/>
    <cellStyle name="Calculation 2 2 2 4 3 4" xfId="12465"/>
    <cellStyle name="Calculation 2 2 2 4 3 5" xfId="12466"/>
    <cellStyle name="Calculation 2 2 2 4 3 6" xfId="12467"/>
    <cellStyle name="Calculation 2 2 2 4 3 7" xfId="12468"/>
    <cellStyle name="Calculation 2 2 2 4 3 8" xfId="12469"/>
    <cellStyle name="Calculation 2 2 2 4 4" xfId="12470"/>
    <cellStyle name="Calculation 2 2 2 4 4 2" xfId="12471"/>
    <cellStyle name="Calculation 2 2 2 4 4 3" xfId="12472"/>
    <cellStyle name="Calculation 2 2 2 4 4 4" xfId="12473"/>
    <cellStyle name="Calculation 2 2 2 4 4 5" xfId="12474"/>
    <cellStyle name="Calculation 2 2 2 4 4 6" xfId="12475"/>
    <cellStyle name="Calculation 2 2 2 4 4 7" xfId="12476"/>
    <cellStyle name="Calculation 2 2 2 4 4 8" xfId="12477"/>
    <cellStyle name="Calculation 2 2 2 4 4 9" xfId="12478"/>
    <cellStyle name="Calculation 2 2 2 4 5" xfId="12479"/>
    <cellStyle name="Calculation 2 2 2 4 6" xfId="12480"/>
    <cellStyle name="Calculation 2 2 2 4 7" xfId="12481"/>
    <cellStyle name="Calculation 2 2 2 4 8" xfId="12482"/>
    <cellStyle name="Calculation 2 2 2 4 9" xfId="12483"/>
    <cellStyle name="Calculation 2 2 2 5" xfId="12484"/>
    <cellStyle name="Calculation 2 2 2 5 10" xfId="12485"/>
    <cellStyle name="Calculation 2 2 2 5 11" xfId="12486"/>
    <cellStyle name="Calculation 2 2 2 5 12" xfId="12487"/>
    <cellStyle name="Calculation 2 2 2 5 13" xfId="12488"/>
    <cellStyle name="Calculation 2 2 2 5 14" xfId="12489"/>
    <cellStyle name="Calculation 2 2 2 5 15" xfId="12490"/>
    <cellStyle name="Calculation 2 2 2 5 16" xfId="12491"/>
    <cellStyle name="Calculation 2 2 2 5 17" xfId="12492"/>
    <cellStyle name="Calculation 2 2 2 5 18" xfId="12493"/>
    <cellStyle name="Calculation 2 2 2 5 2" xfId="12494"/>
    <cellStyle name="Calculation 2 2 2 5 3" xfId="12495"/>
    <cellStyle name="Calculation 2 2 2 5 4" xfId="12496"/>
    <cellStyle name="Calculation 2 2 2 5 5" xfId="12497"/>
    <cellStyle name="Calculation 2 2 2 5 6" xfId="12498"/>
    <cellStyle name="Calculation 2 2 2 5 7" xfId="12499"/>
    <cellStyle name="Calculation 2 2 2 5 8" xfId="12500"/>
    <cellStyle name="Calculation 2 2 2 5 9" xfId="12501"/>
    <cellStyle name="Calculation 2 2 2 6" xfId="12502"/>
    <cellStyle name="Calculation 2 2 2 6 10" xfId="12503"/>
    <cellStyle name="Calculation 2 2 2 6 11" xfId="12504"/>
    <cellStyle name="Calculation 2 2 2 6 12" xfId="12505"/>
    <cellStyle name="Calculation 2 2 2 6 13" xfId="12506"/>
    <cellStyle name="Calculation 2 2 2 6 14" xfId="12507"/>
    <cellStyle name="Calculation 2 2 2 6 15" xfId="12508"/>
    <cellStyle name="Calculation 2 2 2 6 16" xfId="12509"/>
    <cellStyle name="Calculation 2 2 2 6 17" xfId="12510"/>
    <cellStyle name="Calculation 2 2 2 6 18" xfId="12511"/>
    <cellStyle name="Calculation 2 2 2 6 2" xfId="12512"/>
    <cellStyle name="Calculation 2 2 2 6 3" xfId="12513"/>
    <cellStyle name="Calculation 2 2 2 6 4" xfId="12514"/>
    <cellStyle name="Calculation 2 2 2 6 5" xfId="12515"/>
    <cellStyle name="Calculation 2 2 2 6 6" xfId="12516"/>
    <cellStyle name="Calculation 2 2 2 6 7" xfId="12517"/>
    <cellStyle name="Calculation 2 2 2 6 8" xfId="12518"/>
    <cellStyle name="Calculation 2 2 2 6 9" xfId="12519"/>
    <cellStyle name="Calculation 2 2 2 7" xfId="12520"/>
    <cellStyle name="Calculation 2 2 2 7 2" xfId="12521"/>
    <cellStyle name="Calculation 2 2 2 7 3" xfId="12522"/>
    <cellStyle name="Calculation 2 2 2 7 4" xfId="12523"/>
    <cellStyle name="Calculation 2 2 2 7 5" xfId="12524"/>
    <cellStyle name="Calculation 2 2 2 7 6" xfId="12525"/>
    <cellStyle name="Calculation 2 2 2 7 7" xfId="12526"/>
    <cellStyle name="Calculation 2 2 2 7 8" xfId="12527"/>
    <cellStyle name="Calculation 2 2 2 7 9" xfId="12528"/>
    <cellStyle name="Calculation 2 2 2 8" xfId="12529"/>
    <cellStyle name="Calculation 2 2 2 8 2" xfId="12530"/>
    <cellStyle name="Calculation 2 2 2 8 3" xfId="12531"/>
    <cellStyle name="Calculation 2 2 2 8 4" xfId="12532"/>
    <cellStyle name="Calculation 2 2 2 8 5" xfId="12533"/>
    <cellStyle name="Calculation 2 2 2 8 6" xfId="12534"/>
    <cellStyle name="Calculation 2 2 2 8 7" xfId="12535"/>
    <cellStyle name="Calculation 2 2 2 8 8" xfId="12536"/>
    <cellStyle name="Calculation 2 2 2 8 9" xfId="12537"/>
    <cellStyle name="Calculation 2 2 2 9" xfId="12538"/>
    <cellStyle name="Calculation 2 2 2 9 2" xfId="12539"/>
    <cellStyle name="Calculation 2 2 2 9 3" xfId="12540"/>
    <cellStyle name="Calculation 2 2 2 9 4" xfId="12541"/>
    <cellStyle name="Calculation 2 2 2 9 5" xfId="12542"/>
    <cellStyle name="Calculation 2 2 2 9 6" xfId="12543"/>
    <cellStyle name="Calculation 2 2 2 9 7" xfId="12544"/>
    <cellStyle name="Calculation 2 2 2 9 8" xfId="12545"/>
    <cellStyle name="Calculation 2 2 20" xfId="12546"/>
    <cellStyle name="Calculation 2 2 21" xfId="12547"/>
    <cellStyle name="Calculation 2 2 22" xfId="12548"/>
    <cellStyle name="Calculation 2 2 23" xfId="12549"/>
    <cellStyle name="Calculation 2 2 24" xfId="12550"/>
    <cellStyle name="Calculation 2 2 25" xfId="12551"/>
    <cellStyle name="Calculation 2 2 3" xfId="9752"/>
    <cellStyle name="Calculation 2 2 3 10" xfId="12552"/>
    <cellStyle name="Calculation 2 2 3 10 2" xfId="12553"/>
    <cellStyle name="Calculation 2 2 3 10 3" xfId="12554"/>
    <cellStyle name="Calculation 2 2 3 10 4" xfId="12555"/>
    <cellStyle name="Calculation 2 2 3 10 5" xfId="12556"/>
    <cellStyle name="Calculation 2 2 3 10 6" xfId="12557"/>
    <cellStyle name="Calculation 2 2 3 10 7" xfId="12558"/>
    <cellStyle name="Calculation 2 2 3 10 8" xfId="12559"/>
    <cellStyle name="Calculation 2 2 3 11" xfId="12560"/>
    <cellStyle name="Calculation 2 2 3 11 2" xfId="12561"/>
    <cellStyle name="Calculation 2 2 3 11 3" xfId="12562"/>
    <cellStyle name="Calculation 2 2 3 11 4" xfId="12563"/>
    <cellStyle name="Calculation 2 2 3 11 5" xfId="12564"/>
    <cellStyle name="Calculation 2 2 3 11 6" xfId="12565"/>
    <cellStyle name="Calculation 2 2 3 11 7" xfId="12566"/>
    <cellStyle name="Calculation 2 2 3 11 8" xfId="12567"/>
    <cellStyle name="Calculation 2 2 3 12" xfId="12568"/>
    <cellStyle name="Calculation 2 2 3 13" xfId="12569"/>
    <cellStyle name="Calculation 2 2 3 14" xfId="12570"/>
    <cellStyle name="Calculation 2 2 3 15" xfId="12571"/>
    <cellStyle name="Calculation 2 2 3 16" xfId="12572"/>
    <cellStyle name="Calculation 2 2 3 17" xfId="12573"/>
    <cellStyle name="Calculation 2 2 3 18" xfId="12574"/>
    <cellStyle name="Calculation 2 2 3 19" xfId="12575"/>
    <cellStyle name="Calculation 2 2 3 2" xfId="12576"/>
    <cellStyle name="Calculation 2 2 3 2 10" xfId="12577"/>
    <cellStyle name="Calculation 2 2 3 2 10 2" xfId="12578"/>
    <cellStyle name="Calculation 2 2 3 2 10 3" xfId="12579"/>
    <cellStyle name="Calculation 2 2 3 2 10 4" xfId="12580"/>
    <cellStyle name="Calculation 2 2 3 2 10 5" xfId="12581"/>
    <cellStyle name="Calculation 2 2 3 2 10 6" xfId="12582"/>
    <cellStyle name="Calculation 2 2 3 2 10 7" xfId="12583"/>
    <cellStyle name="Calculation 2 2 3 2 10 8" xfId="12584"/>
    <cellStyle name="Calculation 2 2 3 2 11" xfId="12585"/>
    <cellStyle name="Calculation 2 2 3 2 12" xfId="12586"/>
    <cellStyle name="Calculation 2 2 3 2 13" xfId="12587"/>
    <cellStyle name="Calculation 2 2 3 2 14" xfId="12588"/>
    <cellStyle name="Calculation 2 2 3 2 15" xfId="12589"/>
    <cellStyle name="Calculation 2 2 3 2 16" xfId="12590"/>
    <cellStyle name="Calculation 2 2 3 2 17" xfId="12591"/>
    <cellStyle name="Calculation 2 2 3 2 18" xfId="12592"/>
    <cellStyle name="Calculation 2 2 3 2 19" xfId="12593"/>
    <cellStyle name="Calculation 2 2 3 2 2" xfId="12594"/>
    <cellStyle name="Calculation 2 2 3 2 2 10" xfId="12595"/>
    <cellStyle name="Calculation 2 2 3 2 2 11" xfId="12596"/>
    <cellStyle name="Calculation 2 2 3 2 2 12" xfId="12597"/>
    <cellStyle name="Calculation 2 2 3 2 2 13" xfId="12598"/>
    <cellStyle name="Calculation 2 2 3 2 2 14" xfId="12599"/>
    <cellStyle name="Calculation 2 2 3 2 2 15" xfId="12600"/>
    <cellStyle name="Calculation 2 2 3 2 2 16" xfId="12601"/>
    <cellStyle name="Calculation 2 2 3 2 2 17" xfId="12602"/>
    <cellStyle name="Calculation 2 2 3 2 2 18" xfId="12603"/>
    <cellStyle name="Calculation 2 2 3 2 2 19" xfId="12604"/>
    <cellStyle name="Calculation 2 2 3 2 2 2" xfId="12605"/>
    <cellStyle name="Calculation 2 2 3 2 2 2 10" xfId="12606"/>
    <cellStyle name="Calculation 2 2 3 2 2 2 11" xfId="12607"/>
    <cellStyle name="Calculation 2 2 3 2 2 2 12" xfId="12608"/>
    <cellStyle name="Calculation 2 2 3 2 2 2 13" xfId="12609"/>
    <cellStyle name="Calculation 2 2 3 2 2 2 14" xfId="12610"/>
    <cellStyle name="Calculation 2 2 3 2 2 2 15" xfId="12611"/>
    <cellStyle name="Calculation 2 2 3 2 2 2 2" xfId="12612"/>
    <cellStyle name="Calculation 2 2 3 2 2 2 2 2" xfId="12613"/>
    <cellStyle name="Calculation 2 2 3 2 2 2 2 3" xfId="12614"/>
    <cellStyle name="Calculation 2 2 3 2 2 2 2 4" xfId="12615"/>
    <cellStyle name="Calculation 2 2 3 2 2 2 2 5" xfId="12616"/>
    <cellStyle name="Calculation 2 2 3 2 2 2 2 6" xfId="12617"/>
    <cellStyle name="Calculation 2 2 3 2 2 2 2 7" xfId="12618"/>
    <cellStyle name="Calculation 2 2 3 2 2 2 2 8" xfId="12619"/>
    <cellStyle name="Calculation 2 2 3 2 2 2 2 9" xfId="12620"/>
    <cellStyle name="Calculation 2 2 3 2 2 2 3" xfId="12621"/>
    <cellStyle name="Calculation 2 2 3 2 2 2 3 2" xfId="12622"/>
    <cellStyle name="Calculation 2 2 3 2 2 2 3 3" xfId="12623"/>
    <cellStyle name="Calculation 2 2 3 2 2 2 3 4" xfId="12624"/>
    <cellStyle name="Calculation 2 2 3 2 2 2 3 5" xfId="12625"/>
    <cellStyle name="Calculation 2 2 3 2 2 2 3 6" xfId="12626"/>
    <cellStyle name="Calculation 2 2 3 2 2 2 3 7" xfId="12627"/>
    <cellStyle name="Calculation 2 2 3 2 2 2 3 8" xfId="12628"/>
    <cellStyle name="Calculation 2 2 3 2 2 2 3 9" xfId="12629"/>
    <cellStyle name="Calculation 2 2 3 2 2 2 4" xfId="12630"/>
    <cellStyle name="Calculation 2 2 3 2 2 2 4 2" xfId="12631"/>
    <cellStyle name="Calculation 2 2 3 2 2 2 4 3" xfId="12632"/>
    <cellStyle name="Calculation 2 2 3 2 2 2 4 4" xfId="12633"/>
    <cellStyle name="Calculation 2 2 3 2 2 2 4 5" xfId="12634"/>
    <cellStyle name="Calculation 2 2 3 2 2 2 4 6" xfId="12635"/>
    <cellStyle name="Calculation 2 2 3 2 2 2 4 7" xfId="12636"/>
    <cellStyle name="Calculation 2 2 3 2 2 2 4 8" xfId="12637"/>
    <cellStyle name="Calculation 2 2 3 2 2 2 4 9" xfId="12638"/>
    <cellStyle name="Calculation 2 2 3 2 2 2 5" xfId="12639"/>
    <cellStyle name="Calculation 2 2 3 2 2 2 5 2" xfId="12640"/>
    <cellStyle name="Calculation 2 2 3 2 2 2 5 3" xfId="12641"/>
    <cellStyle name="Calculation 2 2 3 2 2 2 5 4" xfId="12642"/>
    <cellStyle name="Calculation 2 2 3 2 2 2 5 5" xfId="12643"/>
    <cellStyle name="Calculation 2 2 3 2 2 2 5 6" xfId="12644"/>
    <cellStyle name="Calculation 2 2 3 2 2 2 5 7" xfId="12645"/>
    <cellStyle name="Calculation 2 2 3 2 2 2 5 8" xfId="12646"/>
    <cellStyle name="Calculation 2 2 3 2 2 2 6" xfId="12647"/>
    <cellStyle name="Calculation 2 2 3 2 2 2 6 2" xfId="12648"/>
    <cellStyle name="Calculation 2 2 3 2 2 2 6 3" xfId="12649"/>
    <cellStyle name="Calculation 2 2 3 2 2 2 6 4" xfId="12650"/>
    <cellStyle name="Calculation 2 2 3 2 2 2 6 5" xfId="12651"/>
    <cellStyle name="Calculation 2 2 3 2 2 2 6 6" xfId="12652"/>
    <cellStyle name="Calculation 2 2 3 2 2 2 6 7" xfId="12653"/>
    <cellStyle name="Calculation 2 2 3 2 2 2 6 8" xfId="12654"/>
    <cellStyle name="Calculation 2 2 3 2 2 2 7" xfId="12655"/>
    <cellStyle name="Calculation 2 2 3 2 2 2 7 2" xfId="12656"/>
    <cellStyle name="Calculation 2 2 3 2 2 2 7 3" xfId="12657"/>
    <cellStyle name="Calculation 2 2 3 2 2 2 7 4" xfId="12658"/>
    <cellStyle name="Calculation 2 2 3 2 2 2 7 5" xfId="12659"/>
    <cellStyle name="Calculation 2 2 3 2 2 2 7 6" xfId="12660"/>
    <cellStyle name="Calculation 2 2 3 2 2 2 7 7" xfId="12661"/>
    <cellStyle name="Calculation 2 2 3 2 2 2 7 8" xfId="12662"/>
    <cellStyle name="Calculation 2 2 3 2 2 2 8" xfId="12663"/>
    <cellStyle name="Calculation 2 2 3 2 2 2 9" xfId="12664"/>
    <cellStyle name="Calculation 2 2 3 2 2 20" xfId="12665"/>
    <cellStyle name="Calculation 2 2 3 2 2 21" xfId="12666"/>
    <cellStyle name="Calculation 2 2 3 2 2 22" xfId="12667"/>
    <cellStyle name="Calculation 2 2 3 2 2 23" xfId="12668"/>
    <cellStyle name="Calculation 2 2 3 2 2 24" xfId="12669"/>
    <cellStyle name="Calculation 2 2 3 2 2 25" xfId="12670"/>
    <cellStyle name="Calculation 2 2 3 2 2 26" xfId="12671"/>
    <cellStyle name="Calculation 2 2 3 2 2 27" xfId="12672"/>
    <cellStyle name="Calculation 2 2 3 2 2 3" xfId="12673"/>
    <cellStyle name="Calculation 2 2 3 2 2 3 10" xfId="12674"/>
    <cellStyle name="Calculation 2 2 3 2 2 3 11" xfId="12675"/>
    <cellStyle name="Calculation 2 2 3 2 2 3 12" xfId="12676"/>
    <cellStyle name="Calculation 2 2 3 2 2 3 13" xfId="12677"/>
    <cellStyle name="Calculation 2 2 3 2 2 3 14" xfId="12678"/>
    <cellStyle name="Calculation 2 2 3 2 2 3 15" xfId="12679"/>
    <cellStyle name="Calculation 2 2 3 2 2 3 2" xfId="12680"/>
    <cellStyle name="Calculation 2 2 3 2 2 3 2 2" xfId="12681"/>
    <cellStyle name="Calculation 2 2 3 2 2 3 2 3" xfId="12682"/>
    <cellStyle name="Calculation 2 2 3 2 2 3 2 4" xfId="12683"/>
    <cellStyle name="Calculation 2 2 3 2 2 3 2 5" xfId="12684"/>
    <cellStyle name="Calculation 2 2 3 2 2 3 2 6" xfId="12685"/>
    <cellStyle name="Calculation 2 2 3 2 2 3 2 7" xfId="12686"/>
    <cellStyle name="Calculation 2 2 3 2 2 3 2 8" xfId="12687"/>
    <cellStyle name="Calculation 2 2 3 2 2 3 3" xfId="12688"/>
    <cellStyle name="Calculation 2 2 3 2 2 3 3 2" xfId="12689"/>
    <cellStyle name="Calculation 2 2 3 2 2 3 3 3" xfId="12690"/>
    <cellStyle name="Calculation 2 2 3 2 2 3 3 4" xfId="12691"/>
    <cellStyle name="Calculation 2 2 3 2 2 3 3 5" xfId="12692"/>
    <cellStyle name="Calculation 2 2 3 2 2 3 3 6" xfId="12693"/>
    <cellStyle name="Calculation 2 2 3 2 2 3 3 7" xfId="12694"/>
    <cellStyle name="Calculation 2 2 3 2 2 3 3 8" xfId="12695"/>
    <cellStyle name="Calculation 2 2 3 2 2 3 4" xfId="12696"/>
    <cellStyle name="Calculation 2 2 3 2 2 3 4 2" xfId="12697"/>
    <cellStyle name="Calculation 2 2 3 2 2 3 4 3" xfId="12698"/>
    <cellStyle name="Calculation 2 2 3 2 2 3 4 4" xfId="12699"/>
    <cellStyle name="Calculation 2 2 3 2 2 3 4 5" xfId="12700"/>
    <cellStyle name="Calculation 2 2 3 2 2 3 4 6" xfId="12701"/>
    <cellStyle name="Calculation 2 2 3 2 2 3 4 7" xfId="12702"/>
    <cellStyle name="Calculation 2 2 3 2 2 3 4 8" xfId="12703"/>
    <cellStyle name="Calculation 2 2 3 2 2 3 5" xfId="12704"/>
    <cellStyle name="Calculation 2 2 3 2 2 3 5 2" xfId="12705"/>
    <cellStyle name="Calculation 2 2 3 2 2 3 5 3" xfId="12706"/>
    <cellStyle name="Calculation 2 2 3 2 2 3 5 4" xfId="12707"/>
    <cellStyle name="Calculation 2 2 3 2 2 3 5 5" xfId="12708"/>
    <cellStyle name="Calculation 2 2 3 2 2 3 5 6" xfId="12709"/>
    <cellStyle name="Calculation 2 2 3 2 2 3 5 7" xfId="12710"/>
    <cellStyle name="Calculation 2 2 3 2 2 3 5 8" xfId="12711"/>
    <cellStyle name="Calculation 2 2 3 2 2 3 6" xfId="12712"/>
    <cellStyle name="Calculation 2 2 3 2 2 3 6 2" xfId="12713"/>
    <cellStyle name="Calculation 2 2 3 2 2 3 6 3" xfId="12714"/>
    <cellStyle name="Calculation 2 2 3 2 2 3 6 4" xfId="12715"/>
    <cellStyle name="Calculation 2 2 3 2 2 3 6 5" xfId="12716"/>
    <cellStyle name="Calculation 2 2 3 2 2 3 6 6" xfId="12717"/>
    <cellStyle name="Calculation 2 2 3 2 2 3 6 7" xfId="12718"/>
    <cellStyle name="Calculation 2 2 3 2 2 3 6 8" xfId="12719"/>
    <cellStyle name="Calculation 2 2 3 2 2 3 7" xfId="12720"/>
    <cellStyle name="Calculation 2 2 3 2 2 3 7 2" xfId="12721"/>
    <cellStyle name="Calculation 2 2 3 2 2 3 7 3" xfId="12722"/>
    <cellStyle name="Calculation 2 2 3 2 2 3 7 4" xfId="12723"/>
    <cellStyle name="Calculation 2 2 3 2 2 3 7 5" xfId="12724"/>
    <cellStyle name="Calculation 2 2 3 2 2 3 7 6" xfId="12725"/>
    <cellStyle name="Calculation 2 2 3 2 2 3 7 7" xfId="12726"/>
    <cellStyle name="Calculation 2 2 3 2 2 3 7 8" xfId="12727"/>
    <cellStyle name="Calculation 2 2 3 2 2 3 8" xfId="12728"/>
    <cellStyle name="Calculation 2 2 3 2 2 3 9" xfId="12729"/>
    <cellStyle name="Calculation 2 2 3 2 2 4" xfId="12730"/>
    <cellStyle name="Calculation 2 2 3 2 2 4 2" xfId="12731"/>
    <cellStyle name="Calculation 2 2 3 2 2 4 3" xfId="12732"/>
    <cellStyle name="Calculation 2 2 3 2 2 4 4" xfId="12733"/>
    <cellStyle name="Calculation 2 2 3 2 2 4 5" xfId="12734"/>
    <cellStyle name="Calculation 2 2 3 2 2 4 6" xfId="12735"/>
    <cellStyle name="Calculation 2 2 3 2 2 4 7" xfId="12736"/>
    <cellStyle name="Calculation 2 2 3 2 2 4 8" xfId="12737"/>
    <cellStyle name="Calculation 2 2 3 2 2 4 9" xfId="12738"/>
    <cellStyle name="Calculation 2 2 3 2 2 5" xfId="12739"/>
    <cellStyle name="Calculation 2 2 3 2 2 5 2" xfId="12740"/>
    <cellStyle name="Calculation 2 2 3 2 2 5 3" xfId="12741"/>
    <cellStyle name="Calculation 2 2 3 2 2 5 4" xfId="12742"/>
    <cellStyle name="Calculation 2 2 3 2 2 5 5" xfId="12743"/>
    <cellStyle name="Calculation 2 2 3 2 2 5 6" xfId="12744"/>
    <cellStyle name="Calculation 2 2 3 2 2 5 7" xfId="12745"/>
    <cellStyle name="Calculation 2 2 3 2 2 5 8" xfId="12746"/>
    <cellStyle name="Calculation 2 2 3 2 2 5 9" xfId="12747"/>
    <cellStyle name="Calculation 2 2 3 2 2 6" xfId="12748"/>
    <cellStyle name="Calculation 2 2 3 2 2 6 2" xfId="12749"/>
    <cellStyle name="Calculation 2 2 3 2 2 6 3" xfId="12750"/>
    <cellStyle name="Calculation 2 2 3 2 2 6 4" xfId="12751"/>
    <cellStyle name="Calculation 2 2 3 2 2 6 5" xfId="12752"/>
    <cellStyle name="Calculation 2 2 3 2 2 6 6" xfId="12753"/>
    <cellStyle name="Calculation 2 2 3 2 2 6 7" xfId="12754"/>
    <cellStyle name="Calculation 2 2 3 2 2 6 8" xfId="12755"/>
    <cellStyle name="Calculation 2 2 3 2 2 6 9" xfId="12756"/>
    <cellStyle name="Calculation 2 2 3 2 2 7" xfId="12757"/>
    <cellStyle name="Calculation 2 2 3 2 2 7 2" xfId="12758"/>
    <cellStyle name="Calculation 2 2 3 2 2 7 3" xfId="12759"/>
    <cellStyle name="Calculation 2 2 3 2 2 7 4" xfId="12760"/>
    <cellStyle name="Calculation 2 2 3 2 2 7 5" xfId="12761"/>
    <cellStyle name="Calculation 2 2 3 2 2 7 6" xfId="12762"/>
    <cellStyle name="Calculation 2 2 3 2 2 7 7" xfId="12763"/>
    <cellStyle name="Calculation 2 2 3 2 2 7 8" xfId="12764"/>
    <cellStyle name="Calculation 2 2 3 2 2 8" xfId="12765"/>
    <cellStyle name="Calculation 2 2 3 2 2 8 2" xfId="12766"/>
    <cellStyle name="Calculation 2 2 3 2 2 8 3" xfId="12767"/>
    <cellStyle name="Calculation 2 2 3 2 2 8 4" xfId="12768"/>
    <cellStyle name="Calculation 2 2 3 2 2 8 5" xfId="12769"/>
    <cellStyle name="Calculation 2 2 3 2 2 8 6" xfId="12770"/>
    <cellStyle name="Calculation 2 2 3 2 2 8 7" xfId="12771"/>
    <cellStyle name="Calculation 2 2 3 2 2 8 8" xfId="12772"/>
    <cellStyle name="Calculation 2 2 3 2 2 9" xfId="12773"/>
    <cellStyle name="Calculation 2 2 3 2 2 9 2" xfId="12774"/>
    <cellStyle name="Calculation 2 2 3 2 2 9 3" xfId="12775"/>
    <cellStyle name="Calculation 2 2 3 2 2 9 4" xfId="12776"/>
    <cellStyle name="Calculation 2 2 3 2 2 9 5" xfId="12777"/>
    <cellStyle name="Calculation 2 2 3 2 2 9 6" xfId="12778"/>
    <cellStyle name="Calculation 2 2 3 2 2 9 7" xfId="12779"/>
    <cellStyle name="Calculation 2 2 3 2 2 9 8" xfId="12780"/>
    <cellStyle name="Calculation 2 2 3 2 20" xfId="12781"/>
    <cellStyle name="Calculation 2 2 3 2 21" xfId="12782"/>
    <cellStyle name="Calculation 2 2 3 2 22" xfId="12783"/>
    <cellStyle name="Calculation 2 2 3 2 23" xfId="12784"/>
    <cellStyle name="Calculation 2 2 3 2 24" xfId="12785"/>
    <cellStyle name="Calculation 2 2 3 2 25" xfId="12786"/>
    <cellStyle name="Calculation 2 2 3 2 26" xfId="12787"/>
    <cellStyle name="Calculation 2 2 3 2 3" xfId="12788"/>
    <cellStyle name="Calculation 2 2 3 2 3 10" xfId="12789"/>
    <cellStyle name="Calculation 2 2 3 2 3 11" xfId="12790"/>
    <cellStyle name="Calculation 2 2 3 2 3 12" xfId="12791"/>
    <cellStyle name="Calculation 2 2 3 2 3 13" xfId="12792"/>
    <cellStyle name="Calculation 2 2 3 2 3 14" xfId="12793"/>
    <cellStyle name="Calculation 2 2 3 2 3 15" xfId="12794"/>
    <cellStyle name="Calculation 2 2 3 2 3 16" xfId="12795"/>
    <cellStyle name="Calculation 2 2 3 2 3 17" xfId="12796"/>
    <cellStyle name="Calculation 2 2 3 2 3 18" xfId="12797"/>
    <cellStyle name="Calculation 2 2 3 2 3 19" xfId="12798"/>
    <cellStyle name="Calculation 2 2 3 2 3 2" xfId="12799"/>
    <cellStyle name="Calculation 2 2 3 2 3 2 2" xfId="12800"/>
    <cellStyle name="Calculation 2 2 3 2 3 2 3" xfId="12801"/>
    <cellStyle name="Calculation 2 2 3 2 3 2 4" xfId="12802"/>
    <cellStyle name="Calculation 2 2 3 2 3 2 5" xfId="12803"/>
    <cellStyle name="Calculation 2 2 3 2 3 2 6" xfId="12804"/>
    <cellStyle name="Calculation 2 2 3 2 3 2 7" xfId="12805"/>
    <cellStyle name="Calculation 2 2 3 2 3 2 8" xfId="12806"/>
    <cellStyle name="Calculation 2 2 3 2 3 2 9" xfId="12807"/>
    <cellStyle name="Calculation 2 2 3 2 3 20" xfId="12808"/>
    <cellStyle name="Calculation 2 2 3 2 3 21" xfId="12809"/>
    <cellStyle name="Calculation 2 2 3 2 3 22" xfId="12810"/>
    <cellStyle name="Calculation 2 2 3 2 3 23" xfId="12811"/>
    <cellStyle name="Calculation 2 2 3 2 3 24" xfId="12812"/>
    <cellStyle name="Calculation 2 2 3 2 3 3" xfId="12813"/>
    <cellStyle name="Calculation 2 2 3 2 3 3 2" xfId="12814"/>
    <cellStyle name="Calculation 2 2 3 2 3 3 3" xfId="12815"/>
    <cellStyle name="Calculation 2 2 3 2 3 3 4" xfId="12816"/>
    <cellStyle name="Calculation 2 2 3 2 3 3 5" xfId="12817"/>
    <cellStyle name="Calculation 2 2 3 2 3 3 6" xfId="12818"/>
    <cellStyle name="Calculation 2 2 3 2 3 3 7" xfId="12819"/>
    <cellStyle name="Calculation 2 2 3 2 3 3 8" xfId="12820"/>
    <cellStyle name="Calculation 2 2 3 2 3 3 9" xfId="12821"/>
    <cellStyle name="Calculation 2 2 3 2 3 4" xfId="12822"/>
    <cellStyle name="Calculation 2 2 3 2 3 4 2" xfId="12823"/>
    <cellStyle name="Calculation 2 2 3 2 3 4 3" xfId="12824"/>
    <cellStyle name="Calculation 2 2 3 2 3 4 4" xfId="12825"/>
    <cellStyle name="Calculation 2 2 3 2 3 4 5" xfId="12826"/>
    <cellStyle name="Calculation 2 2 3 2 3 4 6" xfId="12827"/>
    <cellStyle name="Calculation 2 2 3 2 3 4 7" xfId="12828"/>
    <cellStyle name="Calculation 2 2 3 2 3 4 8" xfId="12829"/>
    <cellStyle name="Calculation 2 2 3 2 3 4 9" xfId="12830"/>
    <cellStyle name="Calculation 2 2 3 2 3 5" xfId="12831"/>
    <cellStyle name="Calculation 2 2 3 2 3 5 2" xfId="12832"/>
    <cellStyle name="Calculation 2 2 3 2 3 5 3" xfId="12833"/>
    <cellStyle name="Calculation 2 2 3 2 3 5 4" xfId="12834"/>
    <cellStyle name="Calculation 2 2 3 2 3 5 5" xfId="12835"/>
    <cellStyle name="Calculation 2 2 3 2 3 5 6" xfId="12836"/>
    <cellStyle name="Calculation 2 2 3 2 3 5 7" xfId="12837"/>
    <cellStyle name="Calculation 2 2 3 2 3 5 8" xfId="12838"/>
    <cellStyle name="Calculation 2 2 3 2 3 6" xfId="12839"/>
    <cellStyle name="Calculation 2 2 3 2 3 6 2" xfId="12840"/>
    <cellStyle name="Calculation 2 2 3 2 3 6 3" xfId="12841"/>
    <cellStyle name="Calculation 2 2 3 2 3 6 4" xfId="12842"/>
    <cellStyle name="Calculation 2 2 3 2 3 6 5" xfId="12843"/>
    <cellStyle name="Calculation 2 2 3 2 3 6 6" xfId="12844"/>
    <cellStyle name="Calculation 2 2 3 2 3 6 7" xfId="12845"/>
    <cellStyle name="Calculation 2 2 3 2 3 6 8" xfId="12846"/>
    <cellStyle name="Calculation 2 2 3 2 3 7" xfId="12847"/>
    <cellStyle name="Calculation 2 2 3 2 3 7 2" xfId="12848"/>
    <cellStyle name="Calculation 2 2 3 2 3 7 3" xfId="12849"/>
    <cellStyle name="Calculation 2 2 3 2 3 7 4" xfId="12850"/>
    <cellStyle name="Calculation 2 2 3 2 3 7 5" xfId="12851"/>
    <cellStyle name="Calculation 2 2 3 2 3 7 6" xfId="12852"/>
    <cellStyle name="Calculation 2 2 3 2 3 7 7" xfId="12853"/>
    <cellStyle name="Calculation 2 2 3 2 3 7 8" xfId="12854"/>
    <cellStyle name="Calculation 2 2 3 2 3 8" xfId="12855"/>
    <cellStyle name="Calculation 2 2 3 2 3 9" xfId="12856"/>
    <cellStyle name="Calculation 2 2 3 2 4" xfId="12857"/>
    <cellStyle name="Calculation 2 2 3 2 4 10" xfId="12858"/>
    <cellStyle name="Calculation 2 2 3 2 4 11" xfId="12859"/>
    <cellStyle name="Calculation 2 2 3 2 4 12" xfId="12860"/>
    <cellStyle name="Calculation 2 2 3 2 4 13" xfId="12861"/>
    <cellStyle name="Calculation 2 2 3 2 4 14" xfId="12862"/>
    <cellStyle name="Calculation 2 2 3 2 4 15" xfId="12863"/>
    <cellStyle name="Calculation 2 2 3 2 4 16" xfId="12864"/>
    <cellStyle name="Calculation 2 2 3 2 4 17" xfId="12865"/>
    <cellStyle name="Calculation 2 2 3 2 4 18" xfId="12866"/>
    <cellStyle name="Calculation 2 2 3 2 4 2" xfId="12867"/>
    <cellStyle name="Calculation 2 2 3 2 4 3" xfId="12868"/>
    <cellStyle name="Calculation 2 2 3 2 4 4" xfId="12869"/>
    <cellStyle name="Calculation 2 2 3 2 4 5" xfId="12870"/>
    <cellStyle name="Calculation 2 2 3 2 4 6" xfId="12871"/>
    <cellStyle name="Calculation 2 2 3 2 4 7" xfId="12872"/>
    <cellStyle name="Calculation 2 2 3 2 4 8" xfId="12873"/>
    <cellStyle name="Calculation 2 2 3 2 4 9" xfId="12874"/>
    <cellStyle name="Calculation 2 2 3 2 5" xfId="12875"/>
    <cellStyle name="Calculation 2 2 3 2 5 10" xfId="12876"/>
    <cellStyle name="Calculation 2 2 3 2 5 11" xfId="12877"/>
    <cellStyle name="Calculation 2 2 3 2 5 12" xfId="12878"/>
    <cellStyle name="Calculation 2 2 3 2 5 13" xfId="12879"/>
    <cellStyle name="Calculation 2 2 3 2 5 14" xfId="12880"/>
    <cellStyle name="Calculation 2 2 3 2 5 15" xfId="12881"/>
    <cellStyle name="Calculation 2 2 3 2 5 16" xfId="12882"/>
    <cellStyle name="Calculation 2 2 3 2 5 17" xfId="12883"/>
    <cellStyle name="Calculation 2 2 3 2 5 18" xfId="12884"/>
    <cellStyle name="Calculation 2 2 3 2 5 2" xfId="12885"/>
    <cellStyle name="Calculation 2 2 3 2 5 3" xfId="12886"/>
    <cellStyle name="Calculation 2 2 3 2 5 4" xfId="12887"/>
    <cellStyle name="Calculation 2 2 3 2 5 5" xfId="12888"/>
    <cellStyle name="Calculation 2 2 3 2 5 6" xfId="12889"/>
    <cellStyle name="Calculation 2 2 3 2 5 7" xfId="12890"/>
    <cellStyle name="Calculation 2 2 3 2 5 8" xfId="12891"/>
    <cellStyle name="Calculation 2 2 3 2 5 9" xfId="12892"/>
    <cellStyle name="Calculation 2 2 3 2 6" xfId="12893"/>
    <cellStyle name="Calculation 2 2 3 2 6 10" xfId="12894"/>
    <cellStyle name="Calculation 2 2 3 2 6 11" xfId="12895"/>
    <cellStyle name="Calculation 2 2 3 2 6 12" xfId="12896"/>
    <cellStyle name="Calculation 2 2 3 2 6 13" xfId="12897"/>
    <cellStyle name="Calculation 2 2 3 2 6 14" xfId="12898"/>
    <cellStyle name="Calculation 2 2 3 2 6 15" xfId="12899"/>
    <cellStyle name="Calculation 2 2 3 2 6 16" xfId="12900"/>
    <cellStyle name="Calculation 2 2 3 2 6 17" xfId="12901"/>
    <cellStyle name="Calculation 2 2 3 2 6 18" xfId="12902"/>
    <cellStyle name="Calculation 2 2 3 2 6 2" xfId="12903"/>
    <cellStyle name="Calculation 2 2 3 2 6 3" xfId="12904"/>
    <cellStyle name="Calculation 2 2 3 2 6 4" xfId="12905"/>
    <cellStyle name="Calculation 2 2 3 2 6 5" xfId="12906"/>
    <cellStyle name="Calculation 2 2 3 2 6 6" xfId="12907"/>
    <cellStyle name="Calculation 2 2 3 2 6 7" xfId="12908"/>
    <cellStyle name="Calculation 2 2 3 2 6 8" xfId="12909"/>
    <cellStyle name="Calculation 2 2 3 2 6 9" xfId="12910"/>
    <cellStyle name="Calculation 2 2 3 2 7" xfId="12911"/>
    <cellStyle name="Calculation 2 2 3 2 7 2" xfId="12912"/>
    <cellStyle name="Calculation 2 2 3 2 7 3" xfId="12913"/>
    <cellStyle name="Calculation 2 2 3 2 7 4" xfId="12914"/>
    <cellStyle name="Calculation 2 2 3 2 7 5" xfId="12915"/>
    <cellStyle name="Calculation 2 2 3 2 7 6" xfId="12916"/>
    <cellStyle name="Calculation 2 2 3 2 7 7" xfId="12917"/>
    <cellStyle name="Calculation 2 2 3 2 7 8" xfId="12918"/>
    <cellStyle name="Calculation 2 2 3 2 7 9" xfId="12919"/>
    <cellStyle name="Calculation 2 2 3 2 8" xfId="12920"/>
    <cellStyle name="Calculation 2 2 3 2 8 2" xfId="12921"/>
    <cellStyle name="Calculation 2 2 3 2 8 3" xfId="12922"/>
    <cellStyle name="Calculation 2 2 3 2 8 4" xfId="12923"/>
    <cellStyle name="Calculation 2 2 3 2 8 5" xfId="12924"/>
    <cellStyle name="Calculation 2 2 3 2 8 6" xfId="12925"/>
    <cellStyle name="Calculation 2 2 3 2 8 7" xfId="12926"/>
    <cellStyle name="Calculation 2 2 3 2 8 8" xfId="12927"/>
    <cellStyle name="Calculation 2 2 3 2 8 9" xfId="12928"/>
    <cellStyle name="Calculation 2 2 3 2 9" xfId="12929"/>
    <cellStyle name="Calculation 2 2 3 2 9 2" xfId="12930"/>
    <cellStyle name="Calculation 2 2 3 2 9 3" xfId="12931"/>
    <cellStyle name="Calculation 2 2 3 2 9 4" xfId="12932"/>
    <cellStyle name="Calculation 2 2 3 2 9 5" xfId="12933"/>
    <cellStyle name="Calculation 2 2 3 2 9 6" xfId="12934"/>
    <cellStyle name="Calculation 2 2 3 2 9 7" xfId="12935"/>
    <cellStyle name="Calculation 2 2 3 2 9 8" xfId="12936"/>
    <cellStyle name="Calculation 2 2 3 20" xfId="12937"/>
    <cellStyle name="Calculation 2 2 3 21" xfId="12938"/>
    <cellStyle name="Calculation 2 2 3 22" xfId="12939"/>
    <cellStyle name="Calculation 2 2 3 23" xfId="12940"/>
    <cellStyle name="Calculation 2 2 3 24" xfId="12941"/>
    <cellStyle name="Calculation 2 2 3 25" xfId="12942"/>
    <cellStyle name="Calculation 2 2 3 26" xfId="12943"/>
    <cellStyle name="Calculation 2 2 3 27" xfId="12944"/>
    <cellStyle name="Calculation 2 2 3 3" xfId="12945"/>
    <cellStyle name="Calculation 2 2 3 3 10" xfId="12946"/>
    <cellStyle name="Calculation 2 2 3 3 11" xfId="12947"/>
    <cellStyle name="Calculation 2 2 3 3 12" xfId="12948"/>
    <cellStyle name="Calculation 2 2 3 3 13" xfId="12949"/>
    <cellStyle name="Calculation 2 2 3 3 14" xfId="12950"/>
    <cellStyle name="Calculation 2 2 3 3 15" xfId="12951"/>
    <cellStyle name="Calculation 2 2 3 3 16" xfId="12952"/>
    <cellStyle name="Calculation 2 2 3 3 17" xfId="12953"/>
    <cellStyle name="Calculation 2 2 3 3 18" xfId="12954"/>
    <cellStyle name="Calculation 2 2 3 3 19" xfId="12955"/>
    <cellStyle name="Calculation 2 2 3 3 2" xfId="12956"/>
    <cellStyle name="Calculation 2 2 3 3 2 10" xfId="12957"/>
    <cellStyle name="Calculation 2 2 3 3 2 11" xfId="12958"/>
    <cellStyle name="Calculation 2 2 3 3 2 12" xfId="12959"/>
    <cellStyle name="Calculation 2 2 3 3 2 13" xfId="12960"/>
    <cellStyle name="Calculation 2 2 3 3 2 14" xfId="12961"/>
    <cellStyle name="Calculation 2 2 3 3 2 15" xfId="12962"/>
    <cellStyle name="Calculation 2 2 3 3 2 2" xfId="12963"/>
    <cellStyle name="Calculation 2 2 3 3 2 2 2" xfId="12964"/>
    <cellStyle name="Calculation 2 2 3 3 2 2 3" xfId="12965"/>
    <cellStyle name="Calculation 2 2 3 3 2 2 4" xfId="12966"/>
    <cellStyle name="Calculation 2 2 3 3 2 2 5" xfId="12967"/>
    <cellStyle name="Calculation 2 2 3 3 2 2 6" xfId="12968"/>
    <cellStyle name="Calculation 2 2 3 3 2 2 7" xfId="12969"/>
    <cellStyle name="Calculation 2 2 3 3 2 2 8" xfId="12970"/>
    <cellStyle name="Calculation 2 2 3 3 2 2 9" xfId="12971"/>
    <cellStyle name="Calculation 2 2 3 3 2 3" xfId="12972"/>
    <cellStyle name="Calculation 2 2 3 3 2 3 2" xfId="12973"/>
    <cellStyle name="Calculation 2 2 3 3 2 3 3" xfId="12974"/>
    <cellStyle name="Calculation 2 2 3 3 2 3 4" xfId="12975"/>
    <cellStyle name="Calculation 2 2 3 3 2 3 5" xfId="12976"/>
    <cellStyle name="Calculation 2 2 3 3 2 3 6" xfId="12977"/>
    <cellStyle name="Calculation 2 2 3 3 2 3 7" xfId="12978"/>
    <cellStyle name="Calculation 2 2 3 3 2 3 8" xfId="12979"/>
    <cellStyle name="Calculation 2 2 3 3 2 3 9" xfId="12980"/>
    <cellStyle name="Calculation 2 2 3 3 2 4" xfId="12981"/>
    <cellStyle name="Calculation 2 2 3 3 2 4 2" xfId="12982"/>
    <cellStyle name="Calculation 2 2 3 3 2 4 3" xfId="12983"/>
    <cellStyle name="Calculation 2 2 3 3 2 4 4" xfId="12984"/>
    <cellStyle name="Calculation 2 2 3 3 2 4 5" xfId="12985"/>
    <cellStyle name="Calculation 2 2 3 3 2 4 6" xfId="12986"/>
    <cellStyle name="Calculation 2 2 3 3 2 4 7" xfId="12987"/>
    <cellStyle name="Calculation 2 2 3 3 2 4 8" xfId="12988"/>
    <cellStyle name="Calculation 2 2 3 3 2 4 9" xfId="12989"/>
    <cellStyle name="Calculation 2 2 3 3 2 5" xfId="12990"/>
    <cellStyle name="Calculation 2 2 3 3 2 5 2" xfId="12991"/>
    <cellStyle name="Calculation 2 2 3 3 2 5 3" xfId="12992"/>
    <cellStyle name="Calculation 2 2 3 3 2 5 4" xfId="12993"/>
    <cellStyle name="Calculation 2 2 3 3 2 5 5" xfId="12994"/>
    <cellStyle name="Calculation 2 2 3 3 2 5 6" xfId="12995"/>
    <cellStyle name="Calculation 2 2 3 3 2 5 7" xfId="12996"/>
    <cellStyle name="Calculation 2 2 3 3 2 5 8" xfId="12997"/>
    <cellStyle name="Calculation 2 2 3 3 2 6" xfId="12998"/>
    <cellStyle name="Calculation 2 2 3 3 2 6 2" xfId="12999"/>
    <cellStyle name="Calculation 2 2 3 3 2 6 3" xfId="13000"/>
    <cellStyle name="Calculation 2 2 3 3 2 6 4" xfId="13001"/>
    <cellStyle name="Calculation 2 2 3 3 2 6 5" xfId="13002"/>
    <cellStyle name="Calculation 2 2 3 3 2 6 6" xfId="13003"/>
    <cellStyle name="Calculation 2 2 3 3 2 6 7" xfId="13004"/>
    <cellStyle name="Calculation 2 2 3 3 2 6 8" xfId="13005"/>
    <cellStyle name="Calculation 2 2 3 3 2 7" xfId="13006"/>
    <cellStyle name="Calculation 2 2 3 3 2 7 2" xfId="13007"/>
    <cellStyle name="Calculation 2 2 3 3 2 7 3" xfId="13008"/>
    <cellStyle name="Calculation 2 2 3 3 2 7 4" xfId="13009"/>
    <cellStyle name="Calculation 2 2 3 3 2 7 5" xfId="13010"/>
    <cellStyle name="Calculation 2 2 3 3 2 7 6" xfId="13011"/>
    <cellStyle name="Calculation 2 2 3 3 2 7 7" xfId="13012"/>
    <cellStyle name="Calculation 2 2 3 3 2 7 8" xfId="13013"/>
    <cellStyle name="Calculation 2 2 3 3 2 8" xfId="13014"/>
    <cellStyle name="Calculation 2 2 3 3 2 9" xfId="13015"/>
    <cellStyle name="Calculation 2 2 3 3 20" xfId="13016"/>
    <cellStyle name="Calculation 2 2 3 3 21" xfId="13017"/>
    <cellStyle name="Calculation 2 2 3 3 22" xfId="13018"/>
    <cellStyle name="Calculation 2 2 3 3 23" xfId="13019"/>
    <cellStyle name="Calculation 2 2 3 3 24" xfId="13020"/>
    <cellStyle name="Calculation 2 2 3 3 25" xfId="13021"/>
    <cellStyle name="Calculation 2 2 3 3 26" xfId="13022"/>
    <cellStyle name="Calculation 2 2 3 3 27" xfId="13023"/>
    <cellStyle name="Calculation 2 2 3 3 3" xfId="13024"/>
    <cellStyle name="Calculation 2 2 3 3 3 10" xfId="13025"/>
    <cellStyle name="Calculation 2 2 3 3 3 11" xfId="13026"/>
    <cellStyle name="Calculation 2 2 3 3 3 12" xfId="13027"/>
    <cellStyle name="Calculation 2 2 3 3 3 13" xfId="13028"/>
    <cellStyle name="Calculation 2 2 3 3 3 14" xfId="13029"/>
    <cellStyle name="Calculation 2 2 3 3 3 15" xfId="13030"/>
    <cellStyle name="Calculation 2 2 3 3 3 2" xfId="13031"/>
    <cellStyle name="Calculation 2 2 3 3 3 2 2" xfId="13032"/>
    <cellStyle name="Calculation 2 2 3 3 3 2 3" xfId="13033"/>
    <cellStyle name="Calculation 2 2 3 3 3 2 4" xfId="13034"/>
    <cellStyle name="Calculation 2 2 3 3 3 2 5" xfId="13035"/>
    <cellStyle name="Calculation 2 2 3 3 3 2 6" xfId="13036"/>
    <cellStyle name="Calculation 2 2 3 3 3 2 7" xfId="13037"/>
    <cellStyle name="Calculation 2 2 3 3 3 2 8" xfId="13038"/>
    <cellStyle name="Calculation 2 2 3 3 3 3" xfId="13039"/>
    <cellStyle name="Calculation 2 2 3 3 3 3 2" xfId="13040"/>
    <cellStyle name="Calculation 2 2 3 3 3 3 3" xfId="13041"/>
    <cellStyle name="Calculation 2 2 3 3 3 3 4" xfId="13042"/>
    <cellStyle name="Calculation 2 2 3 3 3 3 5" xfId="13043"/>
    <cellStyle name="Calculation 2 2 3 3 3 3 6" xfId="13044"/>
    <cellStyle name="Calculation 2 2 3 3 3 3 7" xfId="13045"/>
    <cellStyle name="Calculation 2 2 3 3 3 3 8" xfId="13046"/>
    <cellStyle name="Calculation 2 2 3 3 3 4" xfId="13047"/>
    <cellStyle name="Calculation 2 2 3 3 3 4 2" xfId="13048"/>
    <cellStyle name="Calculation 2 2 3 3 3 4 3" xfId="13049"/>
    <cellStyle name="Calculation 2 2 3 3 3 4 4" xfId="13050"/>
    <cellStyle name="Calculation 2 2 3 3 3 4 5" xfId="13051"/>
    <cellStyle name="Calculation 2 2 3 3 3 4 6" xfId="13052"/>
    <cellStyle name="Calculation 2 2 3 3 3 4 7" xfId="13053"/>
    <cellStyle name="Calculation 2 2 3 3 3 4 8" xfId="13054"/>
    <cellStyle name="Calculation 2 2 3 3 3 5" xfId="13055"/>
    <cellStyle name="Calculation 2 2 3 3 3 5 2" xfId="13056"/>
    <cellStyle name="Calculation 2 2 3 3 3 5 3" xfId="13057"/>
    <cellStyle name="Calculation 2 2 3 3 3 5 4" xfId="13058"/>
    <cellStyle name="Calculation 2 2 3 3 3 5 5" xfId="13059"/>
    <cellStyle name="Calculation 2 2 3 3 3 5 6" xfId="13060"/>
    <cellStyle name="Calculation 2 2 3 3 3 5 7" xfId="13061"/>
    <cellStyle name="Calculation 2 2 3 3 3 5 8" xfId="13062"/>
    <cellStyle name="Calculation 2 2 3 3 3 6" xfId="13063"/>
    <cellStyle name="Calculation 2 2 3 3 3 6 2" xfId="13064"/>
    <cellStyle name="Calculation 2 2 3 3 3 6 3" xfId="13065"/>
    <cellStyle name="Calculation 2 2 3 3 3 6 4" xfId="13066"/>
    <cellStyle name="Calculation 2 2 3 3 3 6 5" xfId="13067"/>
    <cellStyle name="Calculation 2 2 3 3 3 6 6" xfId="13068"/>
    <cellStyle name="Calculation 2 2 3 3 3 6 7" xfId="13069"/>
    <cellStyle name="Calculation 2 2 3 3 3 6 8" xfId="13070"/>
    <cellStyle name="Calculation 2 2 3 3 3 7" xfId="13071"/>
    <cellStyle name="Calculation 2 2 3 3 3 7 2" xfId="13072"/>
    <cellStyle name="Calculation 2 2 3 3 3 7 3" xfId="13073"/>
    <cellStyle name="Calculation 2 2 3 3 3 7 4" xfId="13074"/>
    <cellStyle name="Calculation 2 2 3 3 3 7 5" xfId="13075"/>
    <cellStyle name="Calculation 2 2 3 3 3 7 6" xfId="13076"/>
    <cellStyle name="Calculation 2 2 3 3 3 7 7" xfId="13077"/>
    <cellStyle name="Calculation 2 2 3 3 3 7 8" xfId="13078"/>
    <cellStyle name="Calculation 2 2 3 3 3 8" xfId="13079"/>
    <cellStyle name="Calculation 2 2 3 3 3 9" xfId="13080"/>
    <cellStyle name="Calculation 2 2 3 3 4" xfId="13081"/>
    <cellStyle name="Calculation 2 2 3 3 4 2" xfId="13082"/>
    <cellStyle name="Calculation 2 2 3 3 4 3" xfId="13083"/>
    <cellStyle name="Calculation 2 2 3 3 4 4" xfId="13084"/>
    <cellStyle name="Calculation 2 2 3 3 4 5" xfId="13085"/>
    <cellStyle name="Calculation 2 2 3 3 4 6" xfId="13086"/>
    <cellStyle name="Calculation 2 2 3 3 4 7" xfId="13087"/>
    <cellStyle name="Calculation 2 2 3 3 4 8" xfId="13088"/>
    <cellStyle name="Calculation 2 2 3 3 4 9" xfId="13089"/>
    <cellStyle name="Calculation 2 2 3 3 5" xfId="13090"/>
    <cellStyle name="Calculation 2 2 3 3 5 2" xfId="13091"/>
    <cellStyle name="Calculation 2 2 3 3 5 3" xfId="13092"/>
    <cellStyle name="Calculation 2 2 3 3 5 4" xfId="13093"/>
    <cellStyle name="Calculation 2 2 3 3 5 5" xfId="13094"/>
    <cellStyle name="Calculation 2 2 3 3 5 6" xfId="13095"/>
    <cellStyle name="Calculation 2 2 3 3 5 7" xfId="13096"/>
    <cellStyle name="Calculation 2 2 3 3 5 8" xfId="13097"/>
    <cellStyle name="Calculation 2 2 3 3 5 9" xfId="13098"/>
    <cellStyle name="Calculation 2 2 3 3 6" xfId="13099"/>
    <cellStyle name="Calculation 2 2 3 3 6 2" xfId="13100"/>
    <cellStyle name="Calculation 2 2 3 3 6 3" xfId="13101"/>
    <cellStyle name="Calculation 2 2 3 3 6 4" xfId="13102"/>
    <cellStyle name="Calculation 2 2 3 3 6 5" xfId="13103"/>
    <cellStyle name="Calculation 2 2 3 3 6 6" xfId="13104"/>
    <cellStyle name="Calculation 2 2 3 3 6 7" xfId="13105"/>
    <cellStyle name="Calculation 2 2 3 3 6 8" xfId="13106"/>
    <cellStyle name="Calculation 2 2 3 3 6 9" xfId="13107"/>
    <cellStyle name="Calculation 2 2 3 3 7" xfId="13108"/>
    <cellStyle name="Calculation 2 2 3 3 7 2" xfId="13109"/>
    <cellStyle name="Calculation 2 2 3 3 7 3" xfId="13110"/>
    <cellStyle name="Calculation 2 2 3 3 7 4" xfId="13111"/>
    <cellStyle name="Calculation 2 2 3 3 7 5" xfId="13112"/>
    <cellStyle name="Calculation 2 2 3 3 7 6" xfId="13113"/>
    <cellStyle name="Calculation 2 2 3 3 7 7" xfId="13114"/>
    <cellStyle name="Calculation 2 2 3 3 7 8" xfId="13115"/>
    <cellStyle name="Calculation 2 2 3 3 8" xfId="13116"/>
    <cellStyle name="Calculation 2 2 3 3 8 2" xfId="13117"/>
    <cellStyle name="Calculation 2 2 3 3 8 3" xfId="13118"/>
    <cellStyle name="Calculation 2 2 3 3 8 4" xfId="13119"/>
    <cellStyle name="Calculation 2 2 3 3 8 5" xfId="13120"/>
    <cellStyle name="Calculation 2 2 3 3 8 6" xfId="13121"/>
    <cellStyle name="Calculation 2 2 3 3 8 7" xfId="13122"/>
    <cellStyle name="Calculation 2 2 3 3 8 8" xfId="13123"/>
    <cellStyle name="Calculation 2 2 3 3 9" xfId="13124"/>
    <cellStyle name="Calculation 2 2 3 3 9 2" xfId="13125"/>
    <cellStyle name="Calculation 2 2 3 3 9 3" xfId="13126"/>
    <cellStyle name="Calculation 2 2 3 3 9 4" xfId="13127"/>
    <cellStyle name="Calculation 2 2 3 3 9 5" xfId="13128"/>
    <cellStyle name="Calculation 2 2 3 3 9 6" xfId="13129"/>
    <cellStyle name="Calculation 2 2 3 3 9 7" xfId="13130"/>
    <cellStyle name="Calculation 2 2 3 3 9 8" xfId="13131"/>
    <cellStyle name="Calculation 2 2 3 4" xfId="13132"/>
    <cellStyle name="Calculation 2 2 3 4 10" xfId="13133"/>
    <cellStyle name="Calculation 2 2 3 4 11" xfId="13134"/>
    <cellStyle name="Calculation 2 2 3 4 12" xfId="13135"/>
    <cellStyle name="Calculation 2 2 3 4 13" xfId="13136"/>
    <cellStyle name="Calculation 2 2 3 4 14" xfId="13137"/>
    <cellStyle name="Calculation 2 2 3 4 15" xfId="13138"/>
    <cellStyle name="Calculation 2 2 3 4 16" xfId="13139"/>
    <cellStyle name="Calculation 2 2 3 4 17" xfId="13140"/>
    <cellStyle name="Calculation 2 2 3 4 18" xfId="13141"/>
    <cellStyle name="Calculation 2 2 3 4 19" xfId="13142"/>
    <cellStyle name="Calculation 2 2 3 4 2" xfId="13143"/>
    <cellStyle name="Calculation 2 2 3 4 2 10" xfId="13144"/>
    <cellStyle name="Calculation 2 2 3 4 2 2" xfId="13145"/>
    <cellStyle name="Calculation 2 2 3 4 2 2 2" xfId="13146"/>
    <cellStyle name="Calculation 2 2 3 4 2 2 3" xfId="13147"/>
    <cellStyle name="Calculation 2 2 3 4 2 2 4" xfId="13148"/>
    <cellStyle name="Calculation 2 2 3 4 2 2 5" xfId="13149"/>
    <cellStyle name="Calculation 2 2 3 4 2 2 6" xfId="13150"/>
    <cellStyle name="Calculation 2 2 3 4 2 2 7" xfId="13151"/>
    <cellStyle name="Calculation 2 2 3 4 2 2 8" xfId="13152"/>
    <cellStyle name="Calculation 2 2 3 4 2 2 9" xfId="13153"/>
    <cellStyle name="Calculation 2 2 3 4 2 3" xfId="13154"/>
    <cellStyle name="Calculation 2 2 3 4 2 4" xfId="13155"/>
    <cellStyle name="Calculation 2 2 3 4 2 5" xfId="13156"/>
    <cellStyle name="Calculation 2 2 3 4 2 6" xfId="13157"/>
    <cellStyle name="Calculation 2 2 3 4 2 7" xfId="13158"/>
    <cellStyle name="Calculation 2 2 3 4 2 8" xfId="13159"/>
    <cellStyle name="Calculation 2 2 3 4 2 9" xfId="13160"/>
    <cellStyle name="Calculation 2 2 3 4 20" xfId="13161"/>
    <cellStyle name="Calculation 2 2 3 4 21" xfId="13162"/>
    <cellStyle name="Calculation 2 2 3 4 22" xfId="13163"/>
    <cellStyle name="Calculation 2 2 3 4 23" xfId="13164"/>
    <cellStyle name="Calculation 2 2 3 4 24" xfId="13165"/>
    <cellStyle name="Calculation 2 2 3 4 3" xfId="13166"/>
    <cellStyle name="Calculation 2 2 3 4 3 2" xfId="13167"/>
    <cellStyle name="Calculation 2 2 3 4 3 3" xfId="13168"/>
    <cellStyle name="Calculation 2 2 3 4 3 4" xfId="13169"/>
    <cellStyle name="Calculation 2 2 3 4 3 5" xfId="13170"/>
    <cellStyle name="Calculation 2 2 3 4 3 6" xfId="13171"/>
    <cellStyle name="Calculation 2 2 3 4 3 7" xfId="13172"/>
    <cellStyle name="Calculation 2 2 3 4 3 8" xfId="13173"/>
    <cellStyle name="Calculation 2 2 3 4 3 9" xfId="13174"/>
    <cellStyle name="Calculation 2 2 3 4 4" xfId="13175"/>
    <cellStyle name="Calculation 2 2 3 4 4 2" xfId="13176"/>
    <cellStyle name="Calculation 2 2 3 4 4 3" xfId="13177"/>
    <cellStyle name="Calculation 2 2 3 4 4 4" xfId="13178"/>
    <cellStyle name="Calculation 2 2 3 4 4 5" xfId="13179"/>
    <cellStyle name="Calculation 2 2 3 4 4 6" xfId="13180"/>
    <cellStyle name="Calculation 2 2 3 4 4 7" xfId="13181"/>
    <cellStyle name="Calculation 2 2 3 4 4 8" xfId="13182"/>
    <cellStyle name="Calculation 2 2 3 4 4 9" xfId="13183"/>
    <cellStyle name="Calculation 2 2 3 4 5" xfId="13184"/>
    <cellStyle name="Calculation 2 2 3 4 5 2" xfId="13185"/>
    <cellStyle name="Calculation 2 2 3 4 5 3" xfId="13186"/>
    <cellStyle name="Calculation 2 2 3 4 5 4" xfId="13187"/>
    <cellStyle name="Calculation 2 2 3 4 5 5" xfId="13188"/>
    <cellStyle name="Calculation 2 2 3 4 5 6" xfId="13189"/>
    <cellStyle name="Calculation 2 2 3 4 5 7" xfId="13190"/>
    <cellStyle name="Calculation 2 2 3 4 5 8" xfId="13191"/>
    <cellStyle name="Calculation 2 2 3 4 6" xfId="13192"/>
    <cellStyle name="Calculation 2 2 3 4 6 2" xfId="13193"/>
    <cellStyle name="Calculation 2 2 3 4 6 3" xfId="13194"/>
    <cellStyle name="Calculation 2 2 3 4 6 4" xfId="13195"/>
    <cellStyle name="Calculation 2 2 3 4 6 5" xfId="13196"/>
    <cellStyle name="Calculation 2 2 3 4 6 6" xfId="13197"/>
    <cellStyle name="Calculation 2 2 3 4 6 7" xfId="13198"/>
    <cellStyle name="Calculation 2 2 3 4 6 8" xfId="13199"/>
    <cellStyle name="Calculation 2 2 3 4 7" xfId="13200"/>
    <cellStyle name="Calculation 2 2 3 4 7 2" xfId="13201"/>
    <cellStyle name="Calculation 2 2 3 4 7 3" xfId="13202"/>
    <cellStyle name="Calculation 2 2 3 4 7 4" xfId="13203"/>
    <cellStyle name="Calculation 2 2 3 4 7 5" xfId="13204"/>
    <cellStyle name="Calculation 2 2 3 4 7 6" xfId="13205"/>
    <cellStyle name="Calculation 2 2 3 4 7 7" xfId="13206"/>
    <cellStyle name="Calculation 2 2 3 4 7 8" xfId="13207"/>
    <cellStyle name="Calculation 2 2 3 4 8" xfId="13208"/>
    <cellStyle name="Calculation 2 2 3 4 9" xfId="13209"/>
    <cellStyle name="Calculation 2 2 3 5" xfId="13210"/>
    <cellStyle name="Calculation 2 2 3 5 10" xfId="13211"/>
    <cellStyle name="Calculation 2 2 3 5 11" xfId="13212"/>
    <cellStyle name="Calculation 2 2 3 5 12" xfId="13213"/>
    <cellStyle name="Calculation 2 2 3 5 13" xfId="13214"/>
    <cellStyle name="Calculation 2 2 3 5 14" xfId="13215"/>
    <cellStyle name="Calculation 2 2 3 5 15" xfId="13216"/>
    <cellStyle name="Calculation 2 2 3 5 16" xfId="13217"/>
    <cellStyle name="Calculation 2 2 3 5 17" xfId="13218"/>
    <cellStyle name="Calculation 2 2 3 5 18" xfId="13219"/>
    <cellStyle name="Calculation 2 2 3 5 2" xfId="13220"/>
    <cellStyle name="Calculation 2 2 3 5 2 10" xfId="13221"/>
    <cellStyle name="Calculation 2 2 3 5 2 2" xfId="13222"/>
    <cellStyle name="Calculation 2 2 3 5 2 2 2" xfId="13223"/>
    <cellStyle name="Calculation 2 2 3 5 2 2 3" xfId="13224"/>
    <cellStyle name="Calculation 2 2 3 5 2 2 4" xfId="13225"/>
    <cellStyle name="Calculation 2 2 3 5 2 2 5" xfId="13226"/>
    <cellStyle name="Calculation 2 2 3 5 2 2 6" xfId="13227"/>
    <cellStyle name="Calculation 2 2 3 5 2 2 7" xfId="13228"/>
    <cellStyle name="Calculation 2 2 3 5 2 2 8" xfId="13229"/>
    <cellStyle name="Calculation 2 2 3 5 2 2 9" xfId="13230"/>
    <cellStyle name="Calculation 2 2 3 5 2 3" xfId="13231"/>
    <cellStyle name="Calculation 2 2 3 5 2 4" xfId="13232"/>
    <cellStyle name="Calculation 2 2 3 5 2 5" xfId="13233"/>
    <cellStyle name="Calculation 2 2 3 5 2 6" xfId="13234"/>
    <cellStyle name="Calculation 2 2 3 5 2 7" xfId="13235"/>
    <cellStyle name="Calculation 2 2 3 5 2 8" xfId="13236"/>
    <cellStyle name="Calculation 2 2 3 5 2 9" xfId="13237"/>
    <cellStyle name="Calculation 2 2 3 5 3" xfId="13238"/>
    <cellStyle name="Calculation 2 2 3 5 3 2" xfId="13239"/>
    <cellStyle name="Calculation 2 2 3 5 3 3" xfId="13240"/>
    <cellStyle name="Calculation 2 2 3 5 3 4" xfId="13241"/>
    <cellStyle name="Calculation 2 2 3 5 3 5" xfId="13242"/>
    <cellStyle name="Calculation 2 2 3 5 3 6" xfId="13243"/>
    <cellStyle name="Calculation 2 2 3 5 3 7" xfId="13244"/>
    <cellStyle name="Calculation 2 2 3 5 3 8" xfId="13245"/>
    <cellStyle name="Calculation 2 2 3 5 4" xfId="13246"/>
    <cellStyle name="Calculation 2 2 3 5 4 2" xfId="13247"/>
    <cellStyle name="Calculation 2 2 3 5 4 3" xfId="13248"/>
    <cellStyle name="Calculation 2 2 3 5 4 4" xfId="13249"/>
    <cellStyle name="Calculation 2 2 3 5 4 5" xfId="13250"/>
    <cellStyle name="Calculation 2 2 3 5 4 6" xfId="13251"/>
    <cellStyle name="Calculation 2 2 3 5 4 7" xfId="13252"/>
    <cellStyle name="Calculation 2 2 3 5 4 8" xfId="13253"/>
    <cellStyle name="Calculation 2 2 3 5 4 9" xfId="13254"/>
    <cellStyle name="Calculation 2 2 3 5 5" xfId="13255"/>
    <cellStyle name="Calculation 2 2 3 5 6" xfId="13256"/>
    <cellStyle name="Calculation 2 2 3 5 7" xfId="13257"/>
    <cellStyle name="Calculation 2 2 3 5 8" xfId="13258"/>
    <cellStyle name="Calculation 2 2 3 5 9" xfId="13259"/>
    <cellStyle name="Calculation 2 2 3 6" xfId="13260"/>
    <cellStyle name="Calculation 2 2 3 6 10" xfId="13261"/>
    <cellStyle name="Calculation 2 2 3 6 11" xfId="13262"/>
    <cellStyle name="Calculation 2 2 3 6 12" xfId="13263"/>
    <cellStyle name="Calculation 2 2 3 6 13" xfId="13264"/>
    <cellStyle name="Calculation 2 2 3 6 14" xfId="13265"/>
    <cellStyle name="Calculation 2 2 3 6 15" xfId="13266"/>
    <cellStyle name="Calculation 2 2 3 6 16" xfId="13267"/>
    <cellStyle name="Calculation 2 2 3 6 17" xfId="13268"/>
    <cellStyle name="Calculation 2 2 3 6 18" xfId="13269"/>
    <cellStyle name="Calculation 2 2 3 6 2" xfId="13270"/>
    <cellStyle name="Calculation 2 2 3 6 2 2" xfId="13271"/>
    <cellStyle name="Calculation 2 2 3 6 2 3" xfId="13272"/>
    <cellStyle name="Calculation 2 2 3 6 2 4" xfId="13273"/>
    <cellStyle name="Calculation 2 2 3 6 2 5" xfId="13274"/>
    <cellStyle name="Calculation 2 2 3 6 2 6" xfId="13275"/>
    <cellStyle name="Calculation 2 2 3 6 2 7" xfId="13276"/>
    <cellStyle name="Calculation 2 2 3 6 2 8" xfId="13277"/>
    <cellStyle name="Calculation 2 2 3 6 2 9" xfId="13278"/>
    <cellStyle name="Calculation 2 2 3 6 3" xfId="13279"/>
    <cellStyle name="Calculation 2 2 3 6 4" xfId="13280"/>
    <cellStyle name="Calculation 2 2 3 6 5" xfId="13281"/>
    <cellStyle name="Calculation 2 2 3 6 6" xfId="13282"/>
    <cellStyle name="Calculation 2 2 3 6 7" xfId="13283"/>
    <cellStyle name="Calculation 2 2 3 6 8" xfId="13284"/>
    <cellStyle name="Calculation 2 2 3 6 9" xfId="13285"/>
    <cellStyle name="Calculation 2 2 3 7" xfId="13286"/>
    <cellStyle name="Calculation 2 2 3 7 10" xfId="13287"/>
    <cellStyle name="Calculation 2 2 3 7 11" xfId="13288"/>
    <cellStyle name="Calculation 2 2 3 7 12" xfId="13289"/>
    <cellStyle name="Calculation 2 2 3 7 13" xfId="13290"/>
    <cellStyle name="Calculation 2 2 3 7 14" xfId="13291"/>
    <cellStyle name="Calculation 2 2 3 7 15" xfId="13292"/>
    <cellStyle name="Calculation 2 2 3 7 16" xfId="13293"/>
    <cellStyle name="Calculation 2 2 3 7 17" xfId="13294"/>
    <cellStyle name="Calculation 2 2 3 7 18" xfId="13295"/>
    <cellStyle name="Calculation 2 2 3 7 2" xfId="13296"/>
    <cellStyle name="Calculation 2 2 3 7 3" xfId="13297"/>
    <cellStyle name="Calculation 2 2 3 7 4" xfId="13298"/>
    <cellStyle name="Calculation 2 2 3 7 5" xfId="13299"/>
    <cellStyle name="Calculation 2 2 3 7 6" xfId="13300"/>
    <cellStyle name="Calculation 2 2 3 7 7" xfId="13301"/>
    <cellStyle name="Calculation 2 2 3 7 8" xfId="13302"/>
    <cellStyle name="Calculation 2 2 3 7 9" xfId="13303"/>
    <cellStyle name="Calculation 2 2 3 8" xfId="13304"/>
    <cellStyle name="Calculation 2 2 3 8 2" xfId="13305"/>
    <cellStyle name="Calculation 2 2 3 8 3" xfId="13306"/>
    <cellStyle name="Calculation 2 2 3 8 4" xfId="13307"/>
    <cellStyle name="Calculation 2 2 3 8 5" xfId="13308"/>
    <cellStyle name="Calculation 2 2 3 8 6" xfId="13309"/>
    <cellStyle name="Calculation 2 2 3 8 7" xfId="13310"/>
    <cellStyle name="Calculation 2 2 3 8 8" xfId="13311"/>
    <cellStyle name="Calculation 2 2 3 8 9" xfId="13312"/>
    <cellStyle name="Calculation 2 2 3 9" xfId="13313"/>
    <cellStyle name="Calculation 2 2 3 9 2" xfId="13314"/>
    <cellStyle name="Calculation 2 2 3 9 3" xfId="13315"/>
    <cellStyle name="Calculation 2 2 3 9 4" xfId="13316"/>
    <cellStyle name="Calculation 2 2 3 9 5" xfId="13317"/>
    <cellStyle name="Calculation 2 2 3 9 6" xfId="13318"/>
    <cellStyle name="Calculation 2 2 3 9 7" xfId="13319"/>
    <cellStyle name="Calculation 2 2 3 9 8" xfId="13320"/>
    <cellStyle name="Calculation 2 2 3 9 9" xfId="13321"/>
    <cellStyle name="Calculation 2 2 4" xfId="9796"/>
    <cellStyle name="Calculation 2 2 4 10" xfId="13322"/>
    <cellStyle name="Calculation 2 2 4 11" xfId="13323"/>
    <cellStyle name="Calculation 2 2 4 12" xfId="13324"/>
    <cellStyle name="Calculation 2 2 4 13" xfId="13325"/>
    <cellStyle name="Calculation 2 2 4 14" xfId="13326"/>
    <cellStyle name="Calculation 2 2 4 15" xfId="13327"/>
    <cellStyle name="Calculation 2 2 4 16" xfId="13328"/>
    <cellStyle name="Calculation 2 2 4 17" xfId="13329"/>
    <cellStyle name="Calculation 2 2 4 18" xfId="13330"/>
    <cellStyle name="Calculation 2 2 4 19" xfId="13331"/>
    <cellStyle name="Calculation 2 2 4 2" xfId="13332"/>
    <cellStyle name="Calculation 2 2 4 2 10" xfId="13333"/>
    <cellStyle name="Calculation 2 2 4 2 11" xfId="13334"/>
    <cellStyle name="Calculation 2 2 4 2 12" xfId="13335"/>
    <cellStyle name="Calculation 2 2 4 2 13" xfId="13336"/>
    <cellStyle name="Calculation 2 2 4 2 14" xfId="13337"/>
    <cellStyle name="Calculation 2 2 4 2 15" xfId="13338"/>
    <cellStyle name="Calculation 2 2 4 2 16" xfId="13339"/>
    <cellStyle name="Calculation 2 2 4 2 17" xfId="13340"/>
    <cellStyle name="Calculation 2 2 4 2 18" xfId="13341"/>
    <cellStyle name="Calculation 2 2 4 2 19" xfId="13342"/>
    <cellStyle name="Calculation 2 2 4 2 2" xfId="13343"/>
    <cellStyle name="Calculation 2 2 4 2 2 10" xfId="13344"/>
    <cellStyle name="Calculation 2 2 4 2 2 11" xfId="13345"/>
    <cellStyle name="Calculation 2 2 4 2 2 12" xfId="13346"/>
    <cellStyle name="Calculation 2 2 4 2 2 13" xfId="13347"/>
    <cellStyle name="Calculation 2 2 4 2 2 14" xfId="13348"/>
    <cellStyle name="Calculation 2 2 4 2 2 15" xfId="13349"/>
    <cellStyle name="Calculation 2 2 4 2 2 2" xfId="13350"/>
    <cellStyle name="Calculation 2 2 4 2 2 2 2" xfId="13351"/>
    <cellStyle name="Calculation 2 2 4 2 2 2 3" xfId="13352"/>
    <cellStyle name="Calculation 2 2 4 2 2 2 4" xfId="13353"/>
    <cellStyle name="Calculation 2 2 4 2 2 2 5" xfId="13354"/>
    <cellStyle name="Calculation 2 2 4 2 2 2 6" xfId="13355"/>
    <cellStyle name="Calculation 2 2 4 2 2 2 7" xfId="13356"/>
    <cellStyle name="Calculation 2 2 4 2 2 2 8" xfId="13357"/>
    <cellStyle name="Calculation 2 2 4 2 2 2 9" xfId="13358"/>
    <cellStyle name="Calculation 2 2 4 2 2 3" xfId="13359"/>
    <cellStyle name="Calculation 2 2 4 2 2 3 2" xfId="13360"/>
    <cellStyle name="Calculation 2 2 4 2 2 3 3" xfId="13361"/>
    <cellStyle name="Calculation 2 2 4 2 2 3 4" xfId="13362"/>
    <cellStyle name="Calculation 2 2 4 2 2 3 5" xfId="13363"/>
    <cellStyle name="Calculation 2 2 4 2 2 3 6" xfId="13364"/>
    <cellStyle name="Calculation 2 2 4 2 2 3 7" xfId="13365"/>
    <cellStyle name="Calculation 2 2 4 2 2 3 8" xfId="13366"/>
    <cellStyle name="Calculation 2 2 4 2 2 4" xfId="13367"/>
    <cellStyle name="Calculation 2 2 4 2 2 4 2" xfId="13368"/>
    <cellStyle name="Calculation 2 2 4 2 2 4 3" xfId="13369"/>
    <cellStyle name="Calculation 2 2 4 2 2 4 4" xfId="13370"/>
    <cellStyle name="Calculation 2 2 4 2 2 4 5" xfId="13371"/>
    <cellStyle name="Calculation 2 2 4 2 2 4 6" xfId="13372"/>
    <cellStyle name="Calculation 2 2 4 2 2 4 7" xfId="13373"/>
    <cellStyle name="Calculation 2 2 4 2 2 4 8" xfId="13374"/>
    <cellStyle name="Calculation 2 2 4 2 2 5" xfId="13375"/>
    <cellStyle name="Calculation 2 2 4 2 2 5 2" xfId="13376"/>
    <cellStyle name="Calculation 2 2 4 2 2 5 3" xfId="13377"/>
    <cellStyle name="Calculation 2 2 4 2 2 5 4" xfId="13378"/>
    <cellStyle name="Calculation 2 2 4 2 2 5 5" xfId="13379"/>
    <cellStyle name="Calculation 2 2 4 2 2 5 6" xfId="13380"/>
    <cellStyle name="Calculation 2 2 4 2 2 5 7" xfId="13381"/>
    <cellStyle name="Calculation 2 2 4 2 2 5 8" xfId="13382"/>
    <cellStyle name="Calculation 2 2 4 2 2 6" xfId="13383"/>
    <cellStyle name="Calculation 2 2 4 2 2 6 2" xfId="13384"/>
    <cellStyle name="Calculation 2 2 4 2 2 6 3" xfId="13385"/>
    <cellStyle name="Calculation 2 2 4 2 2 6 4" xfId="13386"/>
    <cellStyle name="Calculation 2 2 4 2 2 6 5" xfId="13387"/>
    <cellStyle name="Calculation 2 2 4 2 2 6 6" xfId="13388"/>
    <cellStyle name="Calculation 2 2 4 2 2 6 7" xfId="13389"/>
    <cellStyle name="Calculation 2 2 4 2 2 6 8" xfId="13390"/>
    <cellStyle name="Calculation 2 2 4 2 2 7" xfId="13391"/>
    <cellStyle name="Calculation 2 2 4 2 2 7 2" xfId="13392"/>
    <cellStyle name="Calculation 2 2 4 2 2 7 3" xfId="13393"/>
    <cellStyle name="Calculation 2 2 4 2 2 7 4" xfId="13394"/>
    <cellStyle name="Calculation 2 2 4 2 2 7 5" xfId="13395"/>
    <cellStyle name="Calculation 2 2 4 2 2 7 6" xfId="13396"/>
    <cellStyle name="Calculation 2 2 4 2 2 7 7" xfId="13397"/>
    <cellStyle name="Calculation 2 2 4 2 2 7 8" xfId="13398"/>
    <cellStyle name="Calculation 2 2 4 2 2 8" xfId="13399"/>
    <cellStyle name="Calculation 2 2 4 2 2 9" xfId="13400"/>
    <cellStyle name="Calculation 2 2 4 2 20" xfId="13401"/>
    <cellStyle name="Calculation 2 2 4 2 21" xfId="13402"/>
    <cellStyle name="Calculation 2 2 4 2 22" xfId="13403"/>
    <cellStyle name="Calculation 2 2 4 2 23" xfId="13404"/>
    <cellStyle name="Calculation 2 2 4 2 24" xfId="13405"/>
    <cellStyle name="Calculation 2 2 4 2 25" xfId="13406"/>
    <cellStyle name="Calculation 2 2 4 2 26" xfId="13407"/>
    <cellStyle name="Calculation 2 2 4 2 27" xfId="13408"/>
    <cellStyle name="Calculation 2 2 4 2 3" xfId="13409"/>
    <cellStyle name="Calculation 2 2 4 2 3 10" xfId="13410"/>
    <cellStyle name="Calculation 2 2 4 2 3 11" xfId="13411"/>
    <cellStyle name="Calculation 2 2 4 2 3 12" xfId="13412"/>
    <cellStyle name="Calculation 2 2 4 2 3 13" xfId="13413"/>
    <cellStyle name="Calculation 2 2 4 2 3 14" xfId="13414"/>
    <cellStyle name="Calculation 2 2 4 2 3 15" xfId="13415"/>
    <cellStyle name="Calculation 2 2 4 2 3 2" xfId="13416"/>
    <cellStyle name="Calculation 2 2 4 2 3 2 2" xfId="13417"/>
    <cellStyle name="Calculation 2 2 4 2 3 2 3" xfId="13418"/>
    <cellStyle name="Calculation 2 2 4 2 3 2 4" xfId="13419"/>
    <cellStyle name="Calculation 2 2 4 2 3 2 5" xfId="13420"/>
    <cellStyle name="Calculation 2 2 4 2 3 2 6" xfId="13421"/>
    <cellStyle name="Calculation 2 2 4 2 3 2 7" xfId="13422"/>
    <cellStyle name="Calculation 2 2 4 2 3 2 8" xfId="13423"/>
    <cellStyle name="Calculation 2 2 4 2 3 3" xfId="13424"/>
    <cellStyle name="Calculation 2 2 4 2 3 3 2" xfId="13425"/>
    <cellStyle name="Calculation 2 2 4 2 3 3 3" xfId="13426"/>
    <cellStyle name="Calculation 2 2 4 2 3 3 4" xfId="13427"/>
    <cellStyle name="Calculation 2 2 4 2 3 3 5" xfId="13428"/>
    <cellStyle name="Calculation 2 2 4 2 3 3 6" xfId="13429"/>
    <cellStyle name="Calculation 2 2 4 2 3 3 7" xfId="13430"/>
    <cellStyle name="Calculation 2 2 4 2 3 3 8" xfId="13431"/>
    <cellStyle name="Calculation 2 2 4 2 3 4" xfId="13432"/>
    <cellStyle name="Calculation 2 2 4 2 3 4 2" xfId="13433"/>
    <cellStyle name="Calculation 2 2 4 2 3 4 3" xfId="13434"/>
    <cellStyle name="Calculation 2 2 4 2 3 4 4" xfId="13435"/>
    <cellStyle name="Calculation 2 2 4 2 3 4 5" xfId="13436"/>
    <cellStyle name="Calculation 2 2 4 2 3 4 6" xfId="13437"/>
    <cellStyle name="Calculation 2 2 4 2 3 4 7" xfId="13438"/>
    <cellStyle name="Calculation 2 2 4 2 3 4 8" xfId="13439"/>
    <cellStyle name="Calculation 2 2 4 2 3 5" xfId="13440"/>
    <cellStyle name="Calculation 2 2 4 2 3 5 2" xfId="13441"/>
    <cellStyle name="Calculation 2 2 4 2 3 5 3" xfId="13442"/>
    <cellStyle name="Calculation 2 2 4 2 3 5 4" xfId="13443"/>
    <cellStyle name="Calculation 2 2 4 2 3 5 5" xfId="13444"/>
    <cellStyle name="Calculation 2 2 4 2 3 5 6" xfId="13445"/>
    <cellStyle name="Calculation 2 2 4 2 3 5 7" xfId="13446"/>
    <cellStyle name="Calculation 2 2 4 2 3 5 8" xfId="13447"/>
    <cellStyle name="Calculation 2 2 4 2 3 6" xfId="13448"/>
    <cellStyle name="Calculation 2 2 4 2 3 6 2" xfId="13449"/>
    <cellStyle name="Calculation 2 2 4 2 3 6 3" xfId="13450"/>
    <cellStyle name="Calculation 2 2 4 2 3 6 4" xfId="13451"/>
    <cellStyle name="Calculation 2 2 4 2 3 6 5" xfId="13452"/>
    <cellStyle name="Calculation 2 2 4 2 3 6 6" xfId="13453"/>
    <cellStyle name="Calculation 2 2 4 2 3 6 7" xfId="13454"/>
    <cellStyle name="Calculation 2 2 4 2 3 6 8" xfId="13455"/>
    <cellStyle name="Calculation 2 2 4 2 3 7" xfId="13456"/>
    <cellStyle name="Calculation 2 2 4 2 3 7 2" xfId="13457"/>
    <cellStyle name="Calculation 2 2 4 2 3 7 3" xfId="13458"/>
    <cellStyle name="Calculation 2 2 4 2 3 7 4" xfId="13459"/>
    <cellStyle name="Calculation 2 2 4 2 3 7 5" xfId="13460"/>
    <cellStyle name="Calculation 2 2 4 2 3 7 6" xfId="13461"/>
    <cellStyle name="Calculation 2 2 4 2 3 7 7" xfId="13462"/>
    <cellStyle name="Calculation 2 2 4 2 3 7 8" xfId="13463"/>
    <cellStyle name="Calculation 2 2 4 2 3 8" xfId="13464"/>
    <cellStyle name="Calculation 2 2 4 2 3 9" xfId="13465"/>
    <cellStyle name="Calculation 2 2 4 2 4" xfId="13466"/>
    <cellStyle name="Calculation 2 2 4 2 4 2" xfId="13467"/>
    <cellStyle name="Calculation 2 2 4 2 4 3" xfId="13468"/>
    <cellStyle name="Calculation 2 2 4 2 4 4" xfId="13469"/>
    <cellStyle name="Calculation 2 2 4 2 4 5" xfId="13470"/>
    <cellStyle name="Calculation 2 2 4 2 4 6" xfId="13471"/>
    <cellStyle name="Calculation 2 2 4 2 4 7" xfId="13472"/>
    <cellStyle name="Calculation 2 2 4 2 4 8" xfId="13473"/>
    <cellStyle name="Calculation 2 2 4 2 4 9" xfId="13474"/>
    <cellStyle name="Calculation 2 2 4 2 5" xfId="13475"/>
    <cellStyle name="Calculation 2 2 4 2 5 2" xfId="13476"/>
    <cellStyle name="Calculation 2 2 4 2 5 3" xfId="13477"/>
    <cellStyle name="Calculation 2 2 4 2 5 4" xfId="13478"/>
    <cellStyle name="Calculation 2 2 4 2 5 5" xfId="13479"/>
    <cellStyle name="Calculation 2 2 4 2 5 6" xfId="13480"/>
    <cellStyle name="Calculation 2 2 4 2 5 7" xfId="13481"/>
    <cellStyle name="Calculation 2 2 4 2 5 8" xfId="13482"/>
    <cellStyle name="Calculation 2 2 4 2 6" xfId="13483"/>
    <cellStyle name="Calculation 2 2 4 2 6 2" xfId="13484"/>
    <cellStyle name="Calculation 2 2 4 2 6 3" xfId="13485"/>
    <cellStyle name="Calculation 2 2 4 2 6 4" xfId="13486"/>
    <cellStyle name="Calculation 2 2 4 2 6 5" xfId="13487"/>
    <cellStyle name="Calculation 2 2 4 2 6 6" xfId="13488"/>
    <cellStyle name="Calculation 2 2 4 2 6 7" xfId="13489"/>
    <cellStyle name="Calculation 2 2 4 2 6 8" xfId="13490"/>
    <cellStyle name="Calculation 2 2 4 2 7" xfId="13491"/>
    <cellStyle name="Calculation 2 2 4 2 7 2" xfId="13492"/>
    <cellStyle name="Calculation 2 2 4 2 7 3" xfId="13493"/>
    <cellStyle name="Calculation 2 2 4 2 7 4" xfId="13494"/>
    <cellStyle name="Calculation 2 2 4 2 7 5" xfId="13495"/>
    <cellStyle name="Calculation 2 2 4 2 7 6" xfId="13496"/>
    <cellStyle name="Calculation 2 2 4 2 7 7" xfId="13497"/>
    <cellStyle name="Calculation 2 2 4 2 7 8" xfId="13498"/>
    <cellStyle name="Calculation 2 2 4 2 8" xfId="13499"/>
    <cellStyle name="Calculation 2 2 4 2 8 2" xfId="13500"/>
    <cellStyle name="Calculation 2 2 4 2 8 3" xfId="13501"/>
    <cellStyle name="Calculation 2 2 4 2 8 4" xfId="13502"/>
    <cellStyle name="Calculation 2 2 4 2 8 5" xfId="13503"/>
    <cellStyle name="Calculation 2 2 4 2 8 6" xfId="13504"/>
    <cellStyle name="Calculation 2 2 4 2 8 7" xfId="13505"/>
    <cellStyle name="Calculation 2 2 4 2 8 8" xfId="13506"/>
    <cellStyle name="Calculation 2 2 4 2 9" xfId="13507"/>
    <cellStyle name="Calculation 2 2 4 2 9 2" xfId="13508"/>
    <cellStyle name="Calculation 2 2 4 2 9 3" xfId="13509"/>
    <cellStyle name="Calculation 2 2 4 2 9 4" xfId="13510"/>
    <cellStyle name="Calculation 2 2 4 2 9 5" xfId="13511"/>
    <cellStyle name="Calculation 2 2 4 2 9 6" xfId="13512"/>
    <cellStyle name="Calculation 2 2 4 2 9 7" xfId="13513"/>
    <cellStyle name="Calculation 2 2 4 2 9 8" xfId="13514"/>
    <cellStyle name="Calculation 2 2 4 20" xfId="13515"/>
    <cellStyle name="Calculation 2 2 4 21" xfId="13516"/>
    <cellStyle name="Calculation 2 2 4 22" xfId="13517"/>
    <cellStyle name="Calculation 2 2 4 23" xfId="13518"/>
    <cellStyle name="Calculation 2 2 4 24" xfId="13519"/>
    <cellStyle name="Calculation 2 2 4 3" xfId="13520"/>
    <cellStyle name="Calculation 2 2 4 3 10" xfId="13521"/>
    <cellStyle name="Calculation 2 2 4 3 11" xfId="13522"/>
    <cellStyle name="Calculation 2 2 4 3 12" xfId="13523"/>
    <cellStyle name="Calculation 2 2 4 3 13" xfId="13524"/>
    <cellStyle name="Calculation 2 2 4 3 14" xfId="13525"/>
    <cellStyle name="Calculation 2 2 4 3 15" xfId="13526"/>
    <cellStyle name="Calculation 2 2 4 3 16" xfId="13527"/>
    <cellStyle name="Calculation 2 2 4 3 17" xfId="13528"/>
    <cellStyle name="Calculation 2 2 4 3 18" xfId="13529"/>
    <cellStyle name="Calculation 2 2 4 3 19" xfId="13530"/>
    <cellStyle name="Calculation 2 2 4 3 2" xfId="13531"/>
    <cellStyle name="Calculation 2 2 4 3 2 10" xfId="13532"/>
    <cellStyle name="Calculation 2 2 4 3 2 2" xfId="13533"/>
    <cellStyle name="Calculation 2 2 4 3 2 2 2" xfId="13534"/>
    <cellStyle name="Calculation 2 2 4 3 2 2 3" xfId="13535"/>
    <cellStyle name="Calculation 2 2 4 3 2 2 4" xfId="13536"/>
    <cellStyle name="Calculation 2 2 4 3 2 2 5" xfId="13537"/>
    <cellStyle name="Calculation 2 2 4 3 2 2 6" xfId="13538"/>
    <cellStyle name="Calculation 2 2 4 3 2 2 7" xfId="13539"/>
    <cellStyle name="Calculation 2 2 4 3 2 2 8" xfId="13540"/>
    <cellStyle name="Calculation 2 2 4 3 2 2 9" xfId="13541"/>
    <cellStyle name="Calculation 2 2 4 3 2 3" xfId="13542"/>
    <cellStyle name="Calculation 2 2 4 3 2 4" xfId="13543"/>
    <cellStyle name="Calculation 2 2 4 3 2 5" xfId="13544"/>
    <cellStyle name="Calculation 2 2 4 3 2 6" xfId="13545"/>
    <cellStyle name="Calculation 2 2 4 3 2 7" xfId="13546"/>
    <cellStyle name="Calculation 2 2 4 3 2 8" xfId="13547"/>
    <cellStyle name="Calculation 2 2 4 3 2 9" xfId="13548"/>
    <cellStyle name="Calculation 2 2 4 3 20" xfId="13549"/>
    <cellStyle name="Calculation 2 2 4 3 21" xfId="13550"/>
    <cellStyle name="Calculation 2 2 4 3 22" xfId="13551"/>
    <cellStyle name="Calculation 2 2 4 3 23" xfId="13552"/>
    <cellStyle name="Calculation 2 2 4 3 24" xfId="13553"/>
    <cellStyle name="Calculation 2 2 4 3 3" xfId="13554"/>
    <cellStyle name="Calculation 2 2 4 3 3 2" xfId="13555"/>
    <cellStyle name="Calculation 2 2 4 3 3 3" xfId="13556"/>
    <cellStyle name="Calculation 2 2 4 3 3 4" xfId="13557"/>
    <cellStyle name="Calculation 2 2 4 3 3 5" xfId="13558"/>
    <cellStyle name="Calculation 2 2 4 3 3 6" xfId="13559"/>
    <cellStyle name="Calculation 2 2 4 3 3 7" xfId="13560"/>
    <cellStyle name="Calculation 2 2 4 3 3 8" xfId="13561"/>
    <cellStyle name="Calculation 2 2 4 3 4" xfId="13562"/>
    <cellStyle name="Calculation 2 2 4 3 4 2" xfId="13563"/>
    <cellStyle name="Calculation 2 2 4 3 4 3" xfId="13564"/>
    <cellStyle name="Calculation 2 2 4 3 4 4" xfId="13565"/>
    <cellStyle name="Calculation 2 2 4 3 4 5" xfId="13566"/>
    <cellStyle name="Calculation 2 2 4 3 4 6" xfId="13567"/>
    <cellStyle name="Calculation 2 2 4 3 4 7" xfId="13568"/>
    <cellStyle name="Calculation 2 2 4 3 4 8" xfId="13569"/>
    <cellStyle name="Calculation 2 2 4 3 4 9" xfId="13570"/>
    <cellStyle name="Calculation 2 2 4 3 5" xfId="13571"/>
    <cellStyle name="Calculation 2 2 4 3 5 2" xfId="13572"/>
    <cellStyle name="Calculation 2 2 4 3 5 3" xfId="13573"/>
    <cellStyle name="Calculation 2 2 4 3 5 4" xfId="13574"/>
    <cellStyle name="Calculation 2 2 4 3 5 5" xfId="13575"/>
    <cellStyle name="Calculation 2 2 4 3 5 6" xfId="13576"/>
    <cellStyle name="Calculation 2 2 4 3 5 7" xfId="13577"/>
    <cellStyle name="Calculation 2 2 4 3 5 8" xfId="13578"/>
    <cellStyle name="Calculation 2 2 4 3 6" xfId="13579"/>
    <cellStyle name="Calculation 2 2 4 3 6 2" xfId="13580"/>
    <cellStyle name="Calculation 2 2 4 3 6 3" xfId="13581"/>
    <cellStyle name="Calculation 2 2 4 3 6 4" xfId="13582"/>
    <cellStyle name="Calculation 2 2 4 3 6 5" xfId="13583"/>
    <cellStyle name="Calculation 2 2 4 3 6 6" xfId="13584"/>
    <cellStyle name="Calculation 2 2 4 3 6 7" xfId="13585"/>
    <cellStyle name="Calculation 2 2 4 3 6 8" xfId="13586"/>
    <cellStyle name="Calculation 2 2 4 3 7" xfId="13587"/>
    <cellStyle name="Calculation 2 2 4 3 7 2" xfId="13588"/>
    <cellStyle name="Calculation 2 2 4 3 7 3" xfId="13589"/>
    <cellStyle name="Calculation 2 2 4 3 7 4" xfId="13590"/>
    <cellStyle name="Calculation 2 2 4 3 7 5" xfId="13591"/>
    <cellStyle name="Calculation 2 2 4 3 7 6" xfId="13592"/>
    <cellStyle name="Calculation 2 2 4 3 7 7" xfId="13593"/>
    <cellStyle name="Calculation 2 2 4 3 7 8" xfId="13594"/>
    <cellStyle name="Calculation 2 2 4 3 8" xfId="13595"/>
    <cellStyle name="Calculation 2 2 4 3 9" xfId="13596"/>
    <cellStyle name="Calculation 2 2 4 4" xfId="13597"/>
    <cellStyle name="Calculation 2 2 4 4 10" xfId="13598"/>
    <cellStyle name="Calculation 2 2 4 4 11" xfId="13599"/>
    <cellStyle name="Calculation 2 2 4 4 12" xfId="13600"/>
    <cellStyle name="Calculation 2 2 4 4 13" xfId="13601"/>
    <cellStyle name="Calculation 2 2 4 4 14" xfId="13602"/>
    <cellStyle name="Calculation 2 2 4 4 15" xfId="13603"/>
    <cellStyle name="Calculation 2 2 4 4 16" xfId="13604"/>
    <cellStyle name="Calculation 2 2 4 4 17" xfId="13605"/>
    <cellStyle name="Calculation 2 2 4 4 18" xfId="13606"/>
    <cellStyle name="Calculation 2 2 4 4 2" xfId="13607"/>
    <cellStyle name="Calculation 2 2 4 4 2 10" xfId="13608"/>
    <cellStyle name="Calculation 2 2 4 4 2 2" xfId="13609"/>
    <cellStyle name="Calculation 2 2 4 4 2 2 2" xfId="13610"/>
    <cellStyle name="Calculation 2 2 4 4 2 2 3" xfId="13611"/>
    <cellStyle name="Calculation 2 2 4 4 2 2 4" xfId="13612"/>
    <cellStyle name="Calculation 2 2 4 4 2 2 5" xfId="13613"/>
    <cellStyle name="Calculation 2 2 4 4 2 2 6" xfId="13614"/>
    <cellStyle name="Calculation 2 2 4 4 2 2 7" xfId="13615"/>
    <cellStyle name="Calculation 2 2 4 4 2 2 8" xfId="13616"/>
    <cellStyle name="Calculation 2 2 4 4 2 2 9" xfId="13617"/>
    <cellStyle name="Calculation 2 2 4 4 2 3" xfId="13618"/>
    <cellStyle name="Calculation 2 2 4 4 2 4" xfId="13619"/>
    <cellStyle name="Calculation 2 2 4 4 2 5" xfId="13620"/>
    <cellStyle name="Calculation 2 2 4 4 2 6" xfId="13621"/>
    <cellStyle name="Calculation 2 2 4 4 2 7" xfId="13622"/>
    <cellStyle name="Calculation 2 2 4 4 2 8" xfId="13623"/>
    <cellStyle name="Calculation 2 2 4 4 2 9" xfId="13624"/>
    <cellStyle name="Calculation 2 2 4 4 3" xfId="13625"/>
    <cellStyle name="Calculation 2 2 4 4 3 2" xfId="13626"/>
    <cellStyle name="Calculation 2 2 4 4 3 3" xfId="13627"/>
    <cellStyle name="Calculation 2 2 4 4 3 4" xfId="13628"/>
    <cellStyle name="Calculation 2 2 4 4 3 5" xfId="13629"/>
    <cellStyle name="Calculation 2 2 4 4 3 6" xfId="13630"/>
    <cellStyle name="Calculation 2 2 4 4 3 7" xfId="13631"/>
    <cellStyle name="Calculation 2 2 4 4 3 8" xfId="13632"/>
    <cellStyle name="Calculation 2 2 4 4 4" xfId="13633"/>
    <cellStyle name="Calculation 2 2 4 4 4 2" xfId="13634"/>
    <cellStyle name="Calculation 2 2 4 4 4 3" xfId="13635"/>
    <cellStyle name="Calculation 2 2 4 4 4 4" xfId="13636"/>
    <cellStyle name="Calculation 2 2 4 4 4 5" xfId="13637"/>
    <cellStyle name="Calculation 2 2 4 4 4 6" xfId="13638"/>
    <cellStyle name="Calculation 2 2 4 4 4 7" xfId="13639"/>
    <cellStyle name="Calculation 2 2 4 4 4 8" xfId="13640"/>
    <cellStyle name="Calculation 2 2 4 4 4 9" xfId="13641"/>
    <cellStyle name="Calculation 2 2 4 4 5" xfId="13642"/>
    <cellStyle name="Calculation 2 2 4 4 6" xfId="13643"/>
    <cellStyle name="Calculation 2 2 4 4 7" xfId="13644"/>
    <cellStyle name="Calculation 2 2 4 4 8" xfId="13645"/>
    <cellStyle name="Calculation 2 2 4 4 9" xfId="13646"/>
    <cellStyle name="Calculation 2 2 4 5" xfId="13647"/>
    <cellStyle name="Calculation 2 2 4 5 10" xfId="13648"/>
    <cellStyle name="Calculation 2 2 4 5 11" xfId="13649"/>
    <cellStyle name="Calculation 2 2 4 5 12" xfId="13650"/>
    <cellStyle name="Calculation 2 2 4 5 13" xfId="13651"/>
    <cellStyle name="Calculation 2 2 4 5 14" xfId="13652"/>
    <cellStyle name="Calculation 2 2 4 5 15" xfId="13653"/>
    <cellStyle name="Calculation 2 2 4 5 16" xfId="13654"/>
    <cellStyle name="Calculation 2 2 4 5 17" xfId="13655"/>
    <cellStyle name="Calculation 2 2 4 5 18" xfId="13656"/>
    <cellStyle name="Calculation 2 2 4 5 2" xfId="13657"/>
    <cellStyle name="Calculation 2 2 4 5 2 10" xfId="13658"/>
    <cellStyle name="Calculation 2 2 4 5 2 2" xfId="13659"/>
    <cellStyle name="Calculation 2 2 4 5 2 2 2" xfId="13660"/>
    <cellStyle name="Calculation 2 2 4 5 2 2 3" xfId="13661"/>
    <cellStyle name="Calculation 2 2 4 5 2 2 4" xfId="13662"/>
    <cellStyle name="Calculation 2 2 4 5 2 2 5" xfId="13663"/>
    <cellStyle name="Calculation 2 2 4 5 2 2 6" xfId="13664"/>
    <cellStyle name="Calculation 2 2 4 5 2 2 7" xfId="13665"/>
    <cellStyle name="Calculation 2 2 4 5 2 2 8" xfId="13666"/>
    <cellStyle name="Calculation 2 2 4 5 2 2 9" xfId="13667"/>
    <cellStyle name="Calculation 2 2 4 5 2 3" xfId="13668"/>
    <cellStyle name="Calculation 2 2 4 5 2 4" xfId="13669"/>
    <cellStyle name="Calculation 2 2 4 5 2 5" xfId="13670"/>
    <cellStyle name="Calculation 2 2 4 5 2 6" xfId="13671"/>
    <cellStyle name="Calculation 2 2 4 5 2 7" xfId="13672"/>
    <cellStyle name="Calculation 2 2 4 5 2 8" xfId="13673"/>
    <cellStyle name="Calculation 2 2 4 5 2 9" xfId="13674"/>
    <cellStyle name="Calculation 2 2 4 5 3" xfId="13675"/>
    <cellStyle name="Calculation 2 2 4 5 3 2" xfId="13676"/>
    <cellStyle name="Calculation 2 2 4 5 3 3" xfId="13677"/>
    <cellStyle name="Calculation 2 2 4 5 3 4" xfId="13678"/>
    <cellStyle name="Calculation 2 2 4 5 3 5" xfId="13679"/>
    <cellStyle name="Calculation 2 2 4 5 3 6" xfId="13680"/>
    <cellStyle name="Calculation 2 2 4 5 3 7" xfId="13681"/>
    <cellStyle name="Calculation 2 2 4 5 3 8" xfId="13682"/>
    <cellStyle name="Calculation 2 2 4 5 4" xfId="13683"/>
    <cellStyle name="Calculation 2 2 4 5 4 2" xfId="13684"/>
    <cellStyle name="Calculation 2 2 4 5 4 3" xfId="13685"/>
    <cellStyle name="Calculation 2 2 4 5 4 4" xfId="13686"/>
    <cellStyle name="Calculation 2 2 4 5 4 5" xfId="13687"/>
    <cellStyle name="Calculation 2 2 4 5 4 6" xfId="13688"/>
    <cellStyle name="Calculation 2 2 4 5 4 7" xfId="13689"/>
    <cellStyle name="Calculation 2 2 4 5 4 8" xfId="13690"/>
    <cellStyle name="Calculation 2 2 4 5 4 9" xfId="13691"/>
    <cellStyle name="Calculation 2 2 4 5 5" xfId="13692"/>
    <cellStyle name="Calculation 2 2 4 5 6" xfId="13693"/>
    <cellStyle name="Calculation 2 2 4 5 7" xfId="13694"/>
    <cellStyle name="Calculation 2 2 4 5 8" xfId="13695"/>
    <cellStyle name="Calculation 2 2 4 5 9" xfId="13696"/>
    <cellStyle name="Calculation 2 2 4 6" xfId="13697"/>
    <cellStyle name="Calculation 2 2 4 6 10" xfId="13698"/>
    <cellStyle name="Calculation 2 2 4 6 11" xfId="13699"/>
    <cellStyle name="Calculation 2 2 4 6 12" xfId="13700"/>
    <cellStyle name="Calculation 2 2 4 6 13" xfId="13701"/>
    <cellStyle name="Calculation 2 2 4 6 14" xfId="13702"/>
    <cellStyle name="Calculation 2 2 4 6 15" xfId="13703"/>
    <cellStyle name="Calculation 2 2 4 6 16" xfId="13704"/>
    <cellStyle name="Calculation 2 2 4 6 17" xfId="13705"/>
    <cellStyle name="Calculation 2 2 4 6 18" xfId="13706"/>
    <cellStyle name="Calculation 2 2 4 6 2" xfId="13707"/>
    <cellStyle name="Calculation 2 2 4 6 2 2" xfId="13708"/>
    <cellStyle name="Calculation 2 2 4 6 2 3" xfId="13709"/>
    <cellStyle name="Calculation 2 2 4 6 2 4" xfId="13710"/>
    <cellStyle name="Calculation 2 2 4 6 2 5" xfId="13711"/>
    <cellStyle name="Calculation 2 2 4 6 2 6" xfId="13712"/>
    <cellStyle name="Calculation 2 2 4 6 2 7" xfId="13713"/>
    <cellStyle name="Calculation 2 2 4 6 2 8" xfId="13714"/>
    <cellStyle name="Calculation 2 2 4 6 2 9" xfId="13715"/>
    <cellStyle name="Calculation 2 2 4 6 3" xfId="13716"/>
    <cellStyle name="Calculation 2 2 4 6 4" xfId="13717"/>
    <cellStyle name="Calculation 2 2 4 6 5" xfId="13718"/>
    <cellStyle name="Calculation 2 2 4 6 6" xfId="13719"/>
    <cellStyle name="Calculation 2 2 4 6 7" xfId="13720"/>
    <cellStyle name="Calculation 2 2 4 6 8" xfId="13721"/>
    <cellStyle name="Calculation 2 2 4 6 9" xfId="13722"/>
    <cellStyle name="Calculation 2 2 4 7" xfId="13723"/>
    <cellStyle name="Calculation 2 2 4 7 2" xfId="13724"/>
    <cellStyle name="Calculation 2 2 4 7 3" xfId="13725"/>
    <cellStyle name="Calculation 2 2 4 7 4" xfId="13726"/>
    <cellStyle name="Calculation 2 2 4 7 5" xfId="13727"/>
    <cellStyle name="Calculation 2 2 4 7 6" xfId="13728"/>
    <cellStyle name="Calculation 2 2 4 7 7" xfId="13729"/>
    <cellStyle name="Calculation 2 2 4 7 8" xfId="13730"/>
    <cellStyle name="Calculation 2 2 4 7 9" xfId="13731"/>
    <cellStyle name="Calculation 2 2 4 8" xfId="13732"/>
    <cellStyle name="Calculation 2 2 4 8 2" xfId="13733"/>
    <cellStyle name="Calculation 2 2 4 8 3" xfId="13734"/>
    <cellStyle name="Calculation 2 2 4 8 4" xfId="13735"/>
    <cellStyle name="Calculation 2 2 4 8 5" xfId="13736"/>
    <cellStyle name="Calculation 2 2 4 8 6" xfId="13737"/>
    <cellStyle name="Calculation 2 2 4 8 7" xfId="13738"/>
    <cellStyle name="Calculation 2 2 4 8 8" xfId="13739"/>
    <cellStyle name="Calculation 2 2 4 8 9" xfId="13740"/>
    <cellStyle name="Calculation 2 2 4 9" xfId="13741"/>
    <cellStyle name="Calculation 2 2 5" xfId="9878"/>
    <cellStyle name="Calculation 2 2 5 10" xfId="13742"/>
    <cellStyle name="Calculation 2 2 5 11" xfId="13743"/>
    <cellStyle name="Calculation 2 2 5 12" xfId="13744"/>
    <cellStyle name="Calculation 2 2 5 13" xfId="13745"/>
    <cellStyle name="Calculation 2 2 5 14" xfId="13746"/>
    <cellStyle name="Calculation 2 2 5 15" xfId="13747"/>
    <cellStyle name="Calculation 2 2 5 16" xfId="13748"/>
    <cellStyle name="Calculation 2 2 5 17" xfId="13749"/>
    <cellStyle name="Calculation 2 2 5 18" xfId="13750"/>
    <cellStyle name="Calculation 2 2 5 19" xfId="13751"/>
    <cellStyle name="Calculation 2 2 5 2" xfId="13752"/>
    <cellStyle name="Calculation 2 2 5 2 10" xfId="13753"/>
    <cellStyle name="Calculation 2 2 5 2 2" xfId="13754"/>
    <cellStyle name="Calculation 2 2 5 2 2 2" xfId="13755"/>
    <cellStyle name="Calculation 2 2 5 2 2 3" xfId="13756"/>
    <cellStyle name="Calculation 2 2 5 2 2 4" xfId="13757"/>
    <cellStyle name="Calculation 2 2 5 2 2 5" xfId="13758"/>
    <cellStyle name="Calculation 2 2 5 2 2 6" xfId="13759"/>
    <cellStyle name="Calculation 2 2 5 2 2 7" xfId="13760"/>
    <cellStyle name="Calculation 2 2 5 2 2 8" xfId="13761"/>
    <cellStyle name="Calculation 2 2 5 2 2 9" xfId="13762"/>
    <cellStyle name="Calculation 2 2 5 2 3" xfId="13763"/>
    <cellStyle name="Calculation 2 2 5 2 4" xfId="13764"/>
    <cellStyle name="Calculation 2 2 5 2 5" xfId="13765"/>
    <cellStyle name="Calculation 2 2 5 2 6" xfId="13766"/>
    <cellStyle name="Calculation 2 2 5 2 7" xfId="13767"/>
    <cellStyle name="Calculation 2 2 5 2 8" xfId="13768"/>
    <cellStyle name="Calculation 2 2 5 2 9" xfId="13769"/>
    <cellStyle name="Calculation 2 2 5 3" xfId="13770"/>
    <cellStyle name="Calculation 2 2 5 3 2" xfId="13771"/>
    <cellStyle name="Calculation 2 2 5 3 3" xfId="13772"/>
    <cellStyle name="Calculation 2 2 5 3 4" xfId="13773"/>
    <cellStyle name="Calculation 2 2 5 3 5" xfId="13774"/>
    <cellStyle name="Calculation 2 2 5 3 6" xfId="13775"/>
    <cellStyle name="Calculation 2 2 5 3 7" xfId="13776"/>
    <cellStyle name="Calculation 2 2 5 3 8" xfId="13777"/>
    <cellStyle name="Calculation 2 2 5 4" xfId="13778"/>
    <cellStyle name="Calculation 2 2 5 4 2" xfId="13779"/>
    <cellStyle name="Calculation 2 2 5 4 3" xfId="13780"/>
    <cellStyle name="Calculation 2 2 5 4 4" xfId="13781"/>
    <cellStyle name="Calculation 2 2 5 4 5" xfId="13782"/>
    <cellStyle name="Calculation 2 2 5 4 6" xfId="13783"/>
    <cellStyle name="Calculation 2 2 5 4 7" xfId="13784"/>
    <cellStyle name="Calculation 2 2 5 4 8" xfId="13785"/>
    <cellStyle name="Calculation 2 2 5 4 9" xfId="13786"/>
    <cellStyle name="Calculation 2 2 5 5" xfId="13787"/>
    <cellStyle name="Calculation 2 2 5 6" xfId="13788"/>
    <cellStyle name="Calculation 2 2 5 7" xfId="13789"/>
    <cellStyle name="Calculation 2 2 5 8" xfId="13790"/>
    <cellStyle name="Calculation 2 2 5 9" xfId="13791"/>
    <cellStyle name="Calculation 2 2 6" xfId="13792"/>
    <cellStyle name="Calculation 2 2 6 10" xfId="13793"/>
    <cellStyle name="Calculation 2 2 6 11" xfId="13794"/>
    <cellStyle name="Calculation 2 2 6 12" xfId="13795"/>
    <cellStyle name="Calculation 2 2 6 13" xfId="13796"/>
    <cellStyle name="Calculation 2 2 6 14" xfId="13797"/>
    <cellStyle name="Calculation 2 2 6 15" xfId="13798"/>
    <cellStyle name="Calculation 2 2 6 16" xfId="13799"/>
    <cellStyle name="Calculation 2 2 6 17" xfId="13800"/>
    <cellStyle name="Calculation 2 2 6 18" xfId="13801"/>
    <cellStyle name="Calculation 2 2 6 2" xfId="13802"/>
    <cellStyle name="Calculation 2 2 6 2 10" xfId="13803"/>
    <cellStyle name="Calculation 2 2 6 2 2" xfId="13804"/>
    <cellStyle name="Calculation 2 2 6 2 2 2" xfId="13805"/>
    <cellStyle name="Calculation 2 2 6 2 2 3" xfId="13806"/>
    <cellStyle name="Calculation 2 2 6 2 2 4" xfId="13807"/>
    <cellStyle name="Calculation 2 2 6 2 2 5" xfId="13808"/>
    <cellStyle name="Calculation 2 2 6 2 2 6" xfId="13809"/>
    <cellStyle name="Calculation 2 2 6 2 2 7" xfId="13810"/>
    <cellStyle name="Calculation 2 2 6 2 2 8" xfId="13811"/>
    <cellStyle name="Calculation 2 2 6 2 2 9" xfId="13812"/>
    <cellStyle name="Calculation 2 2 6 2 3" xfId="13813"/>
    <cellStyle name="Calculation 2 2 6 2 4" xfId="13814"/>
    <cellStyle name="Calculation 2 2 6 2 5" xfId="13815"/>
    <cellStyle name="Calculation 2 2 6 2 6" xfId="13816"/>
    <cellStyle name="Calculation 2 2 6 2 7" xfId="13817"/>
    <cellStyle name="Calculation 2 2 6 2 8" xfId="13818"/>
    <cellStyle name="Calculation 2 2 6 2 9" xfId="13819"/>
    <cellStyle name="Calculation 2 2 6 3" xfId="13820"/>
    <cellStyle name="Calculation 2 2 6 3 2" xfId="13821"/>
    <cellStyle name="Calculation 2 2 6 3 3" xfId="13822"/>
    <cellStyle name="Calculation 2 2 6 3 4" xfId="13823"/>
    <cellStyle name="Calculation 2 2 6 3 5" xfId="13824"/>
    <cellStyle name="Calculation 2 2 6 3 6" xfId="13825"/>
    <cellStyle name="Calculation 2 2 6 3 7" xfId="13826"/>
    <cellStyle name="Calculation 2 2 6 3 8" xfId="13827"/>
    <cellStyle name="Calculation 2 2 6 4" xfId="13828"/>
    <cellStyle name="Calculation 2 2 6 4 2" xfId="13829"/>
    <cellStyle name="Calculation 2 2 6 4 3" xfId="13830"/>
    <cellStyle name="Calculation 2 2 6 4 4" xfId="13831"/>
    <cellStyle name="Calculation 2 2 6 4 5" xfId="13832"/>
    <cellStyle name="Calculation 2 2 6 4 6" xfId="13833"/>
    <cellStyle name="Calculation 2 2 6 4 7" xfId="13834"/>
    <cellStyle name="Calculation 2 2 6 4 8" xfId="13835"/>
    <cellStyle name="Calculation 2 2 6 4 9" xfId="13836"/>
    <cellStyle name="Calculation 2 2 6 5" xfId="13837"/>
    <cellStyle name="Calculation 2 2 6 6" xfId="13838"/>
    <cellStyle name="Calculation 2 2 6 7" xfId="13839"/>
    <cellStyle name="Calculation 2 2 6 8" xfId="13840"/>
    <cellStyle name="Calculation 2 2 6 9" xfId="13841"/>
    <cellStyle name="Calculation 2 2 7" xfId="13842"/>
    <cellStyle name="Calculation 2 2 7 10" xfId="13843"/>
    <cellStyle name="Calculation 2 2 7 11" xfId="13844"/>
    <cellStyle name="Calculation 2 2 7 12" xfId="13845"/>
    <cellStyle name="Calculation 2 2 7 13" xfId="13846"/>
    <cellStyle name="Calculation 2 2 7 14" xfId="13847"/>
    <cellStyle name="Calculation 2 2 7 15" xfId="13848"/>
    <cellStyle name="Calculation 2 2 7 16" xfId="13849"/>
    <cellStyle name="Calculation 2 2 7 17" xfId="13850"/>
    <cellStyle name="Calculation 2 2 7 18" xfId="13851"/>
    <cellStyle name="Calculation 2 2 7 2" xfId="13852"/>
    <cellStyle name="Calculation 2 2 7 3" xfId="13853"/>
    <cellStyle name="Calculation 2 2 7 4" xfId="13854"/>
    <cellStyle name="Calculation 2 2 7 5" xfId="13855"/>
    <cellStyle name="Calculation 2 2 7 6" xfId="13856"/>
    <cellStyle name="Calculation 2 2 7 7" xfId="13857"/>
    <cellStyle name="Calculation 2 2 7 8" xfId="13858"/>
    <cellStyle name="Calculation 2 2 7 9" xfId="13859"/>
    <cellStyle name="Calculation 2 2 8" xfId="13860"/>
    <cellStyle name="Calculation 2 2 8 10" xfId="13861"/>
    <cellStyle name="Calculation 2 2 8 11" xfId="13862"/>
    <cellStyle name="Calculation 2 2 8 12" xfId="13863"/>
    <cellStyle name="Calculation 2 2 8 13" xfId="13864"/>
    <cellStyle name="Calculation 2 2 8 14" xfId="13865"/>
    <cellStyle name="Calculation 2 2 8 15" xfId="13866"/>
    <cellStyle name="Calculation 2 2 8 16" xfId="13867"/>
    <cellStyle name="Calculation 2 2 8 17" xfId="13868"/>
    <cellStyle name="Calculation 2 2 8 18" xfId="13869"/>
    <cellStyle name="Calculation 2 2 8 2" xfId="13870"/>
    <cellStyle name="Calculation 2 2 8 3" xfId="13871"/>
    <cellStyle name="Calculation 2 2 8 4" xfId="13872"/>
    <cellStyle name="Calculation 2 2 8 5" xfId="13873"/>
    <cellStyle name="Calculation 2 2 8 6" xfId="13874"/>
    <cellStyle name="Calculation 2 2 8 7" xfId="13875"/>
    <cellStyle name="Calculation 2 2 8 8" xfId="13876"/>
    <cellStyle name="Calculation 2 2 8 9" xfId="13877"/>
    <cellStyle name="Calculation 2 2 9" xfId="13878"/>
    <cellStyle name="Calculation 2 2 9 10" xfId="13879"/>
    <cellStyle name="Calculation 2 2 9 11" xfId="13880"/>
    <cellStyle name="Calculation 2 2 9 12" xfId="13881"/>
    <cellStyle name="Calculation 2 2 9 13" xfId="13882"/>
    <cellStyle name="Calculation 2 2 9 14" xfId="13883"/>
    <cellStyle name="Calculation 2 2 9 15" xfId="13884"/>
    <cellStyle name="Calculation 2 2 9 16" xfId="13885"/>
    <cellStyle name="Calculation 2 2 9 17" xfId="13886"/>
    <cellStyle name="Calculation 2 2 9 18" xfId="13887"/>
    <cellStyle name="Calculation 2 2 9 2" xfId="13888"/>
    <cellStyle name="Calculation 2 2 9 3" xfId="13889"/>
    <cellStyle name="Calculation 2 2 9 4" xfId="13890"/>
    <cellStyle name="Calculation 2 2 9 5" xfId="13891"/>
    <cellStyle name="Calculation 2 2 9 6" xfId="13892"/>
    <cellStyle name="Calculation 2 2 9 7" xfId="13893"/>
    <cellStyle name="Calculation 2 2 9 8" xfId="13894"/>
    <cellStyle name="Calculation 2 2 9 9" xfId="13895"/>
    <cellStyle name="Calculation 2 20" xfId="13896"/>
    <cellStyle name="Calculation 2 21" xfId="13897"/>
    <cellStyle name="Calculation 2 22" xfId="13898"/>
    <cellStyle name="Calculation 2 23" xfId="13899"/>
    <cellStyle name="Calculation 2 24" xfId="13900"/>
    <cellStyle name="Calculation 2 25" xfId="13901"/>
    <cellStyle name="Calculation 2 26" xfId="13902"/>
    <cellStyle name="Calculation 2 27" xfId="13903"/>
    <cellStyle name="Calculation 2 28" xfId="13904"/>
    <cellStyle name="Calculation 2 29" xfId="13905"/>
    <cellStyle name="Calculation 2 3" xfId="78"/>
    <cellStyle name="Calculation 2 3 10" xfId="13906"/>
    <cellStyle name="Calculation 2 3 10 2" xfId="13907"/>
    <cellStyle name="Calculation 2 3 11" xfId="13908"/>
    <cellStyle name="Calculation 2 3 12" xfId="13909"/>
    <cellStyle name="Calculation 2 3 13" xfId="13910"/>
    <cellStyle name="Calculation 2 3 14" xfId="13911"/>
    <cellStyle name="Calculation 2 3 15" xfId="13912"/>
    <cellStyle name="Calculation 2 3 16" xfId="13913"/>
    <cellStyle name="Calculation 2 3 17" xfId="13914"/>
    <cellStyle name="Calculation 2 3 18" xfId="13915"/>
    <cellStyle name="Calculation 2 3 19" xfId="13916"/>
    <cellStyle name="Calculation 2 3 2" xfId="9760"/>
    <cellStyle name="Calculation 2 3 2 10" xfId="13917"/>
    <cellStyle name="Calculation 2 3 2 10 2" xfId="13918"/>
    <cellStyle name="Calculation 2 3 2 10 3" xfId="13919"/>
    <cellStyle name="Calculation 2 3 2 10 4" xfId="13920"/>
    <cellStyle name="Calculation 2 3 2 10 5" xfId="13921"/>
    <cellStyle name="Calculation 2 3 2 10 6" xfId="13922"/>
    <cellStyle name="Calculation 2 3 2 10 7" xfId="13923"/>
    <cellStyle name="Calculation 2 3 2 10 8" xfId="13924"/>
    <cellStyle name="Calculation 2 3 2 11" xfId="13925"/>
    <cellStyle name="Calculation 2 3 2 12" xfId="13926"/>
    <cellStyle name="Calculation 2 3 2 13" xfId="13927"/>
    <cellStyle name="Calculation 2 3 2 14" xfId="13928"/>
    <cellStyle name="Calculation 2 3 2 15" xfId="13929"/>
    <cellStyle name="Calculation 2 3 2 16" xfId="13930"/>
    <cellStyle name="Calculation 2 3 2 17" xfId="13931"/>
    <cellStyle name="Calculation 2 3 2 18" xfId="13932"/>
    <cellStyle name="Calculation 2 3 2 19" xfId="13933"/>
    <cellStyle name="Calculation 2 3 2 2" xfId="13934"/>
    <cellStyle name="Calculation 2 3 2 2 10" xfId="13935"/>
    <cellStyle name="Calculation 2 3 2 2 11" xfId="13936"/>
    <cellStyle name="Calculation 2 3 2 2 12" xfId="13937"/>
    <cellStyle name="Calculation 2 3 2 2 13" xfId="13938"/>
    <cellStyle name="Calculation 2 3 2 2 14" xfId="13939"/>
    <cellStyle name="Calculation 2 3 2 2 15" xfId="13940"/>
    <cellStyle name="Calculation 2 3 2 2 16" xfId="13941"/>
    <cellStyle name="Calculation 2 3 2 2 17" xfId="13942"/>
    <cellStyle name="Calculation 2 3 2 2 18" xfId="13943"/>
    <cellStyle name="Calculation 2 3 2 2 19" xfId="13944"/>
    <cellStyle name="Calculation 2 3 2 2 2" xfId="13945"/>
    <cellStyle name="Calculation 2 3 2 2 2 10" xfId="13946"/>
    <cellStyle name="Calculation 2 3 2 2 2 11" xfId="13947"/>
    <cellStyle name="Calculation 2 3 2 2 2 12" xfId="13948"/>
    <cellStyle name="Calculation 2 3 2 2 2 13" xfId="13949"/>
    <cellStyle name="Calculation 2 3 2 2 2 14" xfId="13950"/>
    <cellStyle name="Calculation 2 3 2 2 2 15" xfId="13951"/>
    <cellStyle name="Calculation 2 3 2 2 2 2" xfId="13952"/>
    <cellStyle name="Calculation 2 3 2 2 2 2 10" xfId="13953"/>
    <cellStyle name="Calculation 2 3 2 2 2 2 2" xfId="13954"/>
    <cellStyle name="Calculation 2 3 2 2 2 2 2 2" xfId="13955"/>
    <cellStyle name="Calculation 2 3 2 2 2 2 2 3" xfId="13956"/>
    <cellStyle name="Calculation 2 3 2 2 2 2 2 4" xfId="13957"/>
    <cellStyle name="Calculation 2 3 2 2 2 2 2 5" xfId="13958"/>
    <cellStyle name="Calculation 2 3 2 2 2 2 2 6" xfId="13959"/>
    <cellStyle name="Calculation 2 3 2 2 2 2 2 7" xfId="13960"/>
    <cellStyle name="Calculation 2 3 2 2 2 2 2 8" xfId="13961"/>
    <cellStyle name="Calculation 2 3 2 2 2 2 2 9" xfId="13962"/>
    <cellStyle name="Calculation 2 3 2 2 2 2 3" xfId="13963"/>
    <cellStyle name="Calculation 2 3 2 2 2 2 4" xfId="13964"/>
    <cellStyle name="Calculation 2 3 2 2 2 2 5" xfId="13965"/>
    <cellStyle name="Calculation 2 3 2 2 2 2 6" xfId="13966"/>
    <cellStyle name="Calculation 2 3 2 2 2 2 7" xfId="13967"/>
    <cellStyle name="Calculation 2 3 2 2 2 2 8" xfId="13968"/>
    <cellStyle name="Calculation 2 3 2 2 2 2 9" xfId="13969"/>
    <cellStyle name="Calculation 2 3 2 2 2 3" xfId="13970"/>
    <cellStyle name="Calculation 2 3 2 2 2 3 2" xfId="13971"/>
    <cellStyle name="Calculation 2 3 2 2 2 3 3" xfId="13972"/>
    <cellStyle name="Calculation 2 3 2 2 2 3 4" xfId="13973"/>
    <cellStyle name="Calculation 2 3 2 2 2 3 5" xfId="13974"/>
    <cellStyle name="Calculation 2 3 2 2 2 3 6" xfId="13975"/>
    <cellStyle name="Calculation 2 3 2 2 2 3 7" xfId="13976"/>
    <cellStyle name="Calculation 2 3 2 2 2 3 8" xfId="13977"/>
    <cellStyle name="Calculation 2 3 2 2 2 3 9" xfId="13978"/>
    <cellStyle name="Calculation 2 3 2 2 2 4" xfId="13979"/>
    <cellStyle name="Calculation 2 3 2 2 2 4 2" xfId="13980"/>
    <cellStyle name="Calculation 2 3 2 2 2 4 3" xfId="13981"/>
    <cellStyle name="Calculation 2 3 2 2 2 4 4" xfId="13982"/>
    <cellStyle name="Calculation 2 3 2 2 2 4 5" xfId="13983"/>
    <cellStyle name="Calculation 2 3 2 2 2 4 6" xfId="13984"/>
    <cellStyle name="Calculation 2 3 2 2 2 4 7" xfId="13985"/>
    <cellStyle name="Calculation 2 3 2 2 2 4 8" xfId="13986"/>
    <cellStyle name="Calculation 2 3 2 2 2 4 9" xfId="13987"/>
    <cellStyle name="Calculation 2 3 2 2 2 5" xfId="13988"/>
    <cellStyle name="Calculation 2 3 2 2 2 5 2" xfId="13989"/>
    <cellStyle name="Calculation 2 3 2 2 2 5 3" xfId="13990"/>
    <cellStyle name="Calculation 2 3 2 2 2 5 4" xfId="13991"/>
    <cellStyle name="Calculation 2 3 2 2 2 5 5" xfId="13992"/>
    <cellStyle name="Calculation 2 3 2 2 2 5 6" xfId="13993"/>
    <cellStyle name="Calculation 2 3 2 2 2 5 7" xfId="13994"/>
    <cellStyle name="Calculation 2 3 2 2 2 5 8" xfId="13995"/>
    <cellStyle name="Calculation 2 3 2 2 2 6" xfId="13996"/>
    <cellStyle name="Calculation 2 3 2 2 2 6 2" xfId="13997"/>
    <cellStyle name="Calculation 2 3 2 2 2 6 3" xfId="13998"/>
    <cellStyle name="Calculation 2 3 2 2 2 6 4" xfId="13999"/>
    <cellStyle name="Calculation 2 3 2 2 2 6 5" xfId="14000"/>
    <cellStyle name="Calculation 2 3 2 2 2 6 6" xfId="14001"/>
    <cellStyle name="Calculation 2 3 2 2 2 6 7" xfId="14002"/>
    <cellStyle name="Calculation 2 3 2 2 2 6 8" xfId="14003"/>
    <cellStyle name="Calculation 2 3 2 2 2 7" xfId="14004"/>
    <cellStyle name="Calculation 2 3 2 2 2 7 2" xfId="14005"/>
    <cellStyle name="Calculation 2 3 2 2 2 7 3" xfId="14006"/>
    <cellStyle name="Calculation 2 3 2 2 2 7 4" xfId="14007"/>
    <cellStyle name="Calculation 2 3 2 2 2 7 5" xfId="14008"/>
    <cellStyle name="Calculation 2 3 2 2 2 7 6" xfId="14009"/>
    <cellStyle name="Calculation 2 3 2 2 2 7 7" xfId="14010"/>
    <cellStyle name="Calculation 2 3 2 2 2 7 8" xfId="14011"/>
    <cellStyle name="Calculation 2 3 2 2 2 8" xfId="14012"/>
    <cellStyle name="Calculation 2 3 2 2 2 9" xfId="14013"/>
    <cellStyle name="Calculation 2 3 2 2 20" xfId="14014"/>
    <cellStyle name="Calculation 2 3 2 2 21" xfId="14015"/>
    <cellStyle name="Calculation 2 3 2 2 22" xfId="14016"/>
    <cellStyle name="Calculation 2 3 2 2 23" xfId="14017"/>
    <cellStyle name="Calculation 2 3 2 2 24" xfId="14018"/>
    <cellStyle name="Calculation 2 3 2 2 25" xfId="14019"/>
    <cellStyle name="Calculation 2 3 2 2 26" xfId="14020"/>
    <cellStyle name="Calculation 2 3 2 2 27" xfId="14021"/>
    <cellStyle name="Calculation 2 3 2 2 3" xfId="14022"/>
    <cellStyle name="Calculation 2 3 2 2 3 10" xfId="14023"/>
    <cellStyle name="Calculation 2 3 2 2 3 11" xfId="14024"/>
    <cellStyle name="Calculation 2 3 2 2 3 12" xfId="14025"/>
    <cellStyle name="Calculation 2 3 2 2 3 13" xfId="14026"/>
    <cellStyle name="Calculation 2 3 2 2 3 14" xfId="14027"/>
    <cellStyle name="Calculation 2 3 2 2 3 15" xfId="14028"/>
    <cellStyle name="Calculation 2 3 2 2 3 2" xfId="14029"/>
    <cellStyle name="Calculation 2 3 2 2 3 2 10" xfId="14030"/>
    <cellStyle name="Calculation 2 3 2 2 3 2 2" xfId="14031"/>
    <cellStyle name="Calculation 2 3 2 2 3 2 2 2" xfId="14032"/>
    <cellStyle name="Calculation 2 3 2 2 3 2 2 3" xfId="14033"/>
    <cellStyle name="Calculation 2 3 2 2 3 2 2 4" xfId="14034"/>
    <cellStyle name="Calculation 2 3 2 2 3 2 2 5" xfId="14035"/>
    <cellStyle name="Calculation 2 3 2 2 3 2 2 6" xfId="14036"/>
    <cellStyle name="Calculation 2 3 2 2 3 2 2 7" xfId="14037"/>
    <cellStyle name="Calculation 2 3 2 2 3 2 2 8" xfId="14038"/>
    <cellStyle name="Calculation 2 3 2 2 3 2 2 9" xfId="14039"/>
    <cellStyle name="Calculation 2 3 2 2 3 2 3" xfId="14040"/>
    <cellStyle name="Calculation 2 3 2 2 3 2 4" xfId="14041"/>
    <cellStyle name="Calculation 2 3 2 2 3 2 5" xfId="14042"/>
    <cellStyle name="Calculation 2 3 2 2 3 2 6" xfId="14043"/>
    <cellStyle name="Calculation 2 3 2 2 3 2 7" xfId="14044"/>
    <cellStyle name="Calculation 2 3 2 2 3 2 8" xfId="14045"/>
    <cellStyle name="Calculation 2 3 2 2 3 2 9" xfId="14046"/>
    <cellStyle name="Calculation 2 3 2 2 3 3" xfId="14047"/>
    <cellStyle name="Calculation 2 3 2 2 3 3 2" xfId="14048"/>
    <cellStyle name="Calculation 2 3 2 2 3 3 3" xfId="14049"/>
    <cellStyle name="Calculation 2 3 2 2 3 3 4" xfId="14050"/>
    <cellStyle name="Calculation 2 3 2 2 3 3 5" xfId="14051"/>
    <cellStyle name="Calculation 2 3 2 2 3 3 6" xfId="14052"/>
    <cellStyle name="Calculation 2 3 2 2 3 3 7" xfId="14053"/>
    <cellStyle name="Calculation 2 3 2 2 3 3 8" xfId="14054"/>
    <cellStyle name="Calculation 2 3 2 2 3 4" xfId="14055"/>
    <cellStyle name="Calculation 2 3 2 2 3 4 2" xfId="14056"/>
    <cellStyle name="Calculation 2 3 2 2 3 4 3" xfId="14057"/>
    <cellStyle name="Calculation 2 3 2 2 3 4 4" xfId="14058"/>
    <cellStyle name="Calculation 2 3 2 2 3 4 5" xfId="14059"/>
    <cellStyle name="Calculation 2 3 2 2 3 4 6" xfId="14060"/>
    <cellStyle name="Calculation 2 3 2 2 3 4 7" xfId="14061"/>
    <cellStyle name="Calculation 2 3 2 2 3 4 8" xfId="14062"/>
    <cellStyle name="Calculation 2 3 2 2 3 4 9" xfId="14063"/>
    <cellStyle name="Calculation 2 3 2 2 3 5" xfId="14064"/>
    <cellStyle name="Calculation 2 3 2 2 3 5 2" xfId="14065"/>
    <cellStyle name="Calculation 2 3 2 2 3 5 3" xfId="14066"/>
    <cellStyle name="Calculation 2 3 2 2 3 5 4" xfId="14067"/>
    <cellStyle name="Calculation 2 3 2 2 3 5 5" xfId="14068"/>
    <cellStyle name="Calculation 2 3 2 2 3 5 6" xfId="14069"/>
    <cellStyle name="Calculation 2 3 2 2 3 5 7" xfId="14070"/>
    <cellStyle name="Calculation 2 3 2 2 3 5 8" xfId="14071"/>
    <cellStyle name="Calculation 2 3 2 2 3 6" xfId="14072"/>
    <cellStyle name="Calculation 2 3 2 2 3 6 2" xfId="14073"/>
    <cellStyle name="Calculation 2 3 2 2 3 6 3" xfId="14074"/>
    <cellStyle name="Calculation 2 3 2 2 3 6 4" xfId="14075"/>
    <cellStyle name="Calculation 2 3 2 2 3 6 5" xfId="14076"/>
    <cellStyle name="Calculation 2 3 2 2 3 6 6" xfId="14077"/>
    <cellStyle name="Calculation 2 3 2 2 3 6 7" xfId="14078"/>
    <cellStyle name="Calculation 2 3 2 2 3 6 8" xfId="14079"/>
    <cellStyle name="Calculation 2 3 2 2 3 7" xfId="14080"/>
    <cellStyle name="Calculation 2 3 2 2 3 7 2" xfId="14081"/>
    <cellStyle name="Calculation 2 3 2 2 3 7 3" xfId="14082"/>
    <cellStyle name="Calculation 2 3 2 2 3 7 4" xfId="14083"/>
    <cellStyle name="Calculation 2 3 2 2 3 7 5" xfId="14084"/>
    <cellStyle name="Calculation 2 3 2 2 3 7 6" xfId="14085"/>
    <cellStyle name="Calculation 2 3 2 2 3 7 7" xfId="14086"/>
    <cellStyle name="Calculation 2 3 2 2 3 7 8" xfId="14087"/>
    <cellStyle name="Calculation 2 3 2 2 3 8" xfId="14088"/>
    <cellStyle name="Calculation 2 3 2 2 3 9" xfId="14089"/>
    <cellStyle name="Calculation 2 3 2 2 4" xfId="14090"/>
    <cellStyle name="Calculation 2 3 2 2 4 10" xfId="14091"/>
    <cellStyle name="Calculation 2 3 2 2 4 11" xfId="14092"/>
    <cellStyle name="Calculation 2 3 2 2 4 12" xfId="14093"/>
    <cellStyle name="Calculation 2 3 2 2 4 13" xfId="14094"/>
    <cellStyle name="Calculation 2 3 2 2 4 2" xfId="14095"/>
    <cellStyle name="Calculation 2 3 2 2 4 2 10" xfId="14096"/>
    <cellStyle name="Calculation 2 3 2 2 4 2 2" xfId="14097"/>
    <cellStyle name="Calculation 2 3 2 2 4 2 2 2" xfId="14098"/>
    <cellStyle name="Calculation 2 3 2 2 4 2 2 3" xfId="14099"/>
    <cellStyle name="Calculation 2 3 2 2 4 2 2 4" xfId="14100"/>
    <cellStyle name="Calculation 2 3 2 2 4 2 2 5" xfId="14101"/>
    <cellStyle name="Calculation 2 3 2 2 4 2 2 6" xfId="14102"/>
    <cellStyle name="Calculation 2 3 2 2 4 2 2 7" xfId="14103"/>
    <cellStyle name="Calculation 2 3 2 2 4 2 2 8" xfId="14104"/>
    <cellStyle name="Calculation 2 3 2 2 4 2 2 9" xfId="14105"/>
    <cellStyle name="Calculation 2 3 2 2 4 2 3" xfId="14106"/>
    <cellStyle name="Calculation 2 3 2 2 4 2 4" xfId="14107"/>
    <cellStyle name="Calculation 2 3 2 2 4 2 5" xfId="14108"/>
    <cellStyle name="Calculation 2 3 2 2 4 2 6" xfId="14109"/>
    <cellStyle name="Calculation 2 3 2 2 4 2 7" xfId="14110"/>
    <cellStyle name="Calculation 2 3 2 2 4 2 8" xfId="14111"/>
    <cellStyle name="Calculation 2 3 2 2 4 2 9" xfId="14112"/>
    <cellStyle name="Calculation 2 3 2 2 4 3" xfId="14113"/>
    <cellStyle name="Calculation 2 3 2 2 4 3 2" xfId="14114"/>
    <cellStyle name="Calculation 2 3 2 2 4 3 3" xfId="14115"/>
    <cellStyle name="Calculation 2 3 2 2 4 3 4" xfId="14116"/>
    <cellStyle name="Calculation 2 3 2 2 4 3 5" xfId="14117"/>
    <cellStyle name="Calculation 2 3 2 2 4 3 6" xfId="14118"/>
    <cellStyle name="Calculation 2 3 2 2 4 3 7" xfId="14119"/>
    <cellStyle name="Calculation 2 3 2 2 4 3 8" xfId="14120"/>
    <cellStyle name="Calculation 2 3 2 2 4 4" xfId="14121"/>
    <cellStyle name="Calculation 2 3 2 2 4 4 2" xfId="14122"/>
    <cellStyle name="Calculation 2 3 2 2 4 4 3" xfId="14123"/>
    <cellStyle name="Calculation 2 3 2 2 4 4 4" xfId="14124"/>
    <cellStyle name="Calculation 2 3 2 2 4 4 5" xfId="14125"/>
    <cellStyle name="Calculation 2 3 2 2 4 4 6" xfId="14126"/>
    <cellStyle name="Calculation 2 3 2 2 4 4 7" xfId="14127"/>
    <cellStyle name="Calculation 2 3 2 2 4 4 8" xfId="14128"/>
    <cellStyle name="Calculation 2 3 2 2 4 4 9" xfId="14129"/>
    <cellStyle name="Calculation 2 3 2 2 4 5" xfId="14130"/>
    <cellStyle name="Calculation 2 3 2 2 4 6" xfId="14131"/>
    <cellStyle name="Calculation 2 3 2 2 4 7" xfId="14132"/>
    <cellStyle name="Calculation 2 3 2 2 4 8" xfId="14133"/>
    <cellStyle name="Calculation 2 3 2 2 4 9" xfId="14134"/>
    <cellStyle name="Calculation 2 3 2 2 5" xfId="14135"/>
    <cellStyle name="Calculation 2 3 2 2 5 10" xfId="14136"/>
    <cellStyle name="Calculation 2 3 2 2 5 11" xfId="14137"/>
    <cellStyle name="Calculation 2 3 2 2 5 12" xfId="14138"/>
    <cellStyle name="Calculation 2 3 2 2 5 13" xfId="14139"/>
    <cellStyle name="Calculation 2 3 2 2 5 2" xfId="14140"/>
    <cellStyle name="Calculation 2 3 2 2 5 2 10" xfId="14141"/>
    <cellStyle name="Calculation 2 3 2 2 5 2 2" xfId="14142"/>
    <cellStyle name="Calculation 2 3 2 2 5 2 2 2" xfId="14143"/>
    <cellStyle name="Calculation 2 3 2 2 5 2 2 3" xfId="14144"/>
    <cellStyle name="Calculation 2 3 2 2 5 2 2 4" xfId="14145"/>
    <cellStyle name="Calculation 2 3 2 2 5 2 2 5" xfId="14146"/>
    <cellStyle name="Calculation 2 3 2 2 5 2 2 6" xfId="14147"/>
    <cellStyle name="Calculation 2 3 2 2 5 2 2 7" xfId="14148"/>
    <cellStyle name="Calculation 2 3 2 2 5 2 2 8" xfId="14149"/>
    <cellStyle name="Calculation 2 3 2 2 5 2 2 9" xfId="14150"/>
    <cellStyle name="Calculation 2 3 2 2 5 2 3" xfId="14151"/>
    <cellStyle name="Calculation 2 3 2 2 5 2 4" xfId="14152"/>
    <cellStyle name="Calculation 2 3 2 2 5 2 5" xfId="14153"/>
    <cellStyle name="Calculation 2 3 2 2 5 2 6" xfId="14154"/>
    <cellStyle name="Calculation 2 3 2 2 5 2 7" xfId="14155"/>
    <cellStyle name="Calculation 2 3 2 2 5 2 8" xfId="14156"/>
    <cellStyle name="Calculation 2 3 2 2 5 2 9" xfId="14157"/>
    <cellStyle name="Calculation 2 3 2 2 5 3" xfId="14158"/>
    <cellStyle name="Calculation 2 3 2 2 5 3 2" xfId="14159"/>
    <cellStyle name="Calculation 2 3 2 2 5 3 3" xfId="14160"/>
    <cellStyle name="Calculation 2 3 2 2 5 3 4" xfId="14161"/>
    <cellStyle name="Calculation 2 3 2 2 5 3 5" xfId="14162"/>
    <cellStyle name="Calculation 2 3 2 2 5 3 6" xfId="14163"/>
    <cellStyle name="Calculation 2 3 2 2 5 3 7" xfId="14164"/>
    <cellStyle name="Calculation 2 3 2 2 5 3 8" xfId="14165"/>
    <cellStyle name="Calculation 2 3 2 2 5 4" xfId="14166"/>
    <cellStyle name="Calculation 2 3 2 2 5 4 2" xfId="14167"/>
    <cellStyle name="Calculation 2 3 2 2 5 4 3" xfId="14168"/>
    <cellStyle name="Calculation 2 3 2 2 5 4 4" xfId="14169"/>
    <cellStyle name="Calculation 2 3 2 2 5 4 5" xfId="14170"/>
    <cellStyle name="Calculation 2 3 2 2 5 4 6" xfId="14171"/>
    <cellStyle name="Calculation 2 3 2 2 5 4 7" xfId="14172"/>
    <cellStyle name="Calculation 2 3 2 2 5 4 8" xfId="14173"/>
    <cellStyle name="Calculation 2 3 2 2 5 4 9" xfId="14174"/>
    <cellStyle name="Calculation 2 3 2 2 5 5" xfId="14175"/>
    <cellStyle name="Calculation 2 3 2 2 5 6" xfId="14176"/>
    <cellStyle name="Calculation 2 3 2 2 5 7" xfId="14177"/>
    <cellStyle name="Calculation 2 3 2 2 5 8" xfId="14178"/>
    <cellStyle name="Calculation 2 3 2 2 5 9" xfId="14179"/>
    <cellStyle name="Calculation 2 3 2 2 6" xfId="14180"/>
    <cellStyle name="Calculation 2 3 2 2 6 10" xfId="14181"/>
    <cellStyle name="Calculation 2 3 2 2 6 2" xfId="14182"/>
    <cellStyle name="Calculation 2 3 2 2 6 2 2" xfId="14183"/>
    <cellStyle name="Calculation 2 3 2 2 6 2 3" xfId="14184"/>
    <cellStyle name="Calculation 2 3 2 2 6 2 4" xfId="14185"/>
    <cellStyle name="Calculation 2 3 2 2 6 2 5" xfId="14186"/>
    <cellStyle name="Calculation 2 3 2 2 6 2 6" xfId="14187"/>
    <cellStyle name="Calculation 2 3 2 2 6 2 7" xfId="14188"/>
    <cellStyle name="Calculation 2 3 2 2 6 2 8" xfId="14189"/>
    <cellStyle name="Calculation 2 3 2 2 6 2 9" xfId="14190"/>
    <cellStyle name="Calculation 2 3 2 2 6 3" xfId="14191"/>
    <cellStyle name="Calculation 2 3 2 2 6 4" xfId="14192"/>
    <cellStyle name="Calculation 2 3 2 2 6 5" xfId="14193"/>
    <cellStyle name="Calculation 2 3 2 2 6 6" xfId="14194"/>
    <cellStyle name="Calculation 2 3 2 2 6 7" xfId="14195"/>
    <cellStyle name="Calculation 2 3 2 2 6 8" xfId="14196"/>
    <cellStyle name="Calculation 2 3 2 2 6 9" xfId="14197"/>
    <cellStyle name="Calculation 2 3 2 2 7" xfId="14198"/>
    <cellStyle name="Calculation 2 3 2 2 7 2" xfId="14199"/>
    <cellStyle name="Calculation 2 3 2 2 7 3" xfId="14200"/>
    <cellStyle name="Calculation 2 3 2 2 7 4" xfId="14201"/>
    <cellStyle name="Calculation 2 3 2 2 7 5" xfId="14202"/>
    <cellStyle name="Calculation 2 3 2 2 7 6" xfId="14203"/>
    <cellStyle name="Calculation 2 3 2 2 7 7" xfId="14204"/>
    <cellStyle name="Calculation 2 3 2 2 7 8" xfId="14205"/>
    <cellStyle name="Calculation 2 3 2 2 8" xfId="14206"/>
    <cellStyle name="Calculation 2 3 2 2 8 2" xfId="14207"/>
    <cellStyle name="Calculation 2 3 2 2 8 3" xfId="14208"/>
    <cellStyle name="Calculation 2 3 2 2 8 4" xfId="14209"/>
    <cellStyle name="Calculation 2 3 2 2 8 5" xfId="14210"/>
    <cellStyle name="Calculation 2 3 2 2 8 6" xfId="14211"/>
    <cellStyle name="Calculation 2 3 2 2 8 7" xfId="14212"/>
    <cellStyle name="Calculation 2 3 2 2 8 8" xfId="14213"/>
    <cellStyle name="Calculation 2 3 2 2 8 9" xfId="14214"/>
    <cellStyle name="Calculation 2 3 2 2 9" xfId="14215"/>
    <cellStyle name="Calculation 2 3 2 2 9 2" xfId="14216"/>
    <cellStyle name="Calculation 2 3 2 2 9 3" xfId="14217"/>
    <cellStyle name="Calculation 2 3 2 2 9 4" xfId="14218"/>
    <cellStyle name="Calculation 2 3 2 2 9 5" xfId="14219"/>
    <cellStyle name="Calculation 2 3 2 2 9 6" xfId="14220"/>
    <cellStyle name="Calculation 2 3 2 2 9 7" xfId="14221"/>
    <cellStyle name="Calculation 2 3 2 2 9 8" xfId="14222"/>
    <cellStyle name="Calculation 2 3 2 20" xfId="14223"/>
    <cellStyle name="Calculation 2 3 2 21" xfId="14224"/>
    <cellStyle name="Calculation 2 3 2 22" xfId="14225"/>
    <cellStyle name="Calculation 2 3 2 23" xfId="14226"/>
    <cellStyle name="Calculation 2 3 2 24" xfId="14227"/>
    <cellStyle name="Calculation 2 3 2 25" xfId="14228"/>
    <cellStyle name="Calculation 2 3 2 26" xfId="14229"/>
    <cellStyle name="Calculation 2 3 2 3" xfId="14230"/>
    <cellStyle name="Calculation 2 3 2 3 10" xfId="14231"/>
    <cellStyle name="Calculation 2 3 2 3 11" xfId="14232"/>
    <cellStyle name="Calculation 2 3 2 3 12" xfId="14233"/>
    <cellStyle name="Calculation 2 3 2 3 13" xfId="14234"/>
    <cellStyle name="Calculation 2 3 2 3 14" xfId="14235"/>
    <cellStyle name="Calculation 2 3 2 3 15" xfId="14236"/>
    <cellStyle name="Calculation 2 3 2 3 16" xfId="14237"/>
    <cellStyle name="Calculation 2 3 2 3 17" xfId="14238"/>
    <cellStyle name="Calculation 2 3 2 3 18" xfId="14239"/>
    <cellStyle name="Calculation 2 3 2 3 19" xfId="14240"/>
    <cellStyle name="Calculation 2 3 2 3 2" xfId="14241"/>
    <cellStyle name="Calculation 2 3 2 3 2 10" xfId="14242"/>
    <cellStyle name="Calculation 2 3 2 3 2 11" xfId="14243"/>
    <cellStyle name="Calculation 2 3 2 3 2 12" xfId="14244"/>
    <cellStyle name="Calculation 2 3 2 3 2 13" xfId="14245"/>
    <cellStyle name="Calculation 2 3 2 3 2 2" xfId="14246"/>
    <cellStyle name="Calculation 2 3 2 3 2 2 10" xfId="14247"/>
    <cellStyle name="Calculation 2 3 2 3 2 2 2" xfId="14248"/>
    <cellStyle name="Calculation 2 3 2 3 2 2 2 2" xfId="14249"/>
    <cellStyle name="Calculation 2 3 2 3 2 2 2 3" xfId="14250"/>
    <cellStyle name="Calculation 2 3 2 3 2 2 2 4" xfId="14251"/>
    <cellStyle name="Calculation 2 3 2 3 2 2 2 5" xfId="14252"/>
    <cellStyle name="Calculation 2 3 2 3 2 2 2 6" xfId="14253"/>
    <cellStyle name="Calculation 2 3 2 3 2 2 2 7" xfId="14254"/>
    <cellStyle name="Calculation 2 3 2 3 2 2 2 8" xfId="14255"/>
    <cellStyle name="Calculation 2 3 2 3 2 2 2 9" xfId="14256"/>
    <cellStyle name="Calculation 2 3 2 3 2 2 3" xfId="14257"/>
    <cellStyle name="Calculation 2 3 2 3 2 2 4" xfId="14258"/>
    <cellStyle name="Calculation 2 3 2 3 2 2 5" xfId="14259"/>
    <cellStyle name="Calculation 2 3 2 3 2 2 6" xfId="14260"/>
    <cellStyle name="Calculation 2 3 2 3 2 2 7" xfId="14261"/>
    <cellStyle name="Calculation 2 3 2 3 2 2 8" xfId="14262"/>
    <cellStyle name="Calculation 2 3 2 3 2 2 9" xfId="14263"/>
    <cellStyle name="Calculation 2 3 2 3 2 3" xfId="14264"/>
    <cellStyle name="Calculation 2 3 2 3 2 3 2" xfId="14265"/>
    <cellStyle name="Calculation 2 3 2 3 2 3 3" xfId="14266"/>
    <cellStyle name="Calculation 2 3 2 3 2 3 4" xfId="14267"/>
    <cellStyle name="Calculation 2 3 2 3 2 3 5" xfId="14268"/>
    <cellStyle name="Calculation 2 3 2 3 2 3 6" xfId="14269"/>
    <cellStyle name="Calculation 2 3 2 3 2 3 7" xfId="14270"/>
    <cellStyle name="Calculation 2 3 2 3 2 3 8" xfId="14271"/>
    <cellStyle name="Calculation 2 3 2 3 2 4" xfId="14272"/>
    <cellStyle name="Calculation 2 3 2 3 2 4 2" xfId="14273"/>
    <cellStyle name="Calculation 2 3 2 3 2 4 3" xfId="14274"/>
    <cellStyle name="Calculation 2 3 2 3 2 4 4" xfId="14275"/>
    <cellStyle name="Calculation 2 3 2 3 2 4 5" xfId="14276"/>
    <cellStyle name="Calculation 2 3 2 3 2 4 6" xfId="14277"/>
    <cellStyle name="Calculation 2 3 2 3 2 4 7" xfId="14278"/>
    <cellStyle name="Calculation 2 3 2 3 2 4 8" xfId="14279"/>
    <cellStyle name="Calculation 2 3 2 3 2 4 9" xfId="14280"/>
    <cellStyle name="Calculation 2 3 2 3 2 5" xfId="14281"/>
    <cellStyle name="Calculation 2 3 2 3 2 6" xfId="14282"/>
    <cellStyle name="Calculation 2 3 2 3 2 7" xfId="14283"/>
    <cellStyle name="Calculation 2 3 2 3 2 8" xfId="14284"/>
    <cellStyle name="Calculation 2 3 2 3 2 9" xfId="14285"/>
    <cellStyle name="Calculation 2 3 2 3 20" xfId="14286"/>
    <cellStyle name="Calculation 2 3 2 3 21" xfId="14287"/>
    <cellStyle name="Calculation 2 3 2 3 22" xfId="14288"/>
    <cellStyle name="Calculation 2 3 2 3 23" xfId="14289"/>
    <cellStyle name="Calculation 2 3 2 3 24" xfId="14290"/>
    <cellStyle name="Calculation 2 3 2 3 3" xfId="14291"/>
    <cellStyle name="Calculation 2 3 2 3 3 10" xfId="14292"/>
    <cellStyle name="Calculation 2 3 2 3 3 11" xfId="14293"/>
    <cellStyle name="Calculation 2 3 2 3 3 12" xfId="14294"/>
    <cellStyle name="Calculation 2 3 2 3 3 13" xfId="14295"/>
    <cellStyle name="Calculation 2 3 2 3 3 2" xfId="14296"/>
    <cellStyle name="Calculation 2 3 2 3 3 2 10" xfId="14297"/>
    <cellStyle name="Calculation 2 3 2 3 3 2 2" xfId="14298"/>
    <cellStyle name="Calculation 2 3 2 3 3 2 2 2" xfId="14299"/>
    <cellStyle name="Calculation 2 3 2 3 3 2 2 3" xfId="14300"/>
    <cellStyle name="Calculation 2 3 2 3 3 2 2 4" xfId="14301"/>
    <cellStyle name="Calculation 2 3 2 3 3 2 2 5" xfId="14302"/>
    <cellStyle name="Calculation 2 3 2 3 3 2 2 6" xfId="14303"/>
    <cellStyle name="Calculation 2 3 2 3 3 2 2 7" xfId="14304"/>
    <cellStyle name="Calculation 2 3 2 3 3 2 2 8" xfId="14305"/>
    <cellStyle name="Calculation 2 3 2 3 3 2 2 9" xfId="14306"/>
    <cellStyle name="Calculation 2 3 2 3 3 2 3" xfId="14307"/>
    <cellStyle name="Calculation 2 3 2 3 3 2 4" xfId="14308"/>
    <cellStyle name="Calculation 2 3 2 3 3 2 5" xfId="14309"/>
    <cellStyle name="Calculation 2 3 2 3 3 2 6" xfId="14310"/>
    <cellStyle name="Calculation 2 3 2 3 3 2 7" xfId="14311"/>
    <cellStyle name="Calculation 2 3 2 3 3 2 8" xfId="14312"/>
    <cellStyle name="Calculation 2 3 2 3 3 2 9" xfId="14313"/>
    <cellStyle name="Calculation 2 3 2 3 3 3" xfId="14314"/>
    <cellStyle name="Calculation 2 3 2 3 3 3 2" xfId="14315"/>
    <cellStyle name="Calculation 2 3 2 3 3 3 3" xfId="14316"/>
    <cellStyle name="Calculation 2 3 2 3 3 3 4" xfId="14317"/>
    <cellStyle name="Calculation 2 3 2 3 3 3 5" xfId="14318"/>
    <cellStyle name="Calculation 2 3 2 3 3 3 6" xfId="14319"/>
    <cellStyle name="Calculation 2 3 2 3 3 3 7" xfId="14320"/>
    <cellStyle name="Calculation 2 3 2 3 3 3 8" xfId="14321"/>
    <cellStyle name="Calculation 2 3 2 3 3 4" xfId="14322"/>
    <cellStyle name="Calculation 2 3 2 3 3 4 2" xfId="14323"/>
    <cellStyle name="Calculation 2 3 2 3 3 4 3" xfId="14324"/>
    <cellStyle name="Calculation 2 3 2 3 3 4 4" xfId="14325"/>
    <cellStyle name="Calculation 2 3 2 3 3 4 5" xfId="14326"/>
    <cellStyle name="Calculation 2 3 2 3 3 4 6" xfId="14327"/>
    <cellStyle name="Calculation 2 3 2 3 3 4 7" xfId="14328"/>
    <cellStyle name="Calculation 2 3 2 3 3 4 8" xfId="14329"/>
    <cellStyle name="Calculation 2 3 2 3 3 4 9" xfId="14330"/>
    <cellStyle name="Calculation 2 3 2 3 3 5" xfId="14331"/>
    <cellStyle name="Calculation 2 3 2 3 3 6" xfId="14332"/>
    <cellStyle name="Calculation 2 3 2 3 3 7" xfId="14333"/>
    <cellStyle name="Calculation 2 3 2 3 3 8" xfId="14334"/>
    <cellStyle name="Calculation 2 3 2 3 3 9" xfId="14335"/>
    <cellStyle name="Calculation 2 3 2 3 4" xfId="14336"/>
    <cellStyle name="Calculation 2 3 2 3 4 10" xfId="14337"/>
    <cellStyle name="Calculation 2 3 2 3 4 11" xfId="14338"/>
    <cellStyle name="Calculation 2 3 2 3 4 12" xfId="14339"/>
    <cellStyle name="Calculation 2 3 2 3 4 13" xfId="14340"/>
    <cellStyle name="Calculation 2 3 2 3 4 2" xfId="14341"/>
    <cellStyle name="Calculation 2 3 2 3 4 2 10" xfId="14342"/>
    <cellStyle name="Calculation 2 3 2 3 4 2 2" xfId="14343"/>
    <cellStyle name="Calculation 2 3 2 3 4 2 2 2" xfId="14344"/>
    <cellStyle name="Calculation 2 3 2 3 4 2 2 3" xfId="14345"/>
    <cellStyle name="Calculation 2 3 2 3 4 2 2 4" xfId="14346"/>
    <cellStyle name="Calculation 2 3 2 3 4 2 2 5" xfId="14347"/>
    <cellStyle name="Calculation 2 3 2 3 4 2 2 6" xfId="14348"/>
    <cellStyle name="Calculation 2 3 2 3 4 2 2 7" xfId="14349"/>
    <cellStyle name="Calculation 2 3 2 3 4 2 2 8" xfId="14350"/>
    <cellStyle name="Calculation 2 3 2 3 4 2 2 9" xfId="14351"/>
    <cellStyle name="Calculation 2 3 2 3 4 2 3" xfId="14352"/>
    <cellStyle name="Calculation 2 3 2 3 4 2 4" xfId="14353"/>
    <cellStyle name="Calculation 2 3 2 3 4 2 5" xfId="14354"/>
    <cellStyle name="Calculation 2 3 2 3 4 2 6" xfId="14355"/>
    <cellStyle name="Calculation 2 3 2 3 4 2 7" xfId="14356"/>
    <cellStyle name="Calculation 2 3 2 3 4 2 8" xfId="14357"/>
    <cellStyle name="Calculation 2 3 2 3 4 2 9" xfId="14358"/>
    <cellStyle name="Calculation 2 3 2 3 4 3" xfId="14359"/>
    <cellStyle name="Calculation 2 3 2 3 4 3 2" xfId="14360"/>
    <cellStyle name="Calculation 2 3 2 3 4 3 3" xfId="14361"/>
    <cellStyle name="Calculation 2 3 2 3 4 3 4" xfId="14362"/>
    <cellStyle name="Calculation 2 3 2 3 4 3 5" xfId="14363"/>
    <cellStyle name="Calculation 2 3 2 3 4 3 6" xfId="14364"/>
    <cellStyle name="Calculation 2 3 2 3 4 3 7" xfId="14365"/>
    <cellStyle name="Calculation 2 3 2 3 4 3 8" xfId="14366"/>
    <cellStyle name="Calculation 2 3 2 3 4 4" xfId="14367"/>
    <cellStyle name="Calculation 2 3 2 3 4 4 2" xfId="14368"/>
    <cellStyle name="Calculation 2 3 2 3 4 4 3" xfId="14369"/>
    <cellStyle name="Calculation 2 3 2 3 4 4 4" xfId="14370"/>
    <cellStyle name="Calculation 2 3 2 3 4 4 5" xfId="14371"/>
    <cellStyle name="Calculation 2 3 2 3 4 4 6" xfId="14372"/>
    <cellStyle name="Calculation 2 3 2 3 4 4 7" xfId="14373"/>
    <cellStyle name="Calculation 2 3 2 3 4 4 8" xfId="14374"/>
    <cellStyle name="Calculation 2 3 2 3 4 4 9" xfId="14375"/>
    <cellStyle name="Calculation 2 3 2 3 4 5" xfId="14376"/>
    <cellStyle name="Calculation 2 3 2 3 4 6" xfId="14377"/>
    <cellStyle name="Calculation 2 3 2 3 4 7" xfId="14378"/>
    <cellStyle name="Calculation 2 3 2 3 4 8" xfId="14379"/>
    <cellStyle name="Calculation 2 3 2 3 4 9" xfId="14380"/>
    <cellStyle name="Calculation 2 3 2 3 5" xfId="14381"/>
    <cellStyle name="Calculation 2 3 2 3 5 10" xfId="14382"/>
    <cellStyle name="Calculation 2 3 2 3 5 2" xfId="14383"/>
    <cellStyle name="Calculation 2 3 2 3 5 2 2" xfId="14384"/>
    <cellStyle name="Calculation 2 3 2 3 5 2 3" xfId="14385"/>
    <cellStyle name="Calculation 2 3 2 3 5 2 4" xfId="14386"/>
    <cellStyle name="Calculation 2 3 2 3 5 2 5" xfId="14387"/>
    <cellStyle name="Calculation 2 3 2 3 5 2 6" xfId="14388"/>
    <cellStyle name="Calculation 2 3 2 3 5 2 7" xfId="14389"/>
    <cellStyle name="Calculation 2 3 2 3 5 2 8" xfId="14390"/>
    <cellStyle name="Calculation 2 3 2 3 5 2 9" xfId="14391"/>
    <cellStyle name="Calculation 2 3 2 3 5 3" xfId="14392"/>
    <cellStyle name="Calculation 2 3 2 3 5 4" xfId="14393"/>
    <cellStyle name="Calculation 2 3 2 3 5 5" xfId="14394"/>
    <cellStyle name="Calculation 2 3 2 3 5 6" xfId="14395"/>
    <cellStyle name="Calculation 2 3 2 3 5 7" xfId="14396"/>
    <cellStyle name="Calculation 2 3 2 3 5 8" xfId="14397"/>
    <cellStyle name="Calculation 2 3 2 3 5 9" xfId="14398"/>
    <cellStyle name="Calculation 2 3 2 3 6" xfId="14399"/>
    <cellStyle name="Calculation 2 3 2 3 6 2" xfId="14400"/>
    <cellStyle name="Calculation 2 3 2 3 6 3" xfId="14401"/>
    <cellStyle name="Calculation 2 3 2 3 6 4" xfId="14402"/>
    <cellStyle name="Calculation 2 3 2 3 6 5" xfId="14403"/>
    <cellStyle name="Calculation 2 3 2 3 6 6" xfId="14404"/>
    <cellStyle name="Calculation 2 3 2 3 6 7" xfId="14405"/>
    <cellStyle name="Calculation 2 3 2 3 6 8" xfId="14406"/>
    <cellStyle name="Calculation 2 3 2 3 7" xfId="14407"/>
    <cellStyle name="Calculation 2 3 2 3 7 2" xfId="14408"/>
    <cellStyle name="Calculation 2 3 2 3 7 3" xfId="14409"/>
    <cellStyle name="Calculation 2 3 2 3 7 4" xfId="14410"/>
    <cellStyle name="Calculation 2 3 2 3 7 5" xfId="14411"/>
    <cellStyle name="Calculation 2 3 2 3 7 6" xfId="14412"/>
    <cellStyle name="Calculation 2 3 2 3 7 7" xfId="14413"/>
    <cellStyle name="Calculation 2 3 2 3 7 8" xfId="14414"/>
    <cellStyle name="Calculation 2 3 2 3 7 9" xfId="14415"/>
    <cellStyle name="Calculation 2 3 2 3 8" xfId="14416"/>
    <cellStyle name="Calculation 2 3 2 3 9" xfId="14417"/>
    <cellStyle name="Calculation 2 3 2 4" xfId="14418"/>
    <cellStyle name="Calculation 2 3 2 4 10" xfId="14419"/>
    <cellStyle name="Calculation 2 3 2 4 11" xfId="14420"/>
    <cellStyle name="Calculation 2 3 2 4 12" xfId="14421"/>
    <cellStyle name="Calculation 2 3 2 4 13" xfId="14422"/>
    <cellStyle name="Calculation 2 3 2 4 14" xfId="14423"/>
    <cellStyle name="Calculation 2 3 2 4 15" xfId="14424"/>
    <cellStyle name="Calculation 2 3 2 4 16" xfId="14425"/>
    <cellStyle name="Calculation 2 3 2 4 17" xfId="14426"/>
    <cellStyle name="Calculation 2 3 2 4 18" xfId="14427"/>
    <cellStyle name="Calculation 2 3 2 4 2" xfId="14428"/>
    <cellStyle name="Calculation 2 3 2 4 2 10" xfId="14429"/>
    <cellStyle name="Calculation 2 3 2 4 2 2" xfId="14430"/>
    <cellStyle name="Calculation 2 3 2 4 2 2 2" xfId="14431"/>
    <cellStyle name="Calculation 2 3 2 4 2 2 3" xfId="14432"/>
    <cellStyle name="Calculation 2 3 2 4 2 2 4" xfId="14433"/>
    <cellStyle name="Calculation 2 3 2 4 2 2 5" xfId="14434"/>
    <cellStyle name="Calculation 2 3 2 4 2 2 6" xfId="14435"/>
    <cellStyle name="Calculation 2 3 2 4 2 2 7" xfId="14436"/>
    <cellStyle name="Calculation 2 3 2 4 2 2 8" xfId="14437"/>
    <cellStyle name="Calculation 2 3 2 4 2 2 9" xfId="14438"/>
    <cellStyle name="Calculation 2 3 2 4 2 3" xfId="14439"/>
    <cellStyle name="Calculation 2 3 2 4 2 4" xfId="14440"/>
    <cellStyle name="Calculation 2 3 2 4 2 5" xfId="14441"/>
    <cellStyle name="Calculation 2 3 2 4 2 6" xfId="14442"/>
    <cellStyle name="Calculation 2 3 2 4 2 7" xfId="14443"/>
    <cellStyle name="Calculation 2 3 2 4 2 8" xfId="14444"/>
    <cellStyle name="Calculation 2 3 2 4 2 9" xfId="14445"/>
    <cellStyle name="Calculation 2 3 2 4 3" xfId="14446"/>
    <cellStyle name="Calculation 2 3 2 4 3 2" xfId="14447"/>
    <cellStyle name="Calculation 2 3 2 4 3 3" xfId="14448"/>
    <cellStyle name="Calculation 2 3 2 4 3 4" xfId="14449"/>
    <cellStyle name="Calculation 2 3 2 4 3 5" xfId="14450"/>
    <cellStyle name="Calculation 2 3 2 4 3 6" xfId="14451"/>
    <cellStyle name="Calculation 2 3 2 4 3 7" xfId="14452"/>
    <cellStyle name="Calculation 2 3 2 4 3 8" xfId="14453"/>
    <cellStyle name="Calculation 2 3 2 4 4" xfId="14454"/>
    <cellStyle name="Calculation 2 3 2 4 4 2" xfId="14455"/>
    <cellStyle name="Calculation 2 3 2 4 4 3" xfId="14456"/>
    <cellStyle name="Calculation 2 3 2 4 4 4" xfId="14457"/>
    <cellStyle name="Calculation 2 3 2 4 4 5" xfId="14458"/>
    <cellStyle name="Calculation 2 3 2 4 4 6" xfId="14459"/>
    <cellStyle name="Calculation 2 3 2 4 4 7" xfId="14460"/>
    <cellStyle name="Calculation 2 3 2 4 4 8" xfId="14461"/>
    <cellStyle name="Calculation 2 3 2 4 4 9" xfId="14462"/>
    <cellStyle name="Calculation 2 3 2 4 5" xfId="14463"/>
    <cellStyle name="Calculation 2 3 2 4 6" xfId="14464"/>
    <cellStyle name="Calculation 2 3 2 4 7" xfId="14465"/>
    <cellStyle name="Calculation 2 3 2 4 8" xfId="14466"/>
    <cellStyle name="Calculation 2 3 2 4 9" xfId="14467"/>
    <cellStyle name="Calculation 2 3 2 5" xfId="14468"/>
    <cellStyle name="Calculation 2 3 2 5 10" xfId="14469"/>
    <cellStyle name="Calculation 2 3 2 5 11" xfId="14470"/>
    <cellStyle name="Calculation 2 3 2 5 12" xfId="14471"/>
    <cellStyle name="Calculation 2 3 2 5 13" xfId="14472"/>
    <cellStyle name="Calculation 2 3 2 5 14" xfId="14473"/>
    <cellStyle name="Calculation 2 3 2 5 15" xfId="14474"/>
    <cellStyle name="Calculation 2 3 2 5 16" xfId="14475"/>
    <cellStyle name="Calculation 2 3 2 5 17" xfId="14476"/>
    <cellStyle name="Calculation 2 3 2 5 18" xfId="14477"/>
    <cellStyle name="Calculation 2 3 2 5 2" xfId="14478"/>
    <cellStyle name="Calculation 2 3 2 5 3" xfId="14479"/>
    <cellStyle name="Calculation 2 3 2 5 4" xfId="14480"/>
    <cellStyle name="Calculation 2 3 2 5 5" xfId="14481"/>
    <cellStyle name="Calculation 2 3 2 5 6" xfId="14482"/>
    <cellStyle name="Calculation 2 3 2 5 7" xfId="14483"/>
    <cellStyle name="Calculation 2 3 2 5 8" xfId="14484"/>
    <cellStyle name="Calculation 2 3 2 5 9" xfId="14485"/>
    <cellStyle name="Calculation 2 3 2 6" xfId="14486"/>
    <cellStyle name="Calculation 2 3 2 6 10" xfId="14487"/>
    <cellStyle name="Calculation 2 3 2 6 11" xfId="14488"/>
    <cellStyle name="Calculation 2 3 2 6 12" xfId="14489"/>
    <cellStyle name="Calculation 2 3 2 6 13" xfId="14490"/>
    <cellStyle name="Calculation 2 3 2 6 14" xfId="14491"/>
    <cellStyle name="Calculation 2 3 2 6 15" xfId="14492"/>
    <cellStyle name="Calculation 2 3 2 6 16" xfId="14493"/>
    <cellStyle name="Calculation 2 3 2 6 17" xfId="14494"/>
    <cellStyle name="Calculation 2 3 2 6 18" xfId="14495"/>
    <cellStyle name="Calculation 2 3 2 6 2" xfId="14496"/>
    <cellStyle name="Calculation 2 3 2 6 3" xfId="14497"/>
    <cellStyle name="Calculation 2 3 2 6 4" xfId="14498"/>
    <cellStyle name="Calculation 2 3 2 6 5" xfId="14499"/>
    <cellStyle name="Calculation 2 3 2 6 6" xfId="14500"/>
    <cellStyle name="Calculation 2 3 2 6 7" xfId="14501"/>
    <cellStyle name="Calculation 2 3 2 6 8" xfId="14502"/>
    <cellStyle name="Calculation 2 3 2 6 9" xfId="14503"/>
    <cellStyle name="Calculation 2 3 2 7" xfId="14504"/>
    <cellStyle name="Calculation 2 3 2 7 2" xfId="14505"/>
    <cellStyle name="Calculation 2 3 2 7 3" xfId="14506"/>
    <cellStyle name="Calculation 2 3 2 7 4" xfId="14507"/>
    <cellStyle name="Calculation 2 3 2 7 5" xfId="14508"/>
    <cellStyle name="Calculation 2 3 2 7 6" xfId="14509"/>
    <cellStyle name="Calculation 2 3 2 7 7" xfId="14510"/>
    <cellStyle name="Calculation 2 3 2 7 8" xfId="14511"/>
    <cellStyle name="Calculation 2 3 2 7 9" xfId="14512"/>
    <cellStyle name="Calculation 2 3 2 8" xfId="14513"/>
    <cellStyle name="Calculation 2 3 2 8 2" xfId="14514"/>
    <cellStyle name="Calculation 2 3 2 8 3" xfId="14515"/>
    <cellStyle name="Calculation 2 3 2 8 4" xfId="14516"/>
    <cellStyle name="Calculation 2 3 2 8 5" xfId="14517"/>
    <cellStyle name="Calculation 2 3 2 8 6" xfId="14518"/>
    <cellStyle name="Calculation 2 3 2 8 7" xfId="14519"/>
    <cellStyle name="Calculation 2 3 2 8 8" xfId="14520"/>
    <cellStyle name="Calculation 2 3 2 8 9" xfId="14521"/>
    <cellStyle name="Calculation 2 3 2 9" xfId="14522"/>
    <cellStyle name="Calculation 2 3 2 9 2" xfId="14523"/>
    <cellStyle name="Calculation 2 3 2 9 3" xfId="14524"/>
    <cellStyle name="Calculation 2 3 2 9 4" xfId="14525"/>
    <cellStyle name="Calculation 2 3 2 9 5" xfId="14526"/>
    <cellStyle name="Calculation 2 3 2 9 6" xfId="14527"/>
    <cellStyle name="Calculation 2 3 2 9 7" xfId="14528"/>
    <cellStyle name="Calculation 2 3 2 9 8" xfId="14529"/>
    <cellStyle name="Calculation 2 3 20" xfId="14530"/>
    <cellStyle name="Calculation 2 3 21" xfId="14531"/>
    <cellStyle name="Calculation 2 3 22" xfId="14532"/>
    <cellStyle name="Calculation 2 3 23" xfId="14533"/>
    <cellStyle name="Calculation 2 3 24" xfId="14534"/>
    <cellStyle name="Calculation 2 3 25" xfId="14535"/>
    <cellStyle name="Calculation 2 3 3" xfId="9785"/>
    <cellStyle name="Calculation 2 3 3 10" xfId="14536"/>
    <cellStyle name="Calculation 2 3 3 10 2" xfId="14537"/>
    <cellStyle name="Calculation 2 3 3 10 3" xfId="14538"/>
    <cellStyle name="Calculation 2 3 3 10 4" xfId="14539"/>
    <cellStyle name="Calculation 2 3 3 10 5" xfId="14540"/>
    <cellStyle name="Calculation 2 3 3 10 6" xfId="14541"/>
    <cellStyle name="Calculation 2 3 3 10 7" xfId="14542"/>
    <cellStyle name="Calculation 2 3 3 10 8" xfId="14543"/>
    <cellStyle name="Calculation 2 3 3 11" xfId="14544"/>
    <cellStyle name="Calculation 2 3 3 11 2" xfId="14545"/>
    <cellStyle name="Calculation 2 3 3 11 3" xfId="14546"/>
    <cellStyle name="Calculation 2 3 3 11 4" xfId="14547"/>
    <cellStyle name="Calculation 2 3 3 11 5" xfId="14548"/>
    <cellStyle name="Calculation 2 3 3 11 6" xfId="14549"/>
    <cellStyle name="Calculation 2 3 3 11 7" xfId="14550"/>
    <cellStyle name="Calculation 2 3 3 11 8" xfId="14551"/>
    <cellStyle name="Calculation 2 3 3 12" xfId="14552"/>
    <cellStyle name="Calculation 2 3 3 13" xfId="14553"/>
    <cellStyle name="Calculation 2 3 3 14" xfId="14554"/>
    <cellStyle name="Calculation 2 3 3 15" xfId="14555"/>
    <cellStyle name="Calculation 2 3 3 16" xfId="14556"/>
    <cellStyle name="Calculation 2 3 3 17" xfId="14557"/>
    <cellStyle name="Calculation 2 3 3 18" xfId="14558"/>
    <cellStyle name="Calculation 2 3 3 19" xfId="14559"/>
    <cellStyle name="Calculation 2 3 3 2" xfId="14560"/>
    <cellStyle name="Calculation 2 3 3 2 10" xfId="14561"/>
    <cellStyle name="Calculation 2 3 3 2 10 2" xfId="14562"/>
    <cellStyle name="Calculation 2 3 3 2 10 3" xfId="14563"/>
    <cellStyle name="Calculation 2 3 3 2 10 4" xfId="14564"/>
    <cellStyle name="Calculation 2 3 3 2 10 5" xfId="14565"/>
    <cellStyle name="Calculation 2 3 3 2 10 6" xfId="14566"/>
    <cellStyle name="Calculation 2 3 3 2 10 7" xfId="14567"/>
    <cellStyle name="Calculation 2 3 3 2 10 8" xfId="14568"/>
    <cellStyle name="Calculation 2 3 3 2 11" xfId="14569"/>
    <cellStyle name="Calculation 2 3 3 2 12" xfId="14570"/>
    <cellStyle name="Calculation 2 3 3 2 13" xfId="14571"/>
    <cellStyle name="Calculation 2 3 3 2 14" xfId="14572"/>
    <cellStyle name="Calculation 2 3 3 2 15" xfId="14573"/>
    <cellStyle name="Calculation 2 3 3 2 16" xfId="14574"/>
    <cellStyle name="Calculation 2 3 3 2 17" xfId="14575"/>
    <cellStyle name="Calculation 2 3 3 2 18" xfId="14576"/>
    <cellStyle name="Calculation 2 3 3 2 19" xfId="14577"/>
    <cellStyle name="Calculation 2 3 3 2 2" xfId="14578"/>
    <cellStyle name="Calculation 2 3 3 2 2 10" xfId="14579"/>
    <cellStyle name="Calculation 2 3 3 2 2 11" xfId="14580"/>
    <cellStyle name="Calculation 2 3 3 2 2 12" xfId="14581"/>
    <cellStyle name="Calculation 2 3 3 2 2 13" xfId="14582"/>
    <cellStyle name="Calculation 2 3 3 2 2 14" xfId="14583"/>
    <cellStyle name="Calculation 2 3 3 2 2 15" xfId="14584"/>
    <cellStyle name="Calculation 2 3 3 2 2 16" xfId="14585"/>
    <cellStyle name="Calculation 2 3 3 2 2 17" xfId="14586"/>
    <cellStyle name="Calculation 2 3 3 2 2 18" xfId="14587"/>
    <cellStyle name="Calculation 2 3 3 2 2 19" xfId="14588"/>
    <cellStyle name="Calculation 2 3 3 2 2 2" xfId="14589"/>
    <cellStyle name="Calculation 2 3 3 2 2 2 10" xfId="14590"/>
    <cellStyle name="Calculation 2 3 3 2 2 2 11" xfId="14591"/>
    <cellStyle name="Calculation 2 3 3 2 2 2 12" xfId="14592"/>
    <cellStyle name="Calculation 2 3 3 2 2 2 13" xfId="14593"/>
    <cellStyle name="Calculation 2 3 3 2 2 2 14" xfId="14594"/>
    <cellStyle name="Calculation 2 3 3 2 2 2 15" xfId="14595"/>
    <cellStyle name="Calculation 2 3 3 2 2 2 2" xfId="14596"/>
    <cellStyle name="Calculation 2 3 3 2 2 2 2 2" xfId="14597"/>
    <cellStyle name="Calculation 2 3 3 2 2 2 2 3" xfId="14598"/>
    <cellStyle name="Calculation 2 3 3 2 2 2 2 4" xfId="14599"/>
    <cellStyle name="Calculation 2 3 3 2 2 2 2 5" xfId="14600"/>
    <cellStyle name="Calculation 2 3 3 2 2 2 2 6" xfId="14601"/>
    <cellStyle name="Calculation 2 3 3 2 2 2 2 7" xfId="14602"/>
    <cellStyle name="Calculation 2 3 3 2 2 2 2 8" xfId="14603"/>
    <cellStyle name="Calculation 2 3 3 2 2 2 2 9" xfId="14604"/>
    <cellStyle name="Calculation 2 3 3 2 2 2 3" xfId="14605"/>
    <cellStyle name="Calculation 2 3 3 2 2 2 3 2" xfId="14606"/>
    <cellStyle name="Calculation 2 3 3 2 2 2 3 3" xfId="14607"/>
    <cellStyle name="Calculation 2 3 3 2 2 2 3 4" xfId="14608"/>
    <cellStyle name="Calculation 2 3 3 2 2 2 3 5" xfId="14609"/>
    <cellStyle name="Calculation 2 3 3 2 2 2 3 6" xfId="14610"/>
    <cellStyle name="Calculation 2 3 3 2 2 2 3 7" xfId="14611"/>
    <cellStyle name="Calculation 2 3 3 2 2 2 3 8" xfId="14612"/>
    <cellStyle name="Calculation 2 3 3 2 2 2 3 9" xfId="14613"/>
    <cellStyle name="Calculation 2 3 3 2 2 2 4" xfId="14614"/>
    <cellStyle name="Calculation 2 3 3 2 2 2 4 2" xfId="14615"/>
    <cellStyle name="Calculation 2 3 3 2 2 2 4 3" xfId="14616"/>
    <cellStyle name="Calculation 2 3 3 2 2 2 4 4" xfId="14617"/>
    <cellStyle name="Calculation 2 3 3 2 2 2 4 5" xfId="14618"/>
    <cellStyle name="Calculation 2 3 3 2 2 2 4 6" xfId="14619"/>
    <cellStyle name="Calculation 2 3 3 2 2 2 4 7" xfId="14620"/>
    <cellStyle name="Calculation 2 3 3 2 2 2 4 8" xfId="14621"/>
    <cellStyle name="Calculation 2 3 3 2 2 2 4 9" xfId="14622"/>
    <cellStyle name="Calculation 2 3 3 2 2 2 5" xfId="14623"/>
    <cellStyle name="Calculation 2 3 3 2 2 2 5 2" xfId="14624"/>
    <cellStyle name="Calculation 2 3 3 2 2 2 5 3" xfId="14625"/>
    <cellStyle name="Calculation 2 3 3 2 2 2 5 4" xfId="14626"/>
    <cellStyle name="Calculation 2 3 3 2 2 2 5 5" xfId="14627"/>
    <cellStyle name="Calculation 2 3 3 2 2 2 5 6" xfId="14628"/>
    <cellStyle name="Calculation 2 3 3 2 2 2 5 7" xfId="14629"/>
    <cellStyle name="Calculation 2 3 3 2 2 2 5 8" xfId="14630"/>
    <cellStyle name="Calculation 2 3 3 2 2 2 6" xfId="14631"/>
    <cellStyle name="Calculation 2 3 3 2 2 2 6 2" xfId="14632"/>
    <cellStyle name="Calculation 2 3 3 2 2 2 6 3" xfId="14633"/>
    <cellStyle name="Calculation 2 3 3 2 2 2 6 4" xfId="14634"/>
    <cellStyle name="Calculation 2 3 3 2 2 2 6 5" xfId="14635"/>
    <cellStyle name="Calculation 2 3 3 2 2 2 6 6" xfId="14636"/>
    <cellStyle name="Calculation 2 3 3 2 2 2 6 7" xfId="14637"/>
    <cellStyle name="Calculation 2 3 3 2 2 2 6 8" xfId="14638"/>
    <cellStyle name="Calculation 2 3 3 2 2 2 7" xfId="14639"/>
    <cellStyle name="Calculation 2 3 3 2 2 2 7 2" xfId="14640"/>
    <cellStyle name="Calculation 2 3 3 2 2 2 7 3" xfId="14641"/>
    <cellStyle name="Calculation 2 3 3 2 2 2 7 4" xfId="14642"/>
    <cellStyle name="Calculation 2 3 3 2 2 2 7 5" xfId="14643"/>
    <cellStyle name="Calculation 2 3 3 2 2 2 7 6" xfId="14644"/>
    <cellStyle name="Calculation 2 3 3 2 2 2 7 7" xfId="14645"/>
    <cellStyle name="Calculation 2 3 3 2 2 2 7 8" xfId="14646"/>
    <cellStyle name="Calculation 2 3 3 2 2 2 8" xfId="14647"/>
    <cellStyle name="Calculation 2 3 3 2 2 2 9" xfId="14648"/>
    <cellStyle name="Calculation 2 3 3 2 2 20" xfId="14649"/>
    <cellStyle name="Calculation 2 3 3 2 2 21" xfId="14650"/>
    <cellStyle name="Calculation 2 3 3 2 2 22" xfId="14651"/>
    <cellStyle name="Calculation 2 3 3 2 2 23" xfId="14652"/>
    <cellStyle name="Calculation 2 3 3 2 2 24" xfId="14653"/>
    <cellStyle name="Calculation 2 3 3 2 2 25" xfId="14654"/>
    <cellStyle name="Calculation 2 3 3 2 2 26" xfId="14655"/>
    <cellStyle name="Calculation 2 3 3 2 2 27" xfId="14656"/>
    <cellStyle name="Calculation 2 3 3 2 2 3" xfId="14657"/>
    <cellStyle name="Calculation 2 3 3 2 2 3 10" xfId="14658"/>
    <cellStyle name="Calculation 2 3 3 2 2 3 11" xfId="14659"/>
    <cellStyle name="Calculation 2 3 3 2 2 3 12" xfId="14660"/>
    <cellStyle name="Calculation 2 3 3 2 2 3 13" xfId="14661"/>
    <cellStyle name="Calculation 2 3 3 2 2 3 14" xfId="14662"/>
    <cellStyle name="Calculation 2 3 3 2 2 3 15" xfId="14663"/>
    <cellStyle name="Calculation 2 3 3 2 2 3 2" xfId="14664"/>
    <cellStyle name="Calculation 2 3 3 2 2 3 2 2" xfId="14665"/>
    <cellStyle name="Calculation 2 3 3 2 2 3 2 3" xfId="14666"/>
    <cellStyle name="Calculation 2 3 3 2 2 3 2 4" xfId="14667"/>
    <cellStyle name="Calculation 2 3 3 2 2 3 2 5" xfId="14668"/>
    <cellStyle name="Calculation 2 3 3 2 2 3 2 6" xfId="14669"/>
    <cellStyle name="Calculation 2 3 3 2 2 3 2 7" xfId="14670"/>
    <cellStyle name="Calculation 2 3 3 2 2 3 2 8" xfId="14671"/>
    <cellStyle name="Calculation 2 3 3 2 2 3 3" xfId="14672"/>
    <cellStyle name="Calculation 2 3 3 2 2 3 3 2" xfId="14673"/>
    <cellStyle name="Calculation 2 3 3 2 2 3 3 3" xfId="14674"/>
    <cellStyle name="Calculation 2 3 3 2 2 3 3 4" xfId="14675"/>
    <cellStyle name="Calculation 2 3 3 2 2 3 3 5" xfId="14676"/>
    <cellStyle name="Calculation 2 3 3 2 2 3 3 6" xfId="14677"/>
    <cellStyle name="Calculation 2 3 3 2 2 3 3 7" xfId="14678"/>
    <cellStyle name="Calculation 2 3 3 2 2 3 3 8" xfId="14679"/>
    <cellStyle name="Calculation 2 3 3 2 2 3 4" xfId="14680"/>
    <cellStyle name="Calculation 2 3 3 2 2 3 4 2" xfId="14681"/>
    <cellStyle name="Calculation 2 3 3 2 2 3 4 3" xfId="14682"/>
    <cellStyle name="Calculation 2 3 3 2 2 3 4 4" xfId="14683"/>
    <cellStyle name="Calculation 2 3 3 2 2 3 4 5" xfId="14684"/>
    <cellStyle name="Calculation 2 3 3 2 2 3 4 6" xfId="14685"/>
    <cellStyle name="Calculation 2 3 3 2 2 3 4 7" xfId="14686"/>
    <cellStyle name="Calculation 2 3 3 2 2 3 4 8" xfId="14687"/>
    <cellStyle name="Calculation 2 3 3 2 2 3 5" xfId="14688"/>
    <cellStyle name="Calculation 2 3 3 2 2 3 5 2" xfId="14689"/>
    <cellStyle name="Calculation 2 3 3 2 2 3 5 3" xfId="14690"/>
    <cellStyle name="Calculation 2 3 3 2 2 3 5 4" xfId="14691"/>
    <cellStyle name="Calculation 2 3 3 2 2 3 5 5" xfId="14692"/>
    <cellStyle name="Calculation 2 3 3 2 2 3 5 6" xfId="14693"/>
    <cellStyle name="Calculation 2 3 3 2 2 3 5 7" xfId="14694"/>
    <cellStyle name="Calculation 2 3 3 2 2 3 5 8" xfId="14695"/>
    <cellStyle name="Calculation 2 3 3 2 2 3 6" xfId="14696"/>
    <cellStyle name="Calculation 2 3 3 2 2 3 6 2" xfId="14697"/>
    <cellStyle name="Calculation 2 3 3 2 2 3 6 3" xfId="14698"/>
    <cellStyle name="Calculation 2 3 3 2 2 3 6 4" xfId="14699"/>
    <cellStyle name="Calculation 2 3 3 2 2 3 6 5" xfId="14700"/>
    <cellStyle name="Calculation 2 3 3 2 2 3 6 6" xfId="14701"/>
    <cellStyle name="Calculation 2 3 3 2 2 3 6 7" xfId="14702"/>
    <cellStyle name="Calculation 2 3 3 2 2 3 6 8" xfId="14703"/>
    <cellStyle name="Calculation 2 3 3 2 2 3 7" xfId="14704"/>
    <cellStyle name="Calculation 2 3 3 2 2 3 7 2" xfId="14705"/>
    <cellStyle name="Calculation 2 3 3 2 2 3 7 3" xfId="14706"/>
    <cellStyle name="Calculation 2 3 3 2 2 3 7 4" xfId="14707"/>
    <cellStyle name="Calculation 2 3 3 2 2 3 7 5" xfId="14708"/>
    <cellStyle name="Calculation 2 3 3 2 2 3 7 6" xfId="14709"/>
    <cellStyle name="Calculation 2 3 3 2 2 3 7 7" xfId="14710"/>
    <cellStyle name="Calculation 2 3 3 2 2 3 7 8" xfId="14711"/>
    <cellStyle name="Calculation 2 3 3 2 2 3 8" xfId="14712"/>
    <cellStyle name="Calculation 2 3 3 2 2 3 9" xfId="14713"/>
    <cellStyle name="Calculation 2 3 3 2 2 4" xfId="14714"/>
    <cellStyle name="Calculation 2 3 3 2 2 4 2" xfId="14715"/>
    <cellStyle name="Calculation 2 3 3 2 2 4 3" xfId="14716"/>
    <cellStyle name="Calculation 2 3 3 2 2 4 4" xfId="14717"/>
    <cellStyle name="Calculation 2 3 3 2 2 4 5" xfId="14718"/>
    <cellStyle name="Calculation 2 3 3 2 2 4 6" xfId="14719"/>
    <cellStyle name="Calculation 2 3 3 2 2 4 7" xfId="14720"/>
    <cellStyle name="Calculation 2 3 3 2 2 4 8" xfId="14721"/>
    <cellStyle name="Calculation 2 3 3 2 2 4 9" xfId="14722"/>
    <cellStyle name="Calculation 2 3 3 2 2 5" xfId="14723"/>
    <cellStyle name="Calculation 2 3 3 2 2 5 2" xfId="14724"/>
    <cellStyle name="Calculation 2 3 3 2 2 5 3" xfId="14725"/>
    <cellStyle name="Calculation 2 3 3 2 2 5 4" xfId="14726"/>
    <cellStyle name="Calculation 2 3 3 2 2 5 5" xfId="14727"/>
    <cellStyle name="Calculation 2 3 3 2 2 5 6" xfId="14728"/>
    <cellStyle name="Calculation 2 3 3 2 2 5 7" xfId="14729"/>
    <cellStyle name="Calculation 2 3 3 2 2 5 8" xfId="14730"/>
    <cellStyle name="Calculation 2 3 3 2 2 5 9" xfId="14731"/>
    <cellStyle name="Calculation 2 3 3 2 2 6" xfId="14732"/>
    <cellStyle name="Calculation 2 3 3 2 2 6 2" xfId="14733"/>
    <cellStyle name="Calculation 2 3 3 2 2 6 3" xfId="14734"/>
    <cellStyle name="Calculation 2 3 3 2 2 6 4" xfId="14735"/>
    <cellStyle name="Calculation 2 3 3 2 2 6 5" xfId="14736"/>
    <cellStyle name="Calculation 2 3 3 2 2 6 6" xfId="14737"/>
    <cellStyle name="Calculation 2 3 3 2 2 6 7" xfId="14738"/>
    <cellStyle name="Calculation 2 3 3 2 2 6 8" xfId="14739"/>
    <cellStyle name="Calculation 2 3 3 2 2 6 9" xfId="14740"/>
    <cellStyle name="Calculation 2 3 3 2 2 7" xfId="14741"/>
    <cellStyle name="Calculation 2 3 3 2 2 7 2" xfId="14742"/>
    <cellStyle name="Calculation 2 3 3 2 2 7 3" xfId="14743"/>
    <cellStyle name="Calculation 2 3 3 2 2 7 4" xfId="14744"/>
    <cellStyle name="Calculation 2 3 3 2 2 7 5" xfId="14745"/>
    <cellStyle name="Calculation 2 3 3 2 2 7 6" xfId="14746"/>
    <cellStyle name="Calculation 2 3 3 2 2 7 7" xfId="14747"/>
    <cellStyle name="Calculation 2 3 3 2 2 7 8" xfId="14748"/>
    <cellStyle name="Calculation 2 3 3 2 2 8" xfId="14749"/>
    <cellStyle name="Calculation 2 3 3 2 2 8 2" xfId="14750"/>
    <cellStyle name="Calculation 2 3 3 2 2 8 3" xfId="14751"/>
    <cellStyle name="Calculation 2 3 3 2 2 8 4" xfId="14752"/>
    <cellStyle name="Calculation 2 3 3 2 2 8 5" xfId="14753"/>
    <cellStyle name="Calculation 2 3 3 2 2 8 6" xfId="14754"/>
    <cellStyle name="Calculation 2 3 3 2 2 8 7" xfId="14755"/>
    <cellStyle name="Calculation 2 3 3 2 2 8 8" xfId="14756"/>
    <cellStyle name="Calculation 2 3 3 2 2 9" xfId="14757"/>
    <cellStyle name="Calculation 2 3 3 2 2 9 2" xfId="14758"/>
    <cellStyle name="Calculation 2 3 3 2 2 9 3" xfId="14759"/>
    <cellStyle name="Calculation 2 3 3 2 2 9 4" xfId="14760"/>
    <cellStyle name="Calculation 2 3 3 2 2 9 5" xfId="14761"/>
    <cellStyle name="Calculation 2 3 3 2 2 9 6" xfId="14762"/>
    <cellStyle name="Calculation 2 3 3 2 2 9 7" xfId="14763"/>
    <cellStyle name="Calculation 2 3 3 2 2 9 8" xfId="14764"/>
    <cellStyle name="Calculation 2 3 3 2 20" xfId="14765"/>
    <cellStyle name="Calculation 2 3 3 2 21" xfId="14766"/>
    <cellStyle name="Calculation 2 3 3 2 22" xfId="14767"/>
    <cellStyle name="Calculation 2 3 3 2 23" xfId="14768"/>
    <cellStyle name="Calculation 2 3 3 2 24" xfId="14769"/>
    <cellStyle name="Calculation 2 3 3 2 25" xfId="14770"/>
    <cellStyle name="Calculation 2 3 3 2 26" xfId="14771"/>
    <cellStyle name="Calculation 2 3 3 2 3" xfId="14772"/>
    <cellStyle name="Calculation 2 3 3 2 3 10" xfId="14773"/>
    <cellStyle name="Calculation 2 3 3 2 3 11" xfId="14774"/>
    <cellStyle name="Calculation 2 3 3 2 3 12" xfId="14775"/>
    <cellStyle name="Calculation 2 3 3 2 3 13" xfId="14776"/>
    <cellStyle name="Calculation 2 3 3 2 3 14" xfId="14777"/>
    <cellStyle name="Calculation 2 3 3 2 3 15" xfId="14778"/>
    <cellStyle name="Calculation 2 3 3 2 3 16" xfId="14779"/>
    <cellStyle name="Calculation 2 3 3 2 3 17" xfId="14780"/>
    <cellStyle name="Calculation 2 3 3 2 3 18" xfId="14781"/>
    <cellStyle name="Calculation 2 3 3 2 3 19" xfId="14782"/>
    <cellStyle name="Calculation 2 3 3 2 3 2" xfId="14783"/>
    <cellStyle name="Calculation 2 3 3 2 3 2 2" xfId="14784"/>
    <cellStyle name="Calculation 2 3 3 2 3 2 3" xfId="14785"/>
    <cellStyle name="Calculation 2 3 3 2 3 2 4" xfId="14786"/>
    <cellStyle name="Calculation 2 3 3 2 3 2 5" xfId="14787"/>
    <cellStyle name="Calculation 2 3 3 2 3 2 6" xfId="14788"/>
    <cellStyle name="Calculation 2 3 3 2 3 2 7" xfId="14789"/>
    <cellStyle name="Calculation 2 3 3 2 3 2 8" xfId="14790"/>
    <cellStyle name="Calculation 2 3 3 2 3 2 9" xfId="14791"/>
    <cellStyle name="Calculation 2 3 3 2 3 20" xfId="14792"/>
    <cellStyle name="Calculation 2 3 3 2 3 21" xfId="14793"/>
    <cellStyle name="Calculation 2 3 3 2 3 22" xfId="14794"/>
    <cellStyle name="Calculation 2 3 3 2 3 23" xfId="14795"/>
    <cellStyle name="Calculation 2 3 3 2 3 24" xfId="14796"/>
    <cellStyle name="Calculation 2 3 3 2 3 3" xfId="14797"/>
    <cellStyle name="Calculation 2 3 3 2 3 3 2" xfId="14798"/>
    <cellStyle name="Calculation 2 3 3 2 3 3 3" xfId="14799"/>
    <cellStyle name="Calculation 2 3 3 2 3 3 4" xfId="14800"/>
    <cellStyle name="Calculation 2 3 3 2 3 3 5" xfId="14801"/>
    <cellStyle name="Calculation 2 3 3 2 3 3 6" xfId="14802"/>
    <cellStyle name="Calculation 2 3 3 2 3 3 7" xfId="14803"/>
    <cellStyle name="Calculation 2 3 3 2 3 3 8" xfId="14804"/>
    <cellStyle name="Calculation 2 3 3 2 3 3 9" xfId="14805"/>
    <cellStyle name="Calculation 2 3 3 2 3 4" xfId="14806"/>
    <cellStyle name="Calculation 2 3 3 2 3 4 2" xfId="14807"/>
    <cellStyle name="Calculation 2 3 3 2 3 4 3" xfId="14808"/>
    <cellStyle name="Calculation 2 3 3 2 3 4 4" xfId="14809"/>
    <cellStyle name="Calculation 2 3 3 2 3 4 5" xfId="14810"/>
    <cellStyle name="Calculation 2 3 3 2 3 4 6" xfId="14811"/>
    <cellStyle name="Calculation 2 3 3 2 3 4 7" xfId="14812"/>
    <cellStyle name="Calculation 2 3 3 2 3 4 8" xfId="14813"/>
    <cellStyle name="Calculation 2 3 3 2 3 4 9" xfId="14814"/>
    <cellStyle name="Calculation 2 3 3 2 3 5" xfId="14815"/>
    <cellStyle name="Calculation 2 3 3 2 3 5 2" xfId="14816"/>
    <cellStyle name="Calculation 2 3 3 2 3 5 3" xfId="14817"/>
    <cellStyle name="Calculation 2 3 3 2 3 5 4" xfId="14818"/>
    <cellStyle name="Calculation 2 3 3 2 3 5 5" xfId="14819"/>
    <cellStyle name="Calculation 2 3 3 2 3 5 6" xfId="14820"/>
    <cellStyle name="Calculation 2 3 3 2 3 5 7" xfId="14821"/>
    <cellStyle name="Calculation 2 3 3 2 3 5 8" xfId="14822"/>
    <cellStyle name="Calculation 2 3 3 2 3 6" xfId="14823"/>
    <cellStyle name="Calculation 2 3 3 2 3 6 2" xfId="14824"/>
    <cellStyle name="Calculation 2 3 3 2 3 6 3" xfId="14825"/>
    <cellStyle name="Calculation 2 3 3 2 3 6 4" xfId="14826"/>
    <cellStyle name="Calculation 2 3 3 2 3 6 5" xfId="14827"/>
    <cellStyle name="Calculation 2 3 3 2 3 6 6" xfId="14828"/>
    <cellStyle name="Calculation 2 3 3 2 3 6 7" xfId="14829"/>
    <cellStyle name="Calculation 2 3 3 2 3 6 8" xfId="14830"/>
    <cellStyle name="Calculation 2 3 3 2 3 7" xfId="14831"/>
    <cellStyle name="Calculation 2 3 3 2 3 7 2" xfId="14832"/>
    <cellStyle name="Calculation 2 3 3 2 3 7 3" xfId="14833"/>
    <cellStyle name="Calculation 2 3 3 2 3 7 4" xfId="14834"/>
    <cellStyle name="Calculation 2 3 3 2 3 7 5" xfId="14835"/>
    <cellStyle name="Calculation 2 3 3 2 3 7 6" xfId="14836"/>
    <cellStyle name="Calculation 2 3 3 2 3 7 7" xfId="14837"/>
    <cellStyle name="Calculation 2 3 3 2 3 7 8" xfId="14838"/>
    <cellStyle name="Calculation 2 3 3 2 3 8" xfId="14839"/>
    <cellStyle name="Calculation 2 3 3 2 3 9" xfId="14840"/>
    <cellStyle name="Calculation 2 3 3 2 4" xfId="14841"/>
    <cellStyle name="Calculation 2 3 3 2 4 10" xfId="14842"/>
    <cellStyle name="Calculation 2 3 3 2 4 11" xfId="14843"/>
    <cellStyle name="Calculation 2 3 3 2 4 12" xfId="14844"/>
    <cellStyle name="Calculation 2 3 3 2 4 13" xfId="14845"/>
    <cellStyle name="Calculation 2 3 3 2 4 14" xfId="14846"/>
    <cellStyle name="Calculation 2 3 3 2 4 15" xfId="14847"/>
    <cellStyle name="Calculation 2 3 3 2 4 16" xfId="14848"/>
    <cellStyle name="Calculation 2 3 3 2 4 17" xfId="14849"/>
    <cellStyle name="Calculation 2 3 3 2 4 18" xfId="14850"/>
    <cellStyle name="Calculation 2 3 3 2 4 2" xfId="14851"/>
    <cellStyle name="Calculation 2 3 3 2 4 3" xfId="14852"/>
    <cellStyle name="Calculation 2 3 3 2 4 4" xfId="14853"/>
    <cellStyle name="Calculation 2 3 3 2 4 5" xfId="14854"/>
    <cellStyle name="Calculation 2 3 3 2 4 6" xfId="14855"/>
    <cellStyle name="Calculation 2 3 3 2 4 7" xfId="14856"/>
    <cellStyle name="Calculation 2 3 3 2 4 8" xfId="14857"/>
    <cellStyle name="Calculation 2 3 3 2 4 9" xfId="14858"/>
    <cellStyle name="Calculation 2 3 3 2 5" xfId="14859"/>
    <cellStyle name="Calculation 2 3 3 2 5 10" xfId="14860"/>
    <cellStyle name="Calculation 2 3 3 2 5 11" xfId="14861"/>
    <cellStyle name="Calculation 2 3 3 2 5 12" xfId="14862"/>
    <cellStyle name="Calculation 2 3 3 2 5 13" xfId="14863"/>
    <cellStyle name="Calculation 2 3 3 2 5 14" xfId="14864"/>
    <cellStyle name="Calculation 2 3 3 2 5 15" xfId="14865"/>
    <cellStyle name="Calculation 2 3 3 2 5 16" xfId="14866"/>
    <cellStyle name="Calculation 2 3 3 2 5 17" xfId="14867"/>
    <cellStyle name="Calculation 2 3 3 2 5 18" xfId="14868"/>
    <cellStyle name="Calculation 2 3 3 2 5 2" xfId="14869"/>
    <cellStyle name="Calculation 2 3 3 2 5 3" xfId="14870"/>
    <cellStyle name="Calculation 2 3 3 2 5 4" xfId="14871"/>
    <cellStyle name="Calculation 2 3 3 2 5 5" xfId="14872"/>
    <cellStyle name="Calculation 2 3 3 2 5 6" xfId="14873"/>
    <cellStyle name="Calculation 2 3 3 2 5 7" xfId="14874"/>
    <cellStyle name="Calculation 2 3 3 2 5 8" xfId="14875"/>
    <cellStyle name="Calculation 2 3 3 2 5 9" xfId="14876"/>
    <cellStyle name="Calculation 2 3 3 2 6" xfId="14877"/>
    <cellStyle name="Calculation 2 3 3 2 6 10" xfId="14878"/>
    <cellStyle name="Calculation 2 3 3 2 6 11" xfId="14879"/>
    <cellStyle name="Calculation 2 3 3 2 6 12" xfId="14880"/>
    <cellStyle name="Calculation 2 3 3 2 6 13" xfId="14881"/>
    <cellStyle name="Calculation 2 3 3 2 6 14" xfId="14882"/>
    <cellStyle name="Calculation 2 3 3 2 6 15" xfId="14883"/>
    <cellStyle name="Calculation 2 3 3 2 6 16" xfId="14884"/>
    <cellStyle name="Calculation 2 3 3 2 6 17" xfId="14885"/>
    <cellStyle name="Calculation 2 3 3 2 6 18" xfId="14886"/>
    <cellStyle name="Calculation 2 3 3 2 6 2" xfId="14887"/>
    <cellStyle name="Calculation 2 3 3 2 6 3" xfId="14888"/>
    <cellStyle name="Calculation 2 3 3 2 6 4" xfId="14889"/>
    <cellStyle name="Calculation 2 3 3 2 6 5" xfId="14890"/>
    <cellStyle name="Calculation 2 3 3 2 6 6" xfId="14891"/>
    <cellStyle name="Calculation 2 3 3 2 6 7" xfId="14892"/>
    <cellStyle name="Calculation 2 3 3 2 6 8" xfId="14893"/>
    <cellStyle name="Calculation 2 3 3 2 6 9" xfId="14894"/>
    <cellStyle name="Calculation 2 3 3 2 7" xfId="14895"/>
    <cellStyle name="Calculation 2 3 3 2 7 2" xfId="14896"/>
    <cellStyle name="Calculation 2 3 3 2 7 3" xfId="14897"/>
    <cellStyle name="Calculation 2 3 3 2 7 4" xfId="14898"/>
    <cellStyle name="Calculation 2 3 3 2 7 5" xfId="14899"/>
    <cellStyle name="Calculation 2 3 3 2 7 6" xfId="14900"/>
    <cellStyle name="Calculation 2 3 3 2 7 7" xfId="14901"/>
    <cellStyle name="Calculation 2 3 3 2 7 8" xfId="14902"/>
    <cellStyle name="Calculation 2 3 3 2 7 9" xfId="14903"/>
    <cellStyle name="Calculation 2 3 3 2 8" xfId="14904"/>
    <cellStyle name="Calculation 2 3 3 2 8 2" xfId="14905"/>
    <cellStyle name="Calculation 2 3 3 2 8 3" xfId="14906"/>
    <cellStyle name="Calculation 2 3 3 2 8 4" xfId="14907"/>
    <cellStyle name="Calculation 2 3 3 2 8 5" xfId="14908"/>
    <cellStyle name="Calculation 2 3 3 2 8 6" xfId="14909"/>
    <cellStyle name="Calculation 2 3 3 2 8 7" xfId="14910"/>
    <cellStyle name="Calculation 2 3 3 2 8 8" xfId="14911"/>
    <cellStyle name="Calculation 2 3 3 2 8 9" xfId="14912"/>
    <cellStyle name="Calculation 2 3 3 2 9" xfId="14913"/>
    <cellStyle name="Calculation 2 3 3 2 9 2" xfId="14914"/>
    <cellStyle name="Calculation 2 3 3 2 9 3" xfId="14915"/>
    <cellStyle name="Calculation 2 3 3 2 9 4" xfId="14916"/>
    <cellStyle name="Calculation 2 3 3 2 9 5" xfId="14917"/>
    <cellStyle name="Calculation 2 3 3 2 9 6" xfId="14918"/>
    <cellStyle name="Calculation 2 3 3 2 9 7" xfId="14919"/>
    <cellStyle name="Calculation 2 3 3 2 9 8" xfId="14920"/>
    <cellStyle name="Calculation 2 3 3 20" xfId="14921"/>
    <cellStyle name="Calculation 2 3 3 21" xfId="14922"/>
    <cellStyle name="Calculation 2 3 3 22" xfId="14923"/>
    <cellStyle name="Calculation 2 3 3 23" xfId="14924"/>
    <cellStyle name="Calculation 2 3 3 24" xfId="14925"/>
    <cellStyle name="Calculation 2 3 3 25" xfId="14926"/>
    <cellStyle name="Calculation 2 3 3 26" xfId="14927"/>
    <cellStyle name="Calculation 2 3 3 27" xfId="14928"/>
    <cellStyle name="Calculation 2 3 3 3" xfId="14929"/>
    <cellStyle name="Calculation 2 3 3 3 10" xfId="14930"/>
    <cellStyle name="Calculation 2 3 3 3 11" xfId="14931"/>
    <cellStyle name="Calculation 2 3 3 3 12" xfId="14932"/>
    <cellStyle name="Calculation 2 3 3 3 13" xfId="14933"/>
    <cellStyle name="Calculation 2 3 3 3 14" xfId="14934"/>
    <cellStyle name="Calculation 2 3 3 3 15" xfId="14935"/>
    <cellStyle name="Calculation 2 3 3 3 16" xfId="14936"/>
    <cellStyle name="Calculation 2 3 3 3 17" xfId="14937"/>
    <cellStyle name="Calculation 2 3 3 3 18" xfId="14938"/>
    <cellStyle name="Calculation 2 3 3 3 19" xfId="14939"/>
    <cellStyle name="Calculation 2 3 3 3 2" xfId="14940"/>
    <cellStyle name="Calculation 2 3 3 3 2 10" xfId="14941"/>
    <cellStyle name="Calculation 2 3 3 3 2 11" xfId="14942"/>
    <cellStyle name="Calculation 2 3 3 3 2 12" xfId="14943"/>
    <cellStyle name="Calculation 2 3 3 3 2 13" xfId="14944"/>
    <cellStyle name="Calculation 2 3 3 3 2 14" xfId="14945"/>
    <cellStyle name="Calculation 2 3 3 3 2 15" xfId="14946"/>
    <cellStyle name="Calculation 2 3 3 3 2 2" xfId="14947"/>
    <cellStyle name="Calculation 2 3 3 3 2 2 2" xfId="14948"/>
    <cellStyle name="Calculation 2 3 3 3 2 2 3" xfId="14949"/>
    <cellStyle name="Calculation 2 3 3 3 2 2 4" xfId="14950"/>
    <cellStyle name="Calculation 2 3 3 3 2 2 5" xfId="14951"/>
    <cellStyle name="Calculation 2 3 3 3 2 2 6" xfId="14952"/>
    <cellStyle name="Calculation 2 3 3 3 2 2 7" xfId="14953"/>
    <cellStyle name="Calculation 2 3 3 3 2 2 8" xfId="14954"/>
    <cellStyle name="Calculation 2 3 3 3 2 2 9" xfId="14955"/>
    <cellStyle name="Calculation 2 3 3 3 2 3" xfId="14956"/>
    <cellStyle name="Calculation 2 3 3 3 2 3 2" xfId="14957"/>
    <cellStyle name="Calculation 2 3 3 3 2 3 3" xfId="14958"/>
    <cellStyle name="Calculation 2 3 3 3 2 3 4" xfId="14959"/>
    <cellStyle name="Calculation 2 3 3 3 2 3 5" xfId="14960"/>
    <cellStyle name="Calculation 2 3 3 3 2 3 6" xfId="14961"/>
    <cellStyle name="Calculation 2 3 3 3 2 3 7" xfId="14962"/>
    <cellStyle name="Calculation 2 3 3 3 2 3 8" xfId="14963"/>
    <cellStyle name="Calculation 2 3 3 3 2 3 9" xfId="14964"/>
    <cellStyle name="Calculation 2 3 3 3 2 4" xfId="14965"/>
    <cellStyle name="Calculation 2 3 3 3 2 4 2" xfId="14966"/>
    <cellStyle name="Calculation 2 3 3 3 2 4 3" xfId="14967"/>
    <cellStyle name="Calculation 2 3 3 3 2 4 4" xfId="14968"/>
    <cellStyle name="Calculation 2 3 3 3 2 4 5" xfId="14969"/>
    <cellStyle name="Calculation 2 3 3 3 2 4 6" xfId="14970"/>
    <cellStyle name="Calculation 2 3 3 3 2 4 7" xfId="14971"/>
    <cellStyle name="Calculation 2 3 3 3 2 4 8" xfId="14972"/>
    <cellStyle name="Calculation 2 3 3 3 2 4 9" xfId="14973"/>
    <cellStyle name="Calculation 2 3 3 3 2 5" xfId="14974"/>
    <cellStyle name="Calculation 2 3 3 3 2 5 2" xfId="14975"/>
    <cellStyle name="Calculation 2 3 3 3 2 5 3" xfId="14976"/>
    <cellStyle name="Calculation 2 3 3 3 2 5 4" xfId="14977"/>
    <cellStyle name="Calculation 2 3 3 3 2 5 5" xfId="14978"/>
    <cellStyle name="Calculation 2 3 3 3 2 5 6" xfId="14979"/>
    <cellStyle name="Calculation 2 3 3 3 2 5 7" xfId="14980"/>
    <cellStyle name="Calculation 2 3 3 3 2 5 8" xfId="14981"/>
    <cellStyle name="Calculation 2 3 3 3 2 6" xfId="14982"/>
    <cellStyle name="Calculation 2 3 3 3 2 6 2" xfId="14983"/>
    <cellStyle name="Calculation 2 3 3 3 2 6 3" xfId="14984"/>
    <cellStyle name="Calculation 2 3 3 3 2 6 4" xfId="14985"/>
    <cellStyle name="Calculation 2 3 3 3 2 6 5" xfId="14986"/>
    <cellStyle name="Calculation 2 3 3 3 2 6 6" xfId="14987"/>
    <cellStyle name="Calculation 2 3 3 3 2 6 7" xfId="14988"/>
    <cellStyle name="Calculation 2 3 3 3 2 6 8" xfId="14989"/>
    <cellStyle name="Calculation 2 3 3 3 2 7" xfId="14990"/>
    <cellStyle name="Calculation 2 3 3 3 2 7 2" xfId="14991"/>
    <cellStyle name="Calculation 2 3 3 3 2 7 3" xfId="14992"/>
    <cellStyle name="Calculation 2 3 3 3 2 7 4" xfId="14993"/>
    <cellStyle name="Calculation 2 3 3 3 2 7 5" xfId="14994"/>
    <cellStyle name="Calculation 2 3 3 3 2 7 6" xfId="14995"/>
    <cellStyle name="Calculation 2 3 3 3 2 7 7" xfId="14996"/>
    <cellStyle name="Calculation 2 3 3 3 2 7 8" xfId="14997"/>
    <cellStyle name="Calculation 2 3 3 3 2 8" xfId="14998"/>
    <cellStyle name="Calculation 2 3 3 3 2 9" xfId="14999"/>
    <cellStyle name="Calculation 2 3 3 3 20" xfId="15000"/>
    <cellStyle name="Calculation 2 3 3 3 21" xfId="15001"/>
    <cellStyle name="Calculation 2 3 3 3 22" xfId="15002"/>
    <cellStyle name="Calculation 2 3 3 3 23" xfId="15003"/>
    <cellStyle name="Calculation 2 3 3 3 24" xfId="15004"/>
    <cellStyle name="Calculation 2 3 3 3 25" xfId="15005"/>
    <cellStyle name="Calculation 2 3 3 3 26" xfId="15006"/>
    <cellStyle name="Calculation 2 3 3 3 27" xfId="15007"/>
    <cellStyle name="Calculation 2 3 3 3 3" xfId="15008"/>
    <cellStyle name="Calculation 2 3 3 3 3 10" xfId="15009"/>
    <cellStyle name="Calculation 2 3 3 3 3 11" xfId="15010"/>
    <cellStyle name="Calculation 2 3 3 3 3 12" xfId="15011"/>
    <cellStyle name="Calculation 2 3 3 3 3 13" xfId="15012"/>
    <cellStyle name="Calculation 2 3 3 3 3 14" xfId="15013"/>
    <cellStyle name="Calculation 2 3 3 3 3 15" xfId="15014"/>
    <cellStyle name="Calculation 2 3 3 3 3 2" xfId="15015"/>
    <cellStyle name="Calculation 2 3 3 3 3 2 2" xfId="15016"/>
    <cellStyle name="Calculation 2 3 3 3 3 2 3" xfId="15017"/>
    <cellStyle name="Calculation 2 3 3 3 3 2 4" xfId="15018"/>
    <cellStyle name="Calculation 2 3 3 3 3 2 5" xfId="15019"/>
    <cellStyle name="Calculation 2 3 3 3 3 2 6" xfId="15020"/>
    <cellStyle name="Calculation 2 3 3 3 3 2 7" xfId="15021"/>
    <cellStyle name="Calculation 2 3 3 3 3 2 8" xfId="15022"/>
    <cellStyle name="Calculation 2 3 3 3 3 3" xfId="15023"/>
    <cellStyle name="Calculation 2 3 3 3 3 3 2" xfId="15024"/>
    <cellStyle name="Calculation 2 3 3 3 3 3 3" xfId="15025"/>
    <cellStyle name="Calculation 2 3 3 3 3 3 4" xfId="15026"/>
    <cellStyle name="Calculation 2 3 3 3 3 3 5" xfId="15027"/>
    <cellStyle name="Calculation 2 3 3 3 3 3 6" xfId="15028"/>
    <cellStyle name="Calculation 2 3 3 3 3 3 7" xfId="15029"/>
    <cellStyle name="Calculation 2 3 3 3 3 3 8" xfId="15030"/>
    <cellStyle name="Calculation 2 3 3 3 3 4" xfId="15031"/>
    <cellStyle name="Calculation 2 3 3 3 3 4 2" xfId="15032"/>
    <cellStyle name="Calculation 2 3 3 3 3 4 3" xfId="15033"/>
    <cellStyle name="Calculation 2 3 3 3 3 4 4" xfId="15034"/>
    <cellStyle name="Calculation 2 3 3 3 3 4 5" xfId="15035"/>
    <cellStyle name="Calculation 2 3 3 3 3 4 6" xfId="15036"/>
    <cellStyle name="Calculation 2 3 3 3 3 4 7" xfId="15037"/>
    <cellStyle name="Calculation 2 3 3 3 3 4 8" xfId="15038"/>
    <cellStyle name="Calculation 2 3 3 3 3 5" xfId="15039"/>
    <cellStyle name="Calculation 2 3 3 3 3 5 2" xfId="15040"/>
    <cellStyle name="Calculation 2 3 3 3 3 5 3" xfId="15041"/>
    <cellStyle name="Calculation 2 3 3 3 3 5 4" xfId="15042"/>
    <cellStyle name="Calculation 2 3 3 3 3 5 5" xfId="15043"/>
    <cellStyle name="Calculation 2 3 3 3 3 5 6" xfId="15044"/>
    <cellStyle name="Calculation 2 3 3 3 3 5 7" xfId="15045"/>
    <cellStyle name="Calculation 2 3 3 3 3 5 8" xfId="15046"/>
    <cellStyle name="Calculation 2 3 3 3 3 6" xfId="15047"/>
    <cellStyle name="Calculation 2 3 3 3 3 6 2" xfId="15048"/>
    <cellStyle name="Calculation 2 3 3 3 3 6 3" xfId="15049"/>
    <cellStyle name="Calculation 2 3 3 3 3 6 4" xfId="15050"/>
    <cellStyle name="Calculation 2 3 3 3 3 6 5" xfId="15051"/>
    <cellStyle name="Calculation 2 3 3 3 3 6 6" xfId="15052"/>
    <cellStyle name="Calculation 2 3 3 3 3 6 7" xfId="15053"/>
    <cellStyle name="Calculation 2 3 3 3 3 6 8" xfId="15054"/>
    <cellStyle name="Calculation 2 3 3 3 3 7" xfId="15055"/>
    <cellStyle name="Calculation 2 3 3 3 3 7 2" xfId="15056"/>
    <cellStyle name="Calculation 2 3 3 3 3 7 3" xfId="15057"/>
    <cellStyle name="Calculation 2 3 3 3 3 7 4" xfId="15058"/>
    <cellStyle name="Calculation 2 3 3 3 3 7 5" xfId="15059"/>
    <cellStyle name="Calculation 2 3 3 3 3 7 6" xfId="15060"/>
    <cellStyle name="Calculation 2 3 3 3 3 7 7" xfId="15061"/>
    <cellStyle name="Calculation 2 3 3 3 3 7 8" xfId="15062"/>
    <cellStyle name="Calculation 2 3 3 3 3 8" xfId="15063"/>
    <cellStyle name="Calculation 2 3 3 3 3 9" xfId="15064"/>
    <cellStyle name="Calculation 2 3 3 3 4" xfId="15065"/>
    <cellStyle name="Calculation 2 3 3 3 4 2" xfId="15066"/>
    <cellStyle name="Calculation 2 3 3 3 4 3" xfId="15067"/>
    <cellStyle name="Calculation 2 3 3 3 4 4" xfId="15068"/>
    <cellStyle name="Calculation 2 3 3 3 4 5" xfId="15069"/>
    <cellStyle name="Calculation 2 3 3 3 4 6" xfId="15070"/>
    <cellStyle name="Calculation 2 3 3 3 4 7" xfId="15071"/>
    <cellStyle name="Calculation 2 3 3 3 4 8" xfId="15072"/>
    <cellStyle name="Calculation 2 3 3 3 4 9" xfId="15073"/>
    <cellStyle name="Calculation 2 3 3 3 5" xfId="15074"/>
    <cellStyle name="Calculation 2 3 3 3 5 2" xfId="15075"/>
    <cellStyle name="Calculation 2 3 3 3 5 3" xfId="15076"/>
    <cellStyle name="Calculation 2 3 3 3 5 4" xfId="15077"/>
    <cellStyle name="Calculation 2 3 3 3 5 5" xfId="15078"/>
    <cellStyle name="Calculation 2 3 3 3 5 6" xfId="15079"/>
    <cellStyle name="Calculation 2 3 3 3 5 7" xfId="15080"/>
    <cellStyle name="Calculation 2 3 3 3 5 8" xfId="15081"/>
    <cellStyle name="Calculation 2 3 3 3 5 9" xfId="15082"/>
    <cellStyle name="Calculation 2 3 3 3 6" xfId="15083"/>
    <cellStyle name="Calculation 2 3 3 3 6 2" xfId="15084"/>
    <cellStyle name="Calculation 2 3 3 3 6 3" xfId="15085"/>
    <cellStyle name="Calculation 2 3 3 3 6 4" xfId="15086"/>
    <cellStyle name="Calculation 2 3 3 3 6 5" xfId="15087"/>
    <cellStyle name="Calculation 2 3 3 3 6 6" xfId="15088"/>
    <cellStyle name="Calculation 2 3 3 3 6 7" xfId="15089"/>
    <cellStyle name="Calculation 2 3 3 3 6 8" xfId="15090"/>
    <cellStyle name="Calculation 2 3 3 3 6 9" xfId="15091"/>
    <cellStyle name="Calculation 2 3 3 3 7" xfId="15092"/>
    <cellStyle name="Calculation 2 3 3 3 7 2" xfId="15093"/>
    <cellStyle name="Calculation 2 3 3 3 7 3" xfId="15094"/>
    <cellStyle name="Calculation 2 3 3 3 7 4" xfId="15095"/>
    <cellStyle name="Calculation 2 3 3 3 7 5" xfId="15096"/>
    <cellStyle name="Calculation 2 3 3 3 7 6" xfId="15097"/>
    <cellStyle name="Calculation 2 3 3 3 7 7" xfId="15098"/>
    <cellStyle name="Calculation 2 3 3 3 7 8" xfId="15099"/>
    <cellStyle name="Calculation 2 3 3 3 8" xfId="15100"/>
    <cellStyle name="Calculation 2 3 3 3 8 2" xfId="15101"/>
    <cellStyle name="Calculation 2 3 3 3 8 3" xfId="15102"/>
    <cellStyle name="Calculation 2 3 3 3 8 4" xfId="15103"/>
    <cellStyle name="Calculation 2 3 3 3 8 5" xfId="15104"/>
    <cellStyle name="Calculation 2 3 3 3 8 6" xfId="15105"/>
    <cellStyle name="Calculation 2 3 3 3 8 7" xfId="15106"/>
    <cellStyle name="Calculation 2 3 3 3 8 8" xfId="15107"/>
    <cellStyle name="Calculation 2 3 3 3 9" xfId="15108"/>
    <cellStyle name="Calculation 2 3 3 3 9 2" xfId="15109"/>
    <cellStyle name="Calculation 2 3 3 3 9 3" xfId="15110"/>
    <cellStyle name="Calculation 2 3 3 3 9 4" xfId="15111"/>
    <cellStyle name="Calculation 2 3 3 3 9 5" xfId="15112"/>
    <cellStyle name="Calculation 2 3 3 3 9 6" xfId="15113"/>
    <cellStyle name="Calculation 2 3 3 3 9 7" xfId="15114"/>
    <cellStyle name="Calculation 2 3 3 3 9 8" xfId="15115"/>
    <cellStyle name="Calculation 2 3 3 4" xfId="15116"/>
    <cellStyle name="Calculation 2 3 3 4 10" xfId="15117"/>
    <cellStyle name="Calculation 2 3 3 4 11" xfId="15118"/>
    <cellStyle name="Calculation 2 3 3 4 12" xfId="15119"/>
    <cellStyle name="Calculation 2 3 3 4 13" xfId="15120"/>
    <cellStyle name="Calculation 2 3 3 4 14" xfId="15121"/>
    <cellStyle name="Calculation 2 3 3 4 15" xfId="15122"/>
    <cellStyle name="Calculation 2 3 3 4 16" xfId="15123"/>
    <cellStyle name="Calculation 2 3 3 4 17" xfId="15124"/>
    <cellStyle name="Calculation 2 3 3 4 18" xfId="15125"/>
    <cellStyle name="Calculation 2 3 3 4 19" xfId="15126"/>
    <cellStyle name="Calculation 2 3 3 4 2" xfId="15127"/>
    <cellStyle name="Calculation 2 3 3 4 2 10" xfId="15128"/>
    <cellStyle name="Calculation 2 3 3 4 2 2" xfId="15129"/>
    <cellStyle name="Calculation 2 3 3 4 2 2 2" xfId="15130"/>
    <cellStyle name="Calculation 2 3 3 4 2 2 3" xfId="15131"/>
    <cellStyle name="Calculation 2 3 3 4 2 2 4" xfId="15132"/>
    <cellStyle name="Calculation 2 3 3 4 2 2 5" xfId="15133"/>
    <cellStyle name="Calculation 2 3 3 4 2 2 6" xfId="15134"/>
    <cellStyle name="Calculation 2 3 3 4 2 2 7" xfId="15135"/>
    <cellStyle name="Calculation 2 3 3 4 2 2 8" xfId="15136"/>
    <cellStyle name="Calculation 2 3 3 4 2 2 9" xfId="15137"/>
    <cellStyle name="Calculation 2 3 3 4 2 3" xfId="15138"/>
    <cellStyle name="Calculation 2 3 3 4 2 4" xfId="15139"/>
    <cellStyle name="Calculation 2 3 3 4 2 5" xfId="15140"/>
    <cellStyle name="Calculation 2 3 3 4 2 6" xfId="15141"/>
    <cellStyle name="Calculation 2 3 3 4 2 7" xfId="15142"/>
    <cellStyle name="Calculation 2 3 3 4 2 8" xfId="15143"/>
    <cellStyle name="Calculation 2 3 3 4 2 9" xfId="15144"/>
    <cellStyle name="Calculation 2 3 3 4 20" xfId="15145"/>
    <cellStyle name="Calculation 2 3 3 4 21" xfId="15146"/>
    <cellStyle name="Calculation 2 3 3 4 22" xfId="15147"/>
    <cellStyle name="Calculation 2 3 3 4 23" xfId="15148"/>
    <cellStyle name="Calculation 2 3 3 4 24" xfId="15149"/>
    <cellStyle name="Calculation 2 3 3 4 3" xfId="15150"/>
    <cellStyle name="Calculation 2 3 3 4 3 2" xfId="15151"/>
    <cellStyle name="Calculation 2 3 3 4 3 3" xfId="15152"/>
    <cellStyle name="Calculation 2 3 3 4 3 4" xfId="15153"/>
    <cellStyle name="Calculation 2 3 3 4 3 5" xfId="15154"/>
    <cellStyle name="Calculation 2 3 3 4 3 6" xfId="15155"/>
    <cellStyle name="Calculation 2 3 3 4 3 7" xfId="15156"/>
    <cellStyle name="Calculation 2 3 3 4 3 8" xfId="15157"/>
    <cellStyle name="Calculation 2 3 3 4 3 9" xfId="15158"/>
    <cellStyle name="Calculation 2 3 3 4 4" xfId="15159"/>
    <cellStyle name="Calculation 2 3 3 4 4 2" xfId="15160"/>
    <cellStyle name="Calculation 2 3 3 4 4 3" xfId="15161"/>
    <cellStyle name="Calculation 2 3 3 4 4 4" xfId="15162"/>
    <cellStyle name="Calculation 2 3 3 4 4 5" xfId="15163"/>
    <cellStyle name="Calculation 2 3 3 4 4 6" xfId="15164"/>
    <cellStyle name="Calculation 2 3 3 4 4 7" xfId="15165"/>
    <cellStyle name="Calculation 2 3 3 4 4 8" xfId="15166"/>
    <cellStyle name="Calculation 2 3 3 4 4 9" xfId="15167"/>
    <cellStyle name="Calculation 2 3 3 4 5" xfId="15168"/>
    <cellStyle name="Calculation 2 3 3 4 5 2" xfId="15169"/>
    <cellStyle name="Calculation 2 3 3 4 5 3" xfId="15170"/>
    <cellStyle name="Calculation 2 3 3 4 5 4" xfId="15171"/>
    <cellStyle name="Calculation 2 3 3 4 5 5" xfId="15172"/>
    <cellStyle name="Calculation 2 3 3 4 5 6" xfId="15173"/>
    <cellStyle name="Calculation 2 3 3 4 5 7" xfId="15174"/>
    <cellStyle name="Calculation 2 3 3 4 5 8" xfId="15175"/>
    <cellStyle name="Calculation 2 3 3 4 6" xfId="15176"/>
    <cellStyle name="Calculation 2 3 3 4 6 2" xfId="15177"/>
    <cellStyle name="Calculation 2 3 3 4 6 3" xfId="15178"/>
    <cellStyle name="Calculation 2 3 3 4 6 4" xfId="15179"/>
    <cellStyle name="Calculation 2 3 3 4 6 5" xfId="15180"/>
    <cellStyle name="Calculation 2 3 3 4 6 6" xfId="15181"/>
    <cellStyle name="Calculation 2 3 3 4 6 7" xfId="15182"/>
    <cellStyle name="Calculation 2 3 3 4 6 8" xfId="15183"/>
    <cellStyle name="Calculation 2 3 3 4 7" xfId="15184"/>
    <cellStyle name="Calculation 2 3 3 4 7 2" xfId="15185"/>
    <cellStyle name="Calculation 2 3 3 4 7 3" xfId="15186"/>
    <cellStyle name="Calculation 2 3 3 4 7 4" xfId="15187"/>
    <cellStyle name="Calculation 2 3 3 4 7 5" xfId="15188"/>
    <cellStyle name="Calculation 2 3 3 4 7 6" xfId="15189"/>
    <cellStyle name="Calculation 2 3 3 4 7 7" xfId="15190"/>
    <cellStyle name="Calculation 2 3 3 4 7 8" xfId="15191"/>
    <cellStyle name="Calculation 2 3 3 4 8" xfId="15192"/>
    <cellStyle name="Calculation 2 3 3 4 9" xfId="15193"/>
    <cellStyle name="Calculation 2 3 3 5" xfId="15194"/>
    <cellStyle name="Calculation 2 3 3 5 10" xfId="15195"/>
    <cellStyle name="Calculation 2 3 3 5 11" xfId="15196"/>
    <cellStyle name="Calculation 2 3 3 5 12" xfId="15197"/>
    <cellStyle name="Calculation 2 3 3 5 13" xfId="15198"/>
    <cellStyle name="Calculation 2 3 3 5 14" xfId="15199"/>
    <cellStyle name="Calculation 2 3 3 5 15" xfId="15200"/>
    <cellStyle name="Calculation 2 3 3 5 16" xfId="15201"/>
    <cellStyle name="Calculation 2 3 3 5 17" xfId="15202"/>
    <cellStyle name="Calculation 2 3 3 5 18" xfId="15203"/>
    <cellStyle name="Calculation 2 3 3 5 2" xfId="15204"/>
    <cellStyle name="Calculation 2 3 3 5 2 10" xfId="15205"/>
    <cellStyle name="Calculation 2 3 3 5 2 2" xfId="15206"/>
    <cellStyle name="Calculation 2 3 3 5 2 2 2" xfId="15207"/>
    <cellStyle name="Calculation 2 3 3 5 2 2 3" xfId="15208"/>
    <cellStyle name="Calculation 2 3 3 5 2 2 4" xfId="15209"/>
    <cellStyle name="Calculation 2 3 3 5 2 2 5" xfId="15210"/>
    <cellStyle name="Calculation 2 3 3 5 2 2 6" xfId="15211"/>
    <cellStyle name="Calculation 2 3 3 5 2 2 7" xfId="15212"/>
    <cellStyle name="Calculation 2 3 3 5 2 2 8" xfId="15213"/>
    <cellStyle name="Calculation 2 3 3 5 2 2 9" xfId="15214"/>
    <cellStyle name="Calculation 2 3 3 5 2 3" xfId="15215"/>
    <cellStyle name="Calculation 2 3 3 5 2 4" xfId="15216"/>
    <cellStyle name="Calculation 2 3 3 5 2 5" xfId="15217"/>
    <cellStyle name="Calculation 2 3 3 5 2 6" xfId="15218"/>
    <cellStyle name="Calculation 2 3 3 5 2 7" xfId="15219"/>
    <cellStyle name="Calculation 2 3 3 5 2 8" xfId="15220"/>
    <cellStyle name="Calculation 2 3 3 5 2 9" xfId="15221"/>
    <cellStyle name="Calculation 2 3 3 5 3" xfId="15222"/>
    <cellStyle name="Calculation 2 3 3 5 3 2" xfId="15223"/>
    <cellStyle name="Calculation 2 3 3 5 3 3" xfId="15224"/>
    <cellStyle name="Calculation 2 3 3 5 3 4" xfId="15225"/>
    <cellStyle name="Calculation 2 3 3 5 3 5" xfId="15226"/>
    <cellStyle name="Calculation 2 3 3 5 3 6" xfId="15227"/>
    <cellStyle name="Calculation 2 3 3 5 3 7" xfId="15228"/>
    <cellStyle name="Calculation 2 3 3 5 3 8" xfId="15229"/>
    <cellStyle name="Calculation 2 3 3 5 4" xfId="15230"/>
    <cellStyle name="Calculation 2 3 3 5 4 2" xfId="15231"/>
    <cellStyle name="Calculation 2 3 3 5 4 3" xfId="15232"/>
    <cellStyle name="Calculation 2 3 3 5 4 4" xfId="15233"/>
    <cellStyle name="Calculation 2 3 3 5 4 5" xfId="15234"/>
    <cellStyle name="Calculation 2 3 3 5 4 6" xfId="15235"/>
    <cellStyle name="Calculation 2 3 3 5 4 7" xfId="15236"/>
    <cellStyle name="Calculation 2 3 3 5 4 8" xfId="15237"/>
    <cellStyle name="Calculation 2 3 3 5 4 9" xfId="15238"/>
    <cellStyle name="Calculation 2 3 3 5 5" xfId="15239"/>
    <cellStyle name="Calculation 2 3 3 5 6" xfId="15240"/>
    <cellStyle name="Calculation 2 3 3 5 7" xfId="15241"/>
    <cellStyle name="Calculation 2 3 3 5 8" xfId="15242"/>
    <cellStyle name="Calculation 2 3 3 5 9" xfId="15243"/>
    <cellStyle name="Calculation 2 3 3 6" xfId="15244"/>
    <cellStyle name="Calculation 2 3 3 6 10" xfId="15245"/>
    <cellStyle name="Calculation 2 3 3 6 11" xfId="15246"/>
    <cellStyle name="Calculation 2 3 3 6 12" xfId="15247"/>
    <cellStyle name="Calculation 2 3 3 6 13" xfId="15248"/>
    <cellStyle name="Calculation 2 3 3 6 14" xfId="15249"/>
    <cellStyle name="Calculation 2 3 3 6 15" xfId="15250"/>
    <cellStyle name="Calculation 2 3 3 6 16" xfId="15251"/>
    <cellStyle name="Calculation 2 3 3 6 17" xfId="15252"/>
    <cellStyle name="Calculation 2 3 3 6 18" xfId="15253"/>
    <cellStyle name="Calculation 2 3 3 6 2" xfId="15254"/>
    <cellStyle name="Calculation 2 3 3 6 2 2" xfId="15255"/>
    <cellStyle name="Calculation 2 3 3 6 2 3" xfId="15256"/>
    <cellStyle name="Calculation 2 3 3 6 2 4" xfId="15257"/>
    <cellStyle name="Calculation 2 3 3 6 2 5" xfId="15258"/>
    <cellStyle name="Calculation 2 3 3 6 2 6" xfId="15259"/>
    <cellStyle name="Calculation 2 3 3 6 2 7" xfId="15260"/>
    <cellStyle name="Calculation 2 3 3 6 2 8" xfId="15261"/>
    <cellStyle name="Calculation 2 3 3 6 2 9" xfId="15262"/>
    <cellStyle name="Calculation 2 3 3 6 3" xfId="15263"/>
    <cellStyle name="Calculation 2 3 3 6 4" xfId="15264"/>
    <cellStyle name="Calculation 2 3 3 6 5" xfId="15265"/>
    <cellStyle name="Calculation 2 3 3 6 6" xfId="15266"/>
    <cellStyle name="Calculation 2 3 3 6 7" xfId="15267"/>
    <cellStyle name="Calculation 2 3 3 6 8" xfId="15268"/>
    <cellStyle name="Calculation 2 3 3 6 9" xfId="15269"/>
    <cellStyle name="Calculation 2 3 3 7" xfId="15270"/>
    <cellStyle name="Calculation 2 3 3 7 10" xfId="15271"/>
    <cellStyle name="Calculation 2 3 3 7 11" xfId="15272"/>
    <cellStyle name="Calculation 2 3 3 7 12" xfId="15273"/>
    <cellStyle name="Calculation 2 3 3 7 13" xfId="15274"/>
    <cellStyle name="Calculation 2 3 3 7 14" xfId="15275"/>
    <cellStyle name="Calculation 2 3 3 7 15" xfId="15276"/>
    <cellStyle name="Calculation 2 3 3 7 16" xfId="15277"/>
    <cellStyle name="Calculation 2 3 3 7 17" xfId="15278"/>
    <cellStyle name="Calculation 2 3 3 7 18" xfId="15279"/>
    <cellStyle name="Calculation 2 3 3 7 2" xfId="15280"/>
    <cellStyle name="Calculation 2 3 3 7 3" xfId="15281"/>
    <cellStyle name="Calculation 2 3 3 7 4" xfId="15282"/>
    <cellStyle name="Calculation 2 3 3 7 5" xfId="15283"/>
    <cellStyle name="Calculation 2 3 3 7 6" xfId="15284"/>
    <cellStyle name="Calculation 2 3 3 7 7" xfId="15285"/>
    <cellStyle name="Calculation 2 3 3 7 8" xfId="15286"/>
    <cellStyle name="Calculation 2 3 3 7 9" xfId="15287"/>
    <cellStyle name="Calculation 2 3 3 8" xfId="15288"/>
    <cellStyle name="Calculation 2 3 3 8 2" xfId="15289"/>
    <cellStyle name="Calculation 2 3 3 8 3" xfId="15290"/>
    <cellStyle name="Calculation 2 3 3 8 4" xfId="15291"/>
    <cellStyle name="Calculation 2 3 3 8 5" xfId="15292"/>
    <cellStyle name="Calculation 2 3 3 8 6" xfId="15293"/>
    <cellStyle name="Calculation 2 3 3 8 7" xfId="15294"/>
    <cellStyle name="Calculation 2 3 3 8 8" xfId="15295"/>
    <cellStyle name="Calculation 2 3 3 8 9" xfId="15296"/>
    <cellStyle name="Calculation 2 3 3 9" xfId="15297"/>
    <cellStyle name="Calculation 2 3 3 9 2" xfId="15298"/>
    <cellStyle name="Calculation 2 3 3 9 3" xfId="15299"/>
    <cellStyle name="Calculation 2 3 3 9 4" xfId="15300"/>
    <cellStyle name="Calculation 2 3 3 9 5" xfId="15301"/>
    <cellStyle name="Calculation 2 3 3 9 6" xfId="15302"/>
    <cellStyle name="Calculation 2 3 3 9 7" xfId="15303"/>
    <cellStyle name="Calculation 2 3 3 9 8" xfId="15304"/>
    <cellStyle name="Calculation 2 3 3 9 9" xfId="15305"/>
    <cellStyle name="Calculation 2 3 4" xfId="9877"/>
    <cellStyle name="Calculation 2 3 4 10" xfId="15306"/>
    <cellStyle name="Calculation 2 3 4 11" xfId="15307"/>
    <cellStyle name="Calculation 2 3 4 12" xfId="15308"/>
    <cellStyle name="Calculation 2 3 4 13" xfId="15309"/>
    <cellStyle name="Calculation 2 3 4 14" xfId="15310"/>
    <cellStyle name="Calculation 2 3 4 15" xfId="15311"/>
    <cellStyle name="Calculation 2 3 4 16" xfId="15312"/>
    <cellStyle name="Calculation 2 3 4 17" xfId="15313"/>
    <cellStyle name="Calculation 2 3 4 18" xfId="15314"/>
    <cellStyle name="Calculation 2 3 4 19" xfId="15315"/>
    <cellStyle name="Calculation 2 3 4 2" xfId="15316"/>
    <cellStyle name="Calculation 2 3 4 2 10" xfId="15317"/>
    <cellStyle name="Calculation 2 3 4 2 11" xfId="15318"/>
    <cellStyle name="Calculation 2 3 4 2 12" xfId="15319"/>
    <cellStyle name="Calculation 2 3 4 2 13" xfId="15320"/>
    <cellStyle name="Calculation 2 3 4 2 14" xfId="15321"/>
    <cellStyle name="Calculation 2 3 4 2 15" xfId="15322"/>
    <cellStyle name="Calculation 2 3 4 2 16" xfId="15323"/>
    <cellStyle name="Calculation 2 3 4 2 17" xfId="15324"/>
    <cellStyle name="Calculation 2 3 4 2 18" xfId="15325"/>
    <cellStyle name="Calculation 2 3 4 2 19" xfId="15326"/>
    <cellStyle name="Calculation 2 3 4 2 2" xfId="15327"/>
    <cellStyle name="Calculation 2 3 4 2 2 10" xfId="15328"/>
    <cellStyle name="Calculation 2 3 4 2 2 11" xfId="15329"/>
    <cellStyle name="Calculation 2 3 4 2 2 12" xfId="15330"/>
    <cellStyle name="Calculation 2 3 4 2 2 13" xfId="15331"/>
    <cellStyle name="Calculation 2 3 4 2 2 14" xfId="15332"/>
    <cellStyle name="Calculation 2 3 4 2 2 15" xfId="15333"/>
    <cellStyle name="Calculation 2 3 4 2 2 2" xfId="15334"/>
    <cellStyle name="Calculation 2 3 4 2 2 2 2" xfId="15335"/>
    <cellStyle name="Calculation 2 3 4 2 2 2 3" xfId="15336"/>
    <cellStyle name="Calculation 2 3 4 2 2 2 4" xfId="15337"/>
    <cellStyle name="Calculation 2 3 4 2 2 2 5" xfId="15338"/>
    <cellStyle name="Calculation 2 3 4 2 2 2 6" xfId="15339"/>
    <cellStyle name="Calculation 2 3 4 2 2 2 7" xfId="15340"/>
    <cellStyle name="Calculation 2 3 4 2 2 2 8" xfId="15341"/>
    <cellStyle name="Calculation 2 3 4 2 2 2 9" xfId="15342"/>
    <cellStyle name="Calculation 2 3 4 2 2 3" xfId="15343"/>
    <cellStyle name="Calculation 2 3 4 2 2 3 2" xfId="15344"/>
    <cellStyle name="Calculation 2 3 4 2 2 3 3" xfId="15345"/>
    <cellStyle name="Calculation 2 3 4 2 2 3 4" xfId="15346"/>
    <cellStyle name="Calculation 2 3 4 2 2 3 5" xfId="15347"/>
    <cellStyle name="Calculation 2 3 4 2 2 3 6" xfId="15348"/>
    <cellStyle name="Calculation 2 3 4 2 2 3 7" xfId="15349"/>
    <cellStyle name="Calculation 2 3 4 2 2 3 8" xfId="15350"/>
    <cellStyle name="Calculation 2 3 4 2 2 4" xfId="15351"/>
    <cellStyle name="Calculation 2 3 4 2 2 4 2" xfId="15352"/>
    <cellStyle name="Calculation 2 3 4 2 2 4 3" xfId="15353"/>
    <cellStyle name="Calculation 2 3 4 2 2 4 4" xfId="15354"/>
    <cellStyle name="Calculation 2 3 4 2 2 4 5" xfId="15355"/>
    <cellStyle name="Calculation 2 3 4 2 2 4 6" xfId="15356"/>
    <cellStyle name="Calculation 2 3 4 2 2 4 7" xfId="15357"/>
    <cellStyle name="Calculation 2 3 4 2 2 4 8" xfId="15358"/>
    <cellStyle name="Calculation 2 3 4 2 2 5" xfId="15359"/>
    <cellStyle name="Calculation 2 3 4 2 2 5 2" xfId="15360"/>
    <cellStyle name="Calculation 2 3 4 2 2 5 3" xfId="15361"/>
    <cellStyle name="Calculation 2 3 4 2 2 5 4" xfId="15362"/>
    <cellStyle name="Calculation 2 3 4 2 2 5 5" xfId="15363"/>
    <cellStyle name="Calculation 2 3 4 2 2 5 6" xfId="15364"/>
    <cellStyle name="Calculation 2 3 4 2 2 5 7" xfId="15365"/>
    <cellStyle name="Calculation 2 3 4 2 2 5 8" xfId="15366"/>
    <cellStyle name="Calculation 2 3 4 2 2 6" xfId="15367"/>
    <cellStyle name="Calculation 2 3 4 2 2 6 2" xfId="15368"/>
    <cellStyle name="Calculation 2 3 4 2 2 6 3" xfId="15369"/>
    <cellStyle name="Calculation 2 3 4 2 2 6 4" xfId="15370"/>
    <cellStyle name="Calculation 2 3 4 2 2 6 5" xfId="15371"/>
    <cellStyle name="Calculation 2 3 4 2 2 6 6" xfId="15372"/>
    <cellStyle name="Calculation 2 3 4 2 2 6 7" xfId="15373"/>
    <cellStyle name="Calculation 2 3 4 2 2 6 8" xfId="15374"/>
    <cellStyle name="Calculation 2 3 4 2 2 7" xfId="15375"/>
    <cellStyle name="Calculation 2 3 4 2 2 7 2" xfId="15376"/>
    <cellStyle name="Calculation 2 3 4 2 2 7 3" xfId="15377"/>
    <cellStyle name="Calculation 2 3 4 2 2 7 4" xfId="15378"/>
    <cellStyle name="Calculation 2 3 4 2 2 7 5" xfId="15379"/>
    <cellStyle name="Calculation 2 3 4 2 2 7 6" xfId="15380"/>
    <cellStyle name="Calculation 2 3 4 2 2 7 7" xfId="15381"/>
    <cellStyle name="Calculation 2 3 4 2 2 7 8" xfId="15382"/>
    <cellStyle name="Calculation 2 3 4 2 2 8" xfId="15383"/>
    <cellStyle name="Calculation 2 3 4 2 2 9" xfId="15384"/>
    <cellStyle name="Calculation 2 3 4 2 20" xfId="15385"/>
    <cellStyle name="Calculation 2 3 4 2 21" xfId="15386"/>
    <cellStyle name="Calculation 2 3 4 2 22" xfId="15387"/>
    <cellStyle name="Calculation 2 3 4 2 23" xfId="15388"/>
    <cellStyle name="Calculation 2 3 4 2 24" xfId="15389"/>
    <cellStyle name="Calculation 2 3 4 2 25" xfId="15390"/>
    <cellStyle name="Calculation 2 3 4 2 26" xfId="15391"/>
    <cellStyle name="Calculation 2 3 4 2 27" xfId="15392"/>
    <cellStyle name="Calculation 2 3 4 2 3" xfId="15393"/>
    <cellStyle name="Calculation 2 3 4 2 3 10" xfId="15394"/>
    <cellStyle name="Calculation 2 3 4 2 3 11" xfId="15395"/>
    <cellStyle name="Calculation 2 3 4 2 3 12" xfId="15396"/>
    <cellStyle name="Calculation 2 3 4 2 3 13" xfId="15397"/>
    <cellStyle name="Calculation 2 3 4 2 3 14" xfId="15398"/>
    <cellStyle name="Calculation 2 3 4 2 3 15" xfId="15399"/>
    <cellStyle name="Calculation 2 3 4 2 3 2" xfId="15400"/>
    <cellStyle name="Calculation 2 3 4 2 3 2 2" xfId="15401"/>
    <cellStyle name="Calculation 2 3 4 2 3 2 3" xfId="15402"/>
    <cellStyle name="Calculation 2 3 4 2 3 2 4" xfId="15403"/>
    <cellStyle name="Calculation 2 3 4 2 3 2 5" xfId="15404"/>
    <cellStyle name="Calculation 2 3 4 2 3 2 6" xfId="15405"/>
    <cellStyle name="Calculation 2 3 4 2 3 2 7" xfId="15406"/>
    <cellStyle name="Calculation 2 3 4 2 3 2 8" xfId="15407"/>
    <cellStyle name="Calculation 2 3 4 2 3 3" xfId="15408"/>
    <cellStyle name="Calculation 2 3 4 2 3 3 2" xfId="15409"/>
    <cellStyle name="Calculation 2 3 4 2 3 3 3" xfId="15410"/>
    <cellStyle name="Calculation 2 3 4 2 3 3 4" xfId="15411"/>
    <cellStyle name="Calculation 2 3 4 2 3 3 5" xfId="15412"/>
    <cellStyle name="Calculation 2 3 4 2 3 3 6" xfId="15413"/>
    <cellStyle name="Calculation 2 3 4 2 3 3 7" xfId="15414"/>
    <cellStyle name="Calculation 2 3 4 2 3 3 8" xfId="15415"/>
    <cellStyle name="Calculation 2 3 4 2 3 4" xfId="15416"/>
    <cellStyle name="Calculation 2 3 4 2 3 4 2" xfId="15417"/>
    <cellStyle name="Calculation 2 3 4 2 3 4 3" xfId="15418"/>
    <cellStyle name="Calculation 2 3 4 2 3 4 4" xfId="15419"/>
    <cellStyle name="Calculation 2 3 4 2 3 4 5" xfId="15420"/>
    <cellStyle name="Calculation 2 3 4 2 3 4 6" xfId="15421"/>
    <cellStyle name="Calculation 2 3 4 2 3 4 7" xfId="15422"/>
    <cellStyle name="Calculation 2 3 4 2 3 4 8" xfId="15423"/>
    <cellStyle name="Calculation 2 3 4 2 3 5" xfId="15424"/>
    <cellStyle name="Calculation 2 3 4 2 3 5 2" xfId="15425"/>
    <cellStyle name="Calculation 2 3 4 2 3 5 3" xfId="15426"/>
    <cellStyle name="Calculation 2 3 4 2 3 5 4" xfId="15427"/>
    <cellStyle name="Calculation 2 3 4 2 3 5 5" xfId="15428"/>
    <cellStyle name="Calculation 2 3 4 2 3 5 6" xfId="15429"/>
    <cellStyle name="Calculation 2 3 4 2 3 5 7" xfId="15430"/>
    <cellStyle name="Calculation 2 3 4 2 3 5 8" xfId="15431"/>
    <cellStyle name="Calculation 2 3 4 2 3 6" xfId="15432"/>
    <cellStyle name="Calculation 2 3 4 2 3 6 2" xfId="15433"/>
    <cellStyle name="Calculation 2 3 4 2 3 6 3" xfId="15434"/>
    <cellStyle name="Calculation 2 3 4 2 3 6 4" xfId="15435"/>
    <cellStyle name="Calculation 2 3 4 2 3 6 5" xfId="15436"/>
    <cellStyle name="Calculation 2 3 4 2 3 6 6" xfId="15437"/>
    <cellStyle name="Calculation 2 3 4 2 3 6 7" xfId="15438"/>
    <cellStyle name="Calculation 2 3 4 2 3 6 8" xfId="15439"/>
    <cellStyle name="Calculation 2 3 4 2 3 7" xfId="15440"/>
    <cellStyle name="Calculation 2 3 4 2 3 7 2" xfId="15441"/>
    <cellStyle name="Calculation 2 3 4 2 3 7 3" xfId="15442"/>
    <cellStyle name="Calculation 2 3 4 2 3 7 4" xfId="15443"/>
    <cellStyle name="Calculation 2 3 4 2 3 7 5" xfId="15444"/>
    <cellStyle name="Calculation 2 3 4 2 3 7 6" xfId="15445"/>
    <cellStyle name="Calculation 2 3 4 2 3 7 7" xfId="15446"/>
    <cellStyle name="Calculation 2 3 4 2 3 7 8" xfId="15447"/>
    <cellStyle name="Calculation 2 3 4 2 3 8" xfId="15448"/>
    <cellStyle name="Calculation 2 3 4 2 3 9" xfId="15449"/>
    <cellStyle name="Calculation 2 3 4 2 4" xfId="15450"/>
    <cellStyle name="Calculation 2 3 4 2 4 2" xfId="15451"/>
    <cellStyle name="Calculation 2 3 4 2 4 3" xfId="15452"/>
    <cellStyle name="Calculation 2 3 4 2 4 4" xfId="15453"/>
    <cellStyle name="Calculation 2 3 4 2 4 5" xfId="15454"/>
    <cellStyle name="Calculation 2 3 4 2 4 6" xfId="15455"/>
    <cellStyle name="Calculation 2 3 4 2 4 7" xfId="15456"/>
    <cellStyle name="Calculation 2 3 4 2 4 8" xfId="15457"/>
    <cellStyle name="Calculation 2 3 4 2 4 9" xfId="15458"/>
    <cellStyle name="Calculation 2 3 4 2 5" xfId="15459"/>
    <cellStyle name="Calculation 2 3 4 2 5 2" xfId="15460"/>
    <cellStyle name="Calculation 2 3 4 2 5 3" xfId="15461"/>
    <cellStyle name="Calculation 2 3 4 2 5 4" xfId="15462"/>
    <cellStyle name="Calculation 2 3 4 2 5 5" xfId="15463"/>
    <cellStyle name="Calculation 2 3 4 2 5 6" xfId="15464"/>
    <cellStyle name="Calculation 2 3 4 2 5 7" xfId="15465"/>
    <cellStyle name="Calculation 2 3 4 2 5 8" xfId="15466"/>
    <cellStyle name="Calculation 2 3 4 2 6" xfId="15467"/>
    <cellStyle name="Calculation 2 3 4 2 6 2" xfId="15468"/>
    <cellStyle name="Calculation 2 3 4 2 6 3" xfId="15469"/>
    <cellStyle name="Calculation 2 3 4 2 6 4" xfId="15470"/>
    <cellStyle name="Calculation 2 3 4 2 6 5" xfId="15471"/>
    <cellStyle name="Calculation 2 3 4 2 6 6" xfId="15472"/>
    <cellStyle name="Calculation 2 3 4 2 6 7" xfId="15473"/>
    <cellStyle name="Calculation 2 3 4 2 6 8" xfId="15474"/>
    <cellStyle name="Calculation 2 3 4 2 7" xfId="15475"/>
    <cellStyle name="Calculation 2 3 4 2 7 2" xfId="15476"/>
    <cellStyle name="Calculation 2 3 4 2 7 3" xfId="15477"/>
    <cellStyle name="Calculation 2 3 4 2 7 4" xfId="15478"/>
    <cellStyle name="Calculation 2 3 4 2 7 5" xfId="15479"/>
    <cellStyle name="Calculation 2 3 4 2 7 6" xfId="15480"/>
    <cellStyle name="Calculation 2 3 4 2 7 7" xfId="15481"/>
    <cellStyle name="Calculation 2 3 4 2 7 8" xfId="15482"/>
    <cellStyle name="Calculation 2 3 4 2 8" xfId="15483"/>
    <cellStyle name="Calculation 2 3 4 2 8 2" xfId="15484"/>
    <cellStyle name="Calculation 2 3 4 2 8 3" xfId="15485"/>
    <cellStyle name="Calculation 2 3 4 2 8 4" xfId="15486"/>
    <cellStyle name="Calculation 2 3 4 2 8 5" xfId="15487"/>
    <cellStyle name="Calculation 2 3 4 2 8 6" xfId="15488"/>
    <cellStyle name="Calculation 2 3 4 2 8 7" xfId="15489"/>
    <cellStyle name="Calculation 2 3 4 2 8 8" xfId="15490"/>
    <cellStyle name="Calculation 2 3 4 2 9" xfId="15491"/>
    <cellStyle name="Calculation 2 3 4 2 9 2" xfId="15492"/>
    <cellStyle name="Calculation 2 3 4 2 9 3" xfId="15493"/>
    <cellStyle name="Calculation 2 3 4 2 9 4" xfId="15494"/>
    <cellStyle name="Calculation 2 3 4 2 9 5" xfId="15495"/>
    <cellStyle name="Calculation 2 3 4 2 9 6" xfId="15496"/>
    <cellStyle name="Calculation 2 3 4 2 9 7" xfId="15497"/>
    <cellStyle name="Calculation 2 3 4 2 9 8" xfId="15498"/>
    <cellStyle name="Calculation 2 3 4 20" xfId="15499"/>
    <cellStyle name="Calculation 2 3 4 21" xfId="15500"/>
    <cellStyle name="Calculation 2 3 4 22" xfId="15501"/>
    <cellStyle name="Calculation 2 3 4 23" xfId="15502"/>
    <cellStyle name="Calculation 2 3 4 24" xfId="15503"/>
    <cellStyle name="Calculation 2 3 4 3" xfId="15504"/>
    <cellStyle name="Calculation 2 3 4 3 10" xfId="15505"/>
    <cellStyle name="Calculation 2 3 4 3 11" xfId="15506"/>
    <cellStyle name="Calculation 2 3 4 3 12" xfId="15507"/>
    <cellStyle name="Calculation 2 3 4 3 13" xfId="15508"/>
    <cellStyle name="Calculation 2 3 4 3 14" xfId="15509"/>
    <cellStyle name="Calculation 2 3 4 3 15" xfId="15510"/>
    <cellStyle name="Calculation 2 3 4 3 16" xfId="15511"/>
    <cellStyle name="Calculation 2 3 4 3 17" xfId="15512"/>
    <cellStyle name="Calculation 2 3 4 3 18" xfId="15513"/>
    <cellStyle name="Calculation 2 3 4 3 19" xfId="15514"/>
    <cellStyle name="Calculation 2 3 4 3 2" xfId="15515"/>
    <cellStyle name="Calculation 2 3 4 3 2 10" xfId="15516"/>
    <cellStyle name="Calculation 2 3 4 3 2 2" xfId="15517"/>
    <cellStyle name="Calculation 2 3 4 3 2 2 2" xfId="15518"/>
    <cellStyle name="Calculation 2 3 4 3 2 2 3" xfId="15519"/>
    <cellStyle name="Calculation 2 3 4 3 2 2 4" xfId="15520"/>
    <cellStyle name="Calculation 2 3 4 3 2 2 5" xfId="15521"/>
    <cellStyle name="Calculation 2 3 4 3 2 2 6" xfId="15522"/>
    <cellStyle name="Calculation 2 3 4 3 2 2 7" xfId="15523"/>
    <cellStyle name="Calculation 2 3 4 3 2 2 8" xfId="15524"/>
    <cellStyle name="Calculation 2 3 4 3 2 2 9" xfId="15525"/>
    <cellStyle name="Calculation 2 3 4 3 2 3" xfId="15526"/>
    <cellStyle name="Calculation 2 3 4 3 2 4" xfId="15527"/>
    <cellStyle name="Calculation 2 3 4 3 2 5" xfId="15528"/>
    <cellStyle name="Calculation 2 3 4 3 2 6" xfId="15529"/>
    <cellStyle name="Calculation 2 3 4 3 2 7" xfId="15530"/>
    <cellStyle name="Calculation 2 3 4 3 2 8" xfId="15531"/>
    <cellStyle name="Calculation 2 3 4 3 2 9" xfId="15532"/>
    <cellStyle name="Calculation 2 3 4 3 20" xfId="15533"/>
    <cellStyle name="Calculation 2 3 4 3 21" xfId="15534"/>
    <cellStyle name="Calculation 2 3 4 3 22" xfId="15535"/>
    <cellStyle name="Calculation 2 3 4 3 23" xfId="15536"/>
    <cellStyle name="Calculation 2 3 4 3 24" xfId="15537"/>
    <cellStyle name="Calculation 2 3 4 3 3" xfId="15538"/>
    <cellStyle name="Calculation 2 3 4 3 3 2" xfId="15539"/>
    <cellStyle name="Calculation 2 3 4 3 3 3" xfId="15540"/>
    <cellStyle name="Calculation 2 3 4 3 3 4" xfId="15541"/>
    <cellStyle name="Calculation 2 3 4 3 3 5" xfId="15542"/>
    <cellStyle name="Calculation 2 3 4 3 3 6" xfId="15543"/>
    <cellStyle name="Calculation 2 3 4 3 3 7" xfId="15544"/>
    <cellStyle name="Calculation 2 3 4 3 3 8" xfId="15545"/>
    <cellStyle name="Calculation 2 3 4 3 4" xfId="15546"/>
    <cellStyle name="Calculation 2 3 4 3 4 2" xfId="15547"/>
    <cellStyle name="Calculation 2 3 4 3 4 3" xfId="15548"/>
    <cellStyle name="Calculation 2 3 4 3 4 4" xfId="15549"/>
    <cellStyle name="Calculation 2 3 4 3 4 5" xfId="15550"/>
    <cellStyle name="Calculation 2 3 4 3 4 6" xfId="15551"/>
    <cellStyle name="Calculation 2 3 4 3 4 7" xfId="15552"/>
    <cellStyle name="Calculation 2 3 4 3 4 8" xfId="15553"/>
    <cellStyle name="Calculation 2 3 4 3 4 9" xfId="15554"/>
    <cellStyle name="Calculation 2 3 4 3 5" xfId="15555"/>
    <cellStyle name="Calculation 2 3 4 3 5 2" xfId="15556"/>
    <cellStyle name="Calculation 2 3 4 3 5 3" xfId="15557"/>
    <cellStyle name="Calculation 2 3 4 3 5 4" xfId="15558"/>
    <cellStyle name="Calculation 2 3 4 3 5 5" xfId="15559"/>
    <cellStyle name="Calculation 2 3 4 3 5 6" xfId="15560"/>
    <cellStyle name="Calculation 2 3 4 3 5 7" xfId="15561"/>
    <cellStyle name="Calculation 2 3 4 3 5 8" xfId="15562"/>
    <cellStyle name="Calculation 2 3 4 3 6" xfId="15563"/>
    <cellStyle name="Calculation 2 3 4 3 6 2" xfId="15564"/>
    <cellStyle name="Calculation 2 3 4 3 6 3" xfId="15565"/>
    <cellStyle name="Calculation 2 3 4 3 6 4" xfId="15566"/>
    <cellStyle name="Calculation 2 3 4 3 6 5" xfId="15567"/>
    <cellStyle name="Calculation 2 3 4 3 6 6" xfId="15568"/>
    <cellStyle name="Calculation 2 3 4 3 6 7" xfId="15569"/>
    <cellStyle name="Calculation 2 3 4 3 6 8" xfId="15570"/>
    <cellStyle name="Calculation 2 3 4 3 7" xfId="15571"/>
    <cellStyle name="Calculation 2 3 4 3 7 2" xfId="15572"/>
    <cellStyle name="Calculation 2 3 4 3 7 3" xfId="15573"/>
    <cellStyle name="Calculation 2 3 4 3 7 4" xfId="15574"/>
    <cellStyle name="Calculation 2 3 4 3 7 5" xfId="15575"/>
    <cellStyle name="Calculation 2 3 4 3 7 6" xfId="15576"/>
    <cellStyle name="Calculation 2 3 4 3 7 7" xfId="15577"/>
    <cellStyle name="Calculation 2 3 4 3 7 8" xfId="15578"/>
    <cellStyle name="Calculation 2 3 4 3 8" xfId="15579"/>
    <cellStyle name="Calculation 2 3 4 3 9" xfId="15580"/>
    <cellStyle name="Calculation 2 3 4 4" xfId="15581"/>
    <cellStyle name="Calculation 2 3 4 4 10" xfId="15582"/>
    <cellStyle name="Calculation 2 3 4 4 11" xfId="15583"/>
    <cellStyle name="Calculation 2 3 4 4 12" xfId="15584"/>
    <cellStyle name="Calculation 2 3 4 4 13" xfId="15585"/>
    <cellStyle name="Calculation 2 3 4 4 14" xfId="15586"/>
    <cellStyle name="Calculation 2 3 4 4 15" xfId="15587"/>
    <cellStyle name="Calculation 2 3 4 4 16" xfId="15588"/>
    <cellStyle name="Calculation 2 3 4 4 17" xfId="15589"/>
    <cellStyle name="Calculation 2 3 4 4 18" xfId="15590"/>
    <cellStyle name="Calculation 2 3 4 4 2" xfId="15591"/>
    <cellStyle name="Calculation 2 3 4 4 2 10" xfId="15592"/>
    <cellStyle name="Calculation 2 3 4 4 2 2" xfId="15593"/>
    <cellStyle name="Calculation 2 3 4 4 2 2 2" xfId="15594"/>
    <cellStyle name="Calculation 2 3 4 4 2 2 3" xfId="15595"/>
    <cellStyle name="Calculation 2 3 4 4 2 2 4" xfId="15596"/>
    <cellStyle name="Calculation 2 3 4 4 2 2 5" xfId="15597"/>
    <cellStyle name="Calculation 2 3 4 4 2 2 6" xfId="15598"/>
    <cellStyle name="Calculation 2 3 4 4 2 2 7" xfId="15599"/>
    <cellStyle name="Calculation 2 3 4 4 2 2 8" xfId="15600"/>
    <cellStyle name="Calculation 2 3 4 4 2 2 9" xfId="15601"/>
    <cellStyle name="Calculation 2 3 4 4 2 3" xfId="15602"/>
    <cellStyle name="Calculation 2 3 4 4 2 4" xfId="15603"/>
    <cellStyle name="Calculation 2 3 4 4 2 5" xfId="15604"/>
    <cellStyle name="Calculation 2 3 4 4 2 6" xfId="15605"/>
    <cellStyle name="Calculation 2 3 4 4 2 7" xfId="15606"/>
    <cellStyle name="Calculation 2 3 4 4 2 8" xfId="15607"/>
    <cellStyle name="Calculation 2 3 4 4 2 9" xfId="15608"/>
    <cellStyle name="Calculation 2 3 4 4 3" xfId="15609"/>
    <cellStyle name="Calculation 2 3 4 4 3 2" xfId="15610"/>
    <cellStyle name="Calculation 2 3 4 4 3 3" xfId="15611"/>
    <cellStyle name="Calculation 2 3 4 4 3 4" xfId="15612"/>
    <cellStyle name="Calculation 2 3 4 4 3 5" xfId="15613"/>
    <cellStyle name="Calculation 2 3 4 4 3 6" xfId="15614"/>
    <cellStyle name="Calculation 2 3 4 4 3 7" xfId="15615"/>
    <cellStyle name="Calculation 2 3 4 4 3 8" xfId="15616"/>
    <cellStyle name="Calculation 2 3 4 4 4" xfId="15617"/>
    <cellStyle name="Calculation 2 3 4 4 4 2" xfId="15618"/>
    <cellStyle name="Calculation 2 3 4 4 4 3" xfId="15619"/>
    <cellStyle name="Calculation 2 3 4 4 4 4" xfId="15620"/>
    <cellStyle name="Calculation 2 3 4 4 4 5" xfId="15621"/>
    <cellStyle name="Calculation 2 3 4 4 4 6" xfId="15622"/>
    <cellStyle name="Calculation 2 3 4 4 4 7" xfId="15623"/>
    <cellStyle name="Calculation 2 3 4 4 4 8" xfId="15624"/>
    <cellStyle name="Calculation 2 3 4 4 4 9" xfId="15625"/>
    <cellStyle name="Calculation 2 3 4 4 5" xfId="15626"/>
    <cellStyle name="Calculation 2 3 4 4 6" xfId="15627"/>
    <cellStyle name="Calculation 2 3 4 4 7" xfId="15628"/>
    <cellStyle name="Calculation 2 3 4 4 8" xfId="15629"/>
    <cellStyle name="Calculation 2 3 4 4 9" xfId="15630"/>
    <cellStyle name="Calculation 2 3 4 5" xfId="15631"/>
    <cellStyle name="Calculation 2 3 4 5 10" xfId="15632"/>
    <cellStyle name="Calculation 2 3 4 5 11" xfId="15633"/>
    <cellStyle name="Calculation 2 3 4 5 12" xfId="15634"/>
    <cellStyle name="Calculation 2 3 4 5 13" xfId="15635"/>
    <cellStyle name="Calculation 2 3 4 5 14" xfId="15636"/>
    <cellStyle name="Calculation 2 3 4 5 15" xfId="15637"/>
    <cellStyle name="Calculation 2 3 4 5 16" xfId="15638"/>
    <cellStyle name="Calculation 2 3 4 5 17" xfId="15639"/>
    <cellStyle name="Calculation 2 3 4 5 18" xfId="15640"/>
    <cellStyle name="Calculation 2 3 4 5 2" xfId="15641"/>
    <cellStyle name="Calculation 2 3 4 5 2 10" xfId="15642"/>
    <cellStyle name="Calculation 2 3 4 5 2 2" xfId="15643"/>
    <cellStyle name="Calculation 2 3 4 5 2 2 2" xfId="15644"/>
    <cellStyle name="Calculation 2 3 4 5 2 2 3" xfId="15645"/>
    <cellStyle name="Calculation 2 3 4 5 2 2 4" xfId="15646"/>
    <cellStyle name="Calculation 2 3 4 5 2 2 5" xfId="15647"/>
    <cellStyle name="Calculation 2 3 4 5 2 2 6" xfId="15648"/>
    <cellStyle name="Calculation 2 3 4 5 2 2 7" xfId="15649"/>
    <cellStyle name="Calculation 2 3 4 5 2 2 8" xfId="15650"/>
    <cellStyle name="Calculation 2 3 4 5 2 2 9" xfId="15651"/>
    <cellStyle name="Calculation 2 3 4 5 2 3" xfId="15652"/>
    <cellStyle name="Calculation 2 3 4 5 2 4" xfId="15653"/>
    <cellStyle name="Calculation 2 3 4 5 2 5" xfId="15654"/>
    <cellStyle name="Calculation 2 3 4 5 2 6" xfId="15655"/>
    <cellStyle name="Calculation 2 3 4 5 2 7" xfId="15656"/>
    <cellStyle name="Calculation 2 3 4 5 2 8" xfId="15657"/>
    <cellStyle name="Calculation 2 3 4 5 2 9" xfId="15658"/>
    <cellStyle name="Calculation 2 3 4 5 3" xfId="15659"/>
    <cellStyle name="Calculation 2 3 4 5 3 2" xfId="15660"/>
    <cellStyle name="Calculation 2 3 4 5 3 3" xfId="15661"/>
    <cellStyle name="Calculation 2 3 4 5 3 4" xfId="15662"/>
    <cellStyle name="Calculation 2 3 4 5 3 5" xfId="15663"/>
    <cellStyle name="Calculation 2 3 4 5 3 6" xfId="15664"/>
    <cellStyle name="Calculation 2 3 4 5 3 7" xfId="15665"/>
    <cellStyle name="Calculation 2 3 4 5 3 8" xfId="15666"/>
    <cellStyle name="Calculation 2 3 4 5 4" xfId="15667"/>
    <cellStyle name="Calculation 2 3 4 5 4 2" xfId="15668"/>
    <cellStyle name="Calculation 2 3 4 5 4 3" xfId="15669"/>
    <cellStyle name="Calculation 2 3 4 5 4 4" xfId="15670"/>
    <cellStyle name="Calculation 2 3 4 5 4 5" xfId="15671"/>
    <cellStyle name="Calculation 2 3 4 5 4 6" xfId="15672"/>
    <cellStyle name="Calculation 2 3 4 5 4 7" xfId="15673"/>
    <cellStyle name="Calculation 2 3 4 5 4 8" xfId="15674"/>
    <cellStyle name="Calculation 2 3 4 5 4 9" xfId="15675"/>
    <cellStyle name="Calculation 2 3 4 5 5" xfId="15676"/>
    <cellStyle name="Calculation 2 3 4 5 6" xfId="15677"/>
    <cellStyle name="Calculation 2 3 4 5 7" xfId="15678"/>
    <cellStyle name="Calculation 2 3 4 5 8" xfId="15679"/>
    <cellStyle name="Calculation 2 3 4 5 9" xfId="15680"/>
    <cellStyle name="Calculation 2 3 4 6" xfId="15681"/>
    <cellStyle name="Calculation 2 3 4 6 10" xfId="15682"/>
    <cellStyle name="Calculation 2 3 4 6 11" xfId="15683"/>
    <cellStyle name="Calculation 2 3 4 6 12" xfId="15684"/>
    <cellStyle name="Calculation 2 3 4 6 13" xfId="15685"/>
    <cellStyle name="Calculation 2 3 4 6 14" xfId="15686"/>
    <cellStyle name="Calculation 2 3 4 6 15" xfId="15687"/>
    <cellStyle name="Calculation 2 3 4 6 16" xfId="15688"/>
    <cellStyle name="Calculation 2 3 4 6 17" xfId="15689"/>
    <cellStyle name="Calculation 2 3 4 6 18" xfId="15690"/>
    <cellStyle name="Calculation 2 3 4 6 2" xfId="15691"/>
    <cellStyle name="Calculation 2 3 4 6 2 2" xfId="15692"/>
    <cellStyle name="Calculation 2 3 4 6 2 3" xfId="15693"/>
    <cellStyle name="Calculation 2 3 4 6 2 4" xfId="15694"/>
    <cellStyle name="Calculation 2 3 4 6 2 5" xfId="15695"/>
    <cellStyle name="Calculation 2 3 4 6 2 6" xfId="15696"/>
    <cellStyle name="Calculation 2 3 4 6 2 7" xfId="15697"/>
    <cellStyle name="Calculation 2 3 4 6 2 8" xfId="15698"/>
    <cellStyle name="Calculation 2 3 4 6 2 9" xfId="15699"/>
    <cellStyle name="Calculation 2 3 4 6 3" xfId="15700"/>
    <cellStyle name="Calculation 2 3 4 6 4" xfId="15701"/>
    <cellStyle name="Calculation 2 3 4 6 5" xfId="15702"/>
    <cellStyle name="Calculation 2 3 4 6 6" xfId="15703"/>
    <cellStyle name="Calculation 2 3 4 6 7" xfId="15704"/>
    <cellStyle name="Calculation 2 3 4 6 8" xfId="15705"/>
    <cellStyle name="Calculation 2 3 4 6 9" xfId="15706"/>
    <cellStyle name="Calculation 2 3 4 7" xfId="15707"/>
    <cellStyle name="Calculation 2 3 4 7 2" xfId="15708"/>
    <cellStyle name="Calculation 2 3 4 7 3" xfId="15709"/>
    <cellStyle name="Calculation 2 3 4 7 4" xfId="15710"/>
    <cellStyle name="Calculation 2 3 4 7 5" xfId="15711"/>
    <cellStyle name="Calculation 2 3 4 7 6" xfId="15712"/>
    <cellStyle name="Calculation 2 3 4 7 7" xfId="15713"/>
    <cellStyle name="Calculation 2 3 4 7 8" xfId="15714"/>
    <cellStyle name="Calculation 2 3 4 7 9" xfId="15715"/>
    <cellStyle name="Calculation 2 3 4 8" xfId="15716"/>
    <cellStyle name="Calculation 2 3 4 8 2" xfId="15717"/>
    <cellStyle name="Calculation 2 3 4 8 3" xfId="15718"/>
    <cellStyle name="Calculation 2 3 4 8 4" xfId="15719"/>
    <cellStyle name="Calculation 2 3 4 8 5" xfId="15720"/>
    <cellStyle name="Calculation 2 3 4 8 6" xfId="15721"/>
    <cellStyle name="Calculation 2 3 4 8 7" xfId="15722"/>
    <cellStyle name="Calculation 2 3 4 8 8" xfId="15723"/>
    <cellStyle name="Calculation 2 3 4 8 9" xfId="15724"/>
    <cellStyle name="Calculation 2 3 4 9" xfId="15725"/>
    <cellStyle name="Calculation 2 3 5" xfId="15726"/>
    <cellStyle name="Calculation 2 3 5 10" xfId="15727"/>
    <cellStyle name="Calculation 2 3 5 11" xfId="15728"/>
    <cellStyle name="Calculation 2 3 5 12" xfId="15729"/>
    <cellStyle name="Calculation 2 3 5 13" xfId="15730"/>
    <cellStyle name="Calculation 2 3 5 14" xfId="15731"/>
    <cellStyle name="Calculation 2 3 5 15" xfId="15732"/>
    <cellStyle name="Calculation 2 3 5 16" xfId="15733"/>
    <cellStyle name="Calculation 2 3 5 17" xfId="15734"/>
    <cellStyle name="Calculation 2 3 5 18" xfId="15735"/>
    <cellStyle name="Calculation 2 3 5 19" xfId="15736"/>
    <cellStyle name="Calculation 2 3 5 2" xfId="15737"/>
    <cellStyle name="Calculation 2 3 5 2 10" xfId="15738"/>
    <cellStyle name="Calculation 2 3 5 2 2" xfId="15739"/>
    <cellStyle name="Calculation 2 3 5 2 2 2" xfId="15740"/>
    <cellStyle name="Calculation 2 3 5 2 2 3" xfId="15741"/>
    <cellStyle name="Calculation 2 3 5 2 2 4" xfId="15742"/>
    <cellStyle name="Calculation 2 3 5 2 2 5" xfId="15743"/>
    <cellStyle name="Calculation 2 3 5 2 2 6" xfId="15744"/>
    <cellStyle name="Calculation 2 3 5 2 2 7" xfId="15745"/>
    <cellStyle name="Calculation 2 3 5 2 2 8" xfId="15746"/>
    <cellStyle name="Calculation 2 3 5 2 2 9" xfId="15747"/>
    <cellStyle name="Calculation 2 3 5 2 3" xfId="15748"/>
    <cellStyle name="Calculation 2 3 5 2 4" xfId="15749"/>
    <cellStyle name="Calculation 2 3 5 2 5" xfId="15750"/>
    <cellStyle name="Calculation 2 3 5 2 6" xfId="15751"/>
    <cellStyle name="Calculation 2 3 5 2 7" xfId="15752"/>
    <cellStyle name="Calculation 2 3 5 2 8" xfId="15753"/>
    <cellStyle name="Calculation 2 3 5 2 9" xfId="15754"/>
    <cellStyle name="Calculation 2 3 5 3" xfId="15755"/>
    <cellStyle name="Calculation 2 3 5 3 2" xfId="15756"/>
    <cellStyle name="Calculation 2 3 5 3 3" xfId="15757"/>
    <cellStyle name="Calculation 2 3 5 3 4" xfId="15758"/>
    <cellStyle name="Calculation 2 3 5 3 5" xfId="15759"/>
    <cellStyle name="Calculation 2 3 5 3 6" xfId="15760"/>
    <cellStyle name="Calculation 2 3 5 3 7" xfId="15761"/>
    <cellStyle name="Calculation 2 3 5 3 8" xfId="15762"/>
    <cellStyle name="Calculation 2 3 5 4" xfId="15763"/>
    <cellStyle name="Calculation 2 3 5 4 2" xfId="15764"/>
    <cellStyle name="Calculation 2 3 5 4 3" xfId="15765"/>
    <cellStyle name="Calculation 2 3 5 4 4" xfId="15766"/>
    <cellStyle name="Calculation 2 3 5 4 5" xfId="15767"/>
    <cellStyle name="Calculation 2 3 5 4 6" xfId="15768"/>
    <cellStyle name="Calculation 2 3 5 4 7" xfId="15769"/>
    <cellStyle name="Calculation 2 3 5 4 8" xfId="15770"/>
    <cellStyle name="Calculation 2 3 5 4 9" xfId="15771"/>
    <cellStyle name="Calculation 2 3 5 5" xfId="15772"/>
    <cellStyle name="Calculation 2 3 5 6" xfId="15773"/>
    <cellStyle name="Calculation 2 3 5 7" xfId="15774"/>
    <cellStyle name="Calculation 2 3 5 8" xfId="15775"/>
    <cellStyle name="Calculation 2 3 5 9" xfId="15776"/>
    <cellStyle name="Calculation 2 3 6" xfId="15777"/>
    <cellStyle name="Calculation 2 3 6 10" xfId="15778"/>
    <cellStyle name="Calculation 2 3 6 11" xfId="15779"/>
    <cellStyle name="Calculation 2 3 6 12" xfId="15780"/>
    <cellStyle name="Calculation 2 3 6 13" xfId="15781"/>
    <cellStyle name="Calculation 2 3 6 14" xfId="15782"/>
    <cellStyle name="Calculation 2 3 6 15" xfId="15783"/>
    <cellStyle name="Calculation 2 3 6 16" xfId="15784"/>
    <cellStyle name="Calculation 2 3 6 17" xfId="15785"/>
    <cellStyle name="Calculation 2 3 6 18" xfId="15786"/>
    <cellStyle name="Calculation 2 3 6 2" xfId="15787"/>
    <cellStyle name="Calculation 2 3 6 2 10" xfId="15788"/>
    <cellStyle name="Calculation 2 3 6 2 2" xfId="15789"/>
    <cellStyle name="Calculation 2 3 6 2 2 2" xfId="15790"/>
    <cellStyle name="Calculation 2 3 6 2 2 3" xfId="15791"/>
    <cellStyle name="Calculation 2 3 6 2 2 4" xfId="15792"/>
    <cellStyle name="Calculation 2 3 6 2 2 5" xfId="15793"/>
    <cellStyle name="Calculation 2 3 6 2 2 6" xfId="15794"/>
    <cellStyle name="Calculation 2 3 6 2 2 7" xfId="15795"/>
    <cellStyle name="Calculation 2 3 6 2 2 8" xfId="15796"/>
    <cellStyle name="Calculation 2 3 6 2 2 9" xfId="15797"/>
    <cellStyle name="Calculation 2 3 6 2 3" xfId="15798"/>
    <cellStyle name="Calculation 2 3 6 2 4" xfId="15799"/>
    <cellStyle name="Calculation 2 3 6 2 5" xfId="15800"/>
    <cellStyle name="Calculation 2 3 6 2 6" xfId="15801"/>
    <cellStyle name="Calculation 2 3 6 2 7" xfId="15802"/>
    <cellStyle name="Calculation 2 3 6 2 8" xfId="15803"/>
    <cellStyle name="Calculation 2 3 6 2 9" xfId="15804"/>
    <cellStyle name="Calculation 2 3 6 3" xfId="15805"/>
    <cellStyle name="Calculation 2 3 6 3 2" xfId="15806"/>
    <cellStyle name="Calculation 2 3 6 3 3" xfId="15807"/>
    <cellStyle name="Calculation 2 3 6 3 4" xfId="15808"/>
    <cellStyle name="Calculation 2 3 6 3 5" xfId="15809"/>
    <cellStyle name="Calculation 2 3 6 3 6" xfId="15810"/>
    <cellStyle name="Calculation 2 3 6 3 7" xfId="15811"/>
    <cellStyle name="Calculation 2 3 6 3 8" xfId="15812"/>
    <cellStyle name="Calculation 2 3 6 4" xfId="15813"/>
    <cellStyle name="Calculation 2 3 6 4 2" xfId="15814"/>
    <cellStyle name="Calculation 2 3 6 4 3" xfId="15815"/>
    <cellStyle name="Calculation 2 3 6 4 4" xfId="15816"/>
    <cellStyle name="Calculation 2 3 6 4 5" xfId="15817"/>
    <cellStyle name="Calculation 2 3 6 4 6" xfId="15818"/>
    <cellStyle name="Calculation 2 3 6 4 7" xfId="15819"/>
    <cellStyle name="Calculation 2 3 6 4 8" xfId="15820"/>
    <cellStyle name="Calculation 2 3 6 4 9" xfId="15821"/>
    <cellStyle name="Calculation 2 3 6 5" xfId="15822"/>
    <cellStyle name="Calculation 2 3 6 6" xfId="15823"/>
    <cellStyle name="Calculation 2 3 6 7" xfId="15824"/>
    <cellStyle name="Calculation 2 3 6 8" xfId="15825"/>
    <cellStyle name="Calculation 2 3 6 9" xfId="15826"/>
    <cellStyle name="Calculation 2 3 7" xfId="15827"/>
    <cellStyle name="Calculation 2 3 7 10" xfId="15828"/>
    <cellStyle name="Calculation 2 3 7 11" xfId="15829"/>
    <cellStyle name="Calculation 2 3 7 12" xfId="15830"/>
    <cellStyle name="Calculation 2 3 7 13" xfId="15831"/>
    <cellStyle name="Calculation 2 3 7 14" xfId="15832"/>
    <cellStyle name="Calculation 2 3 7 15" xfId="15833"/>
    <cellStyle name="Calculation 2 3 7 16" xfId="15834"/>
    <cellStyle name="Calculation 2 3 7 17" xfId="15835"/>
    <cellStyle name="Calculation 2 3 7 18" xfId="15836"/>
    <cellStyle name="Calculation 2 3 7 2" xfId="15837"/>
    <cellStyle name="Calculation 2 3 7 3" xfId="15838"/>
    <cellStyle name="Calculation 2 3 7 4" xfId="15839"/>
    <cellStyle name="Calculation 2 3 7 5" xfId="15840"/>
    <cellStyle name="Calculation 2 3 7 6" xfId="15841"/>
    <cellStyle name="Calculation 2 3 7 7" xfId="15842"/>
    <cellStyle name="Calculation 2 3 7 8" xfId="15843"/>
    <cellStyle name="Calculation 2 3 7 9" xfId="15844"/>
    <cellStyle name="Calculation 2 3 8" xfId="15845"/>
    <cellStyle name="Calculation 2 3 8 10" xfId="15846"/>
    <cellStyle name="Calculation 2 3 8 11" xfId="15847"/>
    <cellStyle name="Calculation 2 3 8 12" xfId="15848"/>
    <cellStyle name="Calculation 2 3 8 13" xfId="15849"/>
    <cellStyle name="Calculation 2 3 8 14" xfId="15850"/>
    <cellStyle name="Calculation 2 3 8 15" xfId="15851"/>
    <cellStyle name="Calculation 2 3 8 16" xfId="15852"/>
    <cellStyle name="Calculation 2 3 8 17" xfId="15853"/>
    <cellStyle name="Calculation 2 3 8 18" xfId="15854"/>
    <cellStyle name="Calculation 2 3 8 2" xfId="15855"/>
    <cellStyle name="Calculation 2 3 8 3" xfId="15856"/>
    <cellStyle name="Calculation 2 3 8 4" xfId="15857"/>
    <cellStyle name="Calculation 2 3 8 5" xfId="15858"/>
    <cellStyle name="Calculation 2 3 8 6" xfId="15859"/>
    <cellStyle name="Calculation 2 3 8 7" xfId="15860"/>
    <cellStyle name="Calculation 2 3 8 8" xfId="15861"/>
    <cellStyle name="Calculation 2 3 8 9" xfId="15862"/>
    <cellStyle name="Calculation 2 3 9" xfId="15863"/>
    <cellStyle name="Calculation 2 3 9 10" xfId="15864"/>
    <cellStyle name="Calculation 2 3 9 11" xfId="15865"/>
    <cellStyle name="Calculation 2 3 9 12" xfId="15866"/>
    <cellStyle name="Calculation 2 3 9 13" xfId="15867"/>
    <cellStyle name="Calculation 2 3 9 14" xfId="15868"/>
    <cellStyle name="Calculation 2 3 9 15" xfId="15869"/>
    <cellStyle name="Calculation 2 3 9 16" xfId="15870"/>
    <cellStyle name="Calculation 2 3 9 17" xfId="15871"/>
    <cellStyle name="Calculation 2 3 9 18" xfId="15872"/>
    <cellStyle name="Calculation 2 3 9 2" xfId="15873"/>
    <cellStyle name="Calculation 2 3 9 3" xfId="15874"/>
    <cellStyle name="Calculation 2 3 9 4" xfId="15875"/>
    <cellStyle name="Calculation 2 3 9 5" xfId="15876"/>
    <cellStyle name="Calculation 2 3 9 6" xfId="15877"/>
    <cellStyle name="Calculation 2 3 9 7" xfId="15878"/>
    <cellStyle name="Calculation 2 3 9 8" xfId="15879"/>
    <cellStyle name="Calculation 2 3 9 9" xfId="15880"/>
    <cellStyle name="Calculation 2 4" xfId="1400"/>
    <cellStyle name="Calculation 2 4 10" xfId="15881"/>
    <cellStyle name="Calculation 2 4 10 2" xfId="15882"/>
    <cellStyle name="Calculation 2 4 10 3" xfId="15883"/>
    <cellStyle name="Calculation 2 4 10 4" xfId="15884"/>
    <cellStyle name="Calculation 2 4 10 5" xfId="15885"/>
    <cellStyle name="Calculation 2 4 10 6" xfId="15886"/>
    <cellStyle name="Calculation 2 4 10 7" xfId="15887"/>
    <cellStyle name="Calculation 2 4 10 8" xfId="15888"/>
    <cellStyle name="Calculation 2 4 11" xfId="15889"/>
    <cellStyle name="Calculation 2 4 12" xfId="15890"/>
    <cellStyle name="Calculation 2 4 13" xfId="15891"/>
    <cellStyle name="Calculation 2 4 14" xfId="15892"/>
    <cellStyle name="Calculation 2 4 15" xfId="15893"/>
    <cellStyle name="Calculation 2 4 16" xfId="15894"/>
    <cellStyle name="Calculation 2 4 17" xfId="15895"/>
    <cellStyle name="Calculation 2 4 18" xfId="15896"/>
    <cellStyle name="Calculation 2 4 19" xfId="15897"/>
    <cellStyle name="Calculation 2 4 2" xfId="15898"/>
    <cellStyle name="Calculation 2 4 2 10" xfId="15899"/>
    <cellStyle name="Calculation 2 4 2 11" xfId="15900"/>
    <cellStyle name="Calculation 2 4 2 12" xfId="15901"/>
    <cellStyle name="Calculation 2 4 2 13" xfId="15902"/>
    <cellStyle name="Calculation 2 4 2 14" xfId="15903"/>
    <cellStyle name="Calculation 2 4 2 15" xfId="15904"/>
    <cellStyle name="Calculation 2 4 2 16" xfId="15905"/>
    <cellStyle name="Calculation 2 4 2 17" xfId="15906"/>
    <cellStyle name="Calculation 2 4 2 18" xfId="15907"/>
    <cellStyle name="Calculation 2 4 2 19" xfId="15908"/>
    <cellStyle name="Calculation 2 4 2 2" xfId="15909"/>
    <cellStyle name="Calculation 2 4 2 2 10" xfId="15910"/>
    <cellStyle name="Calculation 2 4 2 2 11" xfId="15911"/>
    <cellStyle name="Calculation 2 4 2 2 12" xfId="15912"/>
    <cellStyle name="Calculation 2 4 2 2 13" xfId="15913"/>
    <cellStyle name="Calculation 2 4 2 2 14" xfId="15914"/>
    <cellStyle name="Calculation 2 4 2 2 15" xfId="15915"/>
    <cellStyle name="Calculation 2 4 2 2 16" xfId="15916"/>
    <cellStyle name="Calculation 2 4 2 2 17" xfId="15917"/>
    <cellStyle name="Calculation 2 4 2 2 18" xfId="15918"/>
    <cellStyle name="Calculation 2 4 2 2 19" xfId="15919"/>
    <cellStyle name="Calculation 2 4 2 2 2" xfId="15920"/>
    <cellStyle name="Calculation 2 4 2 2 2 10" xfId="15921"/>
    <cellStyle name="Calculation 2 4 2 2 2 11" xfId="15922"/>
    <cellStyle name="Calculation 2 4 2 2 2 12" xfId="15923"/>
    <cellStyle name="Calculation 2 4 2 2 2 13" xfId="15924"/>
    <cellStyle name="Calculation 2 4 2 2 2 2" xfId="15925"/>
    <cellStyle name="Calculation 2 4 2 2 2 2 10" xfId="15926"/>
    <cellStyle name="Calculation 2 4 2 2 2 2 2" xfId="15927"/>
    <cellStyle name="Calculation 2 4 2 2 2 2 2 2" xfId="15928"/>
    <cellStyle name="Calculation 2 4 2 2 2 2 2 3" xfId="15929"/>
    <cellStyle name="Calculation 2 4 2 2 2 2 2 4" xfId="15930"/>
    <cellStyle name="Calculation 2 4 2 2 2 2 2 5" xfId="15931"/>
    <cellStyle name="Calculation 2 4 2 2 2 2 2 6" xfId="15932"/>
    <cellStyle name="Calculation 2 4 2 2 2 2 2 7" xfId="15933"/>
    <cellStyle name="Calculation 2 4 2 2 2 2 2 8" xfId="15934"/>
    <cellStyle name="Calculation 2 4 2 2 2 2 2 9" xfId="15935"/>
    <cellStyle name="Calculation 2 4 2 2 2 2 3" xfId="15936"/>
    <cellStyle name="Calculation 2 4 2 2 2 2 4" xfId="15937"/>
    <cellStyle name="Calculation 2 4 2 2 2 2 5" xfId="15938"/>
    <cellStyle name="Calculation 2 4 2 2 2 2 6" xfId="15939"/>
    <cellStyle name="Calculation 2 4 2 2 2 2 7" xfId="15940"/>
    <cellStyle name="Calculation 2 4 2 2 2 2 8" xfId="15941"/>
    <cellStyle name="Calculation 2 4 2 2 2 2 9" xfId="15942"/>
    <cellStyle name="Calculation 2 4 2 2 2 3" xfId="15943"/>
    <cellStyle name="Calculation 2 4 2 2 2 3 2" xfId="15944"/>
    <cellStyle name="Calculation 2 4 2 2 2 3 3" xfId="15945"/>
    <cellStyle name="Calculation 2 4 2 2 2 3 4" xfId="15946"/>
    <cellStyle name="Calculation 2 4 2 2 2 3 5" xfId="15947"/>
    <cellStyle name="Calculation 2 4 2 2 2 3 6" xfId="15948"/>
    <cellStyle name="Calculation 2 4 2 2 2 3 7" xfId="15949"/>
    <cellStyle name="Calculation 2 4 2 2 2 3 8" xfId="15950"/>
    <cellStyle name="Calculation 2 4 2 2 2 4" xfId="15951"/>
    <cellStyle name="Calculation 2 4 2 2 2 4 2" xfId="15952"/>
    <cellStyle name="Calculation 2 4 2 2 2 4 3" xfId="15953"/>
    <cellStyle name="Calculation 2 4 2 2 2 4 4" xfId="15954"/>
    <cellStyle name="Calculation 2 4 2 2 2 4 5" xfId="15955"/>
    <cellStyle name="Calculation 2 4 2 2 2 4 6" xfId="15956"/>
    <cellStyle name="Calculation 2 4 2 2 2 4 7" xfId="15957"/>
    <cellStyle name="Calculation 2 4 2 2 2 4 8" xfId="15958"/>
    <cellStyle name="Calculation 2 4 2 2 2 4 9" xfId="15959"/>
    <cellStyle name="Calculation 2 4 2 2 2 5" xfId="15960"/>
    <cellStyle name="Calculation 2 4 2 2 2 6" xfId="15961"/>
    <cellStyle name="Calculation 2 4 2 2 2 7" xfId="15962"/>
    <cellStyle name="Calculation 2 4 2 2 2 8" xfId="15963"/>
    <cellStyle name="Calculation 2 4 2 2 2 9" xfId="15964"/>
    <cellStyle name="Calculation 2 4 2 2 3" xfId="15965"/>
    <cellStyle name="Calculation 2 4 2 2 3 10" xfId="15966"/>
    <cellStyle name="Calculation 2 4 2 2 3 11" xfId="15967"/>
    <cellStyle name="Calculation 2 4 2 2 3 12" xfId="15968"/>
    <cellStyle name="Calculation 2 4 2 2 3 13" xfId="15969"/>
    <cellStyle name="Calculation 2 4 2 2 3 2" xfId="15970"/>
    <cellStyle name="Calculation 2 4 2 2 3 2 10" xfId="15971"/>
    <cellStyle name="Calculation 2 4 2 2 3 2 2" xfId="15972"/>
    <cellStyle name="Calculation 2 4 2 2 3 2 2 2" xfId="15973"/>
    <cellStyle name="Calculation 2 4 2 2 3 2 2 3" xfId="15974"/>
    <cellStyle name="Calculation 2 4 2 2 3 2 2 4" xfId="15975"/>
    <cellStyle name="Calculation 2 4 2 2 3 2 2 5" xfId="15976"/>
    <cellStyle name="Calculation 2 4 2 2 3 2 2 6" xfId="15977"/>
    <cellStyle name="Calculation 2 4 2 2 3 2 2 7" xfId="15978"/>
    <cellStyle name="Calculation 2 4 2 2 3 2 2 8" xfId="15979"/>
    <cellStyle name="Calculation 2 4 2 2 3 2 2 9" xfId="15980"/>
    <cellStyle name="Calculation 2 4 2 2 3 2 3" xfId="15981"/>
    <cellStyle name="Calculation 2 4 2 2 3 2 4" xfId="15982"/>
    <cellStyle name="Calculation 2 4 2 2 3 2 5" xfId="15983"/>
    <cellStyle name="Calculation 2 4 2 2 3 2 6" xfId="15984"/>
    <cellStyle name="Calculation 2 4 2 2 3 2 7" xfId="15985"/>
    <cellStyle name="Calculation 2 4 2 2 3 2 8" xfId="15986"/>
    <cellStyle name="Calculation 2 4 2 2 3 2 9" xfId="15987"/>
    <cellStyle name="Calculation 2 4 2 2 3 3" xfId="15988"/>
    <cellStyle name="Calculation 2 4 2 2 3 3 2" xfId="15989"/>
    <cellStyle name="Calculation 2 4 2 2 3 3 3" xfId="15990"/>
    <cellStyle name="Calculation 2 4 2 2 3 3 4" xfId="15991"/>
    <cellStyle name="Calculation 2 4 2 2 3 3 5" xfId="15992"/>
    <cellStyle name="Calculation 2 4 2 2 3 3 6" xfId="15993"/>
    <cellStyle name="Calculation 2 4 2 2 3 3 7" xfId="15994"/>
    <cellStyle name="Calculation 2 4 2 2 3 3 8" xfId="15995"/>
    <cellStyle name="Calculation 2 4 2 2 3 4" xfId="15996"/>
    <cellStyle name="Calculation 2 4 2 2 3 4 2" xfId="15997"/>
    <cellStyle name="Calculation 2 4 2 2 3 4 3" xfId="15998"/>
    <cellStyle name="Calculation 2 4 2 2 3 4 4" xfId="15999"/>
    <cellStyle name="Calculation 2 4 2 2 3 4 5" xfId="16000"/>
    <cellStyle name="Calculation 2 4 2 2 3 4 6" xfId="16001"/>
    <cellStyle name="Calculation 2 4 2 2 3 4 7" xfId="16002"/>
    <cellStyle name="Calculation 2 4 2 2 3 4 8" xfId="16003"/>
    <cellStyle name="Calculation 2 4 2 2 3 4 9" xfId="16004"/>
    <cellStyle name="Calculation 2 4 2 2 3 5" xfId="16005"/>
    <cellStyle name="Calculation 2 4 2 2 3 6" xfId="16006"/>
    <cellStyle name="Calculation 2 4 2 2 3 7" xfId="16007"/>
    <cellStyle name="Calculation 2 4 2 2 3 8" xfId="16008"/>
    <cellStyle name="Calculation 2 4 2 2 3 9" xfId="16009"/>
    <cellStyle name="Calculation 2 4 2 2 4" xfId="16010"/>
    <cellStyle name="Calculation 2 4 2 2 4 10" xfId="16011"/>
    <cellStyle name="Calculation 2 4 2 2 4 11" xfId="16012"/>
    <cellStyle name="Calculation 2 4 2 2 4 12" xfId="16013"/>
    <cellStyle name="Calculation 2 4 2 2 4 13" xfId="16014"/>
    <cellStyle name="Calculation 2 4 2 2 4 2" xfId="16015"/>
    <cellStyle name="Calculation 2 4 2 2 4 2 10" xfId="16016"/>
    <cellStyle name="Calculation 2 4 2 2 4 2 2" xfId="16017"/>
    <cellStyle name="Calculation 2 4 2 2 4 2 2 2" xfId="16018"/>
    <cellStyle name="Calculation 2 4 2 2 4 2 2 3" xfId="16019"/>
    <cellStyle name="Calculation 2 4 2 2 4 2 2 4" xfId="16020"/>
    <cellStyle name="Calculation 2 4 2 2 4 2 2 5" xfId="16021"/>
    <cellStyle name="Calculation 2 4 2 2 4 2 2 6" xfId="16022"/>
    <cellStyle name="Calculation 2 4 2 2 4 2 2 7" xfId="16023"/>
    <cellStyle name="Calculation 2 4 2 2 4 2 2 8" xfId="16024"/>
    <cellStyle name="Calculation 2 4 2 2 4 2 2 9" xfId="16025"/>
    <cellStyle name="Calculation 2 4 2 2 4 2 3" xfId="16026"/>
    <cellStyle name="Calculation 2 4 2 2 4 2 4" xfId="16027"/>
    <cellStyle name="Calculation 2 4 2 2 4 2 5" xfId="16028"/>
    <cellStyle name="Calculation 2 4 2 2 4 2 6" xfId="16029"/>
    <cellStyle name="Calculation 2 4 2 2 4 2 7" xfId="16030"/>
    <cellStyle name="Calculation 2 4 2 2 4 2 8" xfId="16031"/>
    <cellStyle name="Calculation 2 4 2 2 4 2 9" xfId="16032"/>
    <cellStyle name="Calculation 2 4 2 2 4 3" xfId="16033"/>
    <cellStyle name="Calculation 2 4 2 2 4 3 2" xfId="16034"/>
    <cellStyle name="Calculation 2 4 2 2 4 3 3" xfId="16035"/>
    <cellStyle name="Calculation 2 4 2 2 4 3 4" xfId="16036"/>
    <cellStyle name="Calculation 2 4 2 2 4 3 5" xfId="16037"/>
    <cellStyle name="Calculation 2 4 2 2 4 3 6" xfId="16038"/>
    <cellStyle name="Calculation 2 4 2 2 4 3 7" xfId="16039"/>
    <cellStyle name="Calculation 2 4 2 2 4 3 8" xfId="16040"/>
    <cellStyle name="Calculation 2 4 2 2 4 4" xfId="16041"/>
    <cellStyle name="Calculation 2 4 2 2 4 4 2" xfId="16042"/>
    <cellStyle name="Calculation 2 4 2 2 4 4 3" xfId="16043"/>
    <cellStyle name="Calculation 2 4 2 2 4 4 4" xfId="16044"/>
    <cellStyle name="Calculation 2 4 2 2 4 4 5" xfId="16045"/>
    <cellStyle name="Calculation 2 4 2 2 4 4 6" xfId="16046"/>
    <cellStyle name="Calculation 2 4 2 2 4 4 7" xfId="16047"/>
    <cellStyle name="Calculation 2 4 2 2 4 4 8" xfId="16048"/>
    <cellStyle name="Calculation 2 4 2 2 4 4 9" xfId="16049"/>
    <cellStyle name="Calculation 2 4 2 2 4 5" xfId="16050"/>
    <cellStyle name="Calculation 2 4 2 2 4 6" xfId="16051"/>
    <cellStyle name="Calculation 2 4 2 2 4 7" xfId="16052"/>
    <cellStyle name="Calculation 2 4 2 2 4 8" xfId="16053"/>
    <cellStyle name="Calculation 2 4 2 2 4 9" xfId="16054"/>
    <cellStyle name="Calculation 2 4 2 2 5" xfId="16055"/>
    <cellStyle name="Calculation 2 4 2 2 5 10" xfId="16056"/>
    <cellStyle name="Calculation 2 4 2 2 5 11" xfId="16057"/>
    <cellStyle name="Calculation 2 4 2 2 5 12" xfId="16058"/>
    <cellStyle name="Calculation 2 4 2 2 5 13" xfId="16059"/>
    <cellStyle name="Calculation 2 4 2 2 5 2" xfId="16060"/>
    <cellStyle name="Calculation 2 4 2 2 5 2 10" xfId="16061"/>
    <cellStyle name="Calculation 2 4 2 2 5 2 2" xfId="16062"/>
    <cellStyle name="Calculation 2 4 2 2 5 2 2 2" xfId="16063"/>
    <cellStyle name="Calculation 2 4 2 2 5 2 2 3" xfId="16064"/>
    <cellStyle name="Calculation 2 4 2 2 5 2 2 4" xfId="16065"/>
    <cellStyle name="Calculation 2 4 2 2 5 2 2 5" xfId="16066"/>
    <cellStyle name="Calculation 2 4 2 2 5 2 2 6" xfId="16067"/>
    <cellStyle name="Calculation 2 4 2 2 5 2 2 7" xfId="16068"/>
    <cellStyle name="Calculation 2 4 2 2 5 2 2 8" xfId="16069"/>
    <cellStyle name="Calculation 2 4 2 2 5 2 2 9" xfId="16070"/>
    <cellStyle name="Calculation 2 4 2 2 5 2 3" xfId="16071"/>
    <cellStyle name="Calculation 2 4 2 2 5 2 4" xfId="16072"/>
    <cellStyle name="Calculation 2 4 2 2 5 2 5" xfId="16073"/>
    <cellStyle name="Calculation 2 4 2 2 5 2 6" xfId="16074"/>
    <cellStyle name="Calculation 2 4 2 2 5 2 7" xfId="16075"/>
    <cellStyle name="Calculation 2 4 2 2 5 2 8" xfId="16076"/>
    <cellStyle name="Calculation 2 4 2 2 5 2 9" xfId="16077"/>
    <cellStyle name="Calculation 2 4 2 2 5 3" xfId="16078"/>
    <cellStyle name="Calculation 2 4 2 2 5 3 2" xfId="16079"/>
    <cellStyle name="Calculation 2 4 2 2 5 3 3" xfId="16080"/>
    <cellStyle name="Calculation 2 4 2 2 5 3 4" xfId="16081"/>
    <cellStyle name="Calculation 2 4 2 2 5 3 5" xfId="16082"/>
    <cellStyle name="Calculation 2 4 2 2 5 3 6" xfId="16083"/>
    <cellStyle name="Calculation 2 4 2 2 5 3 7" xfId="16084"/>
    <cellStyle name="Calculation 2 4 2 2 5 3 8" xfId="16085"/>
    <cellStyle name="Calculation 2 4 2 2 5 4" xfId="16086"/>
    <cellStyle name="Calculation 2 4 2 2 5 4 2" xfId="16087"/>
    <cellStyle name="Calculation 2 4 2 2 5 4 3" xfId="16088"/>
    <cellStyle name="Calculation 2 4 2 2 5 4 4" xfId="16089"/>
    <cellStyle name="Calculation 2 4 2 2 5 4 5" xfId="16090"/>
    <cellStyle name="Calculation 2 4 2 2 5 4 6" xfId="16091"/>
    <cellStyle name="Calculation 2 4 2 2 5 4 7" xfId="16092"/>
    <cellStyle name="Calculation 2 4 2 2 5 4 8" xfId="16093"/>
    <cellStyle name="Calculation 2 4 2 2 5 4 9" xfId="16094"/>
    <cellStyle name="Calculation 2 4 2 2 5 5" xfId="16095"/>
    <cellStyle name="Calculation 2 4 2 2 5 6" xfId="16096"/>
    <cellStyle name="Calculation 2 4 2 2 5 7" xfId="16097"/>
    <cellStyle name="Calculation 2 4 2 2 5 8" xfId="16098"/>
    <cellStyle name="Calculation 2 4 2 2 5 9" xfId="16099"/>
    <cellStyle name="Calculation 2 4 2 2 6" xfId="16100"/>
    <cellStyle name="Calculation 2 4 2 2 6 10" xfId="16101"/>
    <cellStyle name="Calculation 2 4 2 2 6 2" xfId="16102"/>
    <cellStyle name="Calculation 2 4 2 2 6 2 2" xfId="16103"/>
    <cellStyle name="Calculation 2 4 2 2 6 2 3" xfId="16104"/>
    <cellStyle name="Calculation 2 4 2 2 6 2 4" xfId="16105"/>
    <cellStyle name="Calculation 2 4 2 2 6 2 5" xfId="16106"/>
    <cellStyle name="Calculation 2 4 2 2 6 2 6" xfId="16107"/>
    <cellStyle name="Calculation 2 4 2 2 6 2 7" xfId="16108"/>
    <cellStyle name="Calculation 2 4 2 2 6 2 8" xfId="16109"/>
    <cellStyle name="Calculation 2 4 2 2 6 2 9" xfId="16110"/>
    <cellStyle name="Calculation 2 4 2 2 6 3" xfId="16111"/>
    <cellStyle name="Calculation 2 4 2 2 6 4" xfId="16112"/>
    <cellStyle name="Calculation 2 4 2 2 6 5" xfId="16113"/>
    <cellStyle name="Calculation 2 4 2 2 6 6" xfId="16114"/>
    <cellStyle name="Calculation 2 4 2 2 6 7" xfId="16115"/>
    <cellStyle name="Calculation 2 4 2 2 6 8" xfId="16116"/>
    <cellStyle name="Calculation 2 4 2 2 6 9" xfId="16117"/>
    <cellStyle name="Calculation 2 4 2 2 7" xfId="16118"/>
    <cellStyle name="Calculation 2 4 2 2 7 2" xfId="16119"/>
    <cellStyle name="Calculation 2 4 2 2 7 3" xfId="16120"/>
    <cellStyle name="Calculation 2 4 2 2 7 4" xfId="16121"/>
    <cellStyle name="Calculation 2 4 2 2 7 5" xfId="16122"/>
    <cellStyle name="Calculation 2 4 2 2 7 6" xfId="16123"/>
    <cellStyle name="Calculation 2 4 2 2 7 7" xfId="16124"/>
    <cellStyle name="Calculation 2 4 2 2 7 8" xfId="16125"/>
    <cellStyle name="Calculation 2 4 2 2 8" xfId="16126"/>
    <cellStyle name="Calculation 2 4 2 2 8 2" xfId="16127"/>
    <cellStyle name="Calculation 2 4 2 2 8 3" xfId="16128"/>
    <cellStyle name="Calculation 2 4 2 2 8 4" xfId="16129"/>
    <cellStyle name="Calculation 2 4 2 2 8 5" xfId="16130"/>
    <cellStyle name="Calculation 2 4 2 2 8 6" xfId="16131"/>
    <cellStyle name="Calculation 2 4 2 2 8 7" xfId="16132"/>
    <cellStyle name="Calculation 2 4 2 2 8 8" xfId="16133"/>
    <cellStyle name="Calculation 2 4 2 2 8 9" xfId="16134"/>
    <cellStyle name="Calculation 2 4 2 2 9" xfId="16135"/>
    <cellStyle name="Calculation 2 4 2 20" xfId="16136"/>
    <cellStyle name="Calculation 2 4 2 21" xfId="16137"/>
    <cellStyle name="Calculation 2 4 2 22" xfId="16138"/>
    <cellStyle name="Calculation 2 4 2 23" xfId="16139"/>
    <cellStyle name="Calculation 2 4 2 24" xfId="16140"/>
    <cellStyle name="Calculation 2 4 2 25" xfId="16141"/>
    <cellStyle name="Calculation 2 4 2 26" xfId="16142"/>
    <cellStyle name="Calculation 2 4 2 27" xfId="16143"/>
    <cellStyle name="Calculation 2 4 2 3" xfId="16144"/>
    <cellStyle name="Calculation 2 4 2 3 10" xfId="16145"/>
    <cellStyle name="Calculation 2 4 2 3 11" xfId="16146"/>
    <cellStyle name="Calculation 2 4 2 3 12" xfId="16147"/>
    <cellStyle name="Calculation 2 4 2 3 13" xfId="16148"/>
    <cellStyle name="Calculation 2 4 2 3 14" xfId="16149"/>
    <cellStyle name="Calculation 2 4 2 3 15" xfId="16150"/>
    <cellStyle name="Calculation 2 4 2 3 16" xfId="16151"/>
    <cellStyle name="Calculation 2 4 2 3 17" xfId="16152"/>
    <cellStyle name="Calculation 2 4 2 3 2" xfId="16153"/>
    <cellStyle name="Calculation 2 4 2 3 2 10" xfId="16154"/>
    <cellStyle name="Calculation 2 4 2 3 2 11" xfId="16155"/>
    <cellStyle name="Calculation 2 4 2 3 2 12" xfId="16156"/>
    <cellStyle name="Calculation 2 4 2 3 2 13" xfId="16157"/>
    <cellStyle name="Calculation 2 4 2 3 2 2" xfId="16158"/>
    <cellStyle name="Calculation 2 4 2 3 2 2 10" xfId="16159"/>
    <cellStyle name="Calculation 2 4 2 3 2 2 2" xfId="16160"/>
    <cellStyle name="Calculation 2 4 2 3 2 2 2 2" xfId="16161"/>
    <cellStyle name="Calculation 2 4 2 3 2 2 2 3" xfId="16162"/>
    <cellStyle name="Calculation 2 4 2 3 2 2 2 4" xfId="16163"/>
    <cellStyle name="Calculation 2 4 2 3 2 2 2 5" xfId="16164"/>
    <cellStyle name="Calculation 2 4 2 3 2 2 2 6" xfId="16165"/>
    <cellStyle name="Calculation 2 4 2 3 2 2 2 7" xfId="16166"/>
    <cellStyle name="Calculation 2 4 2 3 2 2 2 8" xfId="16167"/>
    <cellStyle name="Calculation 2 4 2 3 2 2 2 9" xfId="16168"/>
    <cellStyle name="Calculation 2 4 2 3 2 2 3" xfId="16169"/>
    <cellStyle name="Calculation 2 4 2 3 2 2 4" xfId="16170"/>
    <cellStyle name="Calculation 2 4 2 3 2 2 5" xfId="16171"/>
    <cellStyle name="Calculation 2 4 2 3 2 2 6" xfId="16172"/>
    <cellStyle name="Calculation 2 4 2 3 2 2 7" xfId="16173"/>
    <cellStyle name="Calculation 2 4 2 3 2 2 8" xfId="16174"/>
    <cellStyle name="Calculation 2 4 2 3 2 2 9" xfId="16175"/>
    <cellStyle name="Calculation 2 4 2 3 2 3" xfId="16176"/>
    <cellStyle name="Calculation 2 4 2 3 2 3 2" xfId="16177"/>
    <cellStyle name="Calculation 2 4 2 3 2 3 3" xfId="16178"/>
    <cellStyle name="Calculation 2 4 2 3 2 3 4" xfId="16179"/>
    <cellStyle name="Calculation 2 4 2 3 2 3 5" xfId="16180"/>
    <cellStyle name="Calculation 2 4 2 3 2 3 6" xfId="16181"/>
    <cellStyle name="Calculation 2 4 2 3 2 3 7" xfId="16182"/>
    <cellStyle name="Calculation 2 4 2 3 2 3 8" xfId="16183"/>
    <cellStyle name="Calculation 2 4 2 3 2 4" xfId="16184"/>
    <cellStyle name="Calculation 2 4 2 3 2 4 2" xfId="16185"/>
    <cellStyle name="Calculation 2 4 2 3 2 4 3" xfId="16186"/>
    <cellStyle name="Calculation 2 4 2 3 2 4 4" xfId="16187"/>
    <cellStyle name="Calculation 2 4 2 3 2 4 5" xfId="16188"/>
    <cellStyle name="Calculation 2 4 2 3 2 4 6" xfId="16189"/>
    <cellStyle name="Calculation 2 4 2 3 2 4 7" xfId="16190"/>
    <cellStyle name="Calculation 2 4 2 3 2 4 8" xfId="16191"/>
    <cellStyle name="Calculation 2 4 2 3 2 4 9" xfId="16192"/>
    <cellStyle name="Calculation 2 4 2 3 2 5" xfId="16193"/>
    <cellStyle name="Calculation 2 4 2 3 2 6" xfId="16194"/>
    <cellStyle name="Calculation 2 4 2 3 2 7" xfId="16195"/>
    <cellStyle name="Calculation 2 4 2 3 2 8" xfId="16196"/>
    <cellStyle name="Calculation 2 4 2 3 2 9" xfId="16197"/>
    <cellStyle name="Calculation 2 4 2 3 3" xfId="16198"/>
    <cellStyle name="Calculation 2 4 2 3 3 10" xfId="16199"/>
    <cellStyle name="Calculation 2 4 2 3 3 11" xfId="16200"/>
    <cellStyle name="Calculation 2 4 2 3 3 12" xfId="16201"/>
    <cellStyle name="Calculation 2 4 2 3 3 13" xfId="16202"/>
    <cellStyle name="Calculation 2 4 2 3 3 2" xfId="16203"/>
    <cellStyle name="Calculation 2 4 2 3 3 2 10" xfId="16204"/>
    <cellStyle name="Calculation 2 4 2 3 3 2 2" xfId="16205"/>
    <cellStyle name="Calculation 2 4 2 3 3 2 2 2" xfId="16206"/>
    <cellStyle name="Calculation 2 4 2 3 3 2 2 3" xfId="16207"/>
    <cellStyle name="Calculation 2 4 2 3 3 2 2 4" xfId="16208"/>
    <cellStyle name="Calculation 2 4 2 3 3 2 2 5" xfId="16209"/>
    <cellStyle name="Calculation 2 4 2 3 3 2 2 6" xfId="16210"/>
    <cellStyle name="Calculation 2 4 2 3 3 2 2 7" xfId="16211"/>
    <cellStyle name="Calculation 2 4 2 3 3 2 2 8" xfId="16212"/>
    <cellStyle name="Calculation 2 4 2 3 3 2 2 9" xfId="16213"/>
    <cellStyle name="Calculation 2 4 2 3 3 2 3" xfId="16214"/>
    <cellStyle name="Calculation 2 4 2 3 3 2 4" xfId="16215"/>
    <cellStyle name="Calculation 2 4 2 3 3 2 5" xfId="16216"/>
    <cellStyle name="Calculation 2 4 2 3 3 2 6" xfId="16217"/>
    <cellStyle name="Calculation 2 4 2 3 3 2 7" xfId="16218"/>
    <cellStyle name="Calculation 2 4 2 3 3 2 8" xfId="16219"/>
    <cellStyle name="Calculation 2 4 2 3 3 2 9" xfId="16220"/>
    <cellStyle name="Calculation 2 4 2 3 3 3" xfId="16221"/>
    <cellStyle name="Calculation 2 4 2 3 3 3 2" xfId="16222"/>
    <cellStyle name="Calculation 2 4 2 3 3 3 3" xfId="16223"/>
    <cellStyle name="Calculation 2 4 2 3 3 3 4" xfId="16224"/>
    <cellStyle name="Calculation 2 4 2 3 3 3 5" xfId="16225"/>
    <cellStyle name="Calculation 2 4 2 3 3 3 6" xfId="16226"/>
    <cellStyle name="Calculation 2 4 2 3 3 3 7" xfId="16227"/>
    <cellStyle name="Calculation 2 4 2 3 3 3 8" xfId="16228"/>
    <cellStyle name="Calculation 2 4 2 3 3 4" xfId="16229"/>
    <cellStyle name="Calculation 2 4 2 3 3 4 2" xfId="16230"/>
    <cellStyle name="Calculation 2 4 2 3 3 4 3" xfId="16231"/>
    <cellStyle name="Calculation 2 4 2 3 3 4 4" xfId="16232"/>
    <cellStyle name="Calculation 2 4 2 3 3 4 5" xfId="16233"/>
    <cellStyle name="Calculation 2 4 2 3 3 4 6" xfId="16234"/>
    <cellStyle name="Calculation 2 4 2 3 3 4 7" xfId="16235"/>
    <cellStyle name="Calculation 2 4 2 3 3 4 8" xfId="16236"/>
    <cellStyle name="Calculation 2 4 2 3 3 4 9" xfId="16237"/>
    <cellStyle name="Calculation 2 4 2 3 3 5" xfId="16238"/>
    <cellStyle name="Calculation 2 4 2 3 3 6" xfId="16239"/>
    <cellStyle name="Calculation 2 4 2 3 3 7" xfId="16240"/>
    <cellStyle name="Calculation 2 4 2 3 3 8" xfId="16241"/>
    <cellStyle name="Calculation 2 4 2 3 3 9" xfId="16242"/>
    <cellStyle name="Calculation 2 4 2 3 4" xfId="16243"/>
    <cellStyle name="Calculation 2 4 2 3 4 10" xfId="16244"/>
    <cellStyle name="Calculation 2 4 2 3 4 11" xfId="16245"/>
    <cellStyle name="Calculation 2 4 2 3 4 12" xfId="16246"/>
    <cellStyle name="Calculation 2 4 2 3 4 13" xfId="16247"/>
    <cellStyle name="Calculation 2 4 2 3 4 2" xfId="16248"/>
    <cellStyle name="Calculation 2 4 2 3 4 2 10" xfId="16249"/>
    <cellStyle name="Calculation 2 4 2 3 4 2 2" xfId="16250"/>
    <cellStyle name="Calculation 2 4 2 3 4 2 2 2" xfId="16251"/>
    <cellStyle name="Calculation 2 4 2 3 4 2 2 3" xfId="16252"/>
    <cellStyle name="Calculation 2 4 2 3 4 2 2 4" xfId="16253"/>
    <cellStyle name="Calculation 2 4 2 3 4 2 2 5" xfId="16254"/>
    <cellStyle name="Calculation 2 4 2 3 4 2 2 6" xfId="16255"/>
    <cellStyle name="Calculation 2 4 2 3 4 2 2 7" xfId="16256"/>
    <cellStyle name="Calculation 2 4 2 3 4 2 2 8" xfId="16257"/>
    <cellStyle name="Calculation 2 4 2 3 4 2 2 9" xfId="16258"/>
    <cellStyle name="Calculation 2 4 2 3 4 2 3" xfId="16259"/>
    <cellStyle name="Calculation 2 4 2 3 4 2 4" xfId="16260"/>
    <cellStyle name="Calculation 2 4 2 3 4 2 5" xfId="16261"/>
    <cellStyle name="Calculation 2 4 2 3 4 2 6" xfId="16262"/>
    <cellStyle name="Calculation 2 4 2 3 4 2 7" xfId="16263"/>
    <cellStyle name="Calculation 2 4 2 3 4 2 8" xfId="16264"/>
    <cellStyle name="Calculation 2 4 2 3 4 2 9" xfId="16265"/>
    <cellStyle name="Calculation 2 4 2 3 4 3" xfId="16266"/>
    <cellStyle name="Calculation 2 4 2 3 4 3 2" xfId="16267"/>
    <cellStyle name="Calculation 2 4 2 3 4 3 3" xfId="16268"/>
    <cellStyle name="Calculation 2 4 2 3 4 3 4" xfId="16269"/>
    <cellStyle name="Calculation 2 4 2 3 4 3 5" xfId="16270"/>
    <cellStyle name="Calculation 2 4 2 3 4 3 6" xfId="16271"/>
    <cellStyle name="Calculation 2 4 2 3 4 3 7" xfId="16272"/>
    <cellStyle name="Calculation 2 4 2 3 4 3 8" xfId="16273"/>
    <cellStyle name="Calculation 2 4 2 3 4 4" xfId="16274"/>
    <cellStyle name="Calculation 2 4 2 3 4 4 2" xfId="16275"/>
    <cellStyle name="Calculation 2 4 2 3 4 4 3" xfId="16276"/>
    <cellStyle name="Calculation 2 4 2 3 4 4 4" xfId="16277"/>
    <cellStyle name="Calculation 2 4 2 3 4 4 5" xfId="16278"/>
    <cellStyle name="Calculation 2 4 2 3 4 4 6" xfId="16279"/>
    <cellStyle name="Calculation 2 4 2 3 4 4 7" xfId="16280"/>
    <cellStyle name="Calculation 2 4 2 3 4 4 8" xfId="16281"/>
    <cellStyle name="Calculation 2 4 2 3 4 4 9" xfId="16282"/>
    <cellStyle name="Calculation 2 4 2 3 4 5" xfId="16283"/>
    <cellStyle name="Calculation 2 4 2 3 4 6" xfId="16284"/>
    <cellStyle name="Calculation 2 4 2 3 4 7" xfId="16285"/>
    <cellStyle name="Calculation 2 4 2 3 4 8" xfId="16286"/>
    <cellStyle name="Calculation 2 4 2 3 4 9" xfId="16287"/>
    <cellStyle name="Calculation 2 4 2 3 5" xfId="16288"/>
    <cellStyle name="Calculation 2 4 2 3 5 10" xfId="16289"/>
    <cellStyle name="Calculation 2 4 2 3 5 2" xfId="16290"/>
    <cellStyle name="Calculation 2 4 2 3 5 2 2" xfId="16291"/>
    <cellStyle name="Calculation 2 4 2 3 5 2 3" xfId="16292"/>
    <cellStyle name="Calculation 2 4 2 3 5 2 4" xfId="16293"/>
    <cellStyle name="Calculation 2 4 2 3 5 2 5" xfId="16294"/>
    <cellStyle name="Calculation 2 4 2 3 5 2 6" xfId="16295"/>
    <cellStyle name="Calculation 2 4 2 3 5 2 7" xfId="16296"/>
    <cellStyle name="Calculation 2 4 2 3 5 2 8" xfId="16297"/>
    <cellStyle name="Calculation 2 4 2 3 5 2 9" xfId="16298"/>
    <cellStyle name="Calculation 2 4 2 3 5 3" xfId="16299"/>
    <cellStyle name="Calculation 2 4 2 3 5 4" xfId="16300"/>
    <cellStyle name="Calculation 2 4 2 3 5 5" xfId="16301"/>
    <cellStyle name="Calculation 2 4 2 3 5 6" xfId="16302"/>
    <cellStyle name="Calculation 2 4 2 3 5 7" xfId="16303"/>
    <cellStyle name="Calculation 2 4 2 3 5 8" xfId="16304"/>
    <cellStyle name="Calculation 2 4 2 3 5 9" xfId="16305"/>
    <cellStyle name="Calculation 2 4 2 3 6" xfId="16306"/>
    <cellStyle name="Calculation 2 4 2 3 6 2" xfId="16307"/>
    <cellStyle name="Calculation 2 4 2 3 6 3" xfId="16308"/>
    <cellStyle name="Calculation 2 4 2 3 6 4" xfId="16309"/>
    <cellStyle name="Calculation 2 4 2 3 6 5" xfId="16310"/>
    <cellStyle name="Calculation 2 4 2 3 6 6" xfId="16311"/>
    <cellStyle name="Calculation 2 4 2 3 6 7" xfId="16312"/>
    <cellStyle name="Calculation 2 4 2 3 6 8" xfId="16313"/>
    <cellStyle name="Calculation 2 4 2 3 7" xfId="16314"/>
    <cellStyle name="Calculation 2 4 2 3 7 2" xfId="16315"/>
    <cellStyle name="Calculation 2 4 2 3 7 3" xfId="16316"/>
    <cellStyle name="Calculation 2 4 2 3 7 4" xfId="16317"/>
    <cellStyle name="Calculation 2 4 2 3 7 5" xfId="16318"/>
    <cellStyle name="Calculation 2 4 2 3 7 6" xfId="16319"/>
    <cellStyle name="Calculation 2 4 2 3 7 7" xfId="16320"/>
    <cellStyle name="Calculation 2 4 2 3 7 8" xfId="16321"/>
    <cellStyle name="Calculation 2 4 2 3 7 9" xfId="16322"/>
    <cellStyle name="Calculation 2 4 2 3 8" xfId="16323"/>
    <cellStyle name="Calculation 2 4 2 3 9" xfId="16324"/>
    <cellStyle name="Calculation 2 4 2 4" xfId="16325"/>
    <cellStyle name="Calculation 2 4 2 4 10" xfId="16326"/>
    <cellStyle name="Calculation 2 4 2 4 11" xfId="16327"/>
    <cellStyle name="Calculation 2 4 2 4 12" xfId="16328"/>
    <cellStyle name="Calculation 2 4 2 4 13" xfId="16329"/>
    <cellStyle name="Calculation 2 4 2 4 2" xfId="16330"/>
    <cellStyle name="Calculation 2 4 2 4 2 10" xfId="16331"/>
    <cellStyle name="Calculation 2 4 2 4 2 2" xfId="16332"/>
    <cellStyle name="Calculation 2 4 2 4 2 2 2" xfId="16333"/>
    <cellStyle name="Calculation 2 4 2 4 2 2 3" xfId="16334"/>
    <cellStyle name="Calculation 2 4 2 4 2 2 4" xfId="16335"/>
    <cellStyle name="Calculation 2 4 2 4 2 2 5" xfId="16336"/>
    <cellStyle name="Calculation 2 4 2 4 2 2 6" xfId="16337"/>
    <cellStyle name="Calculation 2 4 2 4 2 2 7" xfId="16338"/>
    <cellStyle name="Calculation 2 4 2 4 2 2 8" xfId="16339"/>
    <cellStyle name="Calculation 2 4 2 4 2 2 9" xfId="16340"/>
    <cellStyle name="Calculation 2 4 2 4 2 3" xfId="16341"/>
    <cellStyle name="Calculation 2 4 2 4 2 4" xfId="16342"/>
    <cellStyle name="Calculation 2 4 2 4 2 5" xfId="16343"/>
    <cellStyle name="Calculation 2 4 2 4 2 6" xfId="16344"/>
    <cellStyle name="Calculation 2 4 2 4 2 7" xfId="16345"/>
    <cellStyle name="Calculation 2 4 2 4 2 8" xfId="16346"/>
    <cellStyle name="Calculation 2 4 2 4 2 9" xfId="16347"/>
    <cellStyle name="Calculation 2 4 2 4 3" xfId="16348"/>
    <cellStyle name="Calculation 2 4 2 4 3 2" xfId="16349"/>
    <cellStyle name="Calculation 2 4 2 4 3 3" xfId="16350"/>
    <cellStyle name="Calculation 2 4 2 4 3 4" xfId="16351"/>
    <cellStyle name="Calculation 2 4 2 4 3 5" xfId="16352"/>
    <cellStyle name="Calculation 2 4 2 4 3 6" xfId="16353"/>
    <cellStyle name="Calculation 2 4 2 4 3 7" xfId="16354"/>
    <cellStyle name="Calculation 2 4 2 4 3 8" xfId="16355"/>
    <cellStyle name="Calculation 2 4 2 4 4" xfId="16356"/>
    <cellStyle name="Calculation 2 4 2 4 4 2" xfId="16357"/>
    <cellStyle name="Calculation 2 4 2 4 4 3" xfId="16358"/>
    <cellStyle name="Calculation 2 4 2 4 4 4" xfId="16359"/>
    <cellStyle name="Calculation 2 4 2 4 4 5" xfId="16360"/>
    <cellStyle name="Calculation 2 4 2 4 4 6" xfId="16361"/>
    <cellStyle name="Calculation 2 4 2 4 4 7" xfId="16362"/>
    <cellStyle name="Calculation 2 4 2 4 4 8" xfId="16363"/>
    <cellStyle name="Calculation 2 4 2 4 4 9" xfId="16364"/>
    <cellStyle name="Calculation 2 4 2 4 5" xfId="16365"/>
    <cellStyle name="Calculation 2 4 2 4 6" xfId="16366"/>
    <cellStyle name="Calculation 2 4 2 4 7" xfId="16367"/>
    <cellStyle name="Calculation 2 4 2 4 8" xfId="16368"/>
    <cellStyle name="Calculation 2 4 2 4 9" xfId="16369"/>
    <cellStyle name="Calculation 2 4 2 5" xfId="16370"/>
    <cellStyle name="Calculation 2 4 2 5 2" xfId="16371"/>
    <cellStyle name="Calculation 2 4 2 5 3" xfId="16372"/>
    <cellStyle name="Calculation 2 4 2 5 4" xfId="16373"/>
    <cellStyle name="Calculation 2 4 2 5 5" xfId="16374"/>
    <cellStyle name="Calculation 2 4 2 5 6" xfId="16375"/>
    <cellStyle name="Calculation 2 4 2 5 7" xfId="16376"/>
    <cellStyle name="Calculation 2 4 2 5 8" xfId="16377"/>
    <cellStyle name="Calculation 2 4 2 5 9" xfId="16378"/>
    <cellStyle name="Calculation 2 4 2 6" xfId="16379"/>
    <cellStyle name="Calculation 2 4 2 6 2" xfId="16380"/>
    <cellStyle name="Calculation 2 4 2 6 3" xfId="16381"/>
    <cellStyle name="Calculation 2 4 2 6 4" xfId="16382"/>
    <cellStyle name="Calculation 2 4 2 6 5" xfId="16383"/>
    <cellStyle name="Calculation 2 4 2 6 6" xfId="16384"/>
    <cellStyle name="Calculation 2 4 2 6 7" xfId="16385"/>
    <cellStyle name="Calculation 2 4 2 6 8" xfId="16386"/>
    <cellStyle name="Calculation 2 4 2 6 9" xfId="16387"/>
    <cellStyle name="Calculation 2 4 2 7" xfId="16388"/>
    <cellStyle name="Calculation 2 4 2 7 2" xfId="16389"/>
    <cellStyle name="Calculation 2 4 2 7 3" xfId="16390"/>
    <cellStyle name="Calculation 2 4 2 7 4" xfId="16391"/>
    <cellStyle name="Calculation 2 4 2 7 5" xfId="16392"/>
    <cellStyle name="Calculation 2 4 2 7 6" xfId="16393"/>
    <cellStyle name="Calculation 2 4 2 7 7" xfId="16394"/>
    <cellStyle name="Calculation 2 4 2 7 8" xfId="16395"/>
    <cellStyle name="Calculation 2 4 2 8" xfId="16396"/>
    <cellStyle name="Calculation 2 4 2 8 2" xfId="16397"/>
    <cellStyle name="Calculation 2 4 2 8 3" xfId="16398"/>
    <cellStyle name="Calculation 2 4 2 8 4" xfId="16399"/>
    <cellStyle name="Calculation 2 4 2 8 5" xfId="16400"/>
    <cellStyle name="Calculation 2 4 2 8 6" xfId="16401"/>
    <cellStyle name="Calculation 2 4 2 8 7" xfId="16402"/>
    <cellStyle name="Calculation 2 4 2 8 8" xfId="16403"/>
    <cellStyle name="Calculation 2 4 2 9" xfId="16404"/>
    <cellStyle name="Calculation 2 4 2 9 2" xfId="16405"/>
    <cellStyle name="Calculation 2 4 2 9 3" xfId="16406"/>
    <cellStyle name="Calculation 2 4 2 9 4" xfId="16407"/>
    <cellStyle name="Calculation 2 4 2 9 5" xfId="16408"/>
    <cellStyle name="Calculation 2 4 2 9 6" xfId="16409"/>
    <cellStyle name="Calculation 2 4 2 9 7" xfId="16410"/>
    <cellStyle name="Calculation 2 4 2 9 8" xfId="16411"/>
    <cellStyle name="Calculation 2 4 20" xfId="16412"/>
    <cellStyle name="Calculation 2 4 21" xfId="16413"/>
    <cellStyle name="Calculation 2 4 22" xfId="16414"/>
    <cellStyle name="Calculation 2 4 23" xfId="16415"/>
    <cellStyle name="Calculation 2 4 24" xfId="16416"/>
    <cellStyle name="Calculation 2 4 25" xfId="16417"/>
    <cellStyle name="Calculation 2 4 26" xfId="16418"/>
    <cellStyle name="Calculation 2 4 3" xfId="16419"/>
    <cellStyle name="Calculation 2 4 3 10" xfId="16420"/>
    <cellStyle name="Calculation 2 4 3 11" xfId="16421"/>
    <cellStyle name="Calculation 2 4 3 12" xfId="16422"/>
    <cellStyle name="Calculation 2 4 3 13" xfId="16423"/>
    <cellStyle name="Calculation 2 4 3 14" xfId="16424"/>
    <cellStyle name="Calculation 2 4 3 15" xfId="16425"/>
    <cellStyle name="Calculation 2 4 3 16" xfId="16426"/>
    <cellStyle name="Calculation 2 4 3 17" xfId="16427"/>
    <cellStyle name="Calculation 2 4 3 18" xfId="16428"/>
    <cellStyle name="Calculation 2 4 3 19" xfId="16429"/>
    <cellStyle name="Calculation 2 4 3 2" xfId="16430"/>
    <cellStyle name="Calculation 2 4 3 2 10" xfId="16431"/>
    <cellStyle name="Calculation 2 4 3 2 11" xfId="16432"/>
    <cellStyle name="Calculation 2 4 3 2 12" xfId="16433"/>
    <cellStyle name="Calculation 2 4 3 2 13" xfId="16434"/>
    <cellStyle name="Calculation 2 4 3 2 2" xfId="16435"/>
    <cellStyle name="Calculation 2 4 3 2 2 10" xfId="16436"/>
    <cellStyle name="Calculation 2 4 3 2 2 2" xfId="16437"/>
    <cellStyle name="Calculation 2 4 3 2 2 2 2" xfId="16438"/>
    <cellStyle name="Calculation 2 4 3 2 2 2 3" xfId="16439"/>
    <cellStyle name="Calculation 2 4 3 2 2 2 4" xfId="16440"/>
    <cellStyle name="Calculation 2 4 3 2 2 2 5" xfId="16441"/>
    <cellStyle name="Calculation 2 4 3 2 2 2 6" xfId="16442"/>
    <cellStyle name="Calculation 2 4 3 2 2 2 7" xfId="16443"/>
    <cellStyle name="Calculation 2 4 3 2 2 2 8" xfId="16444"/>
    <cellStyle name="Calculation 2 4 3 2 2 2 9" xfId="16445"/>
    <cellStyle name="Calculation 2 4 3 2 2 3" xfId="16446"/>
    <cellStyle name="Calculation 2 4 3 2 2 4" xfId="16447"/>
    <cellStyle name="Calculation 2 4 3 2 2 5" xfId="16448"/>
    <cellStyle name="Calculation 2 4 3 2 2 6" xfId="16449"/>
    <cellStyle name="Calculation 2 4 3 2 2 7" xfId="16450"/>
    <cellStyle name="Calculation 2 4 3 2 2 8" xfId="16451"/>
    <cellStyle name="Calculation 2 4 3 2 2 9" xfId="16452"/>
    <cellStyle name="Calculation 2 4 3 2 3" xfId="16453"/>
    <cellStyle name="Calculation 2 4 3 2 3 2" xfId="16454"/>
    <cellStyle name="Calculation 2 4 3 2 3 3" xfId="16455"/>
    <cellStyle name="Calculation 2 4 3 2 3 4" xfId="16456"/>
    <cellStyle name="Calculation 2 4 3 2 3 5" xfId="16457"/>
    <cellStyle name="Calculation 2 4 3 2 3 6" xfId="16458"/>
    <cellStyle name="Calculation 2 4 3 2 3 7" xfId="16459"/>
    <cellStyle name="Calculation 2 4 3 2 3 8" xfId="16460"/>
    <cellStyle name="Calculation 2 4 3 2 4" xfId="16461"/>
    <cellStyle name="Calculation 2 4 3 2 4 2" xfId="16462"/>
    <cellStyle name="Calculation 2 4 3 2 4 3" xfId="16463"/>
    <cellStyle name="Calculation 2 4 3 2 4 4" xfId="16464"/>
    <cellStyle name="Calculation 2 4 3 2 4 5" xfId="16465"/>
    <cellStyle name="Calculation 2 4 3 2 4 6" xfId="16466"/>
    <cellStyle name="Calculation 2 4 3 2 4 7" xfId="16467"/>
    <cellStyle name="Calculation 2 4 3 2 4 8" xfId="16468"/>
    <cellStyle name="Calculation 2 4 3 2 4 9" xfId="16469"/>
    <cellStyle name="Calculation 2 4 3 2 5" xfId="16470"/>
    <cellStyle name="Calculation 2 4 3 2 6" xfId="16471"/>
    <cellStyle name="Calculation 2 4 3 2 7" xfId="16472"/>
    <cellStyle name="Calculation 2 4 3 2 8" xfId="16473"/>
    <cellStyle name="Calculation 2 4 3 2 9" xfId="16474"/>
    <cellStyle name="Calculation 2 4 3 20" xfId="16475"/>
    <cellStyle name="Calculation 2 4 3 21" xfId="16476"/>
    <cellStyle name="Calculation 2 4 3 22" xfId="16477"/>
    <cellStyle name="Calculation 2 4 3 23" xfId="16478"/>
    <cellStyle name="Calculation 2 4 3 24" xfId="16479"/>
    <cellStyle name="Calculation 2 4 3 3" xfId="16480"/>
    <cellStyle name="Calculation 2 4 3 3 10" xfId="16481"/>
    <cellStyle name="Calculation 2 4 3 3 11" xfId="16482"/>
    <cellStyle name="Calculation 2 4 3 3 12" xfId="16483"/>
    <cellStyle name="Calculation 2 4 3 3 13" xfId="16484"/>
    <cellStyle name="Calculation 2 4 3 3 2" xfId="16485"/>
    <cellStyle name="Calculation 2 4 3 3 2 10" xfId="16486"/>
    <cellStyle name="Calculation 2 4 3 3 2 2" xfId="16487"/>
    <cellStyle name="Calculation 2 4 3 3 2 2 2" xfId="16488"/>
    <cellStyle name="Calculation 2 4 3 3 2 2 3" xfId="16489"/>
    <cellStyle name="Calculation 2 4 3 3 2 2 4" xfId="16490"/>
    <cellStyle name="Calculation 2 4 3 3 2 2 5" xfId="16491"/>
    <cellStyle name="Calculation 2 4 3 3 2 2 6" xfId="16492"/>
    <cellStyle name="Calculation 2 4 3 3 2 2 7" xfId="16493"/>
    <cellStyle name="Calculation 2 4 3 3 2 2 8" xfId="16494"/>
    <cellStyle name="Calculation 2 4 3 3 2 2 9" xfId="16495"/>
    <cellStyle name="Calculation 2 4 3 3 2 3" xfId="16496"/>
    <cellStyle name="Calculation 2 4 3 3 2 4" xfId="16497"/>
    <cellStyle name="Calculation 2 4 3 3 2 5" xfId="16498"/>
    <cellStyle name="Calculation 2 4 3 3 2 6" xfId="16499"/>
    <cellStyle name="Calculation 2 4 3 3 2 7" xfId="16500"/>
    <cellStyle name="Calculation 2 4 3 3 2 8" xfId="16501"/>
    <cellStyle name="Calculation 2 4 3 3 2 9" xfId="16502"/>
    <cellStyle name="Calculation 2 4 3 3 3" xfId="16503"/>
    <cellStyle name="Calculation 2 4 3 3 3 2" xfId="16504"/>
    <cellStyle name="Calculation 2 4 3 3 3 3" xfId="16505"/>
    <cellStyle name="Calculation 2 4 3 3 3 4" xfId="16506"/>
    <cellStyle name="Calculation 2 4 3 3 3 5" xfId="16507"/>
    <cellStyle name="Calculation 2 4 3 3 3 6" xfId="16508"/>
    <cellStyle name="Calculation 2 4 3 3 3 7" xfId="16509"/>
    <cellStyle name="Calculation 2 4 3 3 3 8" xfId="16510"/>
    <cellStyle name="Calculation 2 4 3 3 4" xfId="16511"/>
    <cellStyle name="Calculation 2 4 3 3 4 2" xfId="16512"/>
    <cellStyle name="Calculation 2 4 3 3 4 3" xfId="16513"/>
    <cellStyle name="Calculation 2 4 3 3 4 4" xfId="16514"/>
    <cellStyle name="Calculation 2 4 3 3 4 5" xfId="16515"/>
    <cellStyle name="Calculation 2 4 3 3 4 6" xfId="16516"/>
    <cellStyle name="Calculation 2 4 3 3 4 7" xfId="16517"/>
    <cellStyle name="Calculation 2 4 3 3 4 8" xfId="16518"/>
    <cellStyle name="Calculation 2 4 3 3 4 9" xfId="16519"/>
    <cellStyle name="Calculation 2 4 3 3 5" xfId="16520"/>
    <cellStyle name="Calculation 2 4 3 3 6" xfId="16521"/>
    <cellStyle name="Calculation 2 4 3 3 7" xfId="16522"/>
    <cellStyle name="Calculation 2 4 3 3 8" xfId="16523"/>
    <cellStyle name="Calculation 2 4 3 3 9" xfId="16524"/>
    <cellStyle name="Calculation 2 4 3 4" xfId="16525"/>
    <cellStyle name="Calculation 2 4 3 4 10" xfId="16526"/>
    <cellStyle name="Calculation 2 4 3 4 11" xfId="16527"/>
    <cellStyle name="Calculation 2 4 3 4 12" xfId="16528"/>
    <cellStyle name="Calculation 2 4 3 4 13" xfId="16529"/>
    <cellStyle name="Calculation 2 4 3 4 2" xfId="16530"/>
    <cellStyle name="Calculation 2 4 3 4 2 10" xfId="16531"/>
    <cellStyle name="Calculation 2 4 3 4 2 2" xfId="16532"/>
    <cellStyle name="Calculation 2 4 3 4 2 2 2" xfId="16533"/>
    <cellStyle name="Calculation 2 4 3 4 2 2 3" xfId="16534"/>
    <cellStyle name="Calculation 2 4 3 4 2 2 4" xfId="16535"/>
    <cellStyle name="Calculation 2 4 3 4 2 2 5" xfId="16536"/>
    <cellStyle name="Calculation 2 4 3 4 2 2 6" xfId="16537"/>
    <cellStyle name="Calculation 2 4 3 4 2 2 7" xfId="16538"/>
    <cellStyle name="Calculation 2 4 3 4 2 2 8" xfId="16539"/>
    <cellStyle name="Calculation 2 4 3 4 2 2 9" xfId="16540"/>
    <cellStyle name="Calculation 2 4 3 4 2 3" xfId="16541"/>
    <cellStyle name="Calculation 2 4 3 4 2 4" xfId="16542"/>
    <cellStyle name="Calculation 2 4 3 4 2 5" xfId="16543"/>
    <cellStyle name="Calculation 2 4 3 4 2 6" xfId="16544"/>
    <cellStyle name="Calculation 2 4 3 4 2 7" xfId="16545"/>
    <cellStyle name="Calculation 2 4 3 4 2 8" xfId="16546"/>
    <cellStyle name="Calculation 2 4 3 4 2 9" xfId="16547"/>
    <cellStyle name="Calculation 2 4 3 4 3" xfId="16548"/>
    <cellStyle name="Calculation 2 4 3 4 3 2" xfId="16549"/>
    <cellStyle name="Calculation 2 4 3 4 3 3" xfId="16550"/>
    <cellStyle name="Calculation 2 4 3 4 3 4" xfId="16551"/>
    <cellStyle name="Calculation 2 4 3 4 3 5" xfId="16552"/>
    <cellStyle name="Calculation 2 4 3 4 3 6" xfId="16553"/>
    <cellStyle name="Calculation 2 4 3 4 3 7" xfId="16554"/>
    <cellStyle name="Calculation 2 4 3 4 3 8" xfId="16555"/>
    <cellStyle name="Calculation 2 4 3 4 4" xfId="16556"/>
    <cellStyle name="Calculation 2 4 3 4 4 2" xfId="16557"/>
    <cellStyle name="Calculation 2 4 3 4 4 3" xfId="16558"/>
    <cellStyle name="Calculation 2 4 3 4 4 4" xfId="16559"/>
    <cellStyle name="Calculation 2 4 3 4 4 5" xfId="16560"/>
    <cellStyle name="Calculation 2 4 3 4 4 6" xfId="16561"/>
    <cellStyle name="Calculation 2 4 3 4 4 7" xfId="16562"/>
    <cellStyle name="Calculation 2 4 3 4 4 8" xfId="16563"/>
    <cellStyle name="Calculation 2 4 3 4 4 9" xfId="16564"/>
    <cellStyle name="Calculation 2 4 3 4 5" xfId="16565"/>
    <cellStyle name="Calculation 2 4 3 4 6" xfId="16566"/>
    <cellStyle name="Calculation 2 4 3 4 7" xfId="16567"/>
    <cellStyle name="Calculation 2 4 3 4 8" xfId="16568"/>
    <cellStyle name="Calculation 2 4 3 4 9" xfId="16569"/>
    <cellStyle name="Calculation 2 4 3 5" xfId="16570"/>
    <cellStyle name="Calculation 2 4 3 5 10" xfId="16571"/>
    <cellStyle name="Calculation 2 4 3 5 11" xfId="16572"/>
    <cellStyle name="Calculation 2 4 3 5 12" xfId="16573"/>
    <cellStyle name="Calculation 2 4 3 5 13" xfId="16574"/>
    <cellStyle name="Calculation 2 4 3 5 2" xfId="16575"/>
    <cellStyle name="Calculation 2 4 3 5 2 10" xfId="16576"/>
    <cellStyle name="Calculation 2 4 3 5 2 2" xfId="16577"/>
    <cellStyle name="Calculation 2 4 3 5 2 2 2" xfId="16578"/>
    <cellStyle name="Calculation 2 4 3 5 2 2 3" xfId="16579"/>
    <cellStyle name="Calculation 2 4 3 5 2 2 4" xfId="16580"/>
    <cellStyle name="Calculation 2 4 3 5 2 2 5" xfId="16581"/>
    <cellStyle name="Calculation 2 4 3 5 2 2 6" xfId="16582"/>
    <cellStyle name="Calculation 2 4 3 5 2 2 7" xfId="16583"/>
    <cellStyle name="Calculation 2 4 3 5 2 2 8" xfId="16584"/>
    <cellStyle name="Calculation 2 4 3 5 2 2 9" xfId="16585"/>
    <cellStyle name="Calculation 2 4 3 5 2 3" xfId="16586"/>
    <cellStyle name="Calculation 2 4 3 5 2 4" xfId="16587"/>
    <cellStyle name="Calculation 2 4 3 5 2 5" xfId="16588"/>
    <cellStyle name="Calculation 2 4 3 5 2 6" xfId="16589"/>
    <cellStyle name="Calculation 2 4 3 5 2 7" xfId="16590"/>
    <cellStyle name="Calculation 2 4 3 5 2 8" xfId="16591"/>
    <cellStyle name="Calculation 2 4 3 5 2 9" xfId="16592"/>
    <cellStyle name="Calculation 2 4 3 5 3" xfId="16593"/>
    <cellStyle name="Calculation 2 4 3 5 3 2" xfId="16594"/>
    <cellStyle name="Calculation 2 4 3 5 3 3" xfId="16595"/>
    <cellStyle name="Calculation 2 4 3 5 3 4" xfId="16596"/>
    <cellStyle name="Calculation 2 4 3 5 3 5" xfId="16597"/>
    <cellStyle name="Calculation 2 4 3 5 3 6" xfId="16598"/>
    <cellStyle name="Calculation 2 4 3 5 3 7" xfId="16599"/>
    <cellStyle name="Calculation 2 4 3 5 3 8" xfId="16600"/>
    <cellStyle name="Calculation 2 4 3 5 4" xfId="16601"/>
    <cellStyle name="Calculation 2 4 3 5 4 2" xfId="16602"/>
    <cellStyle name="Calculation 2 4 3 5 4 3" xfId="16603"/>
    <cellStyle name="Calculation 2 4 3 5 4 4" xfId="16604"/>
    <cellStyle name="Calculation 2 4 3 5 4 5" xfId="16605"/>
    <cellStyle name="Calculation 2 4 3 5 4 6" xfId="16606"/>
    <cellStyle name="Calculation 2 4 3 5 4 7" xfId="16607"/>
    <cellStyle name="Calculation 2 4 3 5 4 8" xfId="16608"/>
    <cellStyle name="Calculation 2 4 3 5 4 9" xfId="16609"/>
    <cellStyle name="Calculation 2 4 3 5 5" xfId="16610"/>
    <cellStyle name="Calculation 2 4 3 5 6" xfId="16611"/>
    <cellStyle name="Calculation 2 4 3 5 7" xfId="16612"/>
    <cellStyle name="Calculation 2 4 3 5 8" xfId="16613"/>
    <cellStyle name="Calculation 2 4 3 5 9" xfId="16614"/>
    <cellStyle name="Calculation 2 4 3 6" xfId="16615"/>
    <cellStyle name="Calculation 2 4 3 6 10" xfId="16616"/>
    <cellStyle name="Calculation 2 4 3 6 2" xfId="16617"/>
    <cellStyle name="Calculation 2 4 3 6 2 2" xfId="16618"/>
    <cellStyle name="Calculation 2 4 3 6 2 3" xfId="16619"/>
    <cellStyle name="Calculation 2 4 3 6 2 4" xfId="16620"/>
    <cellStyle name="Calculation 2 4 3 6 2 5" xfId="16621"/>
    <cellStyle name="Calculation 2 4 3 6 2 6" xfId="16622"/>
    <cellStyle name="Calculation 2 4 3 6 2 7" xfId="16623"/>
    <cellStyle name="Calculation 2 4 3 6 2 8" xfId="16624"/>
    <cellStyle name="Calculation 2 4 3 6 2 9" xfId="16625"/>
    <cellStyle name="Calculation 2 4 3 6 3" xfId="16626"/>
    <cellStyle name="Calculation 2 4 3 6 4" xfId="16627"/>
    <cellStyle name="Calculation 2 4 3 6 5" xfId="16628"/>
    <cellStyle name="Calculation 2 4 3 6 6" xfId="16629"/>
    <cellStyle name="Calculation 2 4 3 6 7" xfId="16630"/>
    <cellStyle name="Calculation 2 4 3 6 8" xfId="16631"/>
    <cellStyle name="Calculation 2 4 3 6 9" xfId="16632"/>
    <cellStyle name="Calculation 2 4 3 7" xfId="16633"/>
    <cellStyle name="Calculation 2 4 3 7 2" xfId="16634"/>
    <cellStyle name="Calculation 2 4 3 7 3" xfId="16635"/>
    <cellStyle name="Calculation 2 4 3 7 4" xfId="16636"/>
    <cellStyle name="Calculation 2 4 3 7 5" xfId="16637"/>
    <cellStyle name="Calculation 2 4 3 7 6" xfId="16638"/>
    <cellStyle name="Calculation 2 4 3 7 7" xfId="16639"/>
    <cellStyle name="Calculation 2 4 3 7 8" xfId="16640"/>
    <cellStyle name="Calculation 2 4 3 8" xfId="16641"/>
    <cellStyle name="Calculation 2 4 3 8 2" xfId="16642"/>
    <cellStyle name="Calculation 2 4 3 8 3" xfId="16643"/>
    <cellStyle name="Calculation 2 4 3 8 4" xfId="16644"/>
    <cellStyle name="Calculation 2 4 3 8 5" xfId="16645"/>
    <cellStyle name="Calculation 2 4 3 8 6" xfId="16646"/>
    <cellStyle name="Calculation 2 4 3 8 7" xfId="16647"/>
    <cellStyle name="Calculation 2 4 3 8 8" xfId="16648"/>
    <cellStyle name="Calculation 2 4 3 8 9" xfId="16649"/>
    <cellStyle name="Calculation 2 4 3 9" xfId="16650"/>
    <cellStyle name="Calculation 2 4 4" xfId="16651"/>
    <cellStyle name="Calculation 2 4 4 10" xfId="16652"/>
    <cellStyle name="Calculation 2 4 4 11" xfId="16653"/>
    <cellStyle name="Calculation 2 4 4 12" xfId="16654"/>
    <cellStyle name="Calculation 2 4 4 13" xfId="16655"/>
    <cellStyle name="Calculation 2 4 4 14" xfId="16656"/>
    <cellStyle name="Calculation 2 4 4 15" xfId="16657"/>
    <cellStyle name="Calculation 2 4 4 16" xfId="16658"/>
    <cellStyle name="Calculation 2 4 4 17" xfId="16659"/>
    <cellStyle name="Calculation 2 4 4 18" xfId="16660"/>
    <cellStyle name="Calculation 2 4 4 2" xfId="16661"/>
    <cellStyle name="Calculation 2 4 4 2 10" xfId="16662"/>
    <cellStyle name="Calculation 2 4 4 2 11" xfId="16663"/>
    <cellStyle name="Calculation 2 4 4 2 12" xfId="16664"/>
    <cellStyle name="Calculation 2 4 4 2 13" xfId="16665"/>
    <cellStyle name="Calculation 2 4 4 2 2" xfId="16666"/>
    <cellStyle name="Calculation 2 4 4 2 2 10" xfId="16667"/>
    <cellStyle name="Calculation 2 4 4 2 2 2" xfId="16668"/>
    <cellStyle name="Calculation 2 4 4 2 2 2 2" xfId="16669"/>
    <cellStyle name="Calculation 2 4 4 2 2 2 3" xfId="16670"/>
    <cellStyle name="Calculation 2 4 4 2 2 2 4" xfId="16671"/>
    <cellStyle name="Calculation 2 4 4 2 2 2 5" xfId="16672"/>
    <cellStyle name="Calculation 2 4 4 2 2 2 6" xfId="16673"/>
    <cellStyle name="Calculation 2 4 4 2 2 2 7" xfId="16674"/>
    <cellStyle name="Calculation 2 4 4 2 2 2 8" xfId="16675"/>
    <cellStyle name="Calculation 2 4 4 2 2 2 9" xfId="16676"/>
    <cellStyle name="Calculation 2 4 4 2 2 3" xfId="16677"/>
    <cellStyle name="Calculation 2 4 4 2 2 4" xfId="16678"/>
    <cellStyle name="Calculation 2 4 4 2 2 5" xfId="16679"/>
    <cellStyle name="Calculation 2 4 4 2 2 6" xfId="16680"/>
    <cellStyle name="Calculation 2 4 4 2 2 7" xfId="16681"/>
    <cellStyle name="Calculation 2 4 4 2 2 8" xfId="16682"/>
    <cellStyle name="Calculation 2 4 4 2 2 9" xfId="16683"/>
    <cellStyle name="Calculation 2 4 4 2 3" xfId="16684"/>
    <cellStyle name="Calculation 2 4 4 2 3 2" xfId="16685"/>
    <cellStyle name="Calculation 2 4 4 2 3 3" xfId="16686"/>
    <cellStyle name="Calculation 2 4 4 2 3 4" xfId="16687"/>
    <cellStyle name="Calculation 2 4 4 2 3 5" xfId="16688"/>
    <cellStyle name="Calculation 2 4 4 2 3 6" xfId="16689"/>
    <cellStyle name="Calculation 2 4 4 2 3 7" xfId="16690"/>
    <cellStyle name="Calculation 2 4 4 2 3 8" xfId="16691"/>
    <cellStyle name="Calculation 2 4 4 2 4" xfId="16692"/>
    <cellStyle name="Calculation 2 4 4 2 4 2" xfId="16693"/>
    <cellStyle name="Calculation 2 4 4 2 4 3" xfId="16694"/>
    <cellStyle name="Calculation 2 4 4 2 4 4" xfId="16695"/>
    <cellStyle name="Calculation 2 4 4 2 4 5" xfId="16696"/>
    <cellStyle name="Calculation 2 4 4 2 4 6" xfId="16697"/>
    <cellStyle name="Calculation 2 4 4 2 4 7" xfId="16698"/>
    <cellStyle name="Calculation 2 4 4 2 4 8" xfId="16699"/>
    <cellStyle name="Calculation 2 4 4 2 4 9" xfId="16700"/>
    <cellStyle name="Calculation 2 4 4 2 5" xfId="16701"/>
    <cellStyle name="Calculation 2 4 4 2 6" xfId="16702"/>
    <cellStyle name="Calculation 2 4 4 2 7" xfId="16703"/>
    <cellStyle name="Calculation 2 4 4 2 8" xfId="16704"/>
    <cellStyle name="Calculation 2 4 4 2 9" xfId="16705"/>
    <cellStyle name="Calculation 2 4 4 3" xfId="16706"/>
    <cellStyle name="Calculation 2 4 4 3 10" xfId="16707"/>
    <cellStyle name="Calculation 2 4 4 3 11" xfId="16708"/>
    <cellStyle name="Calculation 2 4 4 3 12" xfId="16709"/>
    <cellStyle name="Calculation 2 4 4 3 13" xfId="16710"/>
    <cellStyle name="Calculation 2 4 4 3 2" xfId="16711"/>
    <cellStyle name="Calculation 2 4 4 3 2 10" xfId="16712"/>
    <cellStyle name="Calculation 2 4 4 3 2 2" xfId="16713"/>
    <cellStyle name="Calculation 2 4 4 3 2 2 2" xfId="16714"/>
    <cellStyle name="Calculation 2 4 4 3 2 2 3" xfId="16715"/>
    <cellStyle name="Calculation 2 4 4 3 2 2 4" xfId="16716"/>
    <cellStyle name="Calculation 2 4 4 3 2 2 5" xfId="16717"/>
    <cellStyle name="Calculation 2 4 4 3 2 2 6" xfId="16718"/>
    <cellStyle name="Calculation 2 4 4 3 2 2 7" xfId="16719"/>
    <cellStyle name="Calculation 2 4 4 3 2 2 8" xfId="16720"/>
    <cellStyle name="Calculation 2 4 4 3 2 2 9" xfId="16721"/>
    <cellStyle name="Calculation 2 4 4 3 2 3" xfId="16722"/>
    <cellStyle name="Calculation 2 4 4 3 2 4" xfId="16723"/>
    <cellStyle name="Calculation 2 4 4 3 2 5" xfId="16724"/>
    <cellStyle name="Calculation 2 4 4 3 2 6" xfId="16725"/>
    <cellStyle name="Calculation 2 4 4 3 2 7" xfId="16726"/>
    <cellStyle name="Calculation 2 4 4 3 2 8" xfId="16727"/>
    <cellStyle name="Calculation 2 4 4 3 2 9" xfId="16728"/>
    <cellStyle name="Calculation 2 4 4 3 3" xfId="16729"/>
    <cellStyle name="Calculation 2 4 4 3 3 2" xfId="16730"/>
    <cellStyle name="Calculation 2 4 4 3 3 3" xfId="16731"/>
    <cellStyle name="Calculation 2 4 4 3 3 4" xfId="16732"/>
    <cellStyle name="Calculation 2 4 4 3 3 5" xfId="16733"/>
    <cellStyle name="Calculation 2 4 4 3 3 6" xfId="16734"/>
    <cellStyle name="Calculation 2 4 4 3 3 7" xfId="16735"/>
    <cellStyle name="Calculation 2 4 4 3 3 8" xfId="16736"/>
    <cellStyle name="Calculation 2 4 4 3 4" xfId="16737"/>
    <cellStyle name="Calculation 2 4 4 3 4 2" xfId="16738"/>
    <cellStyle name="Calculation 2 4 4 3 4 3" xfId="16739"/>
    <cellStyle name="Calculation 2 4 4 3 4 4" xfId="16740"/>
    <cellStyle name="Calculation 2 4 4 3 4 5" xfId="16741"/>
    <cellStyle name="Calculation 2 4 4 3 4 6" xfId="16742"/>
    <cellStyle name="Calculation 2 4 4 3 4 7" xfId="16743"/>
    <cellStyle name="Calculation 2 4 4 3 4 8" xfId="16744"/>
    <cellStyle name="Calculation 2 4 4 3 4 9" xfId="16745"/>
    <cellStyle name="Calculation 2 4 4 3 5" xfId="16746"/>
    <cellStyle name="Calculation 2 4 4 3 6" xfId="16747"/>
    <cellStyle name="Calculation 2 4 4 3 7" xfId="16748"/>
    <cellStyle name="Calculation 2 4 4 3 8" xfId="16749"/>
    <cellStyle name="Calculation 2 4 4 3 9" xfId="16750"/>
    <cellStyle name="Calculation 2 4 4 4" xfId="16751"/>
    <cellStyle name="Calculation 2 4 4 4 10" xfId="16752"/>
    <cellStyle name="Calculation 2 4 4 4 11" xfId="16753"/>
    <cellStyle name="Calculation 2 4 4 4 12" xfId="16754"/>
    <cellStyle name="Calculation 2 4 4 4 13" xfId="16755"/>
    <cellStyle name="Calculation 2 4 4 4 2" xfId="16756"/>
    <cellStyle name="Calculation 2 4 4 4 2 10" xfId="16757"/>
    <cellStyle name="Calculation 2 4 4 4 2 2" xfId="16758"/>
    <cellStyle name="Calculation 2 4 4 4 2 2 2" xfId="16759"/>
    <cellStyle name="Calculation 2 4 4 4 2 2 3" xfId="16760"/>
    <cellStyle name="Calculation 2 4 4 4 2 2 4" xfId="16761"/>
    <cellStyle name="Calculation 2 4 4 4 2 2 5" xfId="16762"/>
    <cellStyle name="Calculation 2 4 4 4 2 2 6" xfId="16763"/>
    <cellStyle name="Calculation 2 4 4 4 2 2 7" xfId="16764"/>
    <cellStyle name="Calculation 2 4 4 4 2 2 8" xfId="16765"/>
    <cellStyle name="Calculation 2 4 4 4 2 2 9" xfId="16766"/>
    <cellStyle name="Calculation 2 4 4 4 2 3" xfId="16767"/>
    <cellStyle name="Calculation 2 4 4 4 2 4" xfId="16768"/>
    <cellStyle name="Calculation 2 4 4 4 2 5" xfId="16769"/>
    <cellStyle name="Calculation 2 4 4 4 2 6" xfId="16770"/>
    <cellStyle name="Calculation 2 4 4 4 2 7" xfId="16771"/>
    <cellStyle name="Calculation 2 4 4 4 2 8" xfId="16772"/>
    <cellStyle name="Calculation 2 4 4 4 2 9" xfId="16773"/>
    <cellStyle name="Calculation 2 4 4 4 3" xfId="16774"/>
    <cellStyle name="Calculation 2 4 4 4 3 2" xfId="16775"/>
    <cellStyle name="Calculation 2 4 4 4 3 3" xfId="16776"/>
    <cellStyle name="Calculation 2 4 4 4 3 4" xfId="16777"/>
    <cellStyle name="Calculation 2 4 4 4 3 5" xfId="16778"/>
    <cellStyle name="Calculation 2 4 4 4 3 6" xfId="16779"/>
    <cellStyle name="Calculation 2 4 4 4 3 7" xfId="16780"/>
    <cellStyle name="Calculation 2 4 4 4 3 8" xfId="16781"/>
    <cellStyle name="Calculation 2 4 4 4 4" xfId="16782"/>
    <cellStyle name="Calculation 2 4 4 4 4 2" xfId="16783"/>
    <cellStyle name="Calculation 2 4 4 4 4 3" xfId="16784"/>
    <cellStyle name="Calculation 2 4 4 4 4 4" xfId="16785"/>
    <cellStyle name="Calculation 2 4 4 4 4 5" xfId="16786"/>
    <cellStyle name="Calculation 2 4 4 4 4 6" xfId="16787"/>
    <cellStyle name="Calculation 2 4 4 4 4 7" xfId="16788"/>
    <cellStyle name="Calculation 2 4 4 4 4 8" xfId="16789"/>
    <cellStyle name="Calculation 2 4 4 4 4 9" xfId="16790"/>
    <cellStyle name="Calculation 2 4 4 4 5" xfId="16791"/>
    <cellStyle name="Calculation 2 4 4 4 6" xfId="16792"/>
    <cellStyle name="Calculation 2 4 4 4 7" xfId="16793"/>
    <cellStyle name="Calculation 2 4 4 4 8" xfId="16794"/>
    <cellStyle name="Calculation 2 4 4 4 9" xfId="16795"/>
    <cellStyle name="Calculation 2 4 4 5" xfId="16796"/>
    <cellStyle name="Calculation 2 4 4 5 10" xfId="16797"/>
    <cellStyle name="Calculation 2 4 4 5 11" xfId="16798"/>
    <cellStyle name="Calculation 2 4 4 5 12" xfId="16799"/>
    <cellStyle name="Calculation 2 4 4 5 13" xfId="16800"/>
    <cellStyle name="Calculation 2 4 4 5 2" xfId="16801"/>
    <cellStyle name="Calculation 2 4 4 5 2 10" xfId="16802"/>
    <cellStyle name="Calculation 2 4 4 5 2 2" xfId="16803"/>
    <cellStyle name="Calculation 2 4 4 5 2 2 2" xfId="16804"/>
    <cellStyle name="Calculation 2 4 4 5 2 2 3" xfId="16805"/>
    <cellStyle name="Calculation 2 4 4 5 2 2 4" xfId="16806"/>
    <cellStyle name="Calculation 2 4 4 5 2 2 5" xfId="16807"/>
    <cellStyle name="Calculation 2 4 4 5 2 2 6" xfId="16808"/>
    <cellStyle name="Calculation 2 4 4 5 2 2 7" xfId="16809"/>
    <cellStyle name="Calculation 2 4 4 5 2 2 8" xfId="16810"/>
    <cellStyle name="Calculation 2 4 4 5 2 2 9" xfId="16811"/>
    <cellStyle name="Calculation 2 4 4 5 2 3" xfId="16812"/>
    <cellStyle name="Calculation 2 4 4 5 2 4" xfId="16813"/>
    <cellStyle name="Calculation 2 4 4 5 2 5" xfId="16814"/>
    <cellStyle name="Calculation 2 4 4 5 2 6" xfId="16815"/>
    <cellStyle name="Calculation 2 4 4 5 2 7" xfId="16816"/>
    <cellStyle name="Calculation 2 4 4 5 2 8" xfId="16817"/>
    <cellStyle name="Calculation 2 4 4 5 2 9" xfId="16818"/>
    <cellStyle name="Calculation 2 4 4 5 3" xfId="16819"/>
    <cellStyle name="Calculation 2 4 4 5 3 2" xfId="16820"/>
    <cellStyle name="Calculation 2 4 4 5 3 3" xfId="16821"/>
    <cellStyle name="Calculation 2 4 4 5 3 4" xfId="16822"/>
    <cellStyle name="Calculation 2 4 4 5 3 5" xfId="16823"/>
    <cellStyle name="Calculation 2 4 4 5 3 6" xfId="16824"/>
    <cellStyle name="Calculation 2 4 4 5 3 7" xfId="16825"/>
    <cellStyle name="Calculation 2 4 4 5 3 8" xfId="16826"/>
    <cellStyle name="Calculation 2 4 4 5 4" xfId="16827"/>
    <cellStyle name="Calculation 2 4 4 5 4 2" xfId="16828"/>
    <cellStyle name="Calculation 2 4 4 5 4 3" xfId="16829"/>
    <cellStyle name="Calculation 2 4 4 5 4 4" xfId="16830"/>
    <cellStyle name="Calculation 2 4 4 5 4 5" xfId="16831"/>
    <cellStyle name="Calculation 2 4 4 5 4 6" xfId="16832"/>
    <cellStyle name="Calculation 2 4 4 5 4 7" xfId="16833"/>
    <cellStyle name="Calculation 2 4 4 5 4 8" xfId="16834"/>
    <cellStyle name="Calculation 2 4 4 5 4 9" xfId="16835"/>
    <cellStyle name="Calculation 2 4 4 5 5" xfId="16836"/>
    <cellStyle name="Calculation 2 4 4 5 6" xfId="16837"/>
    <cellStyle name="Calculation 2 4 4 5 7" xfId="16838"/>
    <cellStyle name="Calculation 2 4 4 5 8" xfId="16839"/>
    <cellStyle name="Calculation 2 4 4 5 9" xfId="16840"/>
    <cellStyle name="Calculation 2 4 4 6" xfId="16841"/>
    <cellStyle name="Calculation 2 4 4 6 10" xfId="16842"/>
    <cellStyle name="Calculation 2 4 4 6 2" xfId="16843"/>
    <cellStyle name="Calculation 2 4 4 6 2 2" xfId="16844"/>
    <cellStyle name="Calculation 2 4 4 6 2 3" xfId="16845"/>
    <cellStyle name="Calculation 2 4 4 6 2 4" xfId="16846"/>
    <cellStyle name="Calculation 2 4 4 6 2 5" xfId="16847"/>
    <cellStyle name="Calculation 2 4 4 6 2 6" xfId="16848"/>
    <cellStyle name="Calculation 2 4 4 6 2 7" xfId="16849"/>
    <cellStyle name="Calculation 2 4 4 6 2 8" xfId="16850"/>
    <cellStyle name="Calculation 2 4 4 6 2 9" xfId="16851"/>
    <cellStyle name="Calculation 2 4 4 6 3" xfId="16852"/>
    <cellStyle name="Calculation 2 4 4 6 4" xfId="16853"/>
    <cellStyle name="Calculation 2 4 4 6 5" xfId="16854"/>
    <cellStyle name="Calculation 2 4 4 6 6" xfId="16855"/>
    <cellStyle name="Calculation 2 4 4 6 7" xfId="16856"/>
    <cellStyle name="Calculation 2 4 4 6 8" xfId="16857"/>
    <cellStyle name="Calculation 2 4 4 6 9" xfId="16858"/>
    <cellStyle name="Calculation 2 4 4 7" xfId="16859"/>
    <cellStyle name="Calculation 2 4 4 7 2" xfId="16860"/>
    <cellStyle name="Calculation 2 4 4 7 3" xfId="16861"/>
    <cellStyle name="Calculation 2 4 4 7 4" xfId="16862"/>
    <cellStyle name="Calculation 2 4 4 7 5" xfId="16863"/>
    <cellStyle name="Calculation 2 4 4 7 6" xfId="16864"/>
    <cellStyle name="Calculation 2 4 4 7 7" xfId="16865"/>
    <cellStyle name="Calculation 2 4 4 7 8" xfId="16866"/>
    <cellStyle name="Calculation 2 4 4 8" xfId="16867"/>
    <cellStyle name="Calculation 2 4 4 8 2" xfId="16868"/>
    <cellStyle name="Calculation 2 4 4 8 3" xfId="16869"/>
    <cellStyle name="Calculation 2 4 4 8 4" xfId="16870"/>
    <cellStyle name="Calculation 2 4 4 8 5" xfId="16871"/>
    <cellStyle name="Calculation 2 4 4 8 6" xfId="16872"/>
    <cellStyle name="Calculation 2 4 4 8 7" xfId="16873"/>
    <cellStyle name="Calculation 2 4 4 8 8" xfId="16874"/>
    <cellStyle name="Calculation 2 4 4 8 9" xfId="16875"/>
    <cellStyle name="Calculation 2 4 4 9" xfId="16876"/>
    <cellStyle name="Calculation 2 4 5" xfId="16877"/>
    <cellStyle name="Calculation 2 4 5 10" xfId="16878"/>
    <cellStyle name="Calculation 2 4 5 11" xfId="16879"/>
    <cellStyle name="Calculation 2 4 5 12" xfId="16880"/>
    <cellStyle name="Calculation 2 4 5 13" xfId="16881"/>
    <cellStyle name="Calculation 2 4 5 14" xfId="16882"/>
    <cellStyle name="Calculation 2 4 5 15" xfId="16883"/>
    <cellStyle name="Calculation 2 4 5 16" xfId="16884"/>
    <cellStyle name="Calculation 2 4 5 17" xfId="16885"/>
    <cellStyle name="Calculation 2 4 5 18" xfId="16886"/>
    <cellStyle name="Calculation 2 4 5 2" xfId="16887"/>
    <cellStyle name="Calculation 2 4 5 2 10" xfId="16888"/>
    <cellStyle name="Calculation 2 4 5 2 2" xfId="16889"/>
    <cellStyle name="Calculation 2 4 5 2 2 2" xfId="16890"/>
    <cellStyle name="Calculation 2 4 5 2 2 3" xfId="16891"/>
    <cellStyle name="Calculation 2 4 5 2 2 4" xfId="16892"/>
    <cellStyle name="Calculation 2 4 5 2 2 5" xfId="16893"/>
    <cellStyle name="Calculation 2 4 5 2 2 6" xfId="16894"/>
    <cellStyle name="Calculation 2 4 5 2 2 7" xfId="16895"/>
    <cellStyle name="Calculation 2 4 5 2 2 8" xfId="16896"/>
    <cellStyle name="Calculation 2 4 5 2 2 9" xfId="16897"/>
    <cellStyle name="Calculation 2 4 5 2 3" xfId="16898"/>
    <cellStyle name="Calculation 2 4 5 2 4" xfId="16899"/>
    <cellStyle name="Calculation 2 4 5 2 5" xfId="16900"/>
    <cellStyle name="Calculation 2 4 5 2 6" xfId="16901"/>
    <cellStyle name="Calculation 2 4 5 2 7" xfId="16902"/>
    <cellStyle name="Calculation 2 4 5 2 8" xfId="16903"/>
    <cellStyle name="Calculation 2 4 5 2 9" xfId="16904"/>
    <cellStyle name="Calculation 2 4 5 3" xfId="16905"/>
    <cellStyle name="Calculation 2 4 5 3 2" xfId="16906"/>
    <cellStyle name="Calculation 2 4 5 3 3" xfId="16907"/>
    <cellStyle name="Calculation 2 4 5 3 4" xfId="16908"/>
    <cellStyle name="Calculation 2 4 5 3 5" xfId="16909"/>
    <cellStyle name="Calculation 2 4 5 3 6" xfId="16910"/>
    <cellStyle name="Calculation 2 4 5 3 7" xfId="16911"/>
    <cellStyle name="Calculation 2 4 5 3 8" xfId="16912"/>
    <cellStyle name="Calculation 2 4 5 4" xfId="16913"/>
    <cellStyle name="Calculation 2 4 5 4 2" xfId="16914"/>
    <cellStyle name="Calculation 2 4 5 4 3" xfId="16915"/>
    <cellStyle name="Calculation 2 4 5 4 4" xfId="16916"/>
    <cellStyle name="Calculation 2 4 5 4 5" xfId="16917"/>
    <cellStyle name="Calculation 2 4 5 4 6" xfId="16918"/>
    <cellStyle name="Calculation 2 4 5 4 7" xfId="16919"/>
    <cellStyle name="Calculation 2 4 5 4 8" xfId="16920"/>
    <cellStyle name="Calculation 2 4 5 4 9" xfId="16921"/>
    <cellStyle name="Calculation 2 4 5 5" xfId="16922"/>
    <cellStyle name="Calculation 2 4 5 6" xfId="16923"/>
    <cellStyle name="Calculation 2 4 5 7" xfId="16924"/>
    <cellStyle name="Calculation 2 4 5 8" xfId="16925"/>
    <cellStyle name="Calculation 2 4 5 9" xfId="16926"/>
    <cellStyle name="Calculation 2 4 6" xfId="16927"/>
    <cellStyle name="Calculation 2 4 6 10" xfId="16928"/>
    <cellStyle name="Calculation 2 4 6 11" xfId="16929"/>
    <cellStyle name="Calculation 2 4 6 12" xfId="16930"/>
    <cellStyle name="Calculation 2 4 6 13" xfId="16931"/>
    <cellStyle name="Calculation 2 4 6 14" xfId="16932"/>
    <cellStyle name="Calculation 2 4 6 15" xfId="16933"/>
    <cellStyle name="Calculation 2 4 6 16" xfId="16934"/>
    <cellStyle name="Calculation 2 4 6 17" xfId="16935"/>
    <cellStyle name="Calculation 2 4 6 18" xfId="16936"/>
    <cellStyle name="Calculation 2 4 6 2" xfId="16937"/>
    <cellStyle name="Calculation 2 4 6 2 10" xfId="16938"/>
    <cellStyle name="Calculation 2 4 6 2 2" xfId="16939"/>
    <cellStyle name="Calculation 2 4 6 2 2 2" xfId="16940"/>
    <cellStyle name="Calculation 2 4 6 2 2 3" xfId="16941"/>
    <cellStyle name="Calculation 2 4 6 2 2 4" xfId="16942"/>
    <cellStyle name="Calculation 2 4 6 2 2 5" xfId="16943"/>
    <cellStyle name="Calculation 2 4 6 2 2 6" xfId="16944"/>
    <cellStyle name="Calculation 2 4 6 2 2 7" xfId="16945"/>
    <cellStyle name="Calculation 2 4 6 2 2 8" xfId="16946"/>
    <cellStyle name="Calculation 2 4 6 2 2 9" xfId="16947"/>
    <cellStyle name="Calculation 2 4 6 2 3" xfId="16948"/>
    <cellStyle name="Calculation 2 4 6 2 4" xfId="16949"/>
    <cellStyle name="Calculation 2 4 6 2 5" xfId="16950"/>
    <cellStyle name="Calculation 2 4 6 2 6" xfId="16951"/>
    <cellStyle name="Calculation 2 4 6 2 7" xfId="16952"/>
    <cellStyle name="Calculation 2 4 6 2 8" xfId="16953"/>
    <cellStyle name="Calculation 2 4 6 2 9" xfId="16954"/>
    <cellStyle name="Calculation 2 4 6 3" xfId="16955"/>
    <cellStyle name="Calculation 2 4 6 3 2" xfId="16956"/>
    <cellStyle name="Calculation 2 4 6 3 3" xfId="16957"/>
    <cellStyle name="Calculation 2 4 6 3 4" xfId="16958"/>
    <cellStyle name="Calculation 2 4 6 3 5" xfId="16959"/>
    <cellStyle name="Calculation 2 4 6 3 6" xfId="16960"/>
    <cellStyle name="Calculation 2 4 6 3 7" xfId="16961"/>
    <cellStyle name="Calculation 2 4 6 3 8" xfId="16962"/>
    <cellStyle name="Calculation 2 4 6 4" xfId="16963"/>
    <cellStyle name="Calculation 2 4 6 4 2" xfId="16964"/>
    <cellStyle name="Calculation 2 4 6 4 3" xfId="16965"/>
    <cellStyle name="Calculation 2 4 6 4 4" xfId="16966"/>
    <cellStyle name="Calculation 2 4 6 4 5" xfId="16967"/>
    <cellStyle name="Calculation 2 4 6 4 6" xfId="16968"/>
    <cellStyle name="Calculation 2 4 6 4 7" xfId="16969"/>
    <cellStyle name="Calculation 2 4 6 4 8" xfId="16970"/>
    <cellStyle name="Calculation 2 4 6 4 9" xfId="16971"/>
    <cellStyle name="Calculation 2 4 6 5" xfId="16972"/>
    <cellStyle name="Calculation 2 4 6 6" xfId="16973"/>
    <cellStyle name="Calculation 2 4 6 7" xfId="16974"/>
    <cellStyle name="Calculation 2 4 6 8" xfId="16975"/>
    <cellStyle name="Calculation 2 4 6 9" xfId="16976"/>
    <cellStyle name="Calculation 2 4 7" xfId="16977"/>
    <cellStyle name="Calculation 2 4 7 2" xfId="16978"/>
    <cellStyle name="Calculation 2 4 7 3" xfId="16979"/>
    <cellStyle name="Calculation 2 4 7 4" xfId="16980"/>
    <cellStyle name="Calculation 2 4 7 5" xfId="16981"/>
    <cellStyle name="Calculation 2 4 7 6" xfId="16982"/>
    <cellStyle name="Calculation 2 4 7 7" xfId="16983"/>
    <cellStyle name="Calculation 2 4 7 8" xfId="16984"/>
    <cellStyle name="Calculation 2 4 7 9" xfId="16985"/>
    <cellStyle name="Calculation 2 4 8" xfId="16986"/>
    <cellStyle name="Calculation 2 4 8 2" xfId="16987"/>
    <cellStyle name="Calculation 2 4 8 3" xfId="16988"/>
    <cellStyle name="Calculation 2 4 8 4" xfId="16989"/>
    <cellStyle name="Calculation 2 4 8 5" xfId="16990"/>
    <cellStyle name="Calculation 2 4 8 6" xfId="16991"/>
    <cellStyle name="Calculation 2 4 8 7" xfId="16992"/>
    <cellStyle name="Calculation 2 4 8 8" xfId="16993"/>
    <cellStyle name="Calculation 2 4 8 9" xfId="16994"/>
    <cellStyle name="Calculation 2 4 9" xfId="16995"/>
    <cellStyle name="Calculation 2 4 9 2" xfId="16996"/>
    <cellStyle name="Calculation 2 4 9 3" xfId="16997"/>
    <cellStyle name="Calculation 2 4 9 4" xfId="16998"/>
    <cellStyle name="Calculation 2 4 9 5" xfId="16999"/>
    <cellStyle name="Calculation 2 4 9 6" xfId="17000"/>
    <cellStyle name="Calculation 2 4 9 7" xfId="17001"/>
    <cellStyle name="Calculation 2 4 9 8" xfId="17002"/>
    <cellStyle name="Calculation 2 5" xfId="1401"/>
    <cellStyle name="Calculation 2 5 10" xfId="17003"/>
    <cellStyle name="Calculation 2 5 10 2" xfId="17004"/>
    <cellStyle name="Calculation 2 5 10 3" xfId="17005"/>
    <cellStyle name="Calculation 2 5 10 4" xfId="17006"/>
    <cellStyle name="Calculation 2 5 10 5" xfId="17007"/>
    <cellStyle name="Calculation 2 5 10 6" xfId="17008"/>
    <cellStyle name="Calculation 2 5 10 7" xfId="17009"/>
    <cellStyle name="Calculation 2 5 10 8" xfId="17010"/>
    <cellStyle name="Calculation 2 5 11" xfId="17011"/>
    <cellStyle name="Calculation 2 5 11 2" xfId="17012"/>
    <cellStyle name="Calculation 2 5 11 3" xfId="17013"/>
    <cellStyle name="Calculation 2 5 11 4" xfId="17014"/>
    <cellStyle name="Calculation 2 5 11 5" xfId="17015"/>
    <cellStyle name="Calculation 2 5 11 6" xfId="17016"/>
    <cellStyle name="Calculation 2 5 11 7" xfId="17017"/>
    <cellStyle name="Calculation 2 5 11 8" xfId="17018"/>
    <cellStyle name="Calculation 2 5 12" xfId="17019"/>
    <cellStyle name="Calculation 2 5 13" xfId="17020"/>
    <cellStyle name="Calculation 2 5 14" xfId="17021"/>
    <cellStyle name="Calculation 2 5 15" xfId="17022"/>
    <cellStyle name="Calculation 2 5 16" xfId="17023"/>
    <cellStyle name="Calculation 2 5 17" xfId="17024"/>
    <cellStyle name="Calculation 2 5 18" xfId="17025"/>
    <cellStyle name="Calculation 2 5 19" xfId="17026"/>
    <cellStyle name="Calculation 2 5 2" xfId="17027"/>
    <cellStyle name="Calculation 2 5 2 10" xfId="17028"/>
    <cellStyle name="Calculation 2 5 2 10 2" xfId="17029"/>
    <cellStyle name="Calculation 2 5 2 10 3" xfId="17030"/>
    <cellStyle name="Calculation 2 5 2 10 4" xfId="17031"/>
    <cellStyle name="Calculation 2 5 2 10 5" xfId="17032"/>
    <cellStyle name="Calculation 2 5 2 10 6" xfId="17033"/>
    <cellStyle name="Calculation 2 5 2 10 7" xfId="17034"/>
    <cellStyle name="Calculation 2 5 2 10 8" xfId="17035"/>
    <cellStyle name="Calculation 2 5 2 11" xfId="17036"/>
    <cellStyle name="Calculation 2 5 2 12" xfId="17037"/>
    <cellStyle name="Calculation 2 5 2 13" xfId="17038"/>
    <cellStyle name="Calculation 2 5 2 14" xfId="17039"/>
    <cellStyle name="Calculation 2 5 2 15" xfId="17040"/>
    <cellStyle name="Calculation 2 5 2 16" xfId="17041"/>
    <cellStyle name="Calculation 2 5 2 17" xfId="17042"/>
    <cellStyle name="Calculation 2 5 2 18" xfId="17043"/>
    <cellStyle name="Calculation 2 5 2 19" xfId="17044"/>
    <cellStyle name="Calculation 2 5 2 2" xfId="17045"/>
    <cellStyle name="Calculation 2 5 2 2 10" xfId="17046"/>
    <cellStyle name="Calculation 2 5 2 2 11" xfId="17047"/>
    <cellStyle name="Calculation 2 5 2 2 12" xfId="17048"/>
    <cellStyle name="Calculation 2 5 2 2 13" xfId="17049"/>
    <cellStyle name="Calculation 2 5 2 2 14" xfId="17050"/>
    <cellStyle name="Calculation 2 5 2 2 15" xfId="17051"/>
    <cellStyle name="Calculation 2 5 2 2 16" xfId="17052"/>
    <cellStyle name="Calculation 2 5 2 2 17" xfId="17053"/>
    <cellStyle name="Calculation 2 5 2 2 18" xfId="17054"/>
    <cellStyle name="Calculation 2 5 2 2 19" xfId="17055"/>
    <cellStyle name="Calculation 2 5 2 2 2" xfId="17056"/>
    <cellStyle name="Calculation 2 5 2 2 2 10" xfId="17057"/>
    <cellStyle name="Calculation 2 5 2 2 2 11" xfId="17058"/>
    <cellStyle name="Calculation 2 5 2 2 2 12" xfId="17059"/>
    <cellStyle name="Calculation 2 5 2 2 2 13" xfId="17060"/>
    <cellStyle name="Calculation 2 5 2 2 2 14" xfId="17061"/>
    <cellStyle name="Calculation 2 5 2 2 2 15" xfId="17062"/>
    <cellStyle name="Calculation 2 5 2 2 2 2" xfId="17063"/>
    <cellStyle name="Calculation 2 5 2 2 2 2 2" xfId="17064"/>
    <cellStyle name="Calculation 2 5 2 2 2 2 3" xfId="17065"/>
    <cellStyle name="Calculation 2 5 2 2 2 2 4" xfId="17066"/>
    <cellStyle name="Calculation 2 5 2 2 2 2 5" xfId="17067"/>
    <cellStyle name="Calculation 2 5 2 2 2 2 6" xfId="17068"/>
    <cellStyle name="Calculation 2 5 2 2 2 2 7" xfId="17069"/>
    <cellStyle name="Calculation 2 5 2 2 2 2 8" xfId="17070"/>
    <cellStyle name="Calculation 2 5 2 2 2 2 9" xfId="17071"/>
    <cellStyle name="Calculation 2 5 2 2 2 3" xfId="17072"/>
    <cellStyle name="Calculation 2 5 2 2 2 3 2" xfId="17073"/>
    <cellStyle name="Calculation 2 5 2 2 2 3 3" xfId="17074"/>
    <cellStyle name="Calculation 2 5 2 2 2 3 4" xfId="17075"/>
    <cellStyle name="Calculation 2 5 2 2 2 3 5" xfId="17076"/>
    <cellStyle name="Calculation 2 5 2 2 2 3 6" xfId="17077"/>
    <cellStyle name="Calculation 2 5 2 2 2 3 7" xfId="17078"/>
    <cellStyle name="Calculation 2 5 2 2 2 3 8" xfId="17079"/>
    <cellStyle name="Calculation 2 5 2 2 2 3 9" xfId="17080"/>
    <cellStyle name="Calculation 2 5 2 2 2 4" xfId="17081"/>
    <cellStyle name="Calculation 2 5 2 2 2 4 2" xfId="17082"/>
    <cellStyle name="Calculation 2 5 2 2 2 4 3" xfId="17083"/>
    <cellStyle name="Calculation 2 5 2 2 2 4 4" xfId="17084"/>
    <cellStyle name="Calculation 2 5 2 2 2 4 5" xfId="17085"/>
    <cellStyle name="Calculation 2 5 2 2 2 4 6" xfId="17086"/>
    <cellStyle name="Calculation 2 5 2 2 2 4 7" xfId="17087"/>
    <cellStyle name="Calculation 2 5 2 2 2 4 8" xfId="17088"/>
    <cellStyle name="Calculation 2 5 2 2 2 4 9" xfId="17089"/>
    <cellStyle name="Calculation 2 5 2 2 2 5" xfId="17090"/>
    <cellStyle name="Calculation 2 5 2 2 2 5 2" xfId="17091"/>
    <cellStyle name="Calculation 2 5 2 2 2 5 3" xfId="17092"/>
    <cellStyle name="Calculation 2 5 2 2 2 5 4" xfId="17093"/>
    <cellStyle name="Calculation 2 5 2 2 2 5 5" xfId="17094"/>
    <cellStyle name="Calculation 2 5 2 2 2 5 6" xfId="17095"/>
    <cellStyle name="Calculation 2 5 2 2 2 5 7" xfId="17096"/>
    <cellStyle name="Calculation 2 5 2 2 2 5 8" xfId="17097"/>
    <cellStyle name="Calculation 2 5 2 2 2 6" xfId="17098"/>
    <cellStyle name="Calculation 2 5 2 2 2 6 2" xfId="17099"/>
    <cellStyle name="Calculation 2 5 2 2 2 6 3" xfId="17100"/>
    <cellStyle name="Calculation 2 5 2 2 2 6 4" xfId="17101"/>
    <cellStyle name="Calculation 2 5 2 2 2 6 5" xfId="17102"/>
    <cellStyle name="Calculation 2 5 2 2 2 6 6" xfId="17103"/>
    <cellStyle name="Calculation 2 5 2 2 2 6 7" xfId="17104"/>
    <cellStyle name="Calculation 2 5 2 2 2 6 8" xfId="17105"/>
    <cellStyle name="Calculation 2 5 2 2 2 7" xfId="17106"/>
    <cellStyle name="Calculation 2 5 2 2 2 7 2" xfId="17107"/>
    <cellStyle name="Calculation 2 5 2 2 2 7 3" xfId="17108"/>
    <cellStyle name="Calculation 2 5 2 2 2 7 4" xfId="17109"/>
    <cellStyle name="Calculation 2 5 2 2 2 7 5" xfId="17110"/>
    <cellStyle name="Calculation 2 5 2 2 2 7 6" xfId="17111"/>
    <cellStyle name="Calculation 2 5 2 2 2 7 7" xfId="17112"/>
    <cellStyle name="Calculation 2 5 2 2 2 7 8" xfId="17113"/>
    <cellStyle name="Calculation 2 5 2 2 2 8" xfId="17114"/>
    <cellStyle name="Calculation 2 5 2 2 2 9" xfId="17115"/>
    <cellStyle name="Calculation 2 5 2 2 20" xfId="17116"/>
    <cellStyle name="Calculation 2 5 2 2 21" xfId="17117"/>
    <cellStyle name="Calculation 2 5 2 2 22" xfId="17118"/>
    <cellStyle name="Calculation 2 5 2 2 23" xfId="17119"/>
    <cellStyle name="Calculation 2 5 2 2 24" xfId="17120"/>
    <cellStyle name="Calculation 2 5 2 2 25" xfId="17121"/>
    <cellStyle name="Calculation 2 5 2 2 26" xfId="17122"/>
    <cellStyle name="Calculation 2 5 2 2 27" xfId="17123"/>
    <cellStyle name="Calculation 2 5 2 2 3" xfId="17124"/>
    <cellStyle name="Calculation 2 5 2 2 3 10" xfId="17125"/>
    <cellStyle name="Calculation 2 5 2 2 3 11" xfId="17126"/>
    <cellStyle name="Calculation 2 5 2 2 3 12" xfId="17127"/>
    <cellStyle name="Calculation 2 5 2 2 3 13" xfId="17128"/>
    <cellStyle name="Calculation 2 5 2 2 3 14" xfId="17129"/>
    <cellStyle name="Calculation 2 5 2 2 3 15" xfId="17130"/>
    <cellStyle name="Calculation 2 5 2 2 3 2" xfId="17131"/>
    <cellStyle name="Calculation 2 5 2 2 3 2 2" xfId="17132"/>
    <cellStyle name="Calculation 2 5 2 2 3 2 3" xfId="17133"/>
    <cellStyle name="Calculation 2 5 2 2 3 2 4" xfId="17134"/>
    <cellStyle name="Calculation 2 5 2 2 3 2 5" xfId="17135"/>
    <cellStyle name="Calculation 2 5 2 2 3 2 6" xfId="17136"/>
    <cellStyle name="Calculation 2 5 2 2 3 2 7" xfId="17137"/>
    <cellStyle name="Calculation 2 5 2 2 3 2 8" xfId="17138"/>
    <cellStyle name="Calculation 2 5 2 2 3 3" xfId="17139"/>
    <cellStyle name="Calculation 2 5 2 2 3 3 2" xfId="17140"/>
    <cellStyle name="Calculation 2 5 2 2 3 3 3" xfId="17141"/>
    <cellStyle name="Calculation 2 5 2 2 3 3 4" xfId="17142"/>
    <cellStyle name="Calculation 2 5 2 2 3 3 5" xfId="17143"/>
    <cellStyle name="Calculation 2 5 2 2 3 3 6" xfId="17144"/>
    <cellStyle name="Calculation 2 5 2 2 3 3 7" xfId="17145"/>
    <cellStyle name="Calculation 2 5 2 2 3 3 8" xfId="17146"/>
    <cellStyle name="Calculation 2 5 2 2 3 4" xfId="17147"/>
    <cellStyle name="Calculation 2 5 2 2 3 4 2" xfId="17148"/>
    <cellStyle name="Calculation 2 5 2 2 3 4 3" xfId="17149"/>
    <cellStyle name="Calculation 2 5 2 2 3 4 4" xfId="17150"/>
    <cellStyle name="Calculation 2 5 2 2 3 4 5" xfId="17151"/>
    <cellStyle name="Calculation 2 5 2 2 3 4 6" xfId="17152"/>
    <cellStyle name="Calculation 2 5 2 2 3 4 7" xfId="17153"/>
    <cellStyle name="Calculation 2 5 2 2 3 4 8" xfId="17154"/>
    <cellStyle name="Calculation 2 5 2 2 3 5" xfId="17155"/>
    <cellStyle name="Calculation 2 5 2 2 3 5 2" xfId="17156"/>
    <cellStyle name="Calculation 2 5 2 2 3 5 3" xfId="17157"/>
    <cellStyle name="Calculation 2 5 2 2 3 5 4" xfId="17158"/>
    <cellStyle name="Calculation 2 5 2 2 3 5 5" xfId="17159"/>
    <cellStyle name="Calculation 2 5 2 2 3 5 6" xfId="17160"/>
    <cellStyle name="Calculation 2 5 2 2 3 5 7" xfId="17161"/>
    <cellStyle name="Calculation 2 5 2 2 3 5 8" xfId="17162"/>
    <cellStyle name="Calculation 2 5 2 2 3 6" xfId="17163"/>
    <cellStyle name="Calculation 2 5 2 2 3 6 2" xfId="17164"/>
    <cellStyle name="Calculation 2 5 2 2 3 6 3" xfId="17165"/>
    <cellStyle name="Calculation 2 5 2 2 3 6 4" xfId="17166"/>
    <cellStyle name="Calculation 2 5 2 2 3 6 5" xfId="17167"/>
    <cellStyle name="Calculation 2 5 2 2 3 6 6" xfId="17168"/>
    <cellStyle name="Calculation 2 5 2 2 3 6 7" xfId="17169"/>
    <cellStyle name="Calculation 2 5 2 2 3 6 8" xfId="17170"/>
    <cellStyle name="Calculation 2 5 2 2 3 7" xfId="17171"/>
    <cellStyle name="Calculation 2 5 2 2 3 7 2" xfId="17172"/>
    <cellStyle name="Calculation 2 5 2 2 3 7 3" xfId="17173"/>
    <cellStyle name="Calculation 2 5 2 2 3 7 4" xfId="17174"/>
    <cellStyle name="Calculation 2 5 2 2 3 7 5" xfId="17175"/>
    <cellStyle name="Calculation 2 5 2 2 3 7 6" xfId="17176"/>
    <cellStyle name="Calculation 2 5 2 2 3 7 7" xfId="17177"/>
    <cellStyle name="Calculation 2 5 2 2 3 7 8" xfId="17178"/>
    <cellStyle name="Calculation 2 5 2 2 3 8" xfId="17179"/>
    <cellStyle name="Calculation 2 5 2 2 3 9" xfId="17180"/>
    <cellStyle name="Calculation 2 5 2 2 4" xfId="17181"/>
    <cellStyle name="Calculation 2 5 2 2 4 2" xfId="17182"/>
    <cellStyle name="Calculation 2 5 2 2 4 3" xfId="17183"/>
    <cellStyle name="Calculation 2 5 2 2 4 4" xfId="17184"/>
    <cellStyle name="Calculation 2 5 2 2 4 5" xfId="17185"/>
    <cellStyle name="Calculation 2 5 2 2 4 6" xfId="17186"/>
    <cellStyle name="Calculation 2 5 2 2 4 7" xfId="17187"/>
    <cellStyle name="Calculation 2 5 2 2 4 8" xfId="17188"/>
    <cellStyle name="Calculation 2 5 2 2 4 9" xfId="17189"/>
    <cellStyle name="Calculation 2 5 2 2 5" xfId="17190"/>
    <cellStyle name="Calculation 2 5 2 2 5 2" xfId="17191"/>
    <cellStyle name="Calculation 2 5 2 2 5 3" xfId="17192"/>
    <cellStyle name="Calculation 2 5 2 2 5 4" xfId="17193"/>
    <cellStyle name="Calculation 2 5 2 2 5 5" xfId="17194"/>
    <cellStyle name="Calculation 2 5 2 2 5 6" xfId="17195"/>
    <cellStyle name="Calculation 2 5 2 2 5 7" xfId="17196"/>
    <cellStyle name="Calculation 2 5 2 2 5 8" xfId="17197"/>
    <cellStyle name="Calculation 2 5 2 2 5 9" xfId="17198"/>
    <cellStyle name="Calculation 2 5 2 2 6" xfId="17199"/>
    <cellStyle name="Calculation 2 5 2 2 6 2" xfId="17200"/>
    <cellStyle name="Calculation 2 5 2 2 6 3" xfId="17201"/>
    <cellStyle name="Calculation 2 5 2 2 6 4" xfId="17202"/>
    <cellStyle name="Calculation 2 5 2 2 6 5" xfId="17203"/>
    <cellStyle name="Calculation 2 5 2 2 6 6" xfId="17204"/>
    <cellStyle name="Calculation 2 5 2 2 6 7" xfId="17205"/>
    <cellStyle name="Calculation 2 5 2 2 6 8" xfId="17206"/>
    <cellStyle name="Calculation 2 5 2 2 6 9" xfId="17207"/>
    <cellStyle name="Calculation 2 5 2 2 7" xfId="17208"/>
    <cellStyle name="Calculation 2 5 2 2 7 2" xfId="17209"/>
    <cellStyle name="Calculation 2 5 2 2 7 3" xfId="17210"/>
    <cellStyle name="Calculation 2 5 2 2 7 4" xfId="17211"/>
    <cellStyle name="Calculation 2 5 2 2 7 5" xfId="17212"/>
    <cellStyle name="Calculation 2 5 2 2 7 6" xfId="17213"/>
    <cellStyle name="Calculation 2 5 2 2 7 7" xfId="17214"/>
    <cellStyle name="Calculation 2 5 2 2 7 8" xfId="17215"/>
    <cellStyle name="Calculation 2 5 2 2 8" xfId="17216"/>
    <cellStyle name="Calculation 2 5 2 2 8 2" xfId="17217"/>
    <cellStyle name="Calculation 2 5 2 2 8 3" xfId="17218"/>
    <cellStyle name="Calculation 2 5 2 2 8 4" xfId="17219"/>
    <cellStyle name="Calculation 2 5 2 2 8 5" xfId="17220"/>
    <cellStyle name="Calculation 2 5 2 2 8 6" xfId="17221"/>
    <cellStyle name="Calculation 2 5 2 2 8 7" xfId="17222"/>
    <cellStyle name="Calculation 2 5 2 2 8 8" xfId="17223"/>
    <cellStyle name="Calculation 2 5 2 2 9" xfId="17224"/>
    <cellStyle name="Calculation 2 5 2 2 9 2" xfId="17225"/>
    <cellStyle name="Calculation 2 5 2 2 9 3" xfId="17226"/>
    <cellStyle name="Calculation 2 5 2 2 9 4" xfId="17227"/>
    <cellStyle name="Calculation 2 5 2 2 9 5" xfId="17228"/>
    <cellStyle name="Calculation 2 5 2 2 9 6" xfId="17229"/>
    <cellStyle name="Calculation 2 5 2 2 9 7" xfId="17230"/>
    <cellStyle name="Calculation 2 5 2 2 9 8" xfId="17231"/>
    <cellStyle name="Calculation 2 5 2 20" xfId="17232"/>
    <cellStyle name="Calculation 2 5 2 21" xfId="17233"/>
    <cellStyle name="Calculation 2 5 2 22" xfId="17234"/>
    <cellStyle name="Calculation 2 5 2 23" xfId="17235"/>
    <cellStyle name="Calculation 2 5 2 24" xfId="17236"/>
    <cellStyle name="Calculation 2 5 2 25" xfId="17237"/>
    <cellStyle name="Calculation 2 5 2 26" xfId="17238"/>
    <cellStyle name="Calculation 2 5 2 3" xfId="17239"/>
    <cellStyle name="Calculation 2 5 2 3 10" xfId="17240"/>
    <cellStyle name="Calculation 2 5 2 3 11" xfId="17241"/>
    <cellStyle name="Calculation 2 5 2 3 12" xfId="17242"/>
    <cellStyle name="Calculation 2 5 2 3 13" xfId="17243"/>
    <cellStyle name="Calculation 2 5 2 3 14" xfId="17244"/>
    <cellStyle name="Calculation 2 5 2 3 15" xfId="17245"/>
    <cellStyle name="Calculation 2 5 2 3 16" xfId="17246"/>
    <cellStyle name="Calculation 2 5 2 3 17" xfId="17247"/>
    <cellStyle name="Calculation 2 5 2 3 18" xfId="17248"/>
    <cellStyle name="Calculation 2 5 2 3 19" xfId="17249"/>
    <cellStyle name="Calculation 2 5 2 3 2" xfId="17250"/>
    <cellStyle name="Calculation 2 5 2 3 2 10" xfId="17251"/>
    <cellStyle name="Calculation 2 5 2 3 2 2" xfId="17252"/>
    <cellStyle name="Calculation 2 5 2 3 2 2 2" xfId="17253"/>
    <cellStyle name="Calculation 2 5 2 3 2 2 3" xfId="17254"/>
    <cellStyle name="Calculation 2 5 2 3 2 2 4" xfId="17255"/>
    <cellStyle name="Calculation 2 5 2 3 2 2 5" xfId="17256"/>
    <cellStyle name="Calculation 2 5 2 3 2 2 6" xfId="17257"/>
    <cellStyle name="Calculation 2 5 2 3 2 2 7" xfId="17258"/>
    <cellStyle name="Calculation 2 5 2 3 2 2 8" xfId="17259"/>
    <cellStyle name="Calculation 2 5 2 3 2 2 9" xfId="17260"/>
    <cellStyle name="Calculation 2 5 2 3 2 3" xfId="17261"/>
    <cellStyle name="Calculation 2 5 2 3 2 4" xfId="17262"/>
    <cellStyle name="Calculation 2 5 2 3 2 5" xfId="17263"/>
    <cellStyle name="Calculation 2 5 2 3 2 6" xfId="17264"/>
    <cellStyle name="Calculation 2 5 2 3 2 7" xfId="17265"/>
    <cellStyle name="Calculation 2 5 2 3 2 8" xfId="17266"/>
    <cellStyle name="Calculation 2 5 2 3 2 9" xfId="17267"/>
    <cellStyle name="Calculation 2 5 2 3 20" xfId="17268"/>
    <cellStyle name="Calculation 2 5 2 3 21" xfId="17269"/>
    <cellStyle name="Calculation 2 5 2 3 22" xfId="17270"/>
    <cellStyle name="Calculation 2 5 2 3 23" xfId="17271"/>
    <cellStyle name="Calculation 2 5 2 3 24" xfId="17272"/>
    <cellStyle name="Calculation 2 5 2 3 3" xfId="17273"/>
    <cellStyle name="Calculation 2 5 2 3 3 2" xfId="17274"/>
    <cellStyle name="Calculation 2 5 2 3 3 3" xfId="17275"/>
    <cellStyle name="Calculation 2 5 2 3 3 4" xfId="17276"/>
    <cellStyle name="Calculation 2 5 2 3 3 5" xfId="17277"/>
    <cellStyle name="Calculation 2 5 2 3 3 6" xfId="17278"/>
    <cellStyle name="Calculation 2 5 2 3 3 7" xfId="17279"/>
    <cellStyle name="Calculation 2 5 2 3 3 8" xfId="17280"/>
    <cellStyle name="Calculation 2 5 2 3 3 9" xfId="17281"/>
    <cellStyle name="Calculation 2 5 2 3 4" xfId="17282"/>
    <cellStyle name="Calculation 2 5 2 3 4 2" xfId="17283"/>
    <cellStyle name="Calculation 2 5 2 3 4 3" xfId="17284"/>
    <cellStyle name="Calculation 2 5 2 3 4 4" xfId="17285"/>
    <cellStyle name="Calculation 2 5 2 3 4 5" xfId="17286"/>
    <cellStyle name="Calculation 2 5 2 3 4 6" xfId="17287"/>
    <cellStyle name="Calculation 2 5 2 3 4 7" xfId="17288"/>
    <cellStyle name="Calculation 2 5 2 3 4 8" xfId="17289"/>
    <cellStyle name="Calculation 2 5 2 3 4 9" xfId="17290"/>
    <cellStyle name="Calculation 2 5 2 3 5" xfId="17291"/>
    <cellStyle name="Calculation 2 5 2 3 5 2" xfId="17292"/>
    <cellStyle name="Calculation 2 5 2 3 5 3" xfId="17293"/>
    <cellStyle name="Calculation 2 5 2 3 5 4" xfId="17294"/>
    <cellStyle name="Calculation 2 5 2 3 5 5" xfId="17295"/>
    <cellStyle name="Calculation 2 5 2 3 5 6" xfId="17296"/>
    <cellStyle name="Calculation 2 5 2 3 5 7" xfId="17297"/>
    <cellStyle name="Calculation 2 5 2 3 5 8" xfId="17298"/>
    <cellStyle name="Calculation 2 5 2 3 6" xfId="17299"/>
    <cellStyle name="Calculation 2 5 2 3 6 2" xfId="17300"/>
    <cellStyle name="Calculation 2 5 2 3 6 3" xfId="17301"/>
    <cellStyle name="Calculation 2 5 2 3 6 4" xfId="17302"/>
    <cellStyle name="Calculation 2 5 2 3 6 5" xfId="17303"/>
    <cellStyle name="Calculation 2 5 2 3 6 6" xfId="17304"/>
    <cellStyle name="Calculation 2 5 2 3 6 7" xfId="17305"/>
    <cellStyle name="Calculation 2 5 2 3 6 8" xfId="17306"/>
    <cellStyle name="Calculation 2 5 2 3 7" xfId="17307"/>
    <cellStyle name="Calculation 2 5 2 3 7 2" xfId="17308"/>
    <cellStyle name="Calculation 2 5 2 3 7 3" xfId="17309"/>
    <cellStyle name="Calculation 2 5 2 3 7 4" xfId="17310"/>
    <cellStyle name="Calculation 2 5 2 3 7 5" xfId="17311"/>
    <cellStyle name="Calculation 2 5 2 3 7 6" xfId="17312"/>
    <cellStyle name="Calculation 2 5 2 3 7 7" xfId="17313"/>
    <cellStyle name="Calculation 2 5 2 3 7 8" xfId="17314"/>
    <cellStyle name="Calculation 2 5 2 3 8" xfId="17315"/>
    <cellStyle name="Calculation 2 5 2 3 9" xfId="17316"/>
    <cellStyle name="Calculation 2 5 2 4" xfId="17317"/>
    <cellStyle name="Calculation 2 5 2 4 10" xfId="17318"/>
    <cellStyle name="Calculation 2 5 2 4 11" xfId="17319"/>
    <cellStyle name="Calculation 2 5 2 4 12" xfId="17320"/>
    <cellStyle name="Calculation 2 5 2 4 13" xfId="17321"/>
    <cellStyle name="Calculation 2 5 2 4 14" xfId="17322"/>
    <cellStyle name="Calculation 2 5 2 4 15" xfId="17323"/>
    <cellStyle name="Calculation 2 5 2 4 16" xfId="17324"/>
    <cellStyle name="Calculation 2 5 2 4 17" xfId="17325"/>
    <cellStyle name="Calculation 2 5 2 4 18" xfId="17326"/>
    <cellStyle name="Calculation 2 5 2 4 2" xfId="17327"/>
    <cellStyle name="Calculation 2 5 2 4 2 10" xfId="17328"/>
    <cellStyle name="Calculation 2 5 2 4 2 2" xfId="17329"/>
    <cellStyle name="Calculation 2 5 2 4 2 2 2" xfId="17330"/>
    <cellStyle name="Calculation 2 5 2 4 2 2 3" xfId="17331"/>
    <cellStyle name="Calculation 2 5 2 4 2 2 4" xfId="17332"/>
    <cellStyle name="Calculation 2 5 2 4 2 2 5" xfId="17333"/>
    <cellStyle name="Calculation 2 5 2 4 2 2 6" xfId="17334"/>
    <cellStyle name="Calculation 2 5 2 4 2 2 7" xfId="17335"/>
    <cellStyle name="Calculation 2 5 2 4 2 2 8" xfId="17336"/>
    <cellStyle name="Calculation 2 5 2 4 2 2 9" xfId="17337"/>
    <cellStyle name="Calculation 2 5 2 4 2 3" xfId="17338"/>
    <cellStyle name="Calculation 2 5 2 4 2 4" xfId="17339"/>
    <cellStyle name="Calculation 2 5 2 4 2 5" xfId="17340"/>
    <cellStyle name="Calculation 2 5 2 4 2 6" xfId="17341"/>
    <cellStyle name="Calculation 2 5 2 4 2 7" xfId="17342"/>
    <cellStyle name="Calculation 2 5 2 4 2 8" xfId="17343"/>
    <cellStyle name="Calculation 2 5 2 4 2 9" xfId="17344"/>
    <cellStyle name="Calculation 2 5 2 4 3" xfId="17345"/>
    <cellStyle name="Calculation 2 5 2 4 3 2" xfId="17346"/>
    <cellStyle name="Calculation 2 5 2 4 3 3" xfId="17347"/>
    <cellStyle name="Calculation 2 5 2 4 3 4" xfId="17348"/>
    <cellStyle name="Calculation 2 5 2 4 3 5" xfId="17349"/>
    <cellStyle name="Calculation 2 5 2 4 3 6" xfId="17350"/>
    <cellStyle name="Calculation 2 5 2 4 3 7" xfId="17351"/>
    <cellStyle name="Calculation 2 5 2 4 3 8" xfId="17352"/>
    <cellStyle name="Calculation 2 5 2 4 4" xfId="17353"/>
    <cellStyle name="Calculation 2 5 2 4 4 2" xfId="17354"/>
    <cellStyle name="Calculation 2 5 2 4 4 3" xfId="17355"/>
    <cellStyle name="Calculation 2 5 2 4 4 4" xfId="17356"/>
    <cellStyle name="Calculation 2 5 2 4 4 5" xfId="17357"/>
    <cellStyle name="Calculation 2 5 2 4 4 6" xfId="17358"/>
    <cellStyle name="Calculation 2 5 2 4 4 7" xfId="17359"/>
    <cellStyle name="Calculation 2 5 2 4 4 8" xfId="17360"/>
    <cellStyle name="Calculation 2 5 2 4 4 9" xfId="17361"/>
    <cellStyle name="Calculation 2 5 2 4 5" xfId="17362"/>
    <cellStyle name="Calculation 2 5 2 4 6" xfId="17363"/>
    <cellStyle name="Calculation 2 5 2 4 7" xfId="17364"/>
    <cellStyle name="Calculation 2 5 2 4 8" xfId="17365"/>
    <cellStyle name="Calculation 2 5 2 4 9" xfId="17366"/>
    <cellStyle name="Calculation 2 5 2 5" xfId="17367"/>
    <cellStyle name="Calculation 2 5 2 5 10" xfId="17368"/>
    <cellStyle name="Calculation 2 5 2 5 11" xfId="17369"/>
    <cellStyle name="Calculation 2 5 2 5 12" xfId="17370"/>
    <cellStyle name="Calculation 2 5 2 5 13" xfId="17371"/>
    <cellStyle name="Calculation 2 5 2 5 14" xfId="17372"/>
    <cellStyle name="Calculation 2 5 2 5 15" xfId="17373"/>
    <cellStyle name="Calculation 2 5 2 5 16" xfId="17374"/>
    <cellStyle name="Calculation 2 5 2 5 17" xfId="17375"/>
    <cellStyle name="Calculation 2 5 2 5 18" xfId="17376"/>
    <cellStyle name="Calculation 2 5 2 5 2" xfId="17377"/>
    <cellStyle name="Calculation 2 5 2 5 2 10" xfId="17378"/>
    <cellStyle name="Calculation 2 5 2 5 2 2" xfId="17379"/>
    <cellStyle name="Calculation 2 5 2 5 2 2 2" xfId="17380"/>
    <cellStyle name="Calculation 2 5 2 5 2 2 3" xfId="17381"/>
    <cellStyle name="Calculation 2 5 2 5 2 2 4" xfId="17382"/>
    <cellStyle name="Calculation 2 5 2 5 2 2 5" xfId="17383"/>
    <cellStyle name="Calculation 2 5 2 5 2 2 6" xfId="17384"/>
    <cellStyle name="Calculation 2 5 2 5 2 2 7" xfId="17385"/>
    <cellStyle name="Calculation 2 5 2 5 2 2 8" xfId="17386"/>
    <cellStyle name="Calculation 2 5 2 5 2 2 9" xfId="17387"/>
    <cellStyle name="Calculation 2 5 2 5 2 3" xfId="17388"/>
    <cellStyle name="Calculation 2 5 2 5 2 4" xfId="17389"/>
    <cellStyle name="Calculation 2 5 2 5 2 5" xfId="17390"/>
    <cellStyle name="Calculation 2 5 2 5 2 6" xfId="17391"/>
    <cellStyle name="Calculation 2 5 2 5 2 7" xfId="17392"/>
    <cellStyle name="Calculation 2 5 2 5 2 8" xfId="17393"/>
    <cellStyle name="Calculation 2 5 2 5 2 9" xfId="17394"/>
    <cellStyle name="Calculation 2 5 2 5 3" xfId="17395"/>
    <cellStyle name="Calculation 2 5 2 5 3 2" xfId="17396"/>
    <cellStyle name="Calculation 2 5 2 5 3 3" xfId="17397"/>
    <cellStyle name="Calculation 2 5 2 5 3 4" xfId="17398"/>
    <cellStyle name="Calculation 2 5 2 5 3 5" xfId="17399"/>
    <cellStyle name="Calculation 2 5 2 5 3 6" xfId="17400"/>
    <cellStyle name="Calculation 2 5 2 5 3 7" xfId="17401"/>
    <cellStyle name="Calculation 2 5 2 5 3 8" xfId="17402"/>
    <cellStyle name="Calculation 2 5 2 5 4" xfId="17403"/>
    <cellStyle name="Calculation 2 5 2 5 4 2" xfId="17404"/>
    <cellStyle name="Calculation 2 5 2 5 4 3" xfId="17405"/>
    <cellStyle name="Calculation 2 5 2 5 4 4" xfId="17406"/>
    <cellStyle name="Calculation 2 5 2 5 4 5" xfId="17407"/>
    <cellStyle name="Calculation 2 5 2 5 4 6" xfId="17408"/>
    <cellStyle name="Calculation 2 5 2 5 4 7" xfId="17409"/>
    <cellStyle name="Calculation 2 5 2 5 4 8" xfId="17410"/>
    <cellStyle name="Calculation 2 5 2 5 4 9" xfId="17411"/>
    <cellStyle name="Calculation 2 5 2 5 5" xfId="17412"/>
    <cellStyle name="Calculation 2 5 2 5 6" xfId="17413"/>
    <cellStyle name="Calculation 2 5 2 5 7" xfId="17414"/>
    <cellStyle name="Calculation 2 5 2 5 8" xfId="17415"/>
    <cellStyle name="Calculation 2 5 2 5 9" xfId="17416"/>
    <cellStyle name="Calculation 2 5 2 6" xfId="17417"/>
    <cellStyle name="Calculation 2 5 2 6 10" xfId="17418"/>
    <cellStyle name="Calculation 2 5 2 6 11" xfId="17419"/>
    <cellStyle name="Calculation 2 5 2 6 12" xfId="17420"/>
    <cellStyle name="Calculation 2 5 2 6 13" xfId="17421"/>
    <cellStyle name="Calculation 2 5 2 6 14" xfId="17422"/>
    <cellStyle name="Calculation 2 5 2 6 15" xfId="17423"/>
    <cellStyle name="Calculation 2 5 2 6 16" xfId="17424"/>
    <cellStyle name="Calculation 2 5 2 6 17" xfId="17425"/>
    <cellStyle name="Calculation 2 5 2 6 18" xfId="17426"/>
    <cellStyle name="Calculation 2 5 2 6 2" xfId="17427"/>
    <cellStyle name="Calculation 2 5 2 6 2 2" xfId="17428"/>
    <cellStyle name="Calculation 2 5 2 6 2 3" xfId="17429"/>
    <cellStyle name="Calculation 2 5 2 6 2 4" xfId="17430"/>
    <cellStyle name="Calculation 2 5 2 6 2 5" xfId="17431"/>
    <cellStyle name="Calculation 2 5 2 6 2 6" xfId="17432"/>
    <cellStyle name="Calculation 2 5 2 6 2 7" xfId="17433"/>
    <cellStyle name="Calculation 2 5 2 6 2 8" xfId="17434"/>
    <cellStyle name="Calculation 2 5 2 6 2 9" xfId="17435"/>
    <cellStyle name="Calculation 2 5 2 6 3" xfId="17436"/>
    <cellStyle name="Calculation 2 5 2 6 4" xfId="17437"/>
    <cellStyle name="Calculation 2 5 2 6 5" xfId="17438"/>
    <cellStyle name="Calculation 2 5 2 6 6" xfId="17439"/>
    <cellStyle name="Calculation 2 5 2 6 7" xfId="17440"/>
    <cellStyle name="Calculation 2 5 2 6 8" xfId="17441"/>
    <cellStyle name="Calculation 2 5 2 6 9" xfId="17442"/>
    <cellStyle name="Calculation 2 5 2 7" xfId="17443"/>
    <cellStyle name="Calculation 2 5 2 7 2" xfId="17444"/>
    <cellStyle name="Calculation 2 5 2 7 3" xfId="17445"/>
    <cellStyle name="Calculation 2 5 2 7 4" xfId="17446"/>
    <cellStyle name="Calculation 2 5 2 7 5" xfId="17447"/>
    <cellStyle name="Calculation 2 5 2 7 6" xfId="17448"/>
    <cellStyle name="Calculation 2 5 2 7 7" xfId="17449"/>
    <cellStyle name="Calculation 2 5 2 7 8" xfId="17450"/>
    <cellStyle name="Calculation 2 5 2 7 9" xfId="17451"/>
    <cellStyle name="Calculation 2 5 2 8" xfId="17452"/>
    <cellStyle name="Calculation 2 5 2 8 2" xfId="17453"/>
    <cellStyle name="Calculation 2 5 2 8 3" xfId="17454"/>
    <cellStyle name="Calculation 2 5 2 8 4" xfId="17455"/>
    <cellStyle name="Calculation 2 5 2 8 5" xfId="17456"/>
    <cellStyle name="Calculation 2 5 2 8 6" xfId="17457"/>
    <cellStyle name="Calculation 2 5 2 8 7" xfId="17458"/>
    <cellStyle name="Calculation 2 5 2 8 8" xfId="17459"/>
    <cellStyle name="Calculation 2 5 2 8 9" xfId="17460"/>
    <cellStyle name="Calculation 2 5 2 9" xfId="17461"/>
    <cellStyle name="Calculation 2 5 2 9 2" xfId="17462"/>
    <cellStyle name="Calculation 2 5 2 9 3" xfId="17463"/>
    <cellStyle name="Calculation 2 5 2 9 4" xfId="17464"/>
    <cellStyle name="Calculation 2 5 2 9 5" xfId="17465"/>
    <cellStyle name="Calculation 2 5 2 9 6" xfId="17466"/>
    <cellStyle name="Calculation 2 5 2 9 7" xfId="17467"/>
    <cellStyle name="Calculation 2 5 2 9 8" xfId="17468"/>
    <cellStyle name="Calculation 2 5 20" xfId="17469"/>
    <cellStyle name="Calculation 2 5 21" xfId="17470"/>
    <cellStyle name="Calculation 2 5 22" xfId="17471"/>
    <cellStyle name="Calculation 2 5 23" xfId="17472"/>
    <cellStyle name="Calculation 2 5 24" xfId="17473"/>
    <cellStyle name="Calculation 2 5 25" xfId="17474"/>
    <cellStyle name="Calculation 2 5 26" xfId="17475"/>
    <cellStyle name="Calculation 2 5 27" xfId="17476"/>
    <cellStyle name="Calculation 2 5 3" xfId="17477"/>
    <cellStyle name="Calculation 2 5 3 10" xfId="17478"/>
    <cellStyle name="Calculation 2 5 3 11" xfId="17479"/>
    <cellStyle name="Calculation 2 5 3 12" xfId="17480"/>
    <cellStyle name="Calculation 2 5 3 13" xfId="17481"/>
    <cellStyle name="Calculation 2 5 3 14" xfId="17482"/>
    <cellStyle name="Calculation 2 5 3 15" xfId="17483"/>
    <cellStyle name="Calculation 2 5 3 16" xfId="17484"/>
    <cellStyle name="Calculation 2 5 3 17" xfId="17485"/>
    <cellStyle name="Calculation 2 5 3 18" xfId="17486"/>
    <cellStyle name="Calculation 2 5 3 19" xfId="17487"/>
    <cellStyle name="Calculation 2 5 3 2" xfId="17488"/>
    <cellStyle name="Calculation 2 5 3 2 10" xfId="17489"/>
    <cellStyle name="Calculation 2 5 3 2 11" xfId="17490"/>
    <cellStyle name="Calculation 2 5 3 2 12" xfId="17491"/>
    <cellStyle name="Calculation 2 5 3 2 13" xfId="17492"/>
    <cellStyle name="Calculation 2 5 3 2 14" xfId="17493"/>
    <cellStyle name="Calculation 2 5 3 2 15" xfId="17494"/>
    <cellStyle name="Calculation 2 5 3 2 2" xfId="17495"/>
    <cellStyle name="Calculation 2 5 3 2 2 10" xfId="17496"/>
    <cellStyle name="Calculation 2 5 3 2 2 2" xfId="17497"/>
    <cellStyle name="Calculation 2 5 3 2 2 2 2" xfId="17498"/>
    <cellStyle name="Calculation 2 5 3 2 2 2 3" xfId="17499"/>
    <cellStyle name="Calculation 2 5 3 2 2 2 4" xfId="17500"/>
    <cellStyle name="Calculation 2 5 3 2 2 2 5" xfId="17501"/>
    <cellStyle name="Calculation 2 5 3 2 2 2 6" xfId="17502"/>
    <cellStyle name="Calculation 2 5 3 2 2 2 7" xfId="17503"/>
    <cellStyle name="Calculation 2 5 3 2 2 2 8" xfId="17504"/>
    <cellStyle name="Calculation 2 5 3 2 2 2 9" xfId="17505"/>
    <cellStyle name="Calculation 2 5 3 2 2 3" xfId="17506"/>
    <cellStyle name="Calculation 2 5 3 2 2 4" xfId="17507"/>
    <cellStyle name="Calculation 2 5 3 2 2 5" xfId="17508"/>
    <cellStyle name="Calculation 2 5 3 2 2 6" xfId="17509"/>
    <cellStyle name="Calculation 2 5 3 2 2 7" xfId="17510"/>
    <cellStyle name="Calculation 2 5 3 2 2 8" xfId="17511"/>
    <cellStyle name="Calculation 2 5 3 2 2 9" xfId="17512"/>
    <cellStyle name="Calculation 2 5 3 2 3" xfId="17513"/>
    <cellStyle name="Calculation 2 5 3 2 3 2" xfId="17514"/>
    <cellStyle name="Calculation 2 5 3 2 3 3" xfId="17515"/>
    <cellStyle name="Calculation 2 5 3 2 3 4" xfId="17516"/>
    <cellStyle name="Calculation 2 5 3 2 3 5" xfId="17517"/>
    <cellStyle name="Calculation 2 5 3 2 3 6" xfId="17518"/>
    <cellStyle name="Calculation 2 5 3 2 3 7" xfId="17519"/>
    <cellStyle name="Calculation 2 5 3 2 3 8" xfId="17520"/>
    <cellStyle name="Calculation 2 5 3 2 3 9" xfId="17521"/>
    <cellStyle name="Calculation 2 5 3 2 4" xfId="17522"/>
    <cellStyle name="Calculation 2 5 3 2 4 2" xfId="17523"/>
    <cellStyle name="Calculation 2 5 3 2 4 3" xfId="17524"/>
    <cellStyle name="Calculation 2 5 3 2 4 4" xfId="17525"/>
    <cellStyle name="Calculation 2 5 3 2 4 5" xfId="17526"/>
    <cellStyle name="Calculation 2 5 3 2 4 6" xfId="17527"/>
    <cellStyle name="Calculation 2 5 3 2 4 7" xfId="17528"/>
    <cellStyle name="Calculation 2 5 3 2 4 8" xfId="17529"/>
    <cellStyle name="Calculation 2 5 3 2 4 9" xfId="17530"/>
    <cellStyle name="Calculation 2 5 3 2 5" xfId="17531"/>
    <cellStyle name="Calculation 2 5 3 2 5 2" xfId="17532"/>
    <cellStyle name="Calculation 2 5 3 2 5 3" xfId="17533"/>
    <cellStyle name="Calculation 2 5 3 2 5 4" xfId="17534"/>
    <cellStyle name="Calculation 2 5 3 2 5 5" xfId="17535"/>
    <cellStyle name="Calculation 2 5 3 2 5 6" xfId="17536"/>
    <cellStyle name="Calculation 2 5 3 2 5 7" xfId="17537"/>
    <cellStyle name="Calculation 2 5 3 2 5 8" xfId="17538"/>
    <cellStyle name="Calculation 2 5 3 2 6" xfId="17539"/>
    <cellStyle name="Calculation 2 5 3 2 6 2" xfId="17540"/>
    <cellStyle name="Calculation 2 5 3 2 6 3" xfId="17541"/>
    <cellStyle name="Calculation 2 5 3 2 6 4" xfId="17542"/>
    <cellStyle name="Calculation 2 5 3 2 6 5" xfId="17543"/>
    <cellStyle name="Calculation 2 5 3 2 6 6" xfId="17544"/>
    <cellStyle name="Calculation 2 5 3 2 6 7" xfId="17545"/>
    <cellStyle name="Calculation 2 5 3 2 6 8" xfId="17546"/>
    <cellStyle name="Calculation 2 5 3 2 7" xfId="17547"/>
    <cellStyle name="Calculation 2 5 3 2 7 2" xfId="17548"/>
    <cellStyle name="Calculation 2 5 3 2 7 3" xfId="17549"/>
    <cellStyle name="Calculation 2 5 3 2 7 4" xfId="17550"/>
    <cellStyle name="Calculation 2 5 3 2 7 5" xfId="17551"/>
    <cellStyle name="Calculation 2 5 3 2 7 6" xfId="17552"/>
    <cellStyle name="Calculation 2 5 3 2 7 7" xfId="17553"/>
    <cellStyle name="Calculation 2 5 3 2 7 8" xfId="17554"/>
    <cellStyle name="Calculation 2 5 3 2 8" xfId="17555"/>
    <cellStyle name="Calculation 2 5 3 2 9" xfId="17556"/>
    <cellStyle name="Calculation 2 5 3 20" xfId="17557"/>
    <cellStyle name="Calculation 2 5 3 21" xfId="17558"/>
    <cellStyle name="Calculation 2 5 3 22" xfId="17559"/>
    <cellStyle name="Calculation 2 5 3 23" xfId="17560"/>
    <cellStyle name="Calculation 2 5 3 24" xfId="17561"/>
    <cellStyle name="Calculation 2 5 3 25" xfId="17562"/>
    <cellStyle name="Calculation 2 5 3 26" xfId="17563"/>
    <cellStyle name="Calculation 2 5 3 27" xfId="17564"/>
    <cellStyle name="Calculation 2 5 3 3" xfId="17565"/>
    <cellStyle name="Calculation 2 5 3 3 10" xfId="17566"/>
    <cellStyle name="Calculation 2 5 3 3 11" xfId="17567"/>
    <cellStyle name="Calculation 2 5 3 3 12" xfId="17568"/>
    <cellStyle name="Calculation 2 5 3 3 13" xfId="17569"/>
    <cellStyle name="Calculation 2 5 3 3 14" xfId="17570"/>
    <cellStyle name="Calculation 2 5 3 3 15" xfId="17571"/>
    <cellStyle name="Calculation 2 5 3 3 2" xfId="17572"/>
    <cellStyle name="Calculation 2 5 3 3 2 10" xfId="17573"/>
    <cellStyle name="Calculation 2 5 3 3 2 2" xfId="17574"/>
    <cellStyle name="Calculation 2 5 3 3 2 2 2" xfId="17575"/>
    <cellStyle name="Calculation 2 5 3 3 2 2 3" xfId="17576"/>
    <cellStyle name="Calculation 2 5 3 3 2 2 4" xfId="17577"/>
    <cellStyle name="Calculation 2 5 3 3 2 2 5" xfId="17578"/>
    <cellStyle name="Calculation 2 5 3 3 2 2 6" xfId="17579"/>
    <cellStyle name="Calculation 2 5 3 3 2 2 7" xfId="17580"/>
    <cellStyle name="Calculation 2 5 3 3 2 2 8" xfId="17581"/>
    <cellStyle name="Calculation 2 5 3 3 2 2 9" xfId="17582"/>
    <cellStyle name="Calculation 2 5 3 3 2 3" xfId="17583"/>
    <cellStyle name="Calculation 2 5 3 3 2 4" xfId="17584"/>
    <cellStyle name="Calculation 2 5 3 3 2 5" xfId="17585"/>
    <cellStyle name="Calculation 2 5 3 3 2 6" xfId="17586"/>
    <cellStyle name="Calculation 2 5 3 3 2 7" xfId="17587"/>
    <cellStyle name="Calculation 2 5 3 3 2 8" xfId="17588"/>
    <cellStyle name="Calculation 2 5 3 3 2 9" xfId="17589"/>
    <cellStyle name="Calculation 2 5 3 3 3" xfId="17590"/>
    <cellStyle name="Calculation 2 5 3 3 3 2" xfId="17591"/>
    <cellStyle name="Calculation 2 5 3 3 3 3" xfId="17592"/>
    <cellStyle name="Calculation 2 5 3 3 3 4" xfId="17593"/>
    <cellStyle name="Calculation 2 5 3 3 3 5" xfId="17594"/>
    <cellStyle name="Calculation 2 5 3 3 3 6" xfId="17595"/>
    <cellStyle name="Calculation 2 5 3 3 3 7" xfId="17596"/>
    <cellStyle name="Calculation 2 5 3 3 3 8" xfId="17597"/>
    <cellStyle name="Calculation 2 5 3 3 4" xfId="17598"/>
    <cellStyle name="Calculation 2 5 3 3 4 2" xfId="17599"/>
    <cellStyle name="Calculation 2 5 3 3 4 3" xfId="17600"/>
    <cellStyle name="Calculation 2 5 3 3 4 4" xfId="17601"/>
    <cellStyle name="Calculation 2 5 3 3 4 5" xfId="17602"/>
    <cellStyle name="Calculation 2 5 3 3 4 6" xfId="17603"/>
    <cellStyle name="Calculation 2 5 3 3 4 7" xfId="17604"/>
    <cellStyle name="Calculation 2 5 3 3 4 8" xfId="17605"/>
    <cellStyle name="Calculation 2 5 3 3 4 9" xfId="17606"/>
    <cellStyle name="Calculation 2 5 3 3 5" xfId="17607"/>
    <cellStyle name="Calculation 2 5 3 3 5 2" xfId="17608"/>
    <cellStyle name="Calculation 2 5 3 3 5 3" xfId="17609"/>
    <cellStyle name="Calculation 2 5 3 3 5 4" xfId="17610"/>
    <cellStyle name="Calculation 2 5 3 3 5 5" xfId="17611"/>
    <cellStyle name="Calculation 2 5 3 3 5 6" xfId="17612"/>
    <cellStyle name="Calculation 2 5 3 3 5 7" xfId="17613"/>
    <cellStyle name="Calculation 2 5 3 3 5 8" xfId="17614"/>
    <cellStyle name="Calculation 2 5 3 3 6" xfId="17615"/>
    <cellStyle name="Calculation 2 5 3 3 6 2" xfId="17616"/>
    <cellStyle name="Calculation 2 5 3 3 6 3" xfId="17617"/>
    <cellStyle name="Calculation 2 5 3 3 6 4" xfId="17618"/>
    <cellStyle name="Calculation 2 5 3 3 6 5" xfId="17619"/>
    <cellStyle name="Calculation 2 5 3 3 6 6" xfId="17620"/>
    <cellStyle name="Calculation 2 5 3 3 6 7" xfId="17621"/>
    <cellStyle name="Calculation 2 5 3 3 6 8" xfId="17622"/>
    <cellStyle name="Calculation 2 5 3 3 7" xfId="17623"/>
    <cellStyle name="Calculation 2 5 3 3 7 2" xfId="17624"/>
    <cellStyle name="Calculation 2 5 3 3 7 3" xfId="17625"/>
    <cellStyle name="Calculation 2 5 3 3 7 4" xfId="17626"/>
    <cellStyle name="Calculation 2 5 3 3 7 5" xfId="17627"/>
    <cellStyle name="Calculation 2 5 3 3 7 6" xfId="17628"/>
    <cellStyle name="Calculation 2 5 3 3 7 7" xfId="17629"/>
    <cellStyle name="Calculation 2 5 3 3 7 8" xfId="17630"/>
    <cellStyle name="Calculation 2 5 3 3 8" xfId="17631"/>
    <cellStyle name="Calculation 2 5 3 3 9" xfId="17632"/>
    <cellStyle name="Calculation 2 5 3 4" xfId="17633"/>
    <cellStyle name="Calculation 2 5 3 4 10" xfId="17634"/>
    <cellStyle name="Calculation 2 5 3 4 11" xfId="17635"/>
    <cellStyle name="Calculation 2 5 3 4 12" xfId="17636"/>
    <cellStyle name="Calculation 2 5 3 4 13" xfId="17637"/>
    <cellStyle name="Calculation 2 5 3 4 2" xfId="17638"/>
    <cellStyle name="Calculation 2 5 3 4 2 10" xfId="17639"/>
    <cellStyle name="Calculation 2 5 3 4 2 2" xfId="17640"/>
    <cellStyle name="Calculation 2 5 3 4 2 2 2" xfId="17641"/>
    <cellStyle name="Calculation 2 5 3 4 2 2 3" xfId="17642"/>
    <cellStyle name="Calculation 2 5 3 4 2 2 4" xfId="17643"/>
    <cellStyle name="Calculation 2 5 3 4 2 2 5" xfId="17644"/>
    <cellStyle name="Calculation 2 5 3 4 2 2 6" xfId="17645"/>
    <cellStyle name="Calculation 2 5 3 4 2 2 7" xfId="17646"/>
    <cellStyle name="Calculation 2 5 3 4 2 2 8" xfId="17647"/>
    <cellStyle name="Calculation 2 5 3 4 2 2 9" xfId="17648"/>
    <cellStyle name="Calculation 2 5 3 4 2 3" xfId="17649"/>
    <cellStyle name="Calculation 2 5 3 4 2 4" xfId="17650"/>
    <cellStyle name="Calculation 2 5 3 4 2 5" xfId="17651"/>
    <cellStyle name="Calculation 2 5 3 4 2 6" xfId="17652"/>
    <cellStyle name="Calculation 2 5 3 4 2 7" xfId="17653"/>
    <cellStyle name="Calculation 2 5 3 4 2 8" xfId="17654"/>
    <cellStyle name="Calculation 2 5 3 4 2 9" xfId="17655"/>
    <cellStyle name="Calculation 2 5 3 4 3" xfId="17656"/>
    <cellStyle name="Calculation 2 5 3 4 3 2" xfId="17657"/>
    <cellStyle name="Calculation 2 5 3 4 3 3" xfId="17658"/>
    <cellStyle name="Calculation 2 5 3 4 3 4" xfId="17659"/>
    <cellStyle name="Calculation 2 5 3 4 3 5" xfId="17660"/>
    <cellStyle name="Calculation 2 5 3 4 3 6" xfId="17661"/>
    <cellStyle name="Calculation 2 5 3 4 3 7" xfId="17662"/>
    <cellStyle name="Calculation 2 5 3 4 3 8" xfId="17663"/>
    <cellStyle name="Calculation 2 5 3 4 4" xfId="17664"/>
    <cellStyle name="Calculation 2 5 3 4 4 2" xfId="17665"/>
    <cellStyle name="Calculation 2 5 3 4 4 3" xfId="17666"/>
    <cellStyle name="Calculation 2 5 3 4 4 4" xfId="17667"/>
    <cellStyle name="Calculation 2 5 3 4 4 5" xfId="17668"/>
    <cellStyle name="Calculation 2 5 3 4 4 6" xfId="17669"/>
    <cellStyle name="Calculation 2 5 3 4 4 7" xfId="17670"/>
    <cellStyle name="Calculation 2 5 3 4 4 8" xfId="17671"/>
    <cellStyle name="Calculation 2 5 3 4 4 9" xfId="17672"/>
    <cellStyle name="Calculation 2 5 3 4 5" xfId="17673"/>
    <cellStyle name="Calculation 2 5 3 4 6" xfId="17674"/>
    <cellStyle name="Calculation 2 5 3 4 7" xfId="17675"/>
    <cellStyle name="Calculation 2 5 3 4 8" xfId="17676"/>
    <cellStyle name="Calculation 2 5 3 4 9" xfId="17677"/>
    <cellStyle name="Calculation 2 5 3 5" xfId="17678"/>
    <cellStyle name="Calculation 2 5 3 5 10" xfId="17679"/>
    <cellStyle name="Calculation 2 5 3 5 11" xfId="17680"/>
    <cellStyle name="Calculation 2 5 3 5 12" xfId="17681"/>
    <cellStyle name="Calculation 2 5 3 5 13" xfId="17682"/>
    <cellStyle name="Calculation 2 5 3 5 2" xfId="17683"/>
    <cellStyle name="Calculation 2 5 3 5 2 10" xfId="17684"/>
    <cellStyle name="Calculation 2 5 3 5 2 2" xfId="17685"/>
    <cellStyle name="Calculation 2 5 3 5 2 2 2" xfId="17686"/>
    <cellStyle name="Calculation 2 5 3 5 2 2 3" xfId="17687"/>
    <cellStyle name="Calculation 2 5 3 5 2 2 4" xfId="17688"/>
    <cellStyle name="Calculation 2 5 3 5 2 2 5" xfId="17689"/>
    <cellStyle name="Calculation 2 5 3 5 2 2 6" xfId="17690"/>
    <cellStyle name="Calculation 2 5 3 5 2 2 7" xfId="17691"/>
    <cellStyle name="Calculation 2 5 3 5 2 2 8" xfId="17692"/>
    <cellStyle name="Calculation 2 5 3 5 2 2 9" xfId="17693"/>
    <cellStyle name="Calculation 2 5 3 5 2 3" xfId="17694"/>
    <cellStyle name="Calculation 2 5 3 5 2 4" xfId="17695"/>
    <cellStyle name="Calculation 2 5 3 5 2 5" xfId="17696"/>
    <cellStyle name="Calculation 2 5 3 5 2 6" xfId="17697"/>
    <cellStyle name="Calculation 2 5 3 5 2 7" xfId="17698"/>
    <cellStyle name="Calculation 2 5 3 5 2 8" xfId="17699"/>
    <cellStyle name="Calculation 2 5 3 5 2 9" xfId="17700"/>
    <cellStyle name="Calculation 2 5 3 5 3" xfId="17701"/>
    <cellStyle name="Calculation 2 5 3 5 3 2" xfId="17702"/>
    <cellStyle name="Calculation 2 5 3 5 3 3" xfId="17703"/>
    <cellStyle name="Calculation 2 5 3 5 3 4" xfId="17704"/>
    <cellStyle name="Calculation 2 5 3 5 3 5" xfId="17705"/>
    <cellStyle name="Calculation 2 5 3 5 3 6" xfId="17706"/>
    <cellStyle name="Calculation 2 5 3 5 3 7" xfId="17707"/>
    <cellStyle name="Calculation 2 5 3 5 3 8" xfId="17708"/>
    <cellStyle name="Calculation 2 5 3 5 4" xfId="17709"/>
    <cellStyle name="Calculation 2 5 3 5 4 2" xfId="17710"/>
    <cellStyle name="Calculation 2 5 3 5 4 3" xfId="17711"/>
    <cellStyle name="Calculation 2 5 3 5 4 4" xfId="17712"/>
    <cellStyle name="Calculation 2 5 3 5 4 5" xfId="17713"/>
    <cellStyle name="Calculation 2 5 3 5 4 6" xfId="17714"/>
    <cellStyle name="Calculation 2 5 3 5 4 7" xfId="17715"/>
    <cellStyle name="Calculation 2 5 3 5 4 8" xfId="17716"/>
    <cellStyle name="Calculation 2 5 3 5 4 9" xfId="17717"/>
    <cellStyle name="Calculation 2 5 3 5 5" xfId="17718"/>
    <cellStyle name="Calculation 2 5 3 5 6" xfId="17719"/>
    <cellStyle name="Calculation 2 5 3 5 7" xfId="17720"/>
    <cellStyle name="Calculation 2 5 3 5 8" xfId="17721"/>
    <cellStyle name="Calculation 2 5 3 5 9" xfId="17722"/>
    <cellStyle name="Calculation 2 5 3 6" xfId="17723"/>
    <cellStyle name="Calculation 2 5 3 6 10" xfId="17724"/>
    <cellStyle name="Calculation 2 5 3 6 2" xfId="17725"/>
    <cellStyle name="Calculation 2 5 3 6 2 2" xfId="17726"/>
    <cellStyle name="Calculation 2 5 3 6 2 3" xfId="17727"/>
    <cellStyle name="Calculation 2 5 3 6 2 4" xfId="17728"/>
    <cellStyle name="Calculation 2 5 3 6 2 5" xfId="17729"/>
    <cellStyle name="Calculation 2 5 3 6 2 6" xfId="17730"/>
    <cellStyle name="Calculation 2 5 3 6 2 7" xfId="17731"/>
    <cellStyle name="Calculation 2 5 3 6 2 8" xfId="17732"/>
    <cellStyle name="Calculation 2 5 3 6 2 9" xfId="17733"/>
    <cellStyle name="Calculation 2 5 3 6 3" xfId="17734"/>
    <cellStyle name="Calculation 2 5 3 6 4" xfId="17735"/>
    <cellStyle name="Calculation 2 5 3 6 5" xfId="17736"/>
    <cellStyle name="Calculation 2 5 3 6 6" xfId="17737"/>
    <cellStyle name="Calculation 2 5 3 6 7" xfId="17738"/>
    <cellStyle name="Calculation 2 5 3 6 8" xfId="17739"/>
    <cellStyle name="Calculation 2 5 3 6 9" xfId="17740"/>
    <cellStyle name="Calculation 2 5 3 7" xfId="17741"/>
    <cellStyle name="Calculation 2 5 3 7 2" xfId="17742"/>
    <cellStyle name="Calculation 2 5 3 7 3" xfId="17743"/>
    <cellStyle name="Calculation 2 5 3 7 4" xfId="17744"/>
    <cellStyle name="Calculation 2 5 3 7 5" xfId="17745"/>
    <cellStyle name="Calculation 2 5 3 7 6" xfId="17746"/>
    <cellStyle name="Calculation 2 5 3 7 7" xfId="17747"/>
    <cellStyle name="Calculation 2 5 3 7 8" xfId="17748"/>
    <cellStyle name="Calculation 2 5 3 8" xfId="17749"/>
    <cellStyle name="Calculation 2 5 3 8 2" xfId="17750"/>
    <cellStyle name="Calculation 2 5 3 8 3" xfId="17751"/>
    <cellStyle name="Calculation 2 5 3 8 4" xfId="17752"/>
    <cellStyle name="Calculation 2 5 3 8 5" xfId="17753"/>
    <cellStyle name="Calculation 2 5 3 8 6" xfId="17754"/>
    <cellStyle name="Calculation 2 5 3 8 7" xfId="17755"/>
    <cellStyle name="Calculation 2 5 3 8 8" xfId="17756"/>
    <cellStyle name="Calculation 2 5 3 8 9" xfId="17757"/>
    <cellStyle name="Calculation 2 5 3 9" xfId="17758"/>
    <cellStyle name="Calculation 2 5 3 9 2" xfId="17759"/>
    <cellStyle name="Calculation 2 5 3 9 3" xfId="17760"/>
    <cellStyle name="Calculation 2 5 3 9 4" xfId="17761"/>
    <cellStyle name="Calculation 2 5 3 9 5" xfId="17762"/>
    <cellStyle name="Calculation 2 5 3 9 6" xfId="17763"/>
    <cellStyle name="Calculation 2 5 3 9 7" xfId="17764"/>
    <cellStyle name="Calculation 2 5 3 9 8" xfId="17765"/>
    <cellStyle name="Calculation 2 5 4" xfId="17766"/>
    <cellStyle name="Calculation 2 5 4 10" xfId="17767"/>
    <cellStyle name="Calculation 2 5 4 11" xfId="17768"/>
    <cellStyle name="Calculation 2 5 4 12" xfId="17769"/>
    <cellStyle name="Calculation 2 5 4 13" xfId="17770"/>
    <cellStyle name="Calculation 2 5 4 14" xfId="17771"/>
    <cellStyle name="Calculation 2 5 4 15" xfId="17772"/>
    <cellStyle name="Calculation 2 5 4 16" xfId="17773"/>
    <cellStyle name="Calculation 2 5 4 17" xfId="17774"/>
    <cellStyle name="Calculation 2 5 4 18" xfId="17775"/>
    <cellStyle name="Calculation 2 5 4 19" xfId="17776"/>
    <cellStyle name="Calculation 2 5 4 2" xfId="17777"/>
    <cellStyle name="Calculation 2 5 4 2 2" xfId="17778"/>
    <cellStyle name="Calculation 2 5 4 2 3" xfId="17779"/>
    <cellStyle name="Calculation 2 5 4 2 4" xfId="17780"/>
    <cellStyle name="Calculation 2 5 4 2 5" xfId="17781"/>
    <cellStyle name="Calculation 2 5 4 2 6" xfId="17782"/>
    <cellStyle name="Calculation 2 5 4 2 7" xfId="17783"/>
    <cellStyle name="Calculation 2 5 4 2 8" xfId="17784"/>
    <cellStyle name="Calculation 2 5 4 2 9" xfId="17785"/>
    <cellStyle name="Calculation 2 5 4 20" xfId="17786"/>
    <cellStyle name="Calculation 2 5 4 21" xfId="17787"/>
    <cellStyle name="Calculation 2 5 4 22" xfId="17788"/>
    <cellStyle name="Calculation 2 5 4 23" xfId="17789"/>
    <cellStyle name="Calculation 2 5 4 24" xfId="17790"/>
    <cellStyle name="Calculation 2 5 4 3" xfId="17791"/>
    <cellStyle name="Calculation 2 5 4 3 2" xfId="17792"/>
    <cellStyle name="Calculation 2 5 4 3 3" xfId="17793"/>
    <cellStyle name="Calculation 2 5 4 3 4" xfId="17794"/>
    <cellStyle name="Calculation 2 5 4 3 5" xfId="17795"/>
    <cellStyle name="Calculation 2 5 4 3 6" xfId="17796"/>
    <cellStyle name="Calculation 2 5 4 3 7" xfId="17797"/>
    <cellStyle name="Calculation 2 5 4 3 8" xfId="17798"/>
    <cellStyle name="Calculation 2 5 4 3 9" xfId="17799"/>
    <cellStyle name="Calculation 2 5 4 4" xfId="17800"/>
    <cellStyle name="Calculation 2 5 4 4 2" xfId="17801"/>
    <cellStyle name="Calculation 2 5 4 4 3" xfId="17802"/>
    <cellStyle name="Calculation 2 5 4 4 4" xfId="17803"/>
    <cellStyle name="Calculation 2 5 4 4 5" xfId="17804"/>
    <cellStyle name="Calculation 2 5 4 4 6" xfId="17805"/>
    <cellStyle name="Calculation 2 5 4 4 7" xfId="17806"/>
    <cellStyle name="Calculation 2 5 4 4 8" xfId="17807"/>
    <cellStyle name="Calculation 2 5 4 4 9" xfId="17808"/>
    <cellStyle name="Calculation 2 5 4 5" xfId="17809"/>
    <cellStyle name="Calculation 2 5 4 5 2" xfId="17810"/>
    <cellStyle name="Calculation 2 5 4 5 3" xfId="17811"/>
    <cellStyle name="Calculation 2 5 4 5 4" xfId="17812"/>
    <cellStyle name="Calculation 2 5 4 5 5" xfId="17813"/>
    <cellStyle name="Calculation 2 5 4 5 6" xfId="17814"/>
    <cellStyle name="Calculation 2 5 4 5 7" xfId="17815"/>
    <cellStyle name="Calculation 2 5 4 5 8" xfId="17816"/>
    <cellStyle name="Calculation 2 5 4 6" xfId="17817"/>
    <cellStyle name="Calculation 2 5 4 6 2" xfId="17818"/>
    <cellStyle name="Calculation 2 5 4 6 3" xfId="17819"/>
    <cellStyle name="Calculation 2 5 4 6 4" xfId="17820"/>
    <cellStyle name="Calculation 2 5 4 6 5" xfId="17821"/>
    <cellStyle name="Calculation 2 5 4 6 6" xfId="17822"/>
    <cellStyle name="Calculation 2 5 4 6 7" xfId="17823"/>
    <cellStyle name="Calculation 2 5 4 6 8" xfId="17824"/>
    <cellStyle name="Calculation 2 5 4 7" xfId="17825"/>
    <cellStyle name="Calculation 2 5 4 7 2" xfId="17826"/>
    <cellStyle name="Calculation 2 5 4 7 3" xfId="17827"/>
    <cellStyle name="Calculation 2 5 4 7 4" xfId="17828"/>
    <cellStyle name="Calculation 2 5 4 7 5" xfId="17829"/>
    <cellStyle name="Calculation 2 5 4 7 6" xfId="17830"/>
    <cellStyle name="Calculation 2 5 4 7 7" xfId="17831"/>
    <cellStyle name="Calculation 2 5 4 7 8" xfId="17832"/>
    <cellStyle name="Calculation 2 5 4 8" xfId="17833"/>
    <cellStyle name="Calculation 2 5 4 9" xfId="17834"/>
    <cellStyle name="Calculation 2 5 5" xfId="17835"/>
    <cellStyle name="Calculation 2 5 5 10" xfId="17836"/>
    <cellStyle name="Calculation 2 5 5 11" xfId="17837"/>
    <cellStyle name="Calculation 2 5 5 12" xfId="17838"/>
    <cellStyle name="Calculation 2 5 5 13" xfId="17839"/>
    <cellStyle name="Calculation 2 5 5 14" xfId="17840"/>
    <cellStyle name="Calculation 2 5 5 15" xfId="17841"/>
    <cellStyle name="Calculation 2 5 5 16" xfId="17842"/>
    <cellStyle name="Calculation 2 5 5 17" xfId="17843"/>
    <cellStyle name="Calculation 2 5 5 18" xfId="17844"/>
    <cellStyle name="Calculation 2 5 5 2" xfId="17845"/>
    <cellStyle name="Calculation 2 5 5 2 10" xfId="17846"/>
    <cellStyle name="Calculation 2 5 5 2 2" xfId="17847"/>
    <cellStyle name="Calculation 2 5 5 2 2 2" xfId="17848"/>
    <cellStyle name="Calculation 2 5 5 2 2 3" xfId="17849"/>
    <cellStyle name="Calculation 2 5 5 2 2 4" xfId="17850"/>
    <cellStyle name="Calculation 2 5 5 2 2 5" xfId="17851"/>
    <cellStyle name="Calculation 2 5 5 2 2 6" xfId="17852"/>
    <cellStyle name="Calculation 2 5 5 2 2 7" xfId="17853"/>
    <cellStyle name="Calculation 2 5 5 2 2 8" xfId="17854"/>
    <cellStyle name="Calculation 2 5 5 2 2 9" xfId="17855"/>
    <cellStyle name="Calculation 2 5 5 2 3" xfId="17856"/>
    <cellStyle name="Calculation 2 5 5 2 4" xfId="17857"/>
    <cellStyle name="Calculation 2 5 5 2 5" xfId="17858"/>
    <cellStyle name="Calculation 2 5 5 2 6" xfId="17859"/>
    <cellStyle name="Calculation 2 5 5 2 7" xfId="17860"/>
    <cellStyle name="Calculation 2 5 5 2 8" xfId="17861"/>
    <cellStyle name="Calculation 2 5 5 2 9" xfId="17862"/>
    <cellStyle name="Calculation 2 5 5 3" xfId="17863"/>
    <cellStyle name="Calculation 2 5 5 3 2" xfId="17864"/>
    <cellStyle name="Calculation 2 5 5 3 3" xfId="17865"/>
    <cellStyle name="Calculation 2 5 5 3 4" xfId="17866"/>
    <cellStyle name="Calculation 2 5 5 3 5" xfId="17867"/>
    <cellStyle name="Calculation 2 5 5 3 6" xfId="17868"/>
    <cellStyle name="Calculation 2 5 5 3 7" xfId="17869"/>
    <cellStyle name="Calculation 2 5 5 3 8" xfId="17870"/>
    <cellStyle name="Calculation 2 5 5 4" xfId="17871"/>
    <cellStyle name="Calculation 2 5 5 4 2" xfId="17872"/>
    <cellStyle name="Calculation 2 5 5 4 3" xfId="17873"/>
    <cellStyle name="Calculation 2 5 5 4 4" xfId="17874"/>
    <cellStyle name="Calculation 2 5 5 4 5" xfId="17875"/>
    <cellStyle name="Calculation 2 5 5 4 6" xfId="17876"/>
    <cellStyle name="Calculation 2 5 5 4 7" xfId="17877"/>
    <cellStyle name="Calculation 2 5 5 4 8" xfId="17878"/>
    <cellStyle name="Calculation 2 5 5 4 9" xfId="17879"/>
    <cellStyle name="Calculation 2 5 5 5" xfId="17880"/>
    <cellStyle name="Calculation 2 5 5 6" xfId="17881"/>
    <cellStyle name="Calculation 2 5 5 7" xfId="17882"/>
    <cellStyle name="Calculation 2 5 5 8" xfId="17883"/>
    <cellStyle name="Calculation 2 5 5 9" xfId="17884"/>
    <cellStyle name="Calculation 2 5 6" xfId="17885"/>
    <cellStyle name="Calculation 2 5 6 10" xfId="17886"/>
    <cellStyle name="Calculation 2 5 6 11" xfId="17887"/>
    <cellStyle name="Calculation 2 5 6 12" xfId="17888"/>
    <cellStyle name="Calculation 2 5 6 13" xfId="17889"/>
    <cellStyle name="Calculation 2 5 6 14" xfId="17890"/>
    <cellStyle name="Calculation 2 5 6 15" xfId="17891"/>
    <cellStyle name="Calculation 2 5 6 16" xfId="17892"/>
    <cellStyle name="Calculation 2 5 6 17" xfId="17893"/>
    <cellStyle name="Calculation 2 5 6 18" xfId="17894"/>
    <cellStyle name="Calculation 2 5 6 2" xfId="17895"/>
    <cellStyle name="Calculation 2 5 6 2 10" xfId="17896"/>
    <cellStyle name="Calculation 2 5 6 2 2" xfId="17897"/>
    <cellStyle name="Calculation 2 5 6 2 2 2" xfId="17898"/>
    <cellStyle name="Calculation 2 5 6 2 2 3" xfId="17899"/>
    <cellStyle name="Calculation 2 5 6 2 2 4" xfId="17900"/>
    <cellStyle name="Calculation 2 5 6 2 2 5" xfId="17901"/>
    <cellStyle name="Calculation 2 5 6 2 2 6" xfId="17902"/>
    <cellStyle name="Calculation 2 5 6 2 2 7" xfId="17903"/>
    <cellStyle name="Calculation 2 5 6 2 2 8" xfId="17904"/>
    <cellStyle name="Calculation 2 5 6 2 2 9" xfId="17905"/>
    <cellStyle name="Calculation 2 5 6 2 3" xfId="17906"/>
    <cellStyle name="Calculation 2 5 6 2 4" xfId="17907"/>
    <cellStyle name="Calculation 2 5 6 2 5" xfId="17908"/>
    <cellStyle name="Calculation 2 5 6 2 6" xfId="17909"/>
    <cellStyle name="Calculation 2 5 6 2 7" xfId="17910"/>
    <cellStyle name="Calculation 2 5 6 2 8" xfId="17911"/>
    <cellStyle name="Calculation 2 5 6 2 9" xfId="17912"/>
    <cellStyle name="Calculation 2 5 6 3" xfId="17913"/>
    <cellStyle name="Calculation 2 5 6 3 2" xfId="17914"/>
    <cellStyle name="Calculation 2 5 6 3 3" xfId="17915"/>
    <cellStyle name="Calculation 2 5 6 3 4" xfId="17916"/>
    <cellStyle name="Calculation 2 5 6 3 5" xfId="17917"/>
    <cellStyle name="Calculation 2 5 6 3 6" xfId="17918"/>
    <cellStyle name="Calculation 2 5 6 3 7" xfId="17919"/>
    <cellStyle name="Calculation 2 5 6 3 8" xfId="17920"/>
    <cellStyle name="Calculation 2 5 6 4" xfId="17921"/>
    <cellStyle name="Calculation 2 5 6 4 2" xfId="17922"/>
    <cellStyle name="Calculation 2 5 6 4 3" xfId="17923"/>
    <cellStyle name="Calculation 2 5 6 4 4" xfId="17924"/>
    <cellStyle name="Calculation 2 5 6 4 5" xfId="17925"/>
    <cellStyle name="Calculation 2 5 6 4 6" xfId="17926"/>
    <cellStyle name="Calculation 2 5 6 4 7" xfId="17927"/>
    <cellStyle name="Calculation 2 5 6 4 8" xfId="17928"/>
    <cellStyle name="Calculation 2 5 6 4 9" xfId="17929"/>
    <cellStyle name="Calculation 2 5 6 5" xfId="17930"/>
    <cellStyle name="Calculation 2 5 6 6" xfId="17931"/>
    <cellStyle name="Calculation 2 5 6 7" xfId="17932"/>
    <cellStyle name="Calculation 2 5 6 8" xfId="17933"/>
    <cellStyle name="Calculation 2 5 6 9" xfId="17934"/>
    <cellStyle name="Calculation 2 5 7" xfId="17935"/>
    <cellStyle name="Calculation 2 5 7 10" xfId="17936"/>
    <cellStyle name="Calculation 2 5 7 11" xfId="17937"/>
    <cellStyle name="Calculation 2 5 7 12" xfId="17938"/>
    <cellStyle name="Calculation 2 5 7 13" xfId="17939"/>
    <cellStyle name="Calculation 2 5 7 14" xfId="17940"/>
    <cellStyle name="Calculation 2 5 7 15" xfId="17941"/>
    <cellStyle name="Calculation 2 5 7 16" xfId="17942"/>
    <cellStyle name="Calculation 2 5 7 17" xfId="17943"/>
    <cellStyle name="Calculation 2 5 7 18" xfId="17944"/>
    <cellStyle name="Calculation 2 5 7 2" xfId="17945"/>
    <cellStyle name="Calculation 2 5 7 3" xfId="17946"/>
    <cellStyle name="Calculation 2 5 7 4" xfId="17947"/>
    <cellStyle name="Calculation 2 5 7 5" xfId="17948"/>
    <cellStyle name="Calculation 2 5 7 6" xfId="17949"/>
    <cellStyle name="Calculation 2 5 7 7" xfId="17950"/>
    <cellStyle name="Calculation 2 5 7 8" xfId="17951"/>
    <cellStyle name="Calculation 2 5 7 9" xfId="17952"/>
    <cellStyle name="Calculation 2 5 8" xfId="17953"/>
    <cellStyle name="Calculation 2 5 8 2" xfId="17954"/>
    <cellStyle name="Calculation 2 5 8 3" xfId="17955"/>
    <cellStyle name="Calculation 2 5 8 4" xfId="17956"/>
    <cellStyle name="Calculation 2 5 8 5" xfId="17957"/>
    <cellStyle name="Calculation 2 5 8 6" xfId="17958"/>
    <cellStyle name="Calculation 2 5 8 7" xfId="17959"/>
    <cellStyle name="Calculation 2 5 8 8" xfId="17960"/>
    <cellStyle name="Calculation 2 5 8 9" xfId="17961"/>
    <cellStyle name="Calculation 2 5 9" xfId="17962"/>
    <cellStyle name="Calculation 2 5 9 2" xfId="17963"/>
    <cellStyle name="Calculation 2 5 9 3" xfId="17964"/>
    <cellStyle name="Calculation 2 5 9 4" xfId="17965"/>
    <cellStyle name="Calculation 2 5 9 5" xfId="17966"/>
    <cellStyle name="Calculation 2 5 9 6" xfId="17967"/>
    <cellStyle name="Calculation 2 5 9 7" xfId="17968"/>
    <cellStyle name="Calculation 2 5 9 8" xfId="17969"/>
    <cellStyle name="Calculation 2 5 9 9" xfId="17970"/>
    <cellStyle name="Calculation 2 6" xfId="1402"/>
    <cellStyle name="Calculation 2 6 10" xfId="17971"/>
    <cellStyle name="Calculation 2 6 11" xfId="17972"/>
    <cellStyle name="Calculation 2 6 12" xfId="17973"/>
    <cellStyle name="Calculation 2 6 13" xfId="17974"/>
    <cellStyle name="Calculation 2 6 14" xfId="17975"/>
    <cellStyle name="Calculation 2 6 15" xfId="17976"/>
    <cellStyle name="Calculation 2 6 16" xfId="17977"/>
    <cellStyle name="Calculation 2 6 17" xfId="17978"/>
    <cellStyle name="Calculation 2 6 18" xfId="17979"/>
    <cellStyle name="Calculation 2 6 19" xfId="17980"/>
    <cellStyle name="Calculation 2 6 2" xfId="17981"/>
    <cellStyle name="Calculation 2 6 2 10" xfId="17982"/>
    <cellStyle name="Calculation 2 6 2 11" xfId="17983"/>
    <cellStyle name="Calculation 2 6 2 12" xfId="17984"/>
    <cellStyle name="Calculation 2 6 2 13" xfId="17985"/>
    <cellStyle name="Calculation 2 6 2 14" xfId="17986"/>
    <cellStyle name="Calculation 2 6 2 15" xfId="17987"/>
    <cellStyle name="Calculation 2 6 2 16" xfId="17988"/>
    <cellStyle name="Calculation 2 6 2 17" xfId="17989"/>
    <cellStyle name="Calculation 2 6 2 18" xfId="17990"/>
    <cellStyle name="Calculation 2 6 2 19" xfId="17991"/>
    <cellStyle name="Calculation 2 6 2 2" xfId="17992"/>
    <cellStyle name="Calculation 2 6 2 2 10" xfId="17993"/>
    <cellStyle name="Calculation 2 6 2 2 11" xfId="17994"/>
    <cellStyle name="Calculation 2 6 2 2 12" xfId="17995"/>
    <cellStyle name="Calculation 2 6 2 2 13" xfId="17996"/>
    <cellStyle name="Calculation 2 6 2 2 14" xfId="17997"/>
    <cellStyle name="Calculation 2 6 2 2 15" xfId="17998"/>
    <cellStyle name="Calculation 2 6 2 2 2" xfId="17999"/>
    <cellStyle name="Calculation 2 6 2 2 2 2" xfId="18000"/>
    <cellStyle name="Calculation 2 6 2 2 2 3" xfId="18001"/>
    <cellStyle name="Calculation 2 6 2 2 2 4" xfId="18002"/>
    <cellStyle name="Calculation 2 6 2 2 2 5" xfId="18003"/>
    <cellStyle name="Calculation 2 6 2 2 2 6" xfId="18004"/>
    <cellStyle name="Calculation 2 6 2 2 2 7" xfId="18005"/>
    <cellStyle name="Calculation 2 6 2 2 2 8" xfId="18006"/>
    <cellStyle name="Calculation 2 6 2 2 2 9" xfId="18007"/>
    <cellStyle name="Calculation 2 6 2 2 3" xfId="18008"/>
    <cellStyle name="Calculation 2 6 2 2 3 2" xfId="18009"/>
    <cellStyle name="Calculation 2 6 2 2 3 3" xfId="18010"/>
    <cellStyle name="Calculation 2 6 2 2 3 4" xfId="18011"/>
    <cellStyle name="Calculation 2 6 2 2 3 5" xfId="18012"/>
    <cellStyle name="Calculation 2 6 2 2 3 6" xfId="18013"/>
    <cellStyle name="Calculation 2 6 2 2 3 7" xfId="18014"/>
    <cellStyle name="Calculation 2 6 2 2 3 8" xfId="18015"/>
    <cellStyle name="Calculation 2 6 2 2 4" xfId="18016"/>
    <cellStyle name="Calculation 2 6 2 2 4 2" xfId="18017"/>
    <cellStyle name="Calculation 2 6 2 2 4 3" xfId="18018"/>
    <cellStyle name="Calculation 2 6 2 2 4 4" xfId="18019"/>
    <cellStyle name="Calculation 2 6 2 2 4 5" xfId="18020"/>
    <cellStyle name="Calculation 2 6 2 2 4 6" xfId="18021"/>
    <cellStyle name="Calculation 2 6 2 2 4 7" xfId="18022"/>
    <cellStyle name="Calculation 2 6 2 2 4 8" xfId="18023"/>
    <cellStyle name="Calculation 2 6 2 2 5" xfId="18024"/>
    <cellStyle name="Calculation 2 6 2 2 5 2" xfId="18025"/>
    <cellStyle name="Calculation 2 6 2 2 5 3" xfId="18026"/>
    <cellStyle name="Calculation 2 6 2 2 5 4" xfId="18027"/>
    <cellStyle name="Calculation 2 6 2 2 5 5" xfId="18028"/>
    <cellStyle name="Calculation 2 6 2 2 5 6" xfId="18029"/>
    <cellStyle name="Calculation 2 6 2 2 5 7" xfId="18030"/>
    <cellStyle name="Calculation 2 6 2 2 5 8" xfId="18031"/>
    <cellStyle name="Calculation 2 6 2 2 6" xfId="18032"/>
    <cellStyle name="Calculation 2 6 2 2 6 2" xfId="18033"/>
    <cellStyle name="Calculation 2 6 2 2 6 3" xfId="18034"/>
    <cellStyle name="Calculation 2 6 2 2 6 4" xfId="18035"/>
    <cellStyle name="Calculation 2 6 2 2 6 5" xfId="18036"/>
    <cellStyle name="Calculation 2 6 2 2 6 6" xfId="18037"/>
    <cellStyle name="Calculation 2 6 2 2 6 7" xfId="18038"/>
    <cellStyle name="Calculation 2 6 2 2 6 8" xfId="18039"/>
    <cellStyle name="Calculation 2 6 2 2 7" xfId="18040"/>
    <cellStyle name="Calculation 2 6 2 2 7 2" xfId="18041"/>
    <cellStyle name="Calculation 2 6 2 2 7 3" xfId="18042"/>
    <cellStyle name="Calculation 2 6 2 2 7 4" xfId="18043"/>
    <cellStyle name="Calculation 2 6 2 2 7 5" xfId="18044"/>
    <cellStyle name="Calculation 2 6 2 2 7 6" xfId="18045"/>
    <cellStyle name="Calculation 2 6 2 2 7 7" xfId="18046"/>
    <cellStyle name="Calculation 2 6 2 2 7 8" xfId="18047"/>
    <cellStyle name="Calculation 2 6 2 2 8" xfId="18048"/>
    <cellStyle name="Calculation 2 6 2 2 9" xfId="18049"/>
    <cellStyle name="Calculation 2 6 2 20" xfId="18050"/>
    <cellStyle name="Calculation 2 6 2 21" xfId="18051"/>
    <cellStyle name="Calculation 2 6 2 22" xfId="18052"/>
    <cellStyle name="Calculation 2 6 2 23" xfId="18053"/>
    <cellStyle name="Calculation 2 6 2 24" xfId="18054"/>
    <cellStyle name="Calculation 2 6 2 25" xfId="18055"/>
    <cellStyle name="Calculation 2 6 2 26" xfId="18056"/>
    <cellStyle name="Calculation 2 6 2 27" xfId="18057"/>
    <cellStyle name="Calculation 2 6 2 3" xfId="18058"/>
    <cellStyle name="Calculation 2 6 2 3 10" xfId="18059"/>
    <cellStyle name="Calculation 2 6 2 3 11" xfId="18060"/>
    <cellStyle name="Calculation 2 6 2 3 12" xfId="18061"/>
    <cellStyle name="Calculation 2 6 2 3 13" xfId="18062"/>
    <cellStyle name="Calculation 2 6 2 3 14" xfId="18063"/>
    <cellStyle name="Calculation 2 6 2 3 15" xfId="18064"/>
    <cellStyle name="Calculation 2 6 2 3 2" xfId="18065"/>
    <cellStyle name="Calculation 2 6 2 3 2 2" xfId="18066"/>
    <cellStyle name="Calculation 2 6 2 3 2 3" xfId="18067"/>
    <cellStyle name="Calculation 2 6 2 3 2 4" xfId="18068"/>
    <cellStyle name="Calculation 2 6 2 3 2 5" xfId="18069"/>
    <cellStyle name="Calculation 2 6 2 3 2 6" xfId="18070"/>
    <cellStyle name="Calculation 2 6 2 3 2 7" xfId="18071"/>
    <cellStyle name="Calculation 2 6 2 3 2 8" xfId="18072"/>
    <cellStyle name="Calculation 2 6 2 3 3" xfId="18073"/>
    <cellStyle name="Calculation 2 6 2 3 3 2" xfId="18074"/>
    <cellStyle name="Calculation 2 6 2 3 3 3" xfId="18075"/>
    <cellStyle name="Calculation 2 6 2 3 3 4" xfId="18076"/>
    <cellStyle name="Calculation 2 6 2 3 3 5" xfId="18077"/>
    <cellStyle name="Calculation 2 6 2 3 3 6" xfId="18078"/>
    <cellStyle name="Calculation 2 6 2 3 3 7" xfId="18079"/>
    <cellStyle name="Calculation 2 6 2 3 3 8" xfId="18080"/>
    <cellStyle name="Calculation 2 6 2 3 4" xfId="18081"/>
    <cellStyle name="Calculation 2 6 2 3 4 2" xfId="18082"/>
    <cellStyle name="Calculation 2 6 2 3 4 3" xfId="18083"/>
    <cellStyle name="Calculation 2 6 2 3 4 4" xfId="18084"/>
    <cellStyle name="Calculation 2 6 2 3 4 5" xfId="18085"/>
    <cellStyle name="Calculation 2 6 2 3 4 6" xfId="18086"/>
    <cellStyle name="Calculation 2 6 2 3 4 7" xfId="18087"/>
    <cellStyle name="Calculation 2 6 2 3 4 8" xfId="18088"/>
    <cellStyle name="Calculation 2 6 2 3 5" xfId="18089"/>
    <cellStyle name="Calculation 2 6 2 3 5 2" xfId="18090"/>
    <cellStyle name="Calculation 2 6 2 3 5 3" xfId="18091"/>
    <cellStyle name="Calculation 2 6 2 3 5 4" xfId="18092"/>
    <cellStyle name="Calculation 2 6 2 3 5 5" xfId="18093"/>
    <cellStyle name="Calculation 2 6 2 3 5 6" xfId="18094"/>
    <cellStyle name="Calculation 2 6 2 3 5 7" xfId="18095"/>
    <cellStyle name="Calculation 2 6 2 3 5 8" xfId="18096"/>
    <cellStyle name="Calculation 2 6 2 3 6" xfId="18097"/>
    <cellStyle name="Calculation 2 6 2 3 6 2" xfId="18098"/>
    <cellStyle name="Calculation 2 6 2 3 6 3" xfId="18099"/>
    <cellStyle name="Calculation 2 6 2 3 6 4" xfId="18100"/>
    <cellStyle name="Calculation 2 6 2 3 6 5" xfId="18101"/>
    <cellStyle name="Calculation 2 6 2 3 6 6" xfId="18102"/>
    <cellStyle name="Calculation 2 6 2 3 6 7" xfId="18103"/>
    <cellStyle name="Calculation 2 6 2 3 6 8" xfId="18104"/>
    <cellStyle name="Calculation 2 6 2 3 7" xfId="18105"/>
    <cellStyle name="Calculation 2 6 2 3 7 2" xfId="18106"/>
    <cellStyle name="Calculation 2 6 2 3 7 3" xfId="18107"/>
    <cellStyle name="Calculation 2 6 2 3 7 4" xfId="18108"/>
    <cellStyle name="Calculation 2 6 2 3 7 5" xfId="18109"/>
    <cellStyle name="Calculation 2 6 2 3 7 6" xfId="18110"/>
    <cellStyle name="Calculation 2 6 2 3 7 7" xfId="18111"/>
    <cellStyle name="Calculation 2 6 2 3 7 8" xfId="18112"/>
    <cellStyle name="Calculation 2 6 2 3 8" xfId="18113"/>
    <cellStyle name="Calculation 2 6 2 3 9" xfId="18114"/>
    <cellStyle name="Calculation 2 6 2 4" xfId="18115"/>
    <cellStyle name="Calculation 2 6 2 4 2" xfId="18116"/>
    <cellStyle name="Calculation 2 6 2 4 3" xfId="18117"/>
    <cellStyle name="Calculation 2 6 2 4 4" xfId="18118"/>
    <cellStyle name="Calculation 2 6 2 4 5" xfId="18119"/>
    <cellStyle name="Calculation 2 6 2 4 6" xfId="18120"/>
    <cellStyle name="Calculation 2 6 2 4 7" xfId="18121"/>
    <cellStyle name="Calculation 2 6 2 4 8" xfId="18122"/>
    <cellStyle name="Calculation 2 6 2 4 9" xfId="18123"/>
    <cellStyle name="Calculation 2 6 2 5" xfId="18124"/>
    <cellStyle name="Calculation 2 6 2 5 2" xfId="18125"/>
    <cellStyle name="Calculation 2 6 2 5 3" xfId="18126"/>
    <cellStyle name="Calculation 2 6 2 5 4" xfId="18127"/>
    <cellStyle name="Calculation 2 6 2 5 5" xfId="18128"/>
    <cellStyle name="Calculation 2 6 2 5 6" xfId="18129"/>
    <cellStyle name="Calculation 2 6 2 5 7" xfId="18130"/>
    <cellStyle name="Calculation 2 6 2 5 8" xfId="18131"/>
    <cellStyle name="Calculation 2 6 2 6" xfId="18132"/>
    <cellStyle name="Calculation 2 6 2 6 2" xfId="18133"/>
    <cellStyle name="Calculation 2 6 2 6 3" xfId="18134"/>
    <cellStyle name="Calculation 2 6 2 6 4" xfId="18135"/>
    <cellStyle name="Calculation 2 6 2 6 5" xfId="18136"/>
    <cellStyle name="Calculation 2 6 2 6 6" xfId="18137"/>
    <cellStyle name="Calculation 2 6 2 6 7" xfId="18138"/>
    <cellStyle name="Calculation 2 6 2 6 8" xfId="18139"/>
    <cellStyle name="Calculation 2 6 2 7" xfId="18140"/>
    <cellStyle name="Calculation 2 6 2 7 2" xfId="18141"/>
    <cellStyle name="Calculation 2 6 2 7 3" xfId="18142"/>
    <cellStyle name="Calculation 2 6 2 7 4" xfId="18143"/>
    <cellStyle name="Calculation 2 6 2 7 5" xfId="18144"/>
    <cellStyle name="Calculation 2 6 2 7 6" xfId="18145"/>
    <cellStyle name="Calculation 2 6 2 7 7" xfId="18146"/>
    <cellStyle name="Calculation 2 6 2 7 8" xfId="18147"/>
    <cellStyle name="Calculation 2 6 2 8" xfId="18148"/>
    <cellStyle name="Calculation 2 6 2 8 2" xfId="18149"/>
    <cellStyle name="Calculation 2 6 2 8 3" xfId="18150"/>
    <cellStyle name="Calculation 2 6 2 8 4" xfId="18151"/>
    <cellStyle name="Calculation 2 6 2 8 5" xfId="18152"/>
    <cellStyle name="Calculation 2 6 2 8 6" xfId="18153"/>
    <cellStyle name="Calculation 2 6 2 8 7" xfId="18154"/>
    <cellStyle name="Calculation 2 6 2 8 8" xfId="18155"/>
    <cellStyle name="Calculation 2 6 2 9" xfId="18156"/>
    <cellStyle name="Calculation 2 6 2 9 2" xfId="18157"/>
    <cellStyle name="Calculation 2 6 2 9 3" xfId="18158"/>
    <cellStyle name="Calculation 2 6 2 9 4" xfId="18159"/>
    <cellStyle name="Calculation 2 6 2 9 5" xfId="18160"/>
    <cellStyle name="Calculation 2 6 2 9 6" xfId="18161"/>
    <cellStyle name="Calculation 2 6 2 9 7" xfId="18162"/>
    <cellStyle name="Calculation 2 6 2 9 8" xfId="18163"/>
    <cellStyle name="Calculation 2 6 20" xfId="18164"/>
    <cellStyle name="Calculation 2 6 21" xfId="18165"/>
    <cellStyle name="Calculation 2 6 22" xfId="18166"/>
    <cellStyle name="Calculation 2 6 23" xfId="18167"/>
    <cellStyle name="Calculation 2 6 24" xfId="18168"/>
    <cellStyle name="Calculation 2 6 3" xfId="18169"/>
    <cellStyle name="Calculation 2 6 3 10" xfId="18170"/>
    <cellStyle name="Calculation 2 6 3 11" xfId="18171"/>
    <cellStyle name="Calculation 2 6 3 12" xfId="18172"/>
    <cellStyle name="Calculation 2 6 3 13" xfId="18173"/>
    <cellStyle name="Calculation 2 6 3 14" xfId="18174"/>
    <cellStyle name="Calculation 2 6 3 15" xfId="18175"/>
    <cellStyle name="Calculation 2 6 3 16" xfId="18176"/>
    <cellStyle name="Calculation 2 6 3 17" xfId="18177"/>
    <cellStyle name="Calculation 2 6 3 18" xfId="18178"/>
    <cellStyle name="Calculation 2 6 3 19" xfId="18179"/>
    <cellStyle name="Calculation 2 6 3 2" xfId="18180"/>
    <cellStyle name="Calculation 2 6 3 2 10" xfId="18181"/>
    <cellStyle name="Calculation 2 6 3 2 2" xfId="18182"/>
    <cellStyle name="Calculation 2 6 3 2 2 2" xfId="18183"/>
    <cellStyle name="Calculation 2 6 3 2 2 3" xfId="18184"/>
    <cellStyle name="Calculation 2 6 3 2 2 4" xfId="18185"/>
    <cellStyle name="Calculation 2 6 3 2 2 5" xfId="18186"/>
    <cellStyle name="Calculation 2 6 3 2 2 6" xfId="18187"/>
    <cellStyle name="Calculation 2 6 3 2 2 7" xfId="18188"/>
    <cellStyle name="Calculation 2 6 3 2 2 8" xfId="18189"/>
    <cellStyle name="Calculation 2 6 3 2 2 9" xfId="18190"/>
    <cellStyle name="Calculation 2 6 3 2 3" xfId="18191"/>
    <cellStyle name="Calculation 2 6 3 2 4" xfId="18192"/>
    <cellStyle name="Calculation 2 6 3 2 5" xfId="18193"/>
    <cellStyle name="Calculation 2 6 3 2 6" xfId="18194"/>
    <cellStyle name="Calculation 2 6 3 2 7" xfId="18195"/>
    <cellStyle name="Calculation 2 6 3 2 8" xfId="18196"/>
    <cellStyle name="Calculation 2 6 3 2 9" xfId="18197"/>
    <cellStyle name="Calculation 2 6 3 20" xfId="18198"/>
    <cellStyle name="Calculation 2 6 3 21" xfId="18199"/>
    <cellStyle name="Calculation 2 6 3 22" xfId="18200"/>
    <cellStyle name="Calculation 2 6 3 23" xfId="18201"/>
    <cellStyle name="Calculation 2 6 3 24" xfId="18202"/>
    <cellStyle name="Calculation 2 6 3 3" xfId="18203"/>
    <cellStyle name="Calculation 2 6 3 3 2" xfId="18204"/>
    <cellStyle name="Calculation 2 6 3 3 3" xfId="18205"/>
    <cellStyle name="Calculation 2 6 3 3 4" xfId="18206"/>
    <cellStyle name="Calculation 2 6 3 3 5" xfId="18207"/>
    <cellStyle name="Calculation 2 6 3 3 6" xfId="18208"/>
    <cellStyle name="Calculation 2 6 3 3 7" xfId="18209"/>
    <cellStyle name="Calculation 2 6 3 3 8" xfId="18210"/>
    <cellStyle name="Calculation 2 6 3 4" xfId="18211"/>
    <cellStyle name="Calculation 2 6 3 4 2" xfId="18212"/>
    <cellStyle name="Calculation 2 6 3 4 3" xfId="18213"/>
    <cellStyle name="Calculation 2 6 3 4 4" xfId="18214"/>
    <cellStyle name="Calculation 2 6 3 4 5" xfId="18215"/>
    <cellStyle name="Calculation 2 6 3 4 6" xfId="18216"/>
    <cellStyle name="Calculation 2 6 3 4 7" xfId="18217"/>
    <cellStyle name="Calculation 2 6 3 4 8" xfId="18218"/>
    <cellStyle name="Calculation 2 6 3 4 9" xfId="18219"/>
    <cellStyle name="Calculation 2 6 3 5" xfId="18220"/>
    <cellStyle name="Calculation 2 6 3 5 2" xfId="18221"/>
    <cellStyle name="Calculation 2 6 3 5 3" xfId="18222"/>
    <cellStyle name="Calculation 2 6 3 5 4" xfId="18223"/>
    <cellStyle name="Calculation 2 6 3 5 5" xfId="18224"/>
    <cellStyle name="Calculation 2 6 3 5 6" xfId="18225"/>
    <cellStyle name="Calculation 2 6 3 5 7" xfId="18226"/>
    <cellStyle name="Calculation 2 6 3 5 8" xfId="18227"/>
    <cellStyle name="Calculation 2 6 3 6" xfId="18228"/>
    <cellStyle name="Calculation 2 6 3 6 2" xfId="18229"/>
    <cellStyle name="Calculation 2 6 3 6 3" xfId="18230"/>
    <cellStyle name="Calculation 2 6 3 6 4" xfId="18231"/>
    <cellStyle name="Calculation 2 6 3 6 5" xfId="18232"/>
    <cellStyle name="Calculation 2 6 3 6 6" xfId="18233"/>
    <cellStyle name="Calculation 2 6 3 6 7" xfId="18234"/>
    <cellStyle name="Calculation 2 6 3 6 8" xfId="18235"/>
    <cellStyle name="Calculation 2 6 3 7" xfId="18236"/>
    <cellStyle name="Calculation 2 6 3 7 2" xfId="18237"/>
    <cellStyle name="Calculation 2 6 3 7 3" xfId="18238"/>
    <cellStyle name="Calculation 2 6 3 7 4" xfId="18239"/>
    <cellStyle name="Calculation 2 6 3 7 5" xfId="18240"/>
    <cellStyle name="Calculation 2 6 3 7 6" xfId="18241"/>
    <cellStyle name="Calculation 2 6 3 7 7" xfId="18242"/>
    <cellStyle name="Calculation 2 6 3 7 8" xfId="18243"/>
    <cellStyle name="Calculation 2 6 3 8" xfId="18244"/>
    <cellStyle name="Calculation 2 6 3 9" xfId="18245"/>
    <cellStyle name="Calculation 2 6 4" xfId="18246"/>
    <cellStyle name="Calculation 2 6 4 10" xfId="18247"/>
    <cellStyle name="Calculation 2 6 4 11" xfId="18248"/>
    <cellStyle name="Calculation 2 6 4 12" xfId="18249"/>
    <cellStyle name="Calculation 2 6 4 13" xfId="18250"/>
    <cellStyle name="Calculation 2 6 4 14" xfId="18251"/>
    <cellStyle name="Calculation 2 6 4 15" xfId="18252"/>
    <cellStyle name="Calculation 2 6 4 16" xfId="18253"/>
    <cellStyle name="Calculation 2 6 4 17" xfId="18254"/>
    <cellStyle name="Calculation 2 6 4 18" xfId="18255"/>
    <cellStyle name="Calculation 2 6 4 2" xfId="18256"/>
    <cellStyle name="Calculation 2 6 4 2 10" xfId="18257"/>
    <cellStyle name="Calculation 2 6 4 2 2" xfId="18258"/>
    <cellStyle name="Calculation 2 6 4 2 2 2" xfId="18259"/>
    <cellStyle name="Calculation 2 6 4 2 2 3" xfId="18260"/>
    <cellStyle name="Calculation 2 6 4 2 2 4" xfId="18261"/>
    <cellStyle name="Calculation 2 6 4 2 2 5" xfId="18262"/>
    <cellStyle name="Calculation 2 6 4 2 2 6" xfId="18263"/>
    <cellStyle name="Calculation 2 6 4 2 2 7" xfId="18264"/>
    <cellStyle name="Calculation 2 6 4 2 2 8" xfId="18265"/>
    <cellStyle name="Calculation 2 6 4 2 2 9" xfId="18266"/>
    <cellStyle name="Calculation 2 6 4 2 3" xfId="18267"/>
    <cellStyle name="Calculation 2 6 4 2 4" xfId="18268"/>
    <cellStyle name="Calculation 2 6 4 2 5" xfId="18269"/>
    <cellStyle name="Calculation 2 6 4 2 6" xfId="18270"/>
    <cellStyle name="Calculation 2 6 4 2 7" xfId="18271"/>
    <cellStyle name="Calculation 2 6 4 2 8" xfId="18272"/>
    <cellStyle name="Calculation 2 6 4 2 9" xfId="18273"/>
    <cellStyle name="Calculation 2 6 4 3" xfId="18274"/>
    <cellStyle name="Calculation 2 6 4 3 2" xfId="18275"/>
    <cellStyle name="Calculation 2 6 4 3 3" xfId="18276"/>
    <cellStyle name="Calculation 2 6 4 3 4" xfId="18277"/>
    <cellStyle name="Calculation 2 6 4 3 5" xfId="18278"/>
    <cellStyle name="Calculation 2 6 4 3 6" xfId="18279"/>
    <cellStyle name="Calculation 2 6 4 3 7" xfId="18280"/>
    <cellStyle name="Calculation 2 6 4 3 8" xfId="18281"/>
    <cellStyle name="Calculation 2 6 4 4" xfId="18282"/>
    <cellStyle name="Calculation 2 6 4 4 2" xfId="18283"/>
    <cellStyle name="Calculation 2 6 4 4 3" xfId="18284"/>
    <cellStyle name="Calculation 2 6 4 4 4" xfId="18285"/>
    <cellStyle name="Calculation 2 6 4 4 5" xfId="18286"/>
    <cellStyle name="Calculation 2 6 4 4 6" xfId="18287"/>
    <cellStyle name="Calculation 2 6 4 4 7" xfId="18288"/>
    <cellStyle name="Calculation 2 6 4 4 8" xfId="18289"/>
    <cellStyle name="Calculation 2 6 4 4 9" xfId="18290"/>
    <cellStyle name="Calculation 2 6 4 5" xfId="18291"/>
    <cellStyle name="Calculation 2 6 4 6" xfId="18292"/>
    <cellStyle name="Calculation 2 6 4 7" xfId="18293"/>
    <cellStyle name="Calculation 2 6 4 8" xfId="18294"/>
    <cellStyle name="Calculation 2 6 4 9" xfId="18295"/>
    <cellStyle name="Calculation 2 6 5" xfId="18296"/>
    <cellStyle name="Calculation 2 6 5 10" xfId="18297"/>
    <cellStyle name="Calculation 2 6 5 11" xfId="18298"/>
    <cellStyle name="Calculation 2 6 5 12" xfId="18299"/>
    <cellStyle name="Calculation 2 6 5 13" xfId="18300"/>
    <cellStyle name="Calculation 2 6 5 14" xfId="18301"/>
    <cellStyle name="Calculation 2 6 5 15" xfId="18302"/>
    <cellStyle name="Calculation 2 6 5 16" xfId="18303"/>
    <cellStyle name="Calculation 2 6 5 17" xfId="18304"/>
    <cellStyle name="Calculation 2 6 5 18" xfId="18305"/>
    <cellStyle name="Calculation 2 6 5 2" xfId="18306"/>
    <cellStyle name="Calculation 2 6 5 2 10" xfId="18307"/>
    <cellStyle name="Calculation 2 6 5 2 2" xfId="18308"/>
    <cellStyle name="Calculation 2 6 5 2 2 2" xfId="18309"/>
    <cellStyle name="Calculation 2 6 5 2 2 3" xfId="18310"/>
    <cellStyle name="Calculation 2 6 5 2 2 4" xfId="18311"/>
    <cellStyle name="Calculation 2 6 5 2 2 5" xfId="18312"/>
    <cellStyle name="Calculation 2 6 5 2 2 6" xfId="18313"/>
    <cellStyle name="Calculation 2 6 5 2 2 7" xfId="18314"/>
    <cellStyle name="Calculation 2 6 5 2 2 8" xfId="18315"/>
    <cellStyle name="Calculation 2 6 5 2 2 9" xfId="18316"/>
    <cellStyle name="Calculation 2 6 5 2 3" xfId="18317"/>
    <cellStyle name="Calculation 2 6 5 2 4" xfId="18318"/>
    <cellStyle name="Calculation 2 6 5 2 5" xfId="18319"/>
    <cellStyle name="Calculation 2 6 5 2 6" xfId="18320"/>
    <cellStyle name="Calculation 2 6 5 2 7" xfId="18321"/>
    <cellStyle name="Calculation 2 6 5 2 8" xfId="18322"/>
    <cellStyle name="Calculation 2 6 5 2 9" xfId="18323"/>
    <cellStyle name="Calculation 2 6 5 3" xfId="18324"/>
    <cellStyle name="Calculation 2 6 5 3 2" xfId="18325"/>
    <cellStyle name="Calculation 2 6 5 3 3" xfId="18326"/>
    <cellStyle name="Calculation 2 6 5 3 4" xfId="18327"/>
    <cellStyle name="Calculation 2 6 5 3 5" xfId="18328"/>
    <cellStyle name="Calculation 2 6 5 3 6" xfId="18329"/>
    <cellStyle name="Calculation 2 6 5 3 7" xfId="18330"/>
    <cellStyle name="Calculation 2 6 5 3 8" xfId="18331"/>
    <cellStyle name="Calculation 2 6 5 4" xfId="18332"/>
    <cellStyle name="Calculation 2 6 5 4 2" xfId="18333"/>
    <cellStyle name="Calculation 2 6 5 4 3" xfId="18334"/>
    <cellStyle name="Calculation 2 6 5 4 4" xfId="18335"/>
    <cellStyle name="Calculation 2 6 5 4 5" xfId="18336"/>
    <cellStyle name="Calculation 2 6 5 4 6" xfId="18337"/>
    <cellStyle name="Calculation 2 6 5 4 7" xfId="18338"/>
    <cellStyle name="Calculation 2 6 5 4 8" xfId="18339"/>
    <cellStyle name="Calculation 2 6 5 4 9" xfId="18340"/>
    <cellStyle name="Calculation 2 6 5 5" xfId="18341"/>
    <cellStyle name="Calculation 2 6 5 6" xfId="18342"/>
    <cellStyle name="Calculation 2 6 5 7" xfId="18343"/>
    <cellStyle name="Calculation 2 6 5 8" xfId="18344"/>
    <cellStyle name="Calculation 2 6 5 9" xfId="18345"/>
    <cellStyle name="Calculation 2 6 6" xfId="18346"/>
    <cellStyle name="Calculation 2 6 6 10" xfId="18347"/>
    <cellStyle name="Calculation 2 6 6 11" xfId="18348"/>
    <cellStyle name="Calculation 2 6 6 12" xfId="18349"/>
    <cellStyle name="Calculation 2 6 6 13" xfId="18350"/>
    <cellStyle name="Calculation 2 6 6 14" xfId="18351"/>
    <cellStyle name="Calculation 2 6 6 15" xfId="18352"/>
    <cellStyle name="Calculation 2 6 6 16" xfId="18353"/>
    <cellStyle name="Calculation 2 6 6 17" xfId="18354"/>
    <cellStyle name="Calculation 2 6 6 18" xfId="18355"/>
    <cellStyle name="Calculation 2 6 6 2" xfId="18356"/>
    <cellStyle name="Calculation 2 6 6 2 2" xfId="18357"/>
    <cellStyle name="Calculation 2 6 6 2 3" xfId="18358"/>
    <cellStyle name="Calculation 2 6 6 2 4" xfId="18359"/>
    <cellStyle name="Calculation 2 6 6 2 5" xfId="18360"/>
    <cellStyle name="Calculation 2 6 6 2 6" xfId="18361"/>
    <cellStyle name="Calculation 2 6 6 2 7" xfId="18362"/>
    <cellStyle name="Calculation 2 6 6 2 8" xfId="18363"/>
    <cellStyle name="Calculation 2 6 6 2 9" xfId="18364"/>
    <cellStyle name="Calculation 2 6 6 3" xfId="18365"/>
    <cellStyle name="Calculation 2 6 6 4" xfId="18366"/>
    <cellStyle name="Calculation 2 6 6 5" xfId="18367"/>
    <cellStyle name="Calculation 2 6 6 6" xfId="18368"/>
    <cellStyle name="Calculation 2 6 6 7" xfId="18369"/>
    <cellStyle name="Calculation 2 6 6 8" xfId="18370"/>
    <cellStyle name="Calculation 2 6 6 9" xfId="18371"/>
    <cellStyle name="Calculation 2 6 7" xfId="18372"/>
    <cellStyle name="Calculation 2 6 7 2" xfId="18373"/>
    <cellStyle name="Calculation 2 6 7 3" xfId="18374"/>
    <cellStyle name="Calculation 2 6 7 4" xfId="18375"/>
    <cellStyle name="Calculation 2 6 7 5" xfId="18376"/>
    <cellStyle name="Calculation 2 6 7 6" xfId="18377"/>
    <cellStyle name="Calculation 2 6 7 7" xfId="18378"/>
    <cellStyle name="Calculation 2 6 7 8" xfId="18379"/>
    <cellStyle name="Calculation 2 6 7 9" xfId="18380"/>
    <cellStyle name="Calculation 2 6 8" xfId="18381"/>
    <cellStyle name="Calculation 2 6 8 2" xfId="18382"/>
    <cellStyle name="Calculation 2 6 8 3" xfId="18383"/>
    <cellStyle name="Calculation 2 6 8 4" xfId="18384"/>
    <cellStyle name="Calculation 2 6 8 5" xfId="18385"/>
    <cellStyle name="Calculation 2 6 8 6" xfId="18386"/>
    <cellStyle name="Calculation 2 6 8 7" xfId="18387"/>
    <cellStyle name="Calculation 2 6 8 8" xfId="18388"/>
    <cellStyle name="Calculation 2 6 8 9" xfId="18389"/>
    <cellStyle name="Calculation 2 6 9" xfId="18390"/>
    <cellStyle name="Calculation 2 7" xfId="1403"/>
    <cellStyle name="Calculation 2 7 10" xfId="18391"/>
    <cellStyle name="Calculation 2 7 11" xfId="18392"/>
    <cellStyle name="Calculation 2 7 12" xfId="18393"/>
    <cellStyle name="Calculation 2 7 13" xfId="18394"/>
    <cellStyle name="Calculation 2 7 14" xfId="18395"/>
    <cellStyle name="Calculation 2 7 15" xfId="18396"/>
    <cellStyle name="Calculation 2 7 16" xfId="18397"/>
    <cellStyle name="Calculation 2 7 17" xfId="18398"/>
    <cellStyle name="Calculation 2 7 18" xfId="18399"/>
    <cellStyle name="Calculation 2 7 19" xfId="18400"/>
    <cellStyle name="Calculation 2 7 2" xfId="18401"/>
    <cellStyle name="Calculation 2 7 2 10" xfId="18402"/>
    <cellStyle name="Calculation 2 7 2 11" xfId="18403"/>
    <cellStyle name="Calculation 2 7 2 12" xfId="18404"/>
    <cellStyle name="Calculation 2 7 2 13" xfId="18405"/>
    <cellStyle name="Calculation 2 7 2 2" xfId="18406"/>
    <cellStyle name="Calculation 2 7 2 2 10" xfId="18407"/>
    <cellStyle name="Calculation 2 7 2 2 2" xfId="18408"/>
    <cellStyle name="Calculation 2 7 2 2 2 2" xfId="18409"/>
    <cellStyle name="Calculation 2 7 2 2 2 3" xfId="18410"/>
    <cellStyle name="Calculation 2 7 2 2 2 4" xfId="18411"/>
    <cellStyle name="Calculation 2 7 2 2 2 5" xfId="18412"/>
    <cellStyle name="Calculation 2 7 2 2 2 6" xfId="18413"/>
    <cellStyle name="Calculation 2 7 2 2 2 7" xfId="18414"/>
    <cellStyle name="Calculation 2 7 2 2 2 8" xfId="18415"/>
    <cellStyle name="Calculation 2 7 2 2 2 9" xfId="18416"/>
    <cellStyle name="Calculation 2 7 2 2 3" xfId="18417"/>
    <cellStyle name="Calculation 2 7 2 2 4" xfId="18418"/>
    <cellStyle name="Calculation 2 7 2 2 5" xfId="18419"/>
    <cellStyle name="Calculation 2 7 2 2 6" xfId="18420"/>
    <cellStyle name="Calculation 2 7 2 2 7" xfId="18421"/>
    <cellStyle name="Calculation 2 7 2 2 8" xfId="18422"/>
    <cellStyle name="Calculation 2 7 2 2 9" xfId="18423"/>
    <cellStyle name="Calculation 2 7 2 3" xfId="18424"/>
    <cellStyle name="Calculation 2 7 2 3 2" xfId="18425"/>
    <cellStyle name="Calculation 2 7 2 3 3" xfId="18426"/>
    <cellStyle name="Calculation 2 7 2 3 4" xfId="18427"/>
    <cellStyle name="Calculation 2 7 2 3 5" xfId="18428"/>
    <cellStyle name="Calculation 2 7 2 3 6" xfId="18429"/>
    <cellStyle name="Calculation 2 7 2 3 7" xfId="18430"/>
    <cellStyle name="Calculation 2 7 2 3 8" xfId="18431"/>
    <cellStyle name="Calculation 2 7 2 4" xfId="18432"/>
    <cellStyle name="Calculation 2 7 2 4 2" xfId="18433"/>
    <cellStyle name="Calculation 2 7 2 4 3" xfId="18434"/>
    <cellStyle name="Calculation 2 7 2 4 4" xfId="18435"/>
    <cellStyle name="Calculation 2 7 2 4 5" xfId="18436"/>
    <cellStyle name="Calculation 2 7 2 4 6" xfId="18437"/>
    <cellStyle name="Calculation 2 7 2 4 7" xfId="18438"/>
    <cellStyle name="Calculation 2 7 2 4 8" xfId="18439"/>
    <cellStyle name="Calculation 2 7 2 4 9" xfId="18440"/>
    <cellStyle name="Calculation 2 7 2 5" xfId="18441"/>
    <cellStyle name="Calculation 2 7 2 6" xfId="18442"/>
    <cellStyle name="Calculation 2 7 2 7" xfId="18443"/>
    <cellStyle name="Calculation 2 7 2 8" xfId="18444"/>
    <cellStyle name="Calculation 2 7 2 9" xfId="18445"/>
    <cellStyle name="Calculation 2 7 3" xfId="18446"/>
    <cellStyle name="Calculation 2 7 3 10" xfId="18447"/>
    <cellStyle name="Calculation 2 7 3 11" xfId="18448"/>
    <cellStyle name="Calculation 2 7 3 12" xfId="18449"/>
    <cellStyle name="Calculation 2 7 3 13" xfId="18450"/>
    <cellStyle name="Calculation 2 7 3 2" xfId="18451"/>
    <cellStyle name="Calculation 2 7 3 2 10" xfId="18452"/>
    <cellStyle name="Calculation 2 7 3 2 2" xfId="18453"/>
    <cellStyle name="Calculation 2 7 3 2 2 2" xfId="18454"/>
    <cellStyle name="Calculation 2 7 3 2 2 3" xfId="18455"/>
    <cellStyle name="Calculation 2 7 3 2 2 4" xfId="18456"/>
    <cellStyle name="Calculation 2 7 3 2 2 5" xfId="18457"/>
    <cellStyle name="Calculation 2 7 3 2 2 6" xfId="18458"/>
    <cellStyle name="Calculation 2 7 3 2 2 7" xfId="18459"/>
    <cellStyle name="Calculation 2 7 3 2 2 8" xfId="18460"/>
    <cellStyle name="Calculation 2 7 3 2 2 9" xfId="18461"/>
    <cellStyle name="Calculation 2 7 3 2 3" xfId="18462"/>
    <cellStyle name="Calculation 2 7 3 2 4" xfId="18463"/>
    <cellStyle name="Calculation 2 7 3 2 5" xfId="18464"/>
    <cellStyle name="Calculation 2 7 3 2 6" xfId="18465"/>
    <cellStyle name="Calculation 2 7 3 2 7" xfId="18466"/>
    <cellStyle name="Calculation 2 7 3 2 8" xfId="18467"/>
    <cellStyle name="Calculation 2 7 3 2 9" xfId="18468"/>
    <cellStyle name="Calculation 2 7 3 3" xfId="18469"/>
    <cellStyle name="Calculation 2 7 3 3 2" xfId="18470"/>
    <cellStyle name="Calculation 2 7 3 3 3" xfId="18471"/>
    <cellStyle name="Calculation 2 7 3 3 4" xfId="18472"/>
    <cellStyle name="Calculation 2 7 3 3 5" xfId="18473"/>
    <cellStyle name="Calculation 2 7 3 3 6" xfId="18474"/>
    <cellStyle name="Calculation 2 7 3 3 7" xfId="18475"/>
    <cellStyle name="Calculation 2 7 3 3 8" xfId="18476"/>
    <cellStyle name="Calculation 2 7 3 4" xfId="18477"/>
    <cellStyle name="Calculation 2 7 3 4 2" xfId="18478"/>
    <cellStyle name="Calculation 2 7 3 4 3" xfId="18479"/>
    <cellStyle name="Calculation 2 7 3 4 4" xfId="18480"/>
    <cellStyle name="Calculation 2 7 3 4 5" xfId="18481"/>
    <cellStyle name="Calculation 2 7 3 4 6" xfId="18482"/>
    <cellStyle name="Calculation 2 7 3 4 7" xfId="18483"/>
    <cellStyle name="Calculation 2 7 3 4 8" xfId="18484"/>
    <cellStyle name="Calculation 2 7 3 4 9" xfId="18485"/>
    <cellStyle name="Calculation 2 7 3 5" xfId="18486"/>
    <cellStyle name="Calculation 2 7 3 6" xfId="18487"/>
    <cellStyle name="Calculation 2 7 3 7" xfId="18488"/>
    <cellStyle name="Calculation 2 7 3 8" xfId="18489"/>
    <cellStyle name="Calculation 2 7 3 9" xfId="18490"/>
    <cellStyle name="Calculation 2 7 4" xfId="18491"/>
    <cellStyle name="Calculation 2 7 4 10" xfId="18492"/>
    <cellStyle name="Calculation 2 7 4 11" xfId="18493"/>
    <cellStyle name="Calculation 2 7 4 12" xfId="18494"/>
    <cellStyle name="Calculation 2 7 4 13" xfId="18495"/>
    <cellStyle name="Calculation 2 7 4 2" xfId="18496"/>
    <cellStyle name="Calculation 2 7 4 2 10" xfId="18497"/>
    <cellStyle name="Calculation 2 7 4 2 2" xfId="18498"/>
    <cellStyle name="Calculation 2 7 4 2 2 2" xfId="18499"/>
    <cellStyle name="Calculation 2 7 4 2 2 3" xfId="18500"/>
    <cellStyle name="Calculation 2 7 4 2 2 4" xfId="18501"/>
    <cellStyle name="Calculation 2 7 4 2 2 5" xfId="18502"/>
    <cellStyle name="Calculation 2 7 4 2 2 6" xfId="18503"/>
    <cellStyle name="Calculation 2 7 4 2 2 7" xfId="18504"/>
    <cellStyle name="Calculation 2 7 4 2 2 8" xfId="18505"/>
    <cellStyle name="Calculation 2 7 4 2 2 9" xfId="18506"/>
    <cellStyle name="Calculation 2 7 4 2 3" xfId="18507"/>
    <cellStyle name="Calculation 2 7 4 2 4" xfId="18508"/>
    <cellStyle name="Calculation 2 7 4 2 5" xfId="18509"/>
    <cellStyle name="Calculation 2 7 4 2 6" xfId="18510"/>
    <cellStyle name="Calculation 2 7 4 2 7" xfId="18511"/>
    <cellStyle name="Calculation 2 7 4 2 8" xfId="18512"/>
    <cellStyle name="Calculation 2 7 4 2 9" xfId="18513"/>
    <cellStyle name="Calculation 2 7 4 3" xfId="18514"/>
    <cellStyle name="Calculation 2 7 4 3 2" xfId="18515"/>
    <cellStyle name="Calculation 2 7 4 3 3" xfId="18516"/>
    <cellStyle name="Calculation 2 7 4 3 4" xfId="18517"/>
    <cellStyle name="Calculation 2 7 4 3 5" xfId="18518"/>
    <cellStyle name="Calculation 2 7 4 3 6" xfId="18519"/>
    <cellStyle name="Calculation 2 7 4 3 7" xfId="18520"/>
    <cellStyle name="Calculation 2 7 4 3 8" xfId="18521"/>
    <cellStyle name="Calculation 2 7 4 4" xfId="18522"/>
    <cellStyle name="Calculation 2 7 4 4 2" xfId="18523"/>
    <cellStyle name="Calculation 2 7 4 4 3" xfId="18524"/>
    <cellStyle name="Calculation 2 7 4 4 4" xfId="18525"/>
    <cellStyle name="Calculation 2 7 4 4 5" xfId="18526"/>
    <cellStyle name="Calculation 2 7 4 4 6" xfId="18527"/>
    <cellStyle name="Calculation 2 7 4 4 7" xfId="18528"/>
    <cellStyle name="Calculation 2 7 4 4 8" xfId="18529"/>
    <cellStyle name="Calculation 2 7 4 4 9" xfId="18530"/>
    <cellStyle name="Calculation 2 7 4 5" xfId="18531"/>
    <cellStyle name="Calculation 2 7 4 6" xfId="18532"/>
    <cellStyle name="Calculation 2 7 4 7" xfId="18533"/>
    <cellStyle name="Calculation 2 7 4 8" xfId="18534"/>
    <cellStyle name="Calculation 2 7 4 9" xfId="18535"/>
    <cellStyle name="Calculation 2 7 5" xfId="18536"/>
    <cellStyle name="Calculation 2 7 5 10" xfId="18537"/>
    <cellStyle name="Calculation 2 7 5 11" xfId="18538"/>
    <cellStyle name="Calculation 2 7 5 12" xfId="18539"/>
    <cellStyle name="Calculation 2 7 5 13" xfId="18540"/>
    <cellStyle name="Calculation 2 7 5 2" xfId="18541"/>
    <cellStyle name="Calculation 2 7 5 2 10" xfId="18542"/>
    <cellStyle name="Calculation 2 7 5 2 2" xfId="18543"/>
    <cellStyle name="Calculation 2 7 5 2 2 2" xfId="18544"/>
    <cellStyle name="Calculation 2 7 5 2 2 3" xfId="18545"/>
    <cellStyle name="Calculation 2 7 5 2 2 4" xfId="18546"/>
    <cellStyle name="Calculation 2 7 5 2 2 5" xfId="18547"/>
    <cellStyle name="Calculation 2 7 5 2 2 6" xfId="18548"/>
    <cellStyle name="Calculation 2 7 5 2 2 7" xfId="18549"/>
    <cellStyle name="Calculation 2 7 5 2 2 8" xfId="18550"/>
    <cellStyle name="Calculation 2 7 5 2 2 9" xfId="18551"/>
    <cellStyle name="Calculation 2 7 5 2 3" xfId="18552"/>
    <cellStyle name="Calculation 2 7 5 2 4" xfId="18553"/>
    <cellStyle name="Calculation 2 7 5 2 5" xfId="18554"/>
    <cellStyle name="Calculation 2 7 5 2 6" xfId="18555"/>
    <cellStyle name="Calculation 2 7 5 2 7" xfId="18556"/>
    <cellStyle name="Calculation 2 7 5 2 8" xfId="18557"/>
    <cellStyle name="Calculation 2 7 5 2 9" xfId="18558"/>
    <cellStyle name="Calculation 2 7 5 3" xfId="18559"/>
    <cellStyle name="Calculation 2 7 5 3 2" xfId="18560"/>
    <cellStyle name="Calculation 2 7 5 3 3" xfId="18561"/>
    <cellStyle name="Calculation 2 7 5 3 4" xfId="18562"/>
    <cellStyle name="Calculation 2 7 5 3 5" xfId="18563"/>
    <cellStyle name="Calculation 2 7 5 3 6" xfId="18564"/>
    <cellStyle name="Calculation 2 7 5 3 7" xfId="18565"/>
    <cellStyle name="Calculation 2 7 5 3 8" xfId="18566"/>
    <cellStyle name="Calculation 2 7 5 4" xfId="18567"/>
    <cellStyle name="Calculation 2 7 5 4 2" xfId="18568"/>
    <cellStyle name="Calculation 2 7 5 4 3" xfId="18569"/>
    <cellStyle name="Calculation 2 7 5 4 4" xfId="18570"/>
    <cellStyle name="Calculation 2 7 5 4 5" xfId="18571"/>
    <cellStyle name="Calculation 2 7 5 4 6" xfId="18572"/>
    <cellStyle name="Calculation 2 7 5 4 7" xfId="18573"/>
    <cellStyle name="Calculation 2 7 5 4 8" xfId="18574"/>
    <cellStyle name="Calculation 2 7 5 4 9" xfId="18575"/>
    <cellStyle name="Calculation 2 7 5 5" xfId="18576"/>
    <cellStyle name="Calculation 2 7 5 6" xfId="18577"/>
    <cellStyle name="Calculation 2 7 5 7" xfId="18578"/>
    <cellStyle name="Calculation 2 7 5 8" xfId="18579"/>
    <cellStyle name="Calculation 2 7 5 9" xfId="18580"/>
    <cellStyle name="Calculation 2 7 6" xfId="18581"/>
    <cellStyle name="Calculation 2 7 6 10" xfId="18582"/>
    <cellStyle name="Calculation 2 7 6 2" xfId="18583"/>
    <cellStyle name="Calculation 2 7 6 2 2" xfId="18584"/>
    <cellStyle name="Calculation 2 7 6 2 3" xfId="18585"/>
    <cellStyle name="Calculation 2 7 6 2 4" xfId="18586"/>
    <cellStyle name="Calculation 2 7 6 2 5" xfId="18587"/>
    <cellStyle name="Calculation 2 7 6 2 6" xfId="18588"/>
    <cellStyle name="Calculation 2 7 6 2 7" xfId="18589"/>
    <cellStyle name="Calculation 2 7 6 2 8" xfId="18590"/>
    <cellStyle name="Calculation 2 7 6 2 9" xfId="18591"/>
    <cellStyle name="Calculation 2 7 6 3" xfId="18592"/>
    <cellStyle name="Calculation 2 7 6 4" xfId="18593"/>
    <cellStyle name="Calculation 2 7 6 5" xfId="18594"/>
    <cellStyle name="Calculation 2 7 6 6" xfId="18595"/>
    <cellStyle name="Calculation 2 7 6 7" xfId="18596"/>
    <cellStyle name="Calculation 2 7 6 8" xfId="18597"/>
    <cellStyle name="Calculation 2 7 6 9" xfId="18598"/>
    <cellStyle name="Calculation 2 7 7" xfId="18599"/>
    <cellStyle name="Calculation 2 7 7 2" xfId="18600"/>
    <cellStyle name="Calculation 2 7 7 3" xfId="18601"/>
    <cellStyle name="Calculation 2 7 7 4" xfId="18602"/>
    <cellStyle name="Calculation 2 7 7 5" xfId="18603"/>
    <cellStyle name="Calculation 2 7 7 6" xfId="18604"/>
    <cellStyle name="Calculation 2 7 7 7" xfId="18605"/>
    <cellStyle name="Calculation 2 7 7 8" xfId="18606"/>
    <cellStyle name="Calculation 2 7 8" xfId="18607"/>
    <cellStyle name="Calculation 2 7 8 2" xfId="18608"/>
    <cellStyle name="Calculation 2 7 8 3" xfId="18609"/>
    <cellStyle name="Calculation 2 7 8 4" xfId="18610"/>
    <cellStyle name="Calculation 2 7 8 5" xfId="18611"/>
    <cellStyle name="Calculation 2 7 8 6" xfId="18612"/>
    <cellStyle name="Calculation 2 7 8 7" xfId="18613"/>
    <cellStyle name="Calculation 2 7 8 8" xfId="18614"/>
    <cellStyle name="Calculation 2 7 8 9" xfId="18615"/>
    <cellStyle name="Calculation 2 7 9" xfId="18616"/>
    <cellStyle name="Calculation 2 8" xfId="1404"/>
    <cellStyle name="Calculation 2 8 10" xfId="18617"/>
    <cellStyle name="Calculation 2 8 11" xfId="18618"/>
    <cellStyle name="Calculation 2 8 12" xfId="18619"/>
    <cellStyle name="Calculation 2 8 13" xfId="18620"/>
    <cellStyle name="Calculation 2 8 14" xfId="18621"/>
    <cellStyle name="Calculation 2 8 15" xfId="18622"/>
    <cellStyle name="Calculation 2 8 16" xfId="18623"/>
    <cellStyle name="Calculation 2 8 17" xfId="18624"/>
    <cellStyle name="Calculation 2 8 18" xfId="18625"/>
    <cellStyle name="Calculation 2 8 2" xfId="18626"/>
    <cellStyle name="Calculation 2 8 2 10" xfId="18627"/>
    <cellStyle name="Calculation 2 8 2 2" xfId="18628"/>
    <cellStyle name="Calculation 2 8 2 2 2" xfId="18629"/>
    <cellStyle name="Calculation 2 8 2 2 3" xfId="18630"/>
    <cellStyle name="Calculation 2 8 2 2 4" xfId="18631"/>
    <cellStyle name="Calculation 2 8 2 2 5" xfId="18632"/>
    <cellStyle name="Calculation 2 8 2 2 6" xfId="18633"/>
    <cellStyle name="Calculation 2 8 2 2 7" xfId="18634"/>
    <cellStyle name="Calculation 2 8 2 2 8" xfId="18635"/>
    <cellStyle name="Calculation 2 8 2 2 9" xfId="18636"/>
    <cellStyle name="Calculation 2 8 2 3" xfId="18637"/>
    <cellStyle name="Calculation 2 8 2 4" xfId="18638"/>
    <cellStyle name="Calculation 2 8 2 5" xfId="18639"/>
    <cellStyle name="Calculation 2 8 2 6" xfId="18640"/>
    <cellStyle name="Calculation 2 8 2 7" xfId="18641"/>
    <cellStyle name="Calculation 2 8 2 8" xfId="18642"/>
    <cellStyle name="Calculation 2 8 2 9" xfId="18643"/>
    <cellStyle name="Calculation 2 8 3" xfId="18644"/>
    <cellStyle name="Calculation 2 8 3 2" xfId="18645"/>
    <cellStyle name="Calculation 2 8 3 3" xfId="18646"/>
    <cellStyle name="Calculation 2 8 3 4" xfId="18647"/>
    <cellStyle name="Calculation 2 8 3 5" xfId="18648"/>
    <cellStyle name="Calculation 2 8 3 6" xfId="18649"/>
    <cellStyle name="Calculation 2 8 3 7" xfId="18650"/>
    <cellStyle name="Calculation 2 8 3 8" xfId="18651"/>
    <cellStyle name="Calculation 2 8 4" xfId="18652"/>
    <cellStyle name="Calculation 2 8 4 2" xfId="18653"/>
    <cellStyle name="Calculation 2 8 4 3" xfId="18654"/>
    <cellStyle name="Calculation 2 8 4 4" xfId="18655"/>
    <cellStyle name="Calculation 2 8 4 5" xfId="18656"/>
    <cellStyle name="Calculation 2 8 4 6" xfId="18657"/>
    <cellStyle name="Calculation 2 8 4 7" xfId="18658"/>
    <cellStyle name="Calculation 2 8 4 8" xfId="18659"/>
    <cellStyle name="Calculation 2 8 4 9" xfId="18660"/>
    <cellStyle name="Calculation 2 8 5" xfId="18661"/>
    <cellStyle name="Calculation 2 8 6" xfId="18662"/>
    <cellStyle name="Calculation 2 8 7" xfId="18663"/>
    <cellStyle name="Calculation 2 8 8" xfId="18664"/>
    <cellStyle name="Calculation 2 8 9" xfId="18665"/>
    <cellStyle name="Calculation 2 9" xfId="1405"/>
    <cellStyle name="Calculation 2 9 10" xfId="18666"/>
    <cellStyle name="Calculation 2 9 11" xfId="18667"/>
    <cellStyle name="Calculation 2 9 12" xfId="18668"/>
    <cellStyle name="Calculation 2 9 13" xfId="18669"/>
    <cellStyle name="Calculation 2 9 14" xfId="18670"/>
    <cellStyle name="Calculation 2 9 15" xfId="18671"/>
    <cellStyle name="Calculation 2 9 16" xfId="18672"/>
    <cellStyle name="Calculation 2 9 17" xfId="18673"/>
    <cellStyle name="Calculation 2 9 18" xfId="18674"/>
    <cellStyle name="Calculation 2 9 2" xfId="18675"/>
    <cellStyle name="Calculation 2 9 2 10" xfId="18676"/>
    <cellStyle name="Calculation 2 9 2 2" xfId="18677"/>
    <cellStyle name="Calculation 2 9 2 2 2" xfId="18678"/>
    <cellStyle name="Calculation 2 9 2 2 3" xfId="18679"/>
    <cellStyle name="Calculation 2 9 2 2 4" xfId="18680"/>
    <cellStyle name="Calculation 2 9 2 2 5" xfId="18681"/>
    <cellStyle name="Calculation 2 9 2 2 6" xfId="18682"/>
    <cellStyle name="Calculation 2 9 2 2 7" xfId="18683"/>
    <cellStyle name="Calculation 2 9 2 2 8" xfId="18684"/>
    <cellStyle name="Calculation 2 9 2 2 9" xfId="18685"/>
    <cellStyle name="Calculation 2 9 2 3" xfId="18686"/>
    <cellStyle name="Calculation 2 9 2 4" xfId="18687"/>
    <cellStyle name="Calculation 2 9 2 5" xfId="18688"/>
    <cellStyle name="Calculation 2 9 2 6" xfId="18689"/>
    <cellStyle name="Calculation 2 9 2 7" xfId="18690"/>
    <cellStyle name="Calculation 2 9 2 8" xfId="18691"/>
    <cellStyle name="Calculation 2 9 2 9" xfId="18692"/>
    <cellStyle name="Calculation 2 9 3" xfId="18693"/>
    <cellStyle name="Calculation 2 9 3 2" xfId="18694"/>
    <cellStyle name="Calculation 2 9 3 3" xfId="18695"/>
    <cellStyle name="Calculation 2 9 3 4" xfId="18696"/>
    <cellStyle name="Calculation 2 9 3 5" xfId="18697"/>
    <cellStyle name="Calculation 2 9 3 6" xfId="18698"/>
    <cellStyle name="Calculation 2 9 3 7" xfId="18699"/>
    <cellStyle name="Calculation 2 9 3 8" xfId="18700"/>
    <cellStyle name="Calculation 2 9 4" xfId="18701"/>
    <cellStyle name="Calculation 2 9 4 2" xfId="18702"/>
    <cellStyle name="Calculation 2 9 4 3" xfId="18703"/>
    <cellStyle name="Calculation 2 9 4 4" xfId="18704"/>
    <cellStyle name="Calculation 2 9 4 5" xfId="18705"/>
    <cellStyle name="Calculation 2 9 4 6" xfId="18706"/>
    <cellStyle name="Calculation 2 9 4 7" xfId="18707"/>
    <cellStyle name="Calculation 2 9 4 8" xfId="18708"/>
    <cellStyle name="Calculation 2 9 4 9" xfId="18709"/>
    <cellStyle name="Calculation 2 9 5" xfId="18710"/>
    <cellStyle name="Calculation 2 9 6" xfId="18711"/>
    <cellStyle name="Calculation 2 9 7" xfId="18712"/>
    <cellStyle name="Calculation 2 9 8" xfId="18713"/>
    <cellStyle name="Calculation 2 9 9" xfId="18714"/>
    <cellStyle name="Calculation 3" xfId="1406"/>
    <cellStyle name="Calculation 3 10" xfId="18715"/>
    <cellStyle name="Calculation 3 11" xfId="18716"/>
    <cellStyle name="Calculation 3 12" xfId="18717"/>
    <cellStyle name="Calculation 3 13" xfId="18718"/>
    <cellStyle name="Calculation 3 14" xfId="18719"/>
    <cellStyle name="Calculation 3 15" xfId="18720"/>
    <cellStyle name="Calculation 3 2" xfId="18721"/>
    <cellStyle name="Calculation 3 2 10" xfId="18722"/>
    <cellStyle name="Calculation 3 2 11" xfId="18723"/>
    <cellStyle name="Calculation 3 2 12" xfId="18724"/>
    <cellStyle name="Calculation 3 2 13" xfId="18725"/>
    <cellStyle name="Calculation 3 2 14" xfId="18726"/>
    <cellStyle name="Calculation 3 2 2" xfId="18727"/>
    <cellStyle name="Calculation 3 2 2 10" xfId="18728"/>
    <cellStyle name="Calculation 3 2 2 11" xfId="18729"/>
    <cellStyle name="Calculation 3 2 2 12" xfId="18730"/>
    <cellStyle name="Calculation 3 2 2 2" xfId="18731"/>
    <cellStyle name="Calculation 3 2 2 2 10" xfId="18732"/>
    <cellStyle name="Calculation 3 2 2 2 11" xfId="18733"/>
    <cellStyle name="Calculation 3 2 2 2 12" xfId="18734"/>
    <cellStyle name="Calculation 3 2 2 2 13" xfId="18735"/>
    <cellStyle name="Calculation 3 2 2 2 14" xfId="18736"/>
    <cellStyle name="Calculation 3 2 2 2 15" xfId="18737"/>
    <cellStyle name="Calculation 3 2 2 2 16" xfId="18738"/>
    <cellStyle name="Calculation 3 2 2 2 17" xfId="18739"/>
    <cellStyle name="Calculation 3 2 2 2 18" xfId="18740"/>
    <cellStyle name="Calculation 3 2 2 2 19" xfId="18741"/>
    <cellStyle name="Calculation 3 2 2 2 2" xfId="18742"/>
    <cellStyle name="Calculation 3 2 2 2 2 10" xfId="18743"/>
    <cellStyle name="Calculation 3 2 2 2 2 11" xfId="18744"/>
    <cellStyle name="Calculation 3 2 2 2 2 12" xfId="18745"/>
    <cellStyle name="Calculation 3 2 2 2 2 13" xfId="18746"/>
    <cellStyle name="Calculation 3 2 2 2 2 2" xfId="18747"/>
    <cellStyle name="Calculation 3 2 2 2 2 2 10" xfId="18748"/>
    <cellStyle name="Calculation 3 2 2 2 2 2 2" xfId="18749"/>
    <cellStyle name="Calculation 3 2 2 2 2 2 2 2" xfId="18750"/>
    <cellStyle name="Calculation 3 2 2 2 2 2 2 3" xfId="18751"/>
    <cellStyle name="Calculation 3 2 2 2 2 2 2 4" xfId="18752"/>
    <cellStyle name="Calculation 3 2 2 2 2 2 2 5" xfId="18753"/>
    <cellStyle name="Calculation 3 2 2 2 2 2 2 6" xfId="18754"/>
    <cellStyle name="Calculation 3 2 2 2 2 2 2 7" xfId="18755"/>
    <cellStyle name="Calculation 3 2 2 2 2 2 2 8" xfId="18756"/>
    <cellStyle name="Calculation 3 2 2 2 2 2 2 9" xfId="18757"/>
    <cellStyle name="Calculation 3 2 2 2 2 2 3" xfId="18758"/>
    <cellStyle name="Calculation 3 2 2 2 2 2 4" xfId="18759"/>
    <cellStyle name="Calculation 3 2 2 2 2 2 5" xfId="18760"/>
    <cellStyle name="Calculation 3 2 2 2 2 2 6" xfId="18761"/>
    <cellStyle name="Calculation 3 2 2 2 2 2 7" xfId="18762"/>
    <cellStyle name="Calculation 3 2 2 2 2 2 8" xfId="18763"/>
    <cellStyle name="Calculation 3 2 2 2 2 2 9" xfId="18764"/>
    <cellStyle name="Calculation 3 2 2 2 2 3" xfId="18765"/>
    <cellStyle name="Calculation 3 2 2 2 2 3 2" xfId="18766"/>
    <cellStyle name="Calculation 3 2 2 2 2 3 3" xfId="18767"/>
    <cellStyle name="Calculation 3 2 2 2 2 3 4" xfId="18768"/>
    <cellStyle name="Calculation 3 2 2 2 2 3 5" xfId="18769"/>
    <cellStyle name="Calculation 3 2 2 2 2 3 6" xfId="18770"/>
    <cellStyle name="Calculation 3 2 2 2 2 3 7" xfId="18771"/>
    <cellStyle name="Calculation 3 2 2 2 2 3 8" xfId="18772"/>
    <cellStyle name="Calculation 3 2 2 2 2 4" xfId="18773"/>
    <cellStyle name="Calculation 3 2 2 2 2 4 2" xfId="18774"/>
    <cellStyle name="Calculation 3 2 2 2 2 4 3" xfId="18775"/>
    <cellStyle name="Calculation 3 2 2 2 2 4 4" xfId="18776"/>
    <cellStyle name="Calculation 3 2 2 2 2 4 5" xfId="18777"/>
    <cellStyle name="Calculation 3 2 2 2 2 4 6" xfId="18778"/>
    <cellStyle name="Calculation 3 2 2 2 2 4 7" xfId="18779"/>
    <cellStyle name="Calculation 3 2 2 2 2 4 8" xfId="18780"/>
    <cellStyle name="Calculation 3 2 2 2 2 4 9" xfId="18781"/>
    <cellStyle name="Calculation 3 2 2 2 2 5" xfId="18782"/>
    <cellStyle name="Calculation 3 2 2 2 2 6" xfId="18783"/>
    <cellStyle name="Calculation 3 2 2 2 2 7" xfId="18784"/>
    <cellStyle name="Calculation 3 2 2 2 2 8" xfId="18785"/>
    <cellStyle name="Calculation 3 2 2 2 2 9" xfId="18786"/>
    <cellStyle name="Calculation 3 2 2 2 3" xfId="18787"/>
    <cellStyle name="Calculation 3 2 2 2 3 10" xfId="18788"/>
    <cellStyle name="Calculation 3 2 2 2 3 11" xfId="18789"/>
    <cellStyle name="Calculation 3 2 2 2 3 12" xfId="18790"/>
    <cellStyle name="Calculation 3 2 2 2 3 13" xfId="18791"/>
    <cellStyle name="Calculation 3 2 2 2 3 2" xfId="18792"/>
    <cellStyle name="Calculation 3 2 2 2 3 2 10" xfId="18793"/>
    <cellStyle name="Calculation 3 2 2 2 3 2 2" xfId="18794"/>
    <cellStyle name="Calculation 3 2 2 2 3 2 2 2" xfId="18795"/>
    <cellStyle name="Calculation 3 2 2 2 3 2 2 3" xfId="18796"/>
    <cellStyle name="Calculation 3 2 2 2 3 2 2 4" xfId="18797"/>
    <cellStyle name="Calculation 3 2 2 2 3 2 2 5" xfId="18798"/>
    <cellStyle name="Calculation 3 2 2 2 3 2 2 6" xfId="18799"/>
    <cellStyle name="Calculation 3 2 2 2 3 2 2 7" xfId="18800"/>
    <cellStyle name="Calculation 3 2 2 2 3 2 2 8" xfId="18801"/>
    <cellStyle name="Calculation 3 2 2 2 3 2 2 9" xfId="18802"/>
    <cellStyle name="Calculation 3 2 2 2 3 2 3" xfId="18803"/>
    <cellStyle name="Calculation 3 2 2 2 3 2 4" xfId="18804"/>
    <cellStyle name="Calculation 3 2 2 2 3 2 5" xfId="18805"/>
    <cellStyle name="Calculation 3 2 2 2 3 2 6" xfId="18806"/>
    <cellStyle name="Calculation 3 2 2 2 3 2 7" xfId="18807"/>
    <cellStyle name="Calculation 3 2 2 2 3 2 8" xfId="18808"/>
    <cellStyle name="Calculation 3 2 2 2 3 2 9" xfId="18809"/>
    <cellStyle name="Calculation 3 2 2 2 3 3" xfId="18810"/>
    <cellStyle name="Calculation 3 2 2 2 3 3 2" xfId="18811"/>
    <cellStyle name="Calculation 3 2 2 2 3 3 3" xfId="18812"/>
    <cellStyle name="Calculation 3 2 2 2 3 3 4" xfId="18813"/>
    <cellStyle name="Calculation 3 2 2 2 3 3 5" xfId="18814"/>
    <cellStyle name="Calculation 3 2 2 2 3 3 6" xfId="18815"/>
    <cellStyle name="Calculation 3 2 2 2 3 3 7" xfId="18816"/>
    <cellStyle name="Calculation 3 2 2 2 3 3 8" xfId="18817"/>
    <cellStyle name="Calculation 3 2 2 2 3 4" xfId="18818"/>
    <cellStyle name="Calculation 3 2 2 2 3 4 2" xfId="18819"/>
    <cellStyle name="Calculation 3 2 2 2 3 4 3" xfId="18820"/>
    <cellStyle name="Calculation 3 2 2 2 3 4 4" xfId="18821"/>
    <cellStyle name="Calculation 3 2 2 2 3 4 5" xfId="18822"/>
    <cellStyle name="Calculation 3 2 2 2 3 4 6" xfId="18823"/>
    <cellStyle name="Calculation 3 2 2 2 3 4 7" xfId="18824"/>
    <cellStyle name="Calculation 3 2 2 2 3 4 8" xfId="18825"/>
    <cellStyle name="Calculation 3 2 2 2 3 4 9" xfId="18826"/>
    <cellStyle name="Calculation 3 2 2 2 3 5" xfId="18827"/>
    <cellStyle name="Calculation 3 2 2 2 3 6" xfId="18828"/>
    <cellStyle name="Calculation 3 2 2 2 3 7" xfId="18829"/>
    <cellStyle name="Calculation 3 2 2 2 3 8" xfId="18830"/>
    <cellStyle name="Calculation 3 2 2 2 3 9" xfId="18831"/>
    <cellStyle name="Calculation 3 2 2 2 4" xfId="18832"/>
    <cellStyle name="Calculation 3 2 2 2 4 10" xfId="18833"/>
    <cellStyle name="Calculation 3 2 2 2 4 11" xfId="18834"/>
    <cellStyle name="Calculation 3 2 2 2 4 12" xfId="18835"/>
    <cellStyle name="Calculation 3 2 2 2 4 13" xfId="18836"/>
    <cellStyle name="Calculation 3 2 2 2 4 2" xfId="18837"/>
    <cellStyle name="Calculation 3 2 2 2 4 2 10" xfId="18838"/>
    <cellStyle name="Calculation 3 2 2 2 4 2 2" xfId="18839"/>
    <cellStyle name="Calculation 3 2 2 2 4 2 2 2" xfId="18840"/>
    <cellStyle name="Calculation 3 2 2 2 4 2 2 3" xfId="18841"/>
    <cellStyle name="Calculation 3 2 2 2 4 2 2 4" xfId="18842"/>
    <cellStyle name="Calculation 3 2 2 2 4 2 2 5" xfId="18843"/>
    <cellStyle name="Calculation 3 2 2 2 4 2 2 6" xfId="18844"/>
    <cellStyle name="Calculation 3 2 2 2 4 2 2 7" xfId="18845"/>
    <cellStyle name="Calculation 3 2 2 2 4 2 2 8" xfId="18846"/>
    <cellStyle name="Calculation 3 2 2 2 4 2 2 9" xfId="18847"/>
    <cellStyle name="Calculation 3 2 2 2 4 2 3" xfId="18848"/>
    <cellStyle name="Calculation 3 2 2 2 4 2 4" xfId="18849"/>
    <cellStyle name="Calculation 3 2 2 2 4 2 5" xfId="18850"/>
    <cellStyle name="Calculation 3 2 2 2 4 2 6" xfId="18851"/>
    <cellStyle name="Calculation 3 2 2 2 4 2 7" xfId="18852"/>
    <cellStyle name="Calculation 3 2 2 2 4 2 8" xfId="18853"/>
    <cellStyle name="Calculation 3 2 2 2 4 2 9" xfId="18854"/>
    <cellStyle name="Calculation 3 2 2 2 4 3" xfId="18855"/>
    <cellStyle name="Calculation 3 2 2 2 4 3 2" xfId="18856"/>
    <cellStyle name="Calculation 3 2 2 2 4 3 3" xfId="18857"/>
    <cellStyle name="Calculation 3 2 2 2 4 3 4" xfId="18858"/>
    <cellStyle name="Calculation 3 2 2 2 4 3 5" xfId="18859"/>
    <cellStyle name="Calculation 3 2 2 2 4 3 6" xfId="18860"/>
    <cellStyle name="Calculation 3 2 2 2 4 3 7" xfId="18861"/>
    <cellStyle name="Calculation 3 2 2 2 4 3 8" xfId="18862"/>
    <cellStyle name="Calculation 3 2 2 2 4 4" xfId="18863"/>
    <cellStyle name="Calculation 3 2 2 2 4 4 2" xfId="18864"/>
    <cellStyle name="Calculation 3 2 2 2 4 4 3" xfId="18865"/>
    <cellStyle name="Calculation 3 2 2 2 4 4 4" xfId="18866"/>
    <cellStyle name="Calculation 3 2 2 2 4 4 5" xfId="18867"/>
    <cellStyle name="Calculation 3 2 2 2 4 4 6" xfId="18868"/>
    <cellStyle name="Calculation 3 2 2 2 4 4 7" xfId="18869"/>
    <cellStyle name="Calculation 3 2 2 2 4 4 8" xfId="18870"/>
    <cellStyle name="Calculation 3 2 2 2 4 4 9" xfId="18871"/>
    <cellStyle name="Calculation 3 2 2 2 4 5" xfId="18872"/>
    <cellStyle name="Calculation 3 2 2 2 4 6" xfId="18873"/>
    <cellStyle name="Calculation 3 2 2 2 4 7" xfId="18874"/>
    <cellStyle name="Calculation 3 2 2 2 4 8" xfId="18875"/>
    <cellStyle name="Calculation 3 2 2 2 4 9" xfId="18876"/>
    <cellStyle name="Calculation 3 2 2 2 5" xfId="18877"/>
    <cellStyle name="Calculation 3 2 2 2 5 10" xfId="18878"/>
    <cellStyle name="Calculation 3 2 2 2 5 11" xfId="18879"/>
    <cellStyle name="Calculation 3 2 2 2 5 12" xfId="18880"/>
    <cellStyle name="Calculation 3 2 2 2 5 13" xfId="18881"/>
    <cellStyle name="Calculation 3 2 2 2 5 2" xfId="18882"/>
    <cellStyle name="Calculation 3 2 2 2 5 2 10" xfId="18883"/>
    <cellStyle name="Calculation 3 2 2 2 5 2 2" xfId="18884"/>
    <cellStyle name="Calculation 3 2 2 2 5 2 2 2" xfId="18885"/>
    <cellStyle name="Calculation 3 2 2 2 5 2 2 3" xfId="18886"/>
    <cellStyle name="Calculation 3 2 2 2 5 2 2 4" xfId="18887"/>
    <cellStyle name="Calculation 3 2 2 2 5 2 2 5" xfId="18888"/>
    <cellStyle name="Calculation 3 2 2 2 5 2 2 6" xfId="18889"/>
    <cellStyle name="Calculation 3 2 2 2 5 2 2 7" xfId="18890"/>
    <cellStyle name="Calculation 3 2 2 2 5 2 2 8" xfId="18891"/>
    <cellStyle name="Calculation 3 2 2 2 5 2 2 9" xfId="18892"/>
    <cellStyle name="Calculation 3 2 2 2 5 2 3" xfId="18893"/>
    <cellStyle name="Calculation 3 2 2 2 5 2 4" xfId="18894"/>
    <cellStyle name="Calculation 3 2 2 2 5 2 5" xfId="18895"/>
    <cellStyle name="Calculation 3 2 2 2 5 2 6" xfId="18896"/>
    <cellStyle name="Calculation 3 2 2 2 5 2 7" xfId="18897"/>
    <cellStyle name="Calculation 3 2 2 2 5 2 8" xfId="18898"/>
    <cellStyle name="Calculation 3 2 2 2 5 2 9" xfId="18899"/>
    <cellStyle name="Calculation 3 2 2 2 5 3" xfId="18900"/>
    <cellStyle name="Calculation 3 2 2 2 5 3 2" xfId="18901"/>
    <cellStyle name="Calculation 3 2 2 2 5 3 3" xfId="18902"/>
    <cellStyle name="Calculation 3 2 2 2 5 3 4" xfId="18903"/>
    <cellStyle name="Calculation 3 2 2 2 5 3 5" xfId="18904"/>
    <cellStyle name="Calculation 3 2 2 2 5 3 6" xfId="18905"/>
    <cellStyle name="Calculation 3 2 2 2 5 3 7" xfId="18906"/>
    <cellStyle name="Calculation 3 2 2 2 5 3 8" xfId="18907"/>
    <cellStyle name="Calculation 3 2 2 2 5 4" xfId="18908"/>
    <cellStyle name="Calculation 3 2 2 2 5 4 2" xfId="18909"/>
    <cellStyle name="Calculation 3 2 2 2 5 4 3" xfId="18910"/>
    <cellStyle name="Calculation 3 2 2 2 5 4 4" xfId="18911"/>
    <cellStyle name="Calculation 3 2 2 2 5 4 5" xfId="18912"/>
    <cellStyle name="Calculation 3 2 2 2 5 4 6" xfId="18913"/>
    <cellStyle name="Calculation 3 2 2 2 5 4 7" xfId="18914"/>
    <cellStyle name="Calculation 3 2 2 2 5 4 8" xfId="18915"/>
    <cellStyle name="Calculation 3 2 2 2 5 4 9" xfId="18916"/>
    <cellStyle name="Calculation 3 2 2 2 5 5" xfId="18917"/>
    <cellStyle name="Calculation 3 2 2 2 5 6" xfId="18918"/>
    <cellStyle name="Calculation 3 2 2 2 5 7" xfId="18919"/>
    <cellStyle name="Calculation 3 2 2 2 5 8" xfId="18920"/>
    <cellStyle name="Calculation 3 2 2 2 5 9" xfId="18921"/>
    <cellStyle name="Calculation 3 2 2 2 6" xfId="18922"/>
    <cellStyle name="Calculation 3 2 2 2 6 10" xfId="18923"/>
    <cellStyle name="Calculation 3 2 2 2 6 2" xfId="18924"/>
    <cellStyle name="Calculation 3 2 2 2 6 2 2" xfId="18925"/>
    <cellStyle name="Calculation 3 2 2 2 6 2 3" xfId="18926"/>
    <cellStyle name="Calculation 3 2 2 2 6 2 4" xfId="18927"/>
    <cellStyle name="Calculation 3 2 2 2 6 2 5" xfId="18928"/>
    <cellStyle name="Calculation 3 2 2 2 6 2 6" xfId="18929"/>
    <cellStyle name="Calculation 3 2 2 2 6 2 7" xfId="18930"/>
    <cellStyle name="Calculation 3 2 2 2 6 2 8" xfId="18931"/>
    <cellStyle name="Calculation 3 2 2 2 6 2 9" xfId="18932"/>
    <cellStyle name="Calculation 3 2 2 2 6 3" xfId="18933"/>
    <cellStyle name="Calculation 3 2 2 2 6 4" xfId="18934"/>
    <cellStyle name="Calculation 3 2 2 2 6 5" xfId="18935"/>
    <cellStyle name="Calculation 3 2 2 2 6 6" xfId="18936"/>
    <cellStyle name="Calculation 3 2 2 2 6 7" xfId="18937"/>
    <cellStyle name="Calculation 3 2 2 2 6 8" xfId="18938"/>
    <cellStyle name="Calculation 3 2 2 2 6 9" xfId="18939"/>
    <cellStyle name="Calculation 3 2 2 2 7" xfId="18940"/>
    <cellStyle name="Calculation 3 2 2 2 7 2" xfId="18941"/>
    <cellStyle name="Calculation 3 2 2 2 7 3" xfId="18942"/>
    <cellStyle name="Calculation 3 2 2 2 7 4" xfId="18943"/>
    <cellStyle name="Calculation 3 2 2 2 7 5" xfId="18944"/>
    <cellStyle name="Calculation 3 2 2 2 7 6" xfId="18945"/>
    <cellStyle name="Calculation 3 2 2 2 7 7" xfId="18946"/>
    <cellStyle name="Calculation 3 2 2 2 7 8" xfId="18947"/>
    <cellStyle name="Calculation 3 2 2 2 8" xfId="18948"/>
    <cellStyle name="Calculation 3 2 2 2 8 2" xfId="18949"/>
    <cellStyle name="Calculation 3 2 2 2 8 3" xfId="18950"/>
    <cellStyle name="Calculation 3 2 2 2 8 4" xfId="18951"/>
    <cellStyle name="Calculation 3 2 2 2 8 5" xfId="18952"/>
    <cellStyle name="Calculation 3 2 2 2 8 6" xfId="18953"/>
    <cellStyle name="Calculation 3 2 2 2 8 7" xfId="18954"/>
    <cellStyle name="Calculation 3 2 2 2 8 8" xfId="18955"/>
    <cellStyle name="Calculation 3 2 2 2 8 9" xfId="18956"/>
    <cellStyle name="Calculation 3 2 2 2 9" xfId="18957"/>
    <cellStyle name="Calculation 3 2 2 3" xfId="18958"/>
    <cellStyle name="Calculation 3 2 2 3 10" xfId="18959"/>
    <cellStyle name="Calculation 3 2 2 3 11" xfId="18960"/>
    <cellStyle name="Calculation 3 2 2 3 12" xfId="18961"/>
    <cellStyle name="Calculation 3 2 2 3 13" xfId="18962"/>
    <cellStyle name="Calculation 3 2 2 3 14" xfId="18963"/>
    <cellStyle name="Calculation 3 2 2 3 15" xfId="18964"/>
    <cellStyle name="Calculation 3 2 2 3 16" xfId="18965"/>
    <cellStyle name="Calculation 3 2 2 3 17" xfId="18966"/>
    <cellStyle name="Calculation 3 2 2 3 2" xfId="18967"/>
    <cellStyle name="Calculation 3 2 2 3 2 10" xfId="18968"/>
    <cellStyle name="Calculation 3 2 2 3 2 11" xfId="18969"/>
    <cellStyle name="Calculation 3 2 2 3 2 12" xfId="18970"/>
    <cellStyle name="Calculation 3 2 2 3 2 13" xfId="18971"/>
    <cellStyle name="Calculation 3 2 2 3 2 2" xfId="18972"/>
    <cellStyle name="Calculation 3 2 2 3 2 2 10" xfId="18973"/>
    <cellStyle name="Calculation 3 2 2 3 2 2 2" xfId="18974"/>
    <cellStyle name="Calculation 3 2 2 3 2 2 2 2" xfId="18975"/>
    <cellStyle name="Calculation 3 2 2 3 2 2 2 3" xfId="18976"/>
    <cellStyle name="Calculation 3 2 2 3 2 2 2 4" xfId="18977"/>
    <cellStyle name="Calculation 3 2 2 3 2 2 2 5" xfId="18978"/>
    <cellStyle name="Calculation 3 2 2 3 2 2 2 6" xfId="18979"/>
    <cellStyle name="Calculation 3 2 2 3 2 2 2 7" xfId="18980"/>
    <cellStyle name="Calculation 3 2 2 3 2 2 2 8" xfId="18981"/>
    <cellStyle name="Calculation 3 2 2 3 2 2 2 9" xfId="18982"/>
    <cellStyle name="Calculation 3 2 2 3 2 2 3" xfId="18983"/>
    <cellStyle name="Calculation 3 2 2 3 2 2 4" xfId="18984"/>
    <cellStyle name="Calculation 3 2 2 3 2 2 5" xfId="18985"/>
    <cellStyle name="Calculation 3 2 2 3 2 2 6" xfId="18986"/>
    <cellStyle name="Calculation 3 2 2 3 2 2 7" xfId="18987"/>
    <cellStyle name="Calculation 3 2 2 3 2 2 8" xfId="18988"/>
    <cellStyle name="Calculation 3 2 2 3 2 2 9" xfId="18989"/>
    <cellStyle name="Calculation 3 2 2 3 2 3" xfId="18990"/>
    <cellStyle name="Calculation 3 2 2 3 2 3 2" xfId="18991"/>
    <cellStyle name="Calculation 3 2 2 3 2 3 3" xfId="18992"/>
    <cellStyle name="Calculation 3 2 2 3 2 3 4" xfId="18993"/>
    <cellStyle name="Calculation 3 2 2 3 2 3 5" xfId="18994"/>
    <cellStyle name="Calculation 3 2 2 3 2 3 6" xfId="18995"/>
    <cellStyle name="Calculation 3 2 2 3 2 3 7" xfId="18996"/>
    <cellStyle name="Calculation 3 2 2 3 2 3 8" xfId="18997"/>
    <cellStyle name="Calculation 3 2 2 3 2 4" xfId="18998"/>
    <cellStyle name="Calculation 3 2 2 3 2 4 2" xfId="18999"/>
    <cellStyle name="Calculation 3 2 2 3 2 4 3" xfId="19000"/>
    <cellStyle name="Calculation 3 2 2 3 2 4 4" xfId="19001"/>
    <cellStyle name="Calculation 3 2 2 3 2 4 5" xfId="19002"/>
    <cellStyle name="Calculation 3 2 2 3 2 4 6" xfId="19003"/>
    <cellStyle name="Calculation 3 2 2 3 2 4 7" xfId="19004"/>
    <cellStyle name="Calculation 3 2 2 3 2 4 8" xfId="19005"/>
    <cellStyle name="Calculation 3 2 2 3 2 4 9" xfId="19006"/>
    <cellStyle name="Calculation 3 2 2 3 2 5" xfId="19007"/>
    <cellStyle name="Calculation 3 2 2 3 2 6" xfId="19008"/>
    <cellStyle name="Calculation 3 2 2 3 2 7" xfId="19009"/>
    <cellStyle name="Calculation 3 2 2 3 2 8" xfId="19010"/>
    <cellStyle name="Calculation 3 2 2 3 2 9" xfId="19011"/>
    <cellStyle name="Calculation 3 2 2 3 3" xfId="19012"/>
    <cellStyle name="Calculation 3 2 2 3 3 10" xfId="19013"/>
    <cellStyle name="Calculation 3 2 2 3 3 11" xfId="19014"/>
    <cellStyle name="Calculation 3 2 2 3 3 12" xfId="19015"/>
    <cellStyle name="Calculation 3 2 2 3 3 13" xfId="19016"/>
    <cellStyle name="Calculation 3 2 2 3 3 2" xfId="19017"/>
    <cellStyle name="Calculation 3 2 2 3 3 2 10" xfId="19018"/>
    <cellStyle name="Calculation 3 2 2 3 3 2 2" xfId="19019"/>
    <cellStyle name="Calculation 3 2 2 3 3 2 2 2" xfId="19020"/>
    <cellStyle name="Calculation 3 2 2 3 3 2 2 3" xfId="19021"/>
    <cellStyle name="Calculation 3 2 2 3 3 2 2 4" xfId="19022"/>
    <cellStyle name="Calculation 3 2 2 3 3 2 2 5" xfId="19023"/>
    <cellStyle name="Calculation 3 2 2 3 3 2 2 6" xfId="19024"/>
    <cellStyle name="Calculation 3 2 2 3 3 2 2 7" xfId="19025"/>
    <cellStyle name="Calculation 3 2 2 3 3 2 2 8" xfId="19026"/>
    <cellStyle name="Calculation 3 2 2 3 3 2 2 9" xfId="19027"/>
    <cellStyle name="Calculation 3 2 2 3 3 2 3" xfId="19028"/>
    <cellStyle name="Calculation 3 2 2 3 3 2 4" xfId="19029"/>
    <cellStyle name="Calculation 3 2 2 3 3 2 5" xfId="19030"/>
    <cellStyle name="Calculation 3 2 2 3 3 2 6" xfId="19031"/>
    <cellStyle name="Calculation 3 2 2 3 3 2 7" xfId="19032"/>
    <cellStyle name="Calculation 3 2 2 3 3 2 8" xfId="19033"/>
    <cellStyle name="Calculation 3 2 2 3 3 2 9" xfId="19034"/>
    <cellStyle name="Calculation 3 2 2 3 3 3" xfId="19035"/>
    <cellStyle name="Calculation 3 2 2 3 3 3 2" xfId="19036"/>
    <cellStyle name="Calculation 3 2 2 3 3 3 3" xfId="19037"/>
    <cellStyle name="Calculation 3 2 2 3 3 3 4" xfId="19038"/>
    <cellStyle name="Calculation 3 2 2 3 3 3 5" xfId="19039"/>
    <cellStyle name="Calculation 3 2 2 3 3 3 6" xfId="19040"/>
    <cellStyle name="Calculation 3 2 2 3 3 3 7" xfId="19041"/>
    <cellStyle name="Calculation 3 2 2 3 3 3 8" xfId="19042"/>
    <cellStyle name="Calculation 3 2 2 3 3 4" xfId="19043"/>
    <cellStyle name="Calculation 3 2 2 3 3 4 2" xfId="19044"/>
    <cellStyle name="Calculation 3 2 2 3 3 4 3" xfId="19045"/>
    <cellStyle name="Calculation 3 2 2 3 3 4 4" xfId="19046"/>
    <cellStyle name="Calculation 3 2 2 3 3 4 5" xfId="19047"/>
    <cellStyle name="Calculation 3 2 2 3 3 4 6" xfId="19048"/>
    <cellStyle name="Calculation 3 2 2 3 3 4 7" xfId="19049"/>
    <cellStyle name="Calculation 3 2 2 3 3 4 8" xfId="19050"/>
    <cellStyle name="Calculation 3 2 2 3 3 4 9" xfId="19051"/>
    <cellStyle name="Calculation 3 2 2 3 3 5" xfId="19052"/>
    <cellStyle name="Calculation 3 2 2 3 3 6" xfId="19053"/>
    <cellStyle name="Calculation 3 2 2 3 3 7" xfId="19054"/>
    <cellStyle name="Calculation 3 2 2 3 3 8" xfId="19055"/>
    <cellStyle name="Calculation 3 2 2 3 3 9" xfId="19056"/>
    <cellStyle name="Calculation 3 2 2 3 4" xfId="19057"/>
    <cellStyle name="Calculation 3 2 2 3 4 10" xfId="19058"/>
    <cellStyle name="Calculation 3 2 2 3 4 11" xfId="19059"/>
    <cellStyle name="Calculation 3 2 2 3 4 12" xfId="19060"/>
    <cellStyle name="Calculation 3 2 2 3 4 13" xfId="19061"/>
    <cellStyle name="Calculation 3 2 2 3 4 2" xfId="19062"/>
    <cellStyle name="Calculation 3 2 2 3 4 2 10" xfId="19063"/>
    <cellStyle name="Calculation 3 2 2 3 4 2 2" xfId="19064"/>
    <cellStyle name="Calculation 3 2 2 3 4 2 2 2" xfId="19065"/>
    <cellStyle name="Calculation 3 2 2 3 4 2 2 3" xfId="19066"/>
    <cellStyle name="Calculation 3 2 2 3 4 2 2 4" xfId="19067"/>
    <cellStyle name="Calculation 3 2 2 3 4 2 2 5" xfId="19068"/>
    <cellStyle name="Calculation 3 2 2 3 4 2 2 6" xfId="19069"/>
    <cellStyle name="Calculation 3 2 2 3 4 2 2 7" xfId="19070"/>
    <cellStyle name="Calculation 3 2 2 3 4 2 2 8" xfId="19071"/>
    <cellStyle name="Calculation 3 2 2 3 4 2 2 9" xfId="19072"/>
    <cellStyle name="Calculation 3 2 2 3 4 2 3" xfId="19073"/>
    <cellStyle name="Calculation 3 2 2 3 4 2 4" xfId="19074"/>
    <cellStyle name="Calculation 3 2 2 3 4 2 5" xfId="19075"/>
    <cellStyle name="Calculation 3 2 2 3 4 2 6" xfId="19076"/>
    <cellStyle name="Calculation 3 2 2 3 4 2 7" xfId="19077"/>
    <cellStyle name="Calculation 3 2 2 3 4 2 8" xfId="19078"/>
    <cellStyle name="Calculation 3 2 2 3 4 2 9" xfId="19079"/>
    <cellStyle name="Calculation 3 2 2 3 4 3" xfId="19080"/>
    <cellStyle name="Calculation 3 2 2 3 4 3 2" xfId="19081"/>
    <cellStyle name="Calculation 3 2 2 3 4 3 3" xfId="19082"/>
    <cellStyle name="Calculation 3 2 2 3 4 3 4" xfId="19083"/>
    <cellStyle name="Calculation 3 2 2 3 4 3 5" xfId="19084"/>
    <cellStyle name="Calculation 3 2 2 3 4 3 6" xfId="19085"/>
    <cellStyle name="Calculation 3 2 2 3 4 3 7" xfId="19086"/>
    <cellStyle name="Calculation 3 2 2 3 4 3 8" xfId="19087"/>
    <cellStyle name="Calculation 3 2 2 3 4 4" xfId="19088"/>
    <cellStyle name="Calculation 3 2 2 3 4 4 2" xfId="19089"/>
    <cellStyle name="Calculation 3 2 2 3 4 4 3" xfId="19090"/>
    <cellStyle name="Calculation 3 2 2 3 4 4 4" xfId="19091"/>
    <cellStyle name="Calculation 3 2 2 3 4 4 5" xfId="19092"/>
    <cellStyle name="Calculation 3 2 2 3 4 4 6" xfId="19093"/>
    <cellStyle name="Calculation 3 2 2 3 4 4 7" xfId="19094"/>
    <cellStyle name="Calculation 3 2 2 3 4 4 8" xfId="19095"/>
    <cellStyle name="Calculation 3 2 2 3 4 4 9" xfId="19096"/>
    <cellStyle name="Calculation 3 2 2 3 4 5" xfId="19097"/>
    <cellStyle name="Calculation 3 2 2 3 4 6" xfId="19098"/>
    <cellStyle name="Calculation 3 2 2 3 4 7" xfId="19099"/>
    <cellStyle name="Calculation 3 2 2 3 4 8" xfId="19100"/>
    <cellStyle name="Calculation 3 2 2 3 4 9" xfId="19101"/>
    <cellStyle name="Calculation 3 2 2 3 5" xfId="19102"/>
    <cellStyle name="Calculation 3 2 2 3 5 10" xfId="19103"/>
    <cellStyle name="Calculation 3 2 2 3 5 2" xfId="19104"/>
    <cellStyle name="Calculation 3 2 2 3 5 2 2" xfId="19105"/>
    <cellStyle name="Calculation 3 2 2 3 5 2 3" xfId="19106"/>
    <cellStyle name="Calculation 3 2 2 3 5 2 4" xfId="19107"/>
    <cellStyle name="Calculation 3 2 2 3 5 2 5" xfId="19108"/>
    <cellStyle name="Calculation 3 2 2 3 5 2 6" xfId="19109"/>
    <cellStyle name="Calculation 3 2 2 3 5 2 7" xfId="19110"/>
    <cellStyle name="Calculation 3 2 2 3 5 2 8" xfId="19111"/>
    <cellStyle name="Calculation 3 2 2 3 5 2 9" xfId="19112"/>
    <cellStyle name="Calculation 3 2 2 3 5 3" xfId="19113"/>
    <cellStyle name="Calculation 3 2 2 3 5 4" xfId="19114"/>
    <cellStyle name="Calculation 3 2 2 3 5 5" xfId="19115"/>
    <cellStyle name="Calculation 3 2 2 3 5 6" xfId="19116"/>
    <cellStyle name="Calculation 3 2 2 3 5 7" xfId="19117"/>
    <cellStyle name="Calculation 3 2 2 3 5 8" xfId="19118"/>
    <cellStyle name="Calculation 3 2 2 3 5 9" xfId="19119"/>
    <cellStyle name="Calculation 3 2 2 3 6" xfId="19120"/>
    <cellStyle name="Calculation 3 2 2 3 6 2" xfId="19121"/>
    <cellStyle name="Calculation 3 2 2 3 6 3" xfId="19122"/>
    <cellStyle name="Calculation 3 2 2 3 6 4" xfId="19123"/>
    <cellStyle name="Calculation 3 2 2 3 6 5" xfId="19124"/>
    <cellStyle name="Calculation 3 2 2 3 6 6" xfId="19125"/>
    <cellStyle name="Calculation 3 2 2 3 6 7" xfId="19126"/>
    <cellStyle name="Calculation 3 2 2 3 6 8" xfId="19127"/>
    <cellStyle name="Calculation 3 2 2 3 7" xfId="19128"/>
    <cellStyle name="Calculation 3 2 2 3 7 2" xfId="19129"/>
    <cellStyle name="Calculation 3 2 2 3 7 3" xfId="19130"/>
    <cellStyle name="Calculation 3 2 2 3 7 4" xfId="19131"/>
    <cellStyle name="Calculation 3 2 2 3 7 5" xfId="19132"/>
    <cellStyle name="Calculation 3 2 2 3 7 6" xfId="19133"/>
    <cellStyle name="Calculation 3 2 2 3 7 7" xfId="19134"/>
    <cellStyle name="Calculation 3 2 2 3 7 8" xfId="19135"/>
    <cellStyle name="Calculation 3 2 2 3 7 9" xfId="19136"/>
    <cellStyle name="Calculation 3 2 2 3 8" xfId="19137"/>
    <cellStyle name="Calculation 3 2 2 3 9" xfId="19138"/>
    <cellStyle name="Calculation 3 2 2 4" xfId="19139"/>
    <cellStyle name="Calculation 3 2 2 4 10" xfId="19140"/>
    <cellStyle name="Calculation 3 2 2 4 11" xfId="19141"/>
    <cellStyle name="Calculation 3 2 2 4 12" xfId="19142"/>
    <cellStyle name="Calculation 3 2 2 4 13" xfId="19143"/>
    <cellStyle name="Calculation 3 2 2 4 2" xfId="19144"/>
    <cellStyle name="Calculation 3 2 2 4 2 10" xfId="19145"/>
    <cellStyle name="Calculation 3 2 2 4 2 2" xfId="19146"/>
    <cellStyle name="Calculation 3 2 2 4 2 2 2" xfId="19147"/>
    <cellStyle name="Calculation 3 2 2 4 2 2 3" xfId="19148"/>
    <cellStyle name="Calculation 3 2 2 4 2 2 4" xfId="19149"/>
    <cellStyle name="Calculation 3 2 2 4 2 2 5" xfId="19150"/>
    <cellStyle name="Calculation 3 2 2 4 2 2 6" xfId="19151"/>
    <cellStyle name="Calculation 3 2 2 4 2 2 7" xfId="19152"/>
    <cellStyle name="Calculation 3 2 2 4 2 2 8" xfId="19153"/>
    <cellStyle name="Calculation 3 2 2 4 2 2 9" xfId="19154"/>
    <cellStyle name="Calculation 3 2 2 4 2 3" xfId="19155"/>
    <cellStyle name="Calculation 3 2 2 4 2 4" xfId="19156"/>
    <cellStyle name="Calculation 3 2 2 4 2 5" xfId="19157"/>
    <cellStyle name="Calculation 3 2 2 4 2 6" xfId="19158"/>
    <cellStyle name="Calculation 3 2 2 4 2 7" xfId="19159"/>
    <cellStyle name="Calculation 3 2 2 4 2 8" xfId="19160"/>
    <cellStyle name="Calculation 3 2 2 4 2 9" xfId="19161"/>
    <cellStyle name="Calculation 3 2 2 4 3" xfId="19162"/>
    <cellStyle name="Calculation 3 2 2 4 3 2" xfId="19163"/>
    <cellStyle name="Calculation 3 2 2 4 3 3" xfId="19164"/>
    <cellStyle name="Calculation 3 2 2 4 3 4" xfId="19165"/>
    <cellStyle name="Calculation 3 2 2 4 3 5" xfId="19166"/>
    <cellStyle name="Calculation 3 2 2 4 3 6" xfId="19167"/>
    <cellStyle name="Calculation 3 2 2 4 3 7" xfId="19168"/>
    <cellStyle name="Calculation 3 2 2 4 3 8" xfId="19169"/>
    <cellStyle name="Calculation 3 2 2 4 4" xfId="19170"/>
    <cellStyle name="Calculation 3 2 2 4 4 2" xfId="19171"/>
    <cellStyle name="Calculation 3 2 2 4 4 3" xfId="19172"/>
    <cellStyle name="Calculation 3 2 2 4 4 4" xfId="19173"/>
    <cellStyle name="Calculation 3 2 2 4 4 5" xfId="19174"/>
    <cellStyle name="Calculation 3 2 2 4 4 6" xfId="19175"/>
    <cellStyle name="Calculation 3 2 2 4 4 7" xfId="19176"/>
    <cellStyle name="Calculation 3 2 2 4 4 8" xfId="19177"/>
    <cellStyle name="Calculation 3 2 2 4 4 9" xfId="19178"/>
    <cellStyle name="Calculation 3 2 2 4 5" xfId="19179"/>
    <cellStyle name="Calculation 3 2 2 4 6" xfId="19180"/>
    <cellStyle name="Calculation 3 2 2 4 7" xfId="19181"/>
    <cellStyle name="Calculation 3 2 2 4 8" xfId="19182"/>
    <cellStyle name="Calculation 3 2 2 4 9" xfId="19183"/>
    <cellStyle name="Calculation 3 2 2 5" xfId="19184"/>
    <cellStyle name="Calculation 3 2 2 5 2" xfId="19185"/>
    <cellStyle name="Calculation 3 2 2 5 3" xfId="19186"/>
    <cellStyle name="Calculation 3 2 2 5 4" xfId="19187"/>
    <cellStyle name="Calculation 3 2 2 5 5" xfId="19188"/>
    <cellStyle name="Calculation 3 2 2 5 6" xfId="19189"/>
    <cellStyle name="Calculation 3 2 2 5 7" xfId="19190"/>
    <cellStyle name="Calculation 3 2 2 5 8" xfId="19191"/>
    <cellStyle name="Calculation 3 2 2 5 9" xfId="19192"/>
    <cellStyle name="Calculation 3 2 2 6" xfId="19193"/>
    <cellStyle name="Calculation 3 2 2 7" xfId="19194"/>
    <cellStyle name="Calculation 3 2 2 8" xfId="19195"/>
    <cellStyle name="Calculation 3 2 2 9" xfId="19196"/>
    <cellStyle name="Calculation 3 2 3" xfId="19197"/>
    <cellStyle name="Calculation 3 2 3 10" xfId="19198"/>
    <cellStyle name="Calculation 3 2 3 11" xfId="19199"/>
    <cellStyle name="Calculation 3 2 3 12" xfId="19200"/>
    <cellStyle name="Calculation 3 2 3 13" xfId="19201"/>
    <cellStyle name="Calculation 3 2 3 14" xfId="19202"/>
    <cellStyle name="Calculation 3 2 3 15" xfId="19203"/>
    <cellStyle name="Calculation 3 2 3 16" xfId="19204"/>
    <cellStyle name="Calculation 3 2 3 17" xfId="19205"/>
    <cellStyle name="Calculation 3 2 3 18" xfId="19206"/>
    <cellStyle name="Calculation 3 2 3 19" xfId="19207"/>
    <cellStyle name="Calculation 3 2 3 2" xfId="19208"/>
    <cellStyle name="Calculation 3 2 3 2 10" xfId="19209"/>
    <cellStyle name="Calculation 3 2 3 2 11" xfId="19210"/>
    <cellStyle name="Calculation 3 2 3 2 12" xfId="19211"/>
    <cellStyle name="Calculation 3 2 3 2 13" xfId="19212"/>
    <cellStyle name="Calculation 3 2 3 2 2" xfId="19213"/>
    <cellStyle name="Calculation 3 2 3 2 2 10" xfId="19214"/>
    <cellStyle name="Calculation 3 2 3 2 2 2" xfId="19215"/>
    <cellStyle name="Calculation 3 2 3 2 2 2 2" xfId="19216"/>
    <cellStyle name="Calculation 3 2 3 2 2 2 3" xfId="19217"/>
    <cellStyle name="Calculation 3 2 3 2 2 2 4" xfId="19218"/>
    <cellStyle name="Calculation 3 2 3 2 2 2 5" xfId="19219"/>
    <cellStyle name="Calculation 3 2 3 2 2 2 6" xfId="19220"/>
    <cellStyle name="Calculation 3 2 3 2 2 2 7" xfId="19221"/>
    <cellStyle name="Calculation 3 2 3 2 2 2 8" xfId="19222"/>
    <cellStyle name="Calculation 3 2 3 2 2 2 9" xfId="19223"/>
    <cellStyle name="Calculation 3 2 3 2 2 3" xfId="19224"/>
    <cellStyle name="Calculation 3 2 3 2 2 4" xfId="19225"/>
    <cellStyle name="Calculation 3 2 3 2 2 5" xfId="19226"/>
    <cellStyle name="Calculation 3 2 3 2 2 6" xfId="19227"/>
    <cellStyle name="Calculation 3 2 3 2 2 7" xfId="19228"/>
    <cellStyle name="Calculation 3 2 3 2 2 8" xfId="19229"/>
    <cellStyle name="Calculation 3 2 3 2 2 9" xfId="19230"/>
    <cellStyle name="Calculation 3 2 3 2 3" xfId="19231"/>
    <cellStyle name="Calculation 3 2 3 2 3 2" xfId="19232"/>
    <cellStyle name="Calculation 3 2 3 2 3 3" xfId="19233"/>
    <cellStyle name="Calculation 3 2 3 2 3 4" xfId="19234"/>
    <cellStyle name="Calculation 3 2 3 2 3 5" xfId="19235"/>
    <cellStyle name="Calculation 3 2 3 2 3 6" xfId="19236"/>
    <cellStyle name="Calculation 3 2 3 2 3 7" xfId="19237"/>
    <cellStyle name="Calculation 3 2 3 2 3 8" xfId="19238"/>
    <cellStyle name="Calculation 3 2 3 2 4" xfId="19239"/>
    <cellStyle name="Calculation 3 2 3 2 4 2" xfId="19240"/>
    <cellStyle name="Calculation 3 2 3 2 4 3" xfId="19241"/>
    <cellStyle name="Calculation 3 2 3 2 4 4" xfId="19242"/>
    <cellStyle name="Calculation 3 2 3 2 4 5" xfId="19243"/>
    <cellStyle name="Calculation 3 2 3 2 4 6" xfId="19244"/>
    <cellStyle name="Calculation 3 2 3 2 4 7" xfId="19245"/>
    <cellStyle name="Calculation 3 2 3 2 4 8" xfId="19246"/>
    <cellStyle name="Calculation 3 2 3 2 4 9" xfId="19247"/>
    <cellStyle name="Calculation 3 2 3 2 5" xfId="19248"/>
    <cellStyle name="Calculation 3 2 3 2 6" xfId="19249"/>
    <cellStyle name="Calculation 3 2 3 2 7" xfId="19250"/>
    <cellStyle name="Calculation 3 2 3 2 8" xfId="19251"/>
    <cellStyle name="Calculation 3 2 3 2 9" xfId="19252"/>
    <cellStyle name="Calculation 3 2 3 3" xfId="19253"/>
    <cellStyle name="Calculation 3 2 3 3 10" xfId="19254"/>
    <cellStyle name="Calculation 3 2 3 3 11" xfId="19255"/>
    <cellStyle name="Calculation 3 2 3 3 12" xfId="19256"/>
    <cellStyle name="Calculation 3 2 3 3 13" xfId="19257"/>
    <cellStyle name="Calculation 3 2 3 3 2" xfId="19258"/>
    <cellStyle name="Calculation 3 2 3 3 2 10" xfId="19259"/>
    <cellStyle name="Calculation 3 2 3 3 2 2" xfId="19260"/>
    <cellStyle name="Calculation 3 2 3 3 2 2 2" xfId="19261"/>
    <cellStyle name="Calculation 3 2 3 3 2 2 3" xfId="19262"/>
    <cellStyle name="Calculation 3 2 3 3 2 2 4" xfId="19263"/>
    <cellStyle name="Calculation 3 2 3 3 2 2 5" xfId="19264"/>
    <cellStyle name="Calculation 3 2 3 3 2 2 6" xfId="19265"/>
    <cellStyle name="Calculation 3 2 3 3 2 2 7" xfId="19266"/>
    <cellStyle name="Calculation 3 2 3 3 2 2 8" xfId="19267"/>
    <cellStyle name="Calculation 3 2 3 3 2 2 9" xfId="19268"/>
    <cellStyle name="Calculation 3 2 3 3 2 3" xfId="19269"/>
    <cellStyle name="Calculation 3 2 3 3 2 4" xfId="19270"/>
    <cellStyle name="Calculation 3 2 3 3 2 5" xfId="19271"/>
    <cellStyle name="Calculation 3 2 3 3 2 6" xfId="19272"/>
    <cellStyle name="Calculation 3 2 3 3 2 7" xfId="19273"/>
    <cellStyle name="Calculation 3 2 3 3 2 8" xfId="19274"/>
    <cellStyle name="Calculation 3 2 3 3 2 9" xfId="19275"/>
    <cellStyle name="Calculation 3 2 3 3 3" xfId="19276"/>
    <cellStyle name="Calculation 3 2 3 3 3 2" xfId="19277"/>
    <cellStyle name="Calculation 3 2 3 3 3 3" xfId="19278"/>
    <cellStyle name="Calculation 3 2 3 3 3 4" xfId="19279"/>
    <cellStyle name="Calculation 3 2 3 3 3 5" xfId="19280"/>
    <cellStyle name="Calculation 3 2 3 3 3 6" xfId="19281"/>
    <cellStyle name="Calculation 3 2 3 3 3 7" xfId="19282"/>
    <cellStyle name="Calculation 3 2 3 3 3 8" xfId="19283"/>
    <cellStyle name="Calculation 3 2 3 3 4" xfId="19284"/>
    <cellStyle name="Calculation 3 2 3 3 4 2" xfId="19285"/>
    <cellStyle name="Calculation 3 2 3 3 4 3" xfId="19286"/>
    <cellStyle name="Calculation 3 2 3 3 4 4" xfId="19287"/>
    <cellStyle name="Calculation 3 2 3 3 4 5" xfId="19288"/>
    <cellStyle name="Calculation 3 2 3 3 4 6" xfId="19289"/>
    <cellStyle name="Calculation 3 2 3 3 4 7" xfId="19290"/>
    <cellStyle name="Calculation 3 2 3 3 4 8" xfId="19291"/>
    <cellStyle name="Calculation 3 2 3 3 4 9" xfId="19292"/>
    <cellStyle name="Calculation 3 2 3 3 5" xfId="19293"/>
    <cellStyle name="Calculation 3 2 3 3 6" xfId="19294"/>
    <cellStyle name="Calculation 3 2 3 3 7" xfId="19295"/>
    <cellStyle name="Calculation 3 2 3 3 8" xfId="19296"/>
    <cellStyle name="Calculation 3 2 3 3 9" xfId="19297"/>
    <cellStyle name="Calculation 3 2 3 4" xfId="19298"/>
    <cellStyle name="Calculation 3 2 3 4 10" xfId="19299"/>
    <cellStyle name="Calculation 3 2 3 4 11" xfId="19300"/>
    <cellStyle name="Calculation 3 2 3 4 12" xfId="19301"/>
    <cellStyle name="Calculation 3 2 3 4 13" xfId="19302"/>
    <cellStyle name="Calculation 3 2 3 4 2" xfId="19303"/>
    <cellStyle name="Calculation 3 2 3 4 2 10" xfId="19304"/>
    <cellStyle name="Calculation 3 2 3 4 2 2" xfId="19305"/>
    <cellStyle name="Calculation 3 2 3 4 2 2 2" xfId="19306"/>
    <cellStyle name="Calculation 3 2 3 4 2 2 3" xfId="19307"/>
    <cellStyle name="Calculation 3 2 3 4 2 2 4" xfId="19308"/>
    <cellStyle name="Calculation 3 2 3 4 2 2 5" xfId="19309"/>
    <cellStyle name="Calculation 3 2 3 4 2 2 6" xfId="19310"/>
    <cellStyle name="Calculation 3 2 3 4 2 2 7" xfId="19311"/>
    <cellStyle name="Calculation 3 2 3 4 2 2 8" xfId="19312"/>
    <cellStyle name="Calculation 3 2 3 4 2 2 9" xfId="19313"/>
    <cellStyle name="Calculation 3 2 3 4 2 3" xfId="19314"/>
    <cellStyle name="Calculation 3 2 3 4 2 4" xfId="19315"/>
    <cellStyle name="Calculation 3 2 3 4 2 5" xfId="19316"/>
    <cellStyle name="Calculation 3 2 3 4 2 6" xfId="19317"/>
    <cellStyle name="Calculation 3 2 3 4 2 7" xfId="19318"/>
    <cellStyle name="Calculation 3 2 3 4 2 8" xfId="19319"/>
    <cellStyle name="Calculation 3 2 3 4 2 9" xfId="19320"/>
    <cellStyle name="Calculation 3 2 3 4 3" xfId="19321"/>
    <cellStyle name="Calculation 3 2 3 4 3 2" xfId="19322"/>
    <cellStyle name="Calculation 3 2 3 4 3 3" xfId="19323"/>
    <cellStyle name="Calculation 3 2 3 4 3 4" xfId="19324"/>
    <cellStyle name="Calculation 3 2 3 4 3 5" xfId="19325"/>
    <cellStyle name="Calculation 3 2 3 4 3 6" xfId="19326"/>
    <cellStyle name="Calculation 3 2 3 4 3 7" xfId="19327"/>
    <cellStyle name="Calculation 3 2 3 4 3 8" xfId="19328"/>
    <cellStyle name="Calculation 3 2 3 4 4" xfId="19329"/>
    <cellStyle name="Calculation 3 2 3 4 4 2" xfId="19330"/>
    <cellStyle name="Calculation 3 2 3 4 4 3" xfId="19331"/>
    <cellStyle name="Calculation 3 2 3 4 4 4" xfId="19332"/>
    <cellStyle name="Calculation 3 2 3 4 4 5" xfId="19333"/>
    <cellStyle name="Calculation 3 2 3 4 4 6" xfId="19334"/>
    <cellStyle name="Calculation 3 2 3 4 4 7" xfId="19335"/>
    <cellStyle name="Calculation 3 2 3 4 4 8" xfId="19336"/>
    <cellStyle name="Calculation 3 2 3 4 4 9" xfId="19337"/>
    <cellStyle name="Calculation 3 2 3 4 5" xfId="19338"/>
    <cellStyle name="Calculation 3 2 3 4 6" xfId="19339"/>
    <cellStyle name="Calculation 3 2 3 4 7" xfId="19340"/>
    <cellStyle name="Calculation 3 2 3 4 8" xfId="19341"/>
    <cellStyle name="Calculation 3 2 3 4 9" xfId="19342"/>
    <cellStyle name="Calculation 3 2 3 5" xfId="19343"/>
    <cellStyle name="Calculation 3 2 3 5 10" xfId="19344"/>
    <cellStyle name="Calculation 3 2 3 5 11" xfId="19345"/>
    <cellStyle name="Calculation 3 2 3 5 12" xfId="19346"/>
    <cellStyle name="Calculation 3 2 3 5 13" xfId="19347"/>
    <cellStyle name="Calculation 3 2 3 5 2" xfId="19348"/>
    <cellStyle name="Calculation 3 2 3 5 2 10" xfId="19349"/>
    <cellStyle name="Calculation 3 2 3 5 2 2" xfId="19350"/>
    <cellStyle name="Calculation 3 2 3 5 2 2 2" xfId="19351"/>
    <cellStyle name="Calculation 3 2 3 5 2 2 3" xfId="19352"/>
    <cellStyle name="Calculation 3 2 3 5 2 2 4" xfId="19353"/>
    <cellStyle name="Calculation 3 2 3 5 2 2 5" xfId="19354"/>
    <cellStyle name="Calculation 3 2 3 5 2 2 6" xfId="19355"/>
    <cellStyle name="Calculation 3 2 3 5 2 2 7" xfId="19356"/>
    <cellStyle name="Calculation 3 2 3 5 2 2 8" xfId="19357"/>
    <cellStyle name="Calculation 3 2 3 5 2 2 9" xfId="19358"/>
    <cellStyle name="Calculation 3 2 3 5 2 3" xfId="19359"/>
    <cellStyle name="Calculation 3 2 3 5 2 4" xfId="19360"/>
    <cellStyle name="Calculation 3 2 3 5 2 5" xfId="19361"/>
    <cellStyle name="Calculation 3 2 3 5 2 6" xfId="19362"/>
    <cellStyle name="Calculation 3 2 3 5 2 7" xfId="19363"/>
    <cellStyle name="Calculation 3 2 3 5 2 8" xfId="19364"/>
    <cellStyle name="Calculation 3 2 3 5 2 9" xfId="19365"/>
    <cellStyle name="Calculation 3 2 3 5 3" xfId="19366"/>
    <cellStyle name="Calculation 3 2 3 5 3 2" xfId="19367"/>
    <cellStyle name="Calculation 3 2 3 5 3 3" xfId="19368"/>
    <cellStyle name="Calculation 3 2 3 5 3 4" xfId="19369"/>
    <cellStyle name="Calculation 3 2 3 5 3 5" xfId="19370"/>
    <cellStyle name="Calculation 3 2 3 5 3 6" xfId="19371"/>
    <cellStyle name="Calculation 3 2 3 5 3 7" xfId="19372"/>
    <cellStyle name="Calculation 3 2 3 5 3 8" xfId="19373"/>
    <cellStyle name="Calculation 3 2 3 5 4" xfId="19374"/>
    <cellStyle name="Calculation 3 2 3 5 4 2" xfId="19375"/>
    <cellStyle name="Calculation 3 2 3 5 4 3" xfId="19376"/>
    <cellStyle name="Calculation 3 2 3 5 4 4" xfId="19377"/>
    <cellStyle name="Calculation 3 2 3 5 4 5" xfId="19378"/>
    <cellStyle name="Calculation 3 2 3 5 4 6" xfId="19379"/>
    <cellStyle name="Calculation 3 2 3 5 4 7" xfId="19380"/>
    <cellStyle name="Calculation 3 2 3 5 4 8" xfId="19381"/>
    <cellStyle name="Calculation 3 2 3 5 4 9" xfId="19382"/>
    <cellStyle name="Calculation 3 2 3 5 5" xfId="19383"/>
    <cellStyle name="Calculation 3 2 3 5 6" xfId="19384"/>
    <cellStyle name="Calculation 3 2 3 5 7" xfId="19385"/>
    <cellStyle name="Calculation 3 2 3 5 8" xfId="19386"/>
    <cellStyle name="Calculation 3 2 3 5 9" xfId="19387"/>
    <cellStyle name="Calculation 3 2 3 6" xfId="19388"/>
    <cellStyle name="Calculation 3 2 3 6 10" xfId="19389"/>
    <cellStyle name="Calculation 3 2 3 6 2" xfId="19390"/>
    <cellStyle name="Calculation 3 2 3 6 2 2" xfId="19391"/>
    <cellStyle name="Calculation 3 2 3 6 2 3" xfId="19392"/>
    <cellStyle name="Calculation 3 2 3 6 2 4" xfId="19393"/>
    <cellStyle name="Calculation 3 2 3 6 2 5" xfId="19394"/>
    <cellStyle name="Calculation 3 2 3 6 2 6" xfId="19395"/>
    <cellStyle name="Calculation 3 2 3 6 2 7" xfId="19396"/>
    <cellStyle name="Calculation 3 2 3 6 2 8" xfId="19397"/>
    <cellStyle name="Calculation 3 2 3 6 2 9" xfId="19398"/>
    <cellStyle name="Calculation 3 2 3 6 3" xfId="19399"/>
    <cellStyle name="Calculation 3 2 3 6 4" xfId="19400"/>
    <cellStyle name="Calculation 3 2 3 6 5" xfId="19401"/>
    <cellStyle name="Calculation 3 2 3 6 6" xfId="19402"/>
    <cellStyle name="Calculation 3 2 3 6 7" xfId="19403"/>
    <cellStyle name="Calculation 3 2 3 6 8" xfId="19404"/>
    <cellStyle name="Calculation 3 2 3 6 9" xfId="19405"/>
    <cellStyle name="Calculation 3 2 3 7" xfId="19406"/>
    <cellStyle name="Calculation 3 2 3 7 2" xfId="19407"/>
    <cellStyle name="Calculation 3 2 3 7 3" xfId="19408"/>
    <cellStyle name="Calculation 3 2 3 7 4" xfId="19409"/>
    <cellStyle name="Calculation 3 2 3 7 5" xfId="19410"/>
    <cellStyle name="Calculation 3 2 3 7 6" xfId="19411"/>
    <cellStyle name="Calculation 3 2 3 7 7" xfId="19412"/>
    <cellStyle name="Calculation 3 2 3 7 8" xfId="19413"/>
    <cellStyle name="Calculation 3 2 3 8" xfId="19414"/>
    <cellStyle name="Calculation 3 2 3 8 2" xfId="19415"/>
    <cellStyle name="Calculation 3 2 3 8 3" xfId="19416"/>
    <cellStyle name="Calculation 3 2 3 8 4" xfId="19417"/>
    <cellStyle name="Calculation 3 2 3 8 5" xfId="19418"/>
    <cellStyle name="Calculation 3 2 3 8 6" xfId="19419"/>
    <cellStyle name="Calculation 3 2 3 8 7" xfId="19420"/>
    <cellStyle name="Calculation 3 2 3 8 8" xfId="19421"/>
    <cellStyle name="Calculation 3 2 3 8 9" xfId="19422"/>
    <cellStyle name="Calculation 3 2 3 9" xfId="19423"/>
    <cellStyle name="Calculation 3 2 4" xfId="19424"/>
    <cellStyle name="Calculation 3 2 4 10" xfId="19425"/>
    <cellStyle name="Calculation 3 2 4 11" xfId="19426"/>
    <cellStyle name="Calculation 3 2 4 12" xfId="19427"/>
    <cellStyle name="Calculation 3 2 4 13" xfId="19428"/>
    <cellStyle name="Calculation 3 2 4 14" xfId="19429"/>
    <cellStyle name="Calculation 3 2 4 15" xfId="19430"/>
    <cellStyle name="Calculation 3 2 4 16" xfId="19431"/>
    <cellStyle name="Calculation 3 2 4 17" xfId="19432"/>
    <cellStyle name="Calculation 3 2 4 18" xfId="19433"/>
    <cellStyle name="Calculation 3 2 4 2" xfId="19434"/>
    <cellStyle name="Calculation 3 2 4 2 10" xfId="19435"/>
    <cellStyle name="Calculation 3 2 4 2 11" xfId="19436"/>
    <cellStyle name="Calculation 3 2 4 2 12" xfId="19437"/>
    <cellStyle name="Calculation 3 2 4 2 13" xfId="19438"/>
    <cellStyle name="Calculation 3 2 4 2 2" xfId="19439"/>
    <cellStyle name="Calculation 3 2 4 2 2 10" xfId="19440"/>
    <cellStyle name="Calculation 3 2 4 2 2 2" xfId="19441"/>
    <cellStyle name="Calculation 3 2 4 2 2 2 2" xfId="19442"/>
    <cellStyle name="Calculation 3 2 4 2 2 2 3" xfId="19443"/>
    <cellStyle name="Calculation 3 2 4 2 2 2 4" xfId="19444"/>
    <cellStyle name="Calculation 3 2 4 2 2 2 5" xfId="19445"/>
    <cellStyle name="Calculation 3 2 4 2 2 2 6" xfId="19446"/>
    <cellStyle name="Calculation 3 2 4 2 2 2 7" xfId="19447"/>
    <cellStyle name="Calculation 3 2 4 2 2 2 8" xfId="19448"/>
    <cellStyle name="Calculation 3 2 4 2 2 2 9" xfId="19449"/>
    <cellStyle name="Calculation 3 2 4 2 2 3" xfId="19450"/>
    <cellStyle name="Calculation 3 2 4 2 2 4" xfId="19451"/>
    <cellStyle name="Calculation 3 2 4 2 2 5" xfId="19452"/>
    <cellStyle name="Calculation 3 2 4 2 2 6" xfId="19453"/>
    <cellStyle name="Calculation 3 2 4 2 2 7" xfId="19454"/>
    <cellStyle name="Calculation 3 2 4 2 2 8" xfId="19455"/>
    <cellStyle name="Calculation 3 2 4 2 2 9" xfId="19456"/>
    <cellStyle name="Calculation 3 2 4 2 3" xfId="19457"/>
    <cellStyle name="Calculation 3 2 4 2 3 2" xfId="19458"/>
    <cellStyle name="Calculation 3 2 4 2 3 3" xfId="19459"/>
    <cellStyle name="Calculation 3 2 4 2 3 4" xfId="19460"/>
    <cellStyle name="Calculation 3 2 4 2 3 5" xfId="19461"/>
    <cellStyle name="Calculation 3 2 4 2 3 6" xfId="19462"/>
    <cellStyle name="Calculation 3 2 4 2 3 7" xfId="19463"/>
    <cellStyle name="Calculation 3 2 4 2 3 8" xfId="19464"/>
    <cellStyle name="Calculation 3 2 4 2 4" xfId="19465"/>
    <cellStyle name="Calculation 3 2 4 2 4 2" xfId="19466"/>
    <cellStyle name="Calculation 3 2 4 2 4 3" xfId="19467"/>
    <cellStyle name="Calculation 3 2 4 2 4 4" xfId="19468"/>
    <cellStyle name="Calculation 3 2 4 2 4 5" xfId="19469"/>
    <cellStyle name="Calculation 3 2 4 2 4 6" xfId="19470"/>
    <cellStyle name="Calculation 3 2 4 2 4 7" xfId="19471"/>
    <cellStyle name="Calculation 3 2 4 2 4 8" xfId="19472"/>
    <cellStyle name="Calculation 3 2 4 2 4 9" xfId="19473"/>
    <cellStyle name="Calculation 3 2 4 2 5" xfId="19474"/>
    <cellStyle name="Calculation 3 2 4 2 6" xfId="19475"/>
    <cellStyle name="Calculation 3 2 4 2 7" xfId="19476"/>
    <cellStyle name="Calculation 3 2 4 2 8" xfId="19477"/>
    <cellStyle name="Calculation 3 2 4 2 9" xfId="19478"/>
    <cellStyle name="Calculation 3 2 4 3" xfId="19479"/>
    <cellStyle name="Calculation 3 2 4 3 10" xfId="19480"/>
    <cellStyle name="Calculation 3 2 4 3 11" xfId="19481"/>
    <cellStyle name="Calculation 3 2 4 3 12" xfId="19482"/>
    <cellStyle name="Calculation 3 2 4 3 13" xfId="19483"/>
    <cellStyle name="Calculation 3 2 4 3 2" xfId="19484"/>
    <cellStyle name="Calculation 3 2 4 3 2 10" xfId="19485"/>
    <cellStyle name="Calculation 3 2 4 3 2 2" xfId="19486"/>
    <cellStyle name="Calculation 3 2 4 3 2 2 2" xfId="19487"/>
    <cellStyle name="Calculation 3 2 4 3 2 2 3" xfId="19488"/>
    <cellStyle name="Calculation 3 2 4 3 2 2 4" xfId="19489"/>
    <cellStyle name="Calculation 3 2 4 3 2 2 5" xfId="19490"/>
    <cellStyle name="Calculation 3 2 4 3 2 2 6" xfId="19491"/>
    <cellStyle name="Calculation 3 2 4 3 2 2 7" xfId="19492"/>
    <cellStyle name="Calculation 3 2 4 3 2 2 8" xfId="19493"/>
    <cellStyle name="Calculation 3 2 4 3 2 2 9" xfId="19494"/>
    <cellStyle name="Calculation 3 2 4 3 2 3" xfId="19495"/>
    <cellStyle name="Calculation 3 2 4 3 2 4" xfId="19496"/>
    <cellStyle name="Calculation 3 2 4 3 2 5" xfId="19497"/>
    <cellStyle name="Calculation 3 2 4 3 2 6" xfId="19498"/>
    <cellStyle name="Calculation 3 2 4 3 2 7" xfId="19499"/>
    <cellStyle name="Calculation 3 2 4 3 2 8" xfId="19500"/>
    <cellStyle name="Calculation 3 2 4 3 2 9" xfId="19501"/>
    <cellStyle name="Calculation 3 2 4 3 3" xfId="19502"/>
    <cellStyle name="Calculation 3 2 4 3 3 2" xfId="19503"/>
    <cellStyle name="Calculation 3 2 4 3 3 3" xfId="19504"/>
    <cellStyle name="Calculation 3 2 4 3 3 4" xfId="19505"/>
    <cellStyle name="Calculation 3 2 4 3 3 5" xfId="19506"/>
    <cellStyle name="Calculation 3 2 4 3 3 6" xfId="19507"/>
    <cellStyle name="Calculation 3 2 4 3 3 7" xfId="19508"/>
    <cellStyle name="Calculation 3 2 4 3 3 8" xfId="19509"/>
    <cellStyle name="Calculation 3 2 4 3 4" xfId="19510"/>
    <cellStyle name="Calculation 3 2 4 3 4 2" xfId="19511"/>
    <cellStyle name="Calculation 3 2 4 3 4 3" xfId="19512"/>
    <cellStyle name="Calculation 3 2 4 3 4 4" xfId="19513"/>
    <cellStyle name="Calculation 3 2 4 3 4 5" xfId="19514"/>
    <cellStyle name="Calculation 3 2 4 3 4 6" xfId="19515"/>
    <cellStyle name="Calculation 3 2 4 3 4 7" xfId="19516"/>
    <cellStyle name="Calculation 3 2 4 3 4 8" xfId="19517"/>
    <cellStyle name="Calculation 3 2 4 3 4 9" xfId="19518"/>
    <cellStyle name="Calculation 3 2 4 3 5" xfId="19519"/>
    <cellStyle name="Calculation 3 2 4 3 6" xfId="19520"/>
    <cellStyle name="Calculation 3 2 4 3 7" xfId="19521"/>
    <cellStyle name="Calculation 3 2 4 3 8" xfId="19522"/>
    <cellStyle name="Calculation 3 2 4 3 9" xfId="19523"/>
    <cellStyle name="Calculation 3 2 4 4" xfId="19524"/>
    <cellStyle name="Calculation 3 2 4 4 10" xfId="19525"/>
    <cellStyle name="Calculation 3 2 4 4 11" xfId="19526"/>
    <cellStyle name="Calculation 3 2 4 4 12" xfId="19527"/>
    <cellStyle name="Calculation 3 2 4 4 13" xfId="19528"/>
    <cellStyle name="Calculation 3 2 4 4 2" xfId="19529"/>
    <cellStyle name="Calculation 3 2 4 4 2 10" xfId="19530"/>
    <cellStyle name="Calculation 3 2 4 4 2 2" xfId="19531"/>
    <cellStyle name="Calculation 3 2 4 4 2 2 2" xfId="19532"/>
    <cellStyle name="Calculation 3 2 4 4 2 2 3" xfId="19533"/>
    <cellStyle name="Calculation 3 2 4 4 2 2 4" xfId="19534"/>
    <cellStyle name="Calculation 3 2 4 4 2 2 5" xfId="19535"/>
    <cellStyle name="Calculation 3 2 4 4 2 2 6" xfId="19536"/>
    <cellStyle name="Calculation 3 2 4 4 2 2 7" xfId="19537"/>
    <cellStyle name="Calculation 3 2 4 4 2 2 8" xfId="19538"/>
    <cellStyle name="Calculation 3 2 4 4 2 2 9" xfId="19539"/>
    <cellStyle name="Calculation 3 2 4 4 2 3" xfId="19540"/>
    <cellStyle name="Calculation 3 2 4 4 2 4" xfId="19541"/>
    <cellStyle name="Calculation 3 2 4 4 2 5" xfId="19542"/>
    <cellStyle name="Calculation 3 2 4 4 2 6" xfId="19543"/>
    <cellStyle name="Calculation 3 2 4 4 2 7" xfId="19544"/>
    <cellStyle name="Calculation 3 2 4 4 2 8" xfId="19545"/>
    <cellStyle name="Calculation 3 2 4 4 2 9" xfId="19546"/>
    <cellStyle name="Calculation 3 2 4 4 3" xfId="19547"/>
    <cellStyle name="Calculation 3 2 4 4 3 2" xfId="19548"/>
    <cellStyle name="Calculation 3 2 4 4 3 3" xfId="19549"/>
    <cellStyle name="Calculation 3 2 4 4 3 4" xfId="19550"/>
    <cellStyle name="Calculation 3 2 4 4 3 5" xfId="19551"/>
    <cellStyle name="Calculation 3 2 4 4 3 6" xfId="19552"/>
    <cellStyle name="Calculation 3 2 4 4 3 7" xfId="19553"/>
    <cellStyle name="Calculation 3 2 4 4 3 8" xfId="19554"/>
    <cellStyle name="Calculation 3 2 4 4 4" xfId="19555"/>
    <cellStyle name="Calculation 3 2 4 4 4 2" xfId="19556"/>
    <cellStyle name="Calculation 3 2 4 4 4 3" xfId="19557"/>
    <cellStyle name="Calculation 3 2 4 4 4 4" xfId="19558"/>
    <cellStyle name="Calculation 3 2 4 4 4 5" xfId="19559"/>
    <cellStyle name="Calculation 3 2 4 4 4 6" xfId="19560"/>
    <cellStyle name="Calculation 3 2 4 4 4 7" xfId="19561"/>
    <cellStyle name="Calculation 3 2 4 4 4 8" xfId="19562"/>
    <cellStyle name="Calculation 3 2 4 4 4 9" xfId="19563"/>
    <cellStyle name="Calculation 3 2 4 4 5" xfId="19564"/>
    <cellStyle name="Calculation 3 2 4 4 6" xfId="19565"/>
    <cellStyle name="Calculation 3 2 4 4 7" xfId="19566"/>
    <cellStyle name="Calculation 3 2 4 4 8" xfId="19567"/>
    <cellStyle name="Calculation 3 2 4 4 9" xfId="19568"/>
    <cellStyle name="Calculation 3 2 4 5" xfId="19569"/>
    <cellStyle name="Calculation 3 2 4 5 10" xfId="19570"/>
    <cellStyle name="Calculation 3 2 4 5 11" xfId="19571"/>
    <cellStyle name="Calculation 3 2 4 5 12" xfId="19572"/>
    <cellStyle name="Calculation 3 2 4 5 13" xfId="19573"/>
    <cellStyle name="Calculation 3 2 4 5 2" xfId="19574"/>
    <cellStyle name="Calculation 3 2 4 5 2 10" xfId="19575"/>
    <cellStyle name="Calculation 3 2 4 5 2 2" xfId="19576"/>
    <cellStyle name="Calculation 3 2 4 5 2 2 2" xfId="19577"/>
    <cellStyle name="Calculation 3 2 4 5 2 2 3" xfId="19578"/>
    <cellStyle name="Calculation 3 2 4 5 2 2 4" xfId="19579"/>
    <cellStyle name="Calculation 3 2 4 5 2 2 5" xfId="19580"/>
    <cellStyle name="Calculation 3 2 4 5 2 2 6" xfId="19581"/>
    <cellStyle name="Calculation 3 2 4 5 2 2 7" xfId="19582"/>
    <cellStyle name="Calculation 3 2 4 5 2 2 8" xfId="19583"/>
    <cellStyle name="Calculation 3 2 4 5 2 2 9" xfId="19584"/>
    <cellStyle name="Calculation 3 2 4 5 2 3" xfId="19585"/>
    <cellStyle name="Calculation 3 2 4 5 2 4" xfId="19586"/>
    <cellStyle name="Calculation 3 2 4 5 2 5" xfId="19587"/>
    <cellStyle name="Calculation 3 2 4 5 2 6" xfId="19588"/>
    <cellStyle name="Calculation 3 2 4 5 2 7" xfId="19589"/>
    <cellStyle name="Calculation 3 2 4 5 2 8" xfId="19590"/>
    <cellStyle name="Calculation 3 2 4 5 2 9" xfId="19591"/>
    <cellStyle name="Calculation 3 2 4 5 3" xfId="19592"/>
    <cellStyle name="Calculation 3 2 4 5 3 2" xfId="19593"/>
    <cellStyle name="Calculation 3 2 4 5 3 3" xfId="19594"/>
    <cellStyle name="Calculation 3 2 4 5 3 4" xfId="19595"/>
    <cellStyle name="Calculation 3 2 4 5 3 5" xfId="19596"/>
    <cellStyle name="Calculation 3 2 4 5 3 6" xfId="19597"/>
    <cellStyle name="Calculation 3 2 4 5 3 7" xfId="19598"/>
    <cellStyle name="Calculation 3 2 4 5 3 8" xfId="19599"/>
    <cellStyle name="Calculation 3 2 4 5 4" xfId="19600"/>
    <cellStyle name="Calculation 3 2 4 5 4 2" xfId="19601"/>
    <cellStyle name="Calculation 3 2 4 5 4 3" xfId="19602"/>
    <cellStyle name="Calculation 3 2 4 5 4 4" xfId="19603"/>
    <cellStyle name="Calculation 3 2 4 5 4 5" xfId="19604"/>
    <cellStyle name="Calculation 3 2 4 5 4 6" xfId="19605"/>
    <cellStyle name="Calculation 3 2 4 5 4 7" xfId="19606"/>
    <cellStyle name="Calculation 3 2 4 5 4 8" xfId="19607"/>
    <cellStyle name="Calculation 3 2 4 5 4 9" xfId="19608"/>
    <cellStyle name="Calculation 3 2 4 5 5" xfId="19609"/>
    <cellStyle name="Calculation 3 2 4 5 6" xfId="19610"/>
    <cellStyle name="Calculation 3 2 4 5 7" xfId="19611"/>
    <cellStyle name="Calculation 3 2 4 5 8" xfId="19612"/>
    <cellStyle name="Calculation 3 2 4 5 9" xfId="19613"/>
    <cellStyle name="Calculation 3 2 4 6" xfId="19614"/>
    <cellStyle name="Calculation 3 2 4 6 10" xfId="19615"/>
    <cellStyle name="Calculation 3 2 4 6 2" xfId="19616"/>
    <cellStyle name="Calculation 3 2 4 6 2 2" xfId="19617"/>
    <cellStyle name="Calculation 3 2 4 6 2 3" xfId="19618"/>
    <cellStyle name="Calculation 3 2 4 6 2 4" xfId="19619"/>
    <cellStyle name="Calculation 3 2 4 6 2 5" xfId="19620"/>
    <cellStyle name="Calculation 3 2 4 6 2 6" xfId="19621"/>
    <cellStyle name="Calculation 3 2 4 6 2 7" xfId="19622"/>
    <cellStyle name="Calculation 3 2 4 6 2 8" xfId="19623"/>
    <cellStyle name="Calculation 3 2 4 6 2 9" xfId="19624"/>
    <cellStyle name="Calculation 3 2 4 6 3" xfId="19625"/>
    <cellStyle name="Calculation 3 2 4 6 4" xfId="19626"/>
    <cellStyle name="Calculation 3 2 4 6 5" xfId="19627"/>
    <cellStyle name="Calculation 3 2 4 6 6" xfId="19628"/>
    <cellStyle name="Calculation 3 2 4 6 7" xfId="19629"/>
    <cellStyle name="Calculation 3 2 4 6 8" xfId="19630"/>
    <cellStyle name="Calculation 3 2 4 6 9" xfId="19631"/>
    <cellStyle name="Calculation 3 2 4 7" xfId="19632"/>
    <cellStyle name="Calculation 3 2 4 7 2" xfId="19633"/>
    <cellStyle name="Calculation 3 2 4 7 3" xfId="19634"/>
    <cellStyle name="Calculation 3 2 4 7 4" xfId="19635"/>
    <cellStyle name="Calculation 3 2 4 7 5" xfId="19636"/>
    <cellStyle name="Calculation 3 2 4 7 6" xfId="19637"/>
    <cellStyle name="Calculation 3 2 4 7 7" xfId="19638"/>
    <cellStyle name="Calculation 3 2 4 7 8" xfId="19639"/>
    <cellStyle name="Calculation 3 2 4 8" xfId="19640"/>
    <cellStyle name="Calculation 3 2 4 8 2" xfId="19641"/>
    <cellStyle name="Calculation 3 2 4 8 3" xfId="19642"/>
    <cellStyle name="Calculation 3 2 4 8 4" xfId="19643"/>
    <cellStyle name="Calculation 3 2 4 8 5" xfId="19644"/>
    <cellStyle name="Calculation 3 2 4 8 6" xfId="19645"/>
    <cellStyle name="Calculation 3 2 4 8 7" xfId="19646"/>
    <cellStyle name="Calculation 3 2 4 8 8" xfId="19647"/>
    <cellStyle name="Calculation 3 2 4 8 9" xfId="19648"/>
    <cellStyle name="Calculation 3 2 4 9" xfId="19649"/>
    <cellStyle name="Calculation 3 2 5" xfId="19650"/>
    <cellStyle name="Calculation 3 2 5 10" xfId="19651"/>
    <cellStyle name="Calculation 3 2 5 11" xfId="19652"/>
    <cellStyle name="Calculation 3 2 5 12" xfId="19653"/>
    <cellStyle name="Calculation 3 2 5 13" xfId="19654"/>
    <cellStyle name="Calculation 3 2 5 2" xfId="19655"/>
    <cellStyle name="Calculation 3 2 5 2 10" xfId="19656"/>
    <cellStyle name="Calculation 3 2 5 2 2" xfId="19657"/>
    <cellStyle name="Calculation 3 2 5 2 2 2" xfId="19658"/>
    <cellStyle name="Calculation 3 2 5 2 2 3" xfId="19659"/>
    <cellStyle name="Calculation 3 2 5 2 2 4" xfId="19660"/>
    <cellStyle name="Calculation 3 2 5 2 2 5" xfId="19661"/>
    <cellStyle name="Calculation 3 2 5 2 2 6" xfId="19662"/>
    <cellStyle name="Calculation 3 2 5 2 2 7" xfId="19663"/>
    <cellStyle name="Calculation 3 2 5 2 2 8" xfId="19664"/>
    <cellStyle name="Calculation 3 2 5 2 2 9" xfId="19665"/>
    <cellStyle name="Calculation 3 2 5 2 3" xfId="19666"/>
    <cellStyle name="Calculation 3 2 5 2 4" xfId="19667"/>
    <cellStyle name="Calculation 3 2 5 2 5" xfId="19668"/>
    <cellStyle name="Calculation 3 2 5 2 6" xfId="19669"/>
    <cellStyle name="Calculation 3 2 5 2 7" xfId="19670"/>
    <cellStyle name="Calculation 3 2 5 2 8" xfId="19671"/>
    <cellStyle name="Calculation 3 2 5 2 9" xfId="19672"/>
    <cellStyle name="Calculation 3 2 5 3" xfId="19673"/>
    <cellStyle name="Calculation 3 2 5 3 2" xfId="19674"/>
    <cellStyle name="Calculation 3 2 5 3 3" xfId="19675"/>
    <cellStyle name="Calculation 3 2 5 3 4" xfId="19676"/>
    <cellStyle name="Calculation 3 2 5 3 5" xfId="19677"/>
    <cellStyle name="Calculation 3 2 5 3 6" xfId="19678"/>
    <cellStyle name="Calculation 3 2 5 3 7" xfId="19679"/>
    <cellStyle name="Calculation 3 2 5 3 8" xfId="19680"/>
    <cellStyle name="Calculation 3 2 5 4" xfId="19681"/>
    <cellStyle name="Calculation 3 2 5 4 2" xfId="19682"/>
    <cellStyle name="Calculation 3 2 5 4 3" xfId="19683"/>
    <cellStyle name="Calculation 3 2 5 4 4" xfId="19684"/>
    <cellStyle name="Calculation 3 2 5 4 5" xfId="19685"/>
    <cellStyle name="Calculation 3 2 5 4 6" xfId="19686"/>
    <cellStyle name="Calculation 3 2 5 4 7" xfId="19687"/>
    <cellStyle name="Calculation 3 2 5 4 8" xfId="19688"/>
    <cellStyle name="Calculation 3 2 5 4 9" xfId="19689"/>
    <cellStyle name="Calculation 3 2 5 5" xfId="19690"/>
    <cellStyle name="Calculation 3 2 5 6" xfId="19691"/>
    <cellStyle name="Calculation 3 2 5 7" xfId="19692"/>
    <cellStyle name="Calculation 3 2 5 8" xfId="19693"/>
    <cellStyle name="Calculation 3 2 5 9" xfId="19694"/>
    <cellStyle name="Calculation 3 2 6" xfId="19695"/>
    <cellStyle name="Calculation 3 2 6 10" xfId="19696"/>
    <cellStyle name="Calculation 3 2 6 11" xfId="19697"/>
    <cellStyle name="Calculation 3 2 6 12" xfId="19698"/>
    <cellStyle name="Calculation 3 2 6 13" xfId="19699"/>
    <cellStyle name="Calculation 3 2 6 2" xfId="19700"/>
    <cellStyle name="Calculation 3 2 6 2 10" xfId="19701"/>
    <cellStyle name="Calculation 3 2 6 2 2" xfId="19702"/>
    <cellStyle name="Calculation 3 2 6 2 2 2" xfId="19703"/>
    <cellStyle name="Calculation 3 2 6 2 2 3" xfId="19704"/>
    <cellStyle name="Calculation 3 2 6 2 2 4" xfId="19705"/>
    <cellStyle name="Calculation 3 2 6 2 2 5" xfId="19706"/>
    <cellStyle name="Calculation 3 2 6 2 2 6" xfId="19707"/>
    <cellStyle name="Calculation 3 2 6 2 2 7" xfId="19708"/>
    <cellStyle name="Calculation 3 2 6 2 2 8" xfId="19709"/>
    <cellStyle name="Calculation 3 2 6 2 2 9" xfId="19710"/>
    <cellStyle name="Calculation 3 2 6 2 3" xfId="19711"/>
    <cellStyle name="Calculation 3 2 6 2 4" xfId="19712"/>
    <cellStyle name="Calculation 3 2 6 2 5" xfId="19713"/>
    <cellStyle name="Calculation 3 2 6 2 6" xfId="19714"/>
    <cellStyle name="Calculation 3 2 6 2 7" xfId="19715"/>
    <cellStyle name="Calculation 3 2 6 2 8" xfId="19716"/>
    <cellStyle name="Calculation 3 2 6 2 9" xfId="19717"/>
    <cellStyle name="Calculation 3 2 6 3" xfId="19718"/>
    <cellStyle name="Calculation 3 2 6 3 2" xfId="19719"/>
    <cellStyle name="Calculation 3 2 6 3 3" xfId="19720"/>
    <cellStyle name="Calculation 3 2 6 3 4" xfId="19721"/>
    <cellStyle name="Calculation 3 2 6 3 5" xfId="19722"/>
    <cellStyle name="Calculation 3 2 6 3 6" xfId="19723"/>
    <cellStyle name="Calculation 3 2 6 3 7" xfId="19724"/>
    <cellStyle name="Calculation 3 2 6 3 8" xfId="19725"/>
    <cellStyle name="Calculation 3 2 6 4" xfId="19726"/>
    <cellStyle name="Calculation 3 2 6 4 2" xfId="19727"/>
    <cellStyle name="Calculation 3 2 6 4 3" xfId="19728"/>
    <cellStyle name="Calculation 3 2 6 4 4" xfId="19729"/>
    <cellStyle name="Calculation 3 2 6 4 5" xfId="19730"/>
    <cellStyle name="Calculation 3 2 6 4 6" xfId="19731"/>
    <cellStyle name="Calculation 3 2 6 4 7" xfId="19732"/>
    <cellStyle name="Calculation 3 2 6 4 8" xfId="19733"/>
    <cellStyle name="Calculation 3 2 6 4 9" xfId="19734"/>
    <cellStyle name="Calculation 3 2 6 5" xfId="19735"/>
    <cellStyle name="Calculation 3 2 6 6" xfId="19736"/>
    <cellStyle name="Calculation 3 2 6 7" xfId="19737"/>
    <cellStyle name="Calculation 3 2 6 8" xfId="19738"/>
    <cellStyle name="Calculation 3 2 6 9" xfId="19739"/>
    <cellStyle name="Calculation 3 2 7" xfId="19740"/>
    <cellStyle name="Calculation 3 2 7 2" xfId="19741"/>
    <cellStyle name="Calculation 3 2 7 3" xfId="19742"/>
    <cellStyle name="Calculation 3 2 7 4" xfId="19743"/>
    <cellStyle name="Calculation 3 2 7 5" xfId="19744"/>
    <cellStyle name="Calculation 3 2 7 6" xfId="19745"/>
    <cellStyle name="Calculation 3 2 7 7" xfId="19746"/>
    <cellStyle name="Calculation 3 2 7 8" xfId="19747"/>
    <cellStyle name="Calculation 3 2 7 9" xfId="19748"/>
    <cellStyle name="Calculation 3 2 8" xfId="19749"/>
    <cellStyle name="Calculation 3 2 9" xfId="19750"/>
    <cellStyle name="Calculation 3 3" xfId="19751"/>
    <cellStyle name="Calculation 3 3 10" xfId="19752"/>
    <cellStyle name="Calculation 3 3 11" xfId="19753"/>
    <cellStyle name="Calculation 3 3 12" xfId="19754"/>
    <cellStyle name="Calculation 3 3 13" xfId="19755"/>
    <cellStyle name="Calculation 3 3 14" xfId="19756"/>
    <cellStyle name="Calculation 3 3 2" xfId="19757"/>
    <cellStyle name="Calculation 3 3 2 10" xfId="19758"/>
    <cellStyle name="Calculation 3 3 2 11" xfId="19759"/>
    <cellStyle name="Calculation 3 3 2 12" xfId="19760"/>
    <cellStyle name="Calculation 3 3 2 13" xfId="19761"/>
    <cellStyle name="Calculation 3 3 2 14" xfId="19762"/>
    <cellStyle name="Calculation 3 3 2 15" xfId="19763"/>
    <cellStyle name="Calculation 3 3 2 16" xfId="19764"/>
    <cellStyle name="Calculation 3 3 2 17" xfId="19765"/>
    <cellStyle name="Calculation 3 3 2 18" xfId="19766"/>
    <cellStyle name="Calculation 3 3 2 19" xfId="19767"/>
    <cellStyle name="Calculation 3 3 2 2" xfId="19768"/>
    <cellStyle name="Calculation 3 3 2 2 10" xfId="19769"/>
    <cellStyle name="Calculation 3 3 2 2 11" xfId="19770"/>
    <cellStyle name="Calculation 3 3 2 2 12" xfId="19771"/>
    <cellStyle name="Calculation 3 3 2 2 13" xfId="19772"/>
    <cellStyle name="Calculation 3 3 2 2 2" xfId="19773"/>
    <cellStyle name="Calculation 3 3 2 2 2 10" xfId="19774"/>
    <cellStyle name="Calculation 3 3 2 2 2 2" xfId="19775"/>
    <cellStyle name="Calculation 3 3 2 2 2 2 2" xfId="19776"/>
    <cellStyle name="Calculation 3 3 2 2 2 2 3" xfId="19777"/>
    <cellStyle name="Calculation 3 3 2 2 2 2 4" xfId="19778"/>
    <cellStyle name="Calculation 3 3 2 2 2 2 5" xfId="19779"/>
    <cellStyle name="Calculation 3 3 2 2 2 2 6" xfId="19780"/>
    <cellStyle name="Calculation 3 3 2 2 2 2 7" xfId="19781"/>
    <cellStyle name="Calculation 3 3 2 2 2 2 8" xfId="19782"/>
    <cellStyle name="Calculation 3 3 2 2 2 2 9" xfId="19783"/>
    <cellStyle name="Calculation 3 3 2 2 2 3" xfId="19784"/>
    <cellStyle name="Calculation 3 3 2 2 2 4" xfId="19785"/>
    <cellStyle name="Calculation 3 3 2 2 2 5" xfId="19786"/>
    <cellStyle name="Calculation 3 3 2 2 2 6" xfId="19787"/>
    <cellStyle name="Calculation 3 3 2 2 2 7" xfId="19788"/>
    <cellStyle name="Calculation 3 3 2 2 2 8" xfId="19789"/>
    <cellStyle name="Calculation 3 3 2 2 2 9" xfId="19790"/>
    <cellStyle name="Calculation 3 3 2 2 3" xfId="19791"/>
    <cellStyle name="Calculation 3 3 2 2 3 2" xfId="19792"/>
    <cellStyle name="Calculation 3 3 2 2 3 3" xfId="19793"/>
    <cellStyle name="Calculation 3 3 2 2 3 4" xfId="19794"/>
    <cellStyle name="Calculation 3 3 2 2 3 5" xfId="19795"/>
    <cellStyle name="Calculation 3 3 2 2 3 6" xfId="19796"/>
    <cellStyle name="Calculation 3 3 2 2 3 7" xfId="19797"/>
    <cellStyle name="Calculation 3 3 2 2 3 8" xfId="19798"/>
    <cellStyle name="Calculation 3 3 2 2 4" xfId="19799"/>
    <cellStyle name="Calculation 3 3 2 2 4 2" xfId="19800"/>
    <cellStyle name="Calculation 3 3 2 2 4 3" xfId="19801"/>
    <cellStyle name="Calculation 3 3 2 2 4 4" xfId="19802"/>
    <cellStyle name="Calculation 3 3 2 2 4 5" xfId="19803"/>
    <cellStyle name="Calculation 3 3 2 2 4 6" xfId="19804"/>
    <cellStyle name="Calculation 3 3 2 2 4 7" xfId="19805"/>
    <cellStyle name="Calculation 3 3 2 2 4 8" xfId="19806"/>
    <cellStyle name="Calculation 3 3 2 2 4 9" xfId="19807"/>
    <cellStyle name="Calculation 3 3 2 2 5" xfId="19808"/>
    <cellStyle name="Calculation 3 3 2 2 6" xfId="19809"/>
    <cellStyle name="Calculation 3 3 2 2 7" xfId="19810"/>
    <cellStyle name="Calculation 3 3 2 2 8" xfId="19811"/>
    <cellStyle name="Calculation 3 3 2 2 9" xfId="19812"/>
    <cellStyle name="Calculation 3 3 2 3" xfId="19813"/>
    <cellStyle name="Calculation 3 3 2 3 10" xfId="19814"/>
    <cellStyle name="Calculation 3 3 2 3 11" xfId="19815"/>
    <cellStyle name="Calculation 3 3 2 3 12" xfId="19816"/>
    <cellStyle name="Calculation 3 3 2 3 13" xfId="19817"/>
    <cellStyle name="Calculation 3 3 2 3 2" xfId="19818"/>
    <cellStyle name="Calculation 3 3 2 3 2 10" xfId="19819"/>
    <cellStyle name="Calculation 3 3 2 3 2 2" xfId="19820"/>
    <cellStyle name="Calculation 3 3 2 3 2 2 2" xfId="19821"/>
    <cellStyle name="Calculation 3 3 2 3 2 2 3" xfId="19822"/>
    <cellStyle name="Calculation 3 3 2 3 2 2 4" xfId="19823"/>
    <cellStyle name="Calculation 3 3 2 3 2 2 5" xfId="19824"/>
    <cellStyle name="Calculation 3 3 2 3 2 2 6" xfId="19825"/>
    <cellStyle name="Calculation 3 3 2 3 2 2 7" xfId="19826"/>
    <cellStyle name="Calculation 3 3 2 3 2 2 8" xfId="19827"/>
    <cellStyle name="Calculation 3 3 2 3 2 2 9" xfId="19828"/>
    <cellStyle name="Calculation 3 3 2 3 2 3" xfId="19829"/>
    <cellStyle name="Calculation 3 3 2 3 2 4" xfId="19830"/>
    <cellStyle name="Calculation 3 3 2 3 2 5" xfId="19831"/>
    <cellStyle name="Calculation 3 3 2 3 2 6" xfId="19832"/>
    <cellStyle name="Calculation 3 3 2 3 2 7" xfId="19833"/>
    <cellStyle name="Calculation 3 3 2 3 2 8" xfId="19834"/>
    <cellStyle name="Calculation 3 3 2 3 2 9" xfId="19835"/>
    <cellStyle name="Calculation 3 3 2 3 3" xfId="19836"/>
    <cellStyle name="Calculation 3 3 2 3 3 2" xfId="19837"/>
    <cellStyle name="Calculation 3 3 2 3 3 3" xfId="19838"/>
    <cellStyle name="Calculation 3 3 2 3 3 4" xfId="19839"/>
    <cellStyle name="Calculation 3 3 2 3 3 5" xfId="19840"/>
    <cellStyle name="Calculation 3 3 2 3 3 6" xfId="19841"/>
    <cellStyle name="Calculation 3 3 2 3 3 7" xfId="19842"/>
    <cellStyle name="Calculation 3 3 2 3 3 8" xfId="19843"/>
    <cellStyle name="Calculation 3 3 2 3 4" xfId="19844"/>
    <cellStyle name="Calculation 3 3 2 3 4 2" xfId="19845"/>
    <cellStyle name="Calculation 3 3 2 3 4 3" xfId="19846"/>
    <cellStyle name="Calculation 3 3 2 3 4 4" xfId="19847"/>
    <cellStyle name="Calculation 3 3 2 3 4 5" xfId="19848"/>
    <cellStyle name="Calculation 3 3 2 3 4 6" xfId="19849"/>
    <cellStyle name="Calculation 3 3 2 3 4 7" xfId="19850"/>
    <cellStyle name="Calculation 3 3 2 3 4 8" xfId="19851"/>
    <cellStyle name="Calculation 3 3 2 3 4 9" xfId="19852"/>
    <cellStyle name="Calculation 3 3 2 3 5" xfId="19853"/>
    <cellStyle name="Calculation 3 3 2 3 6" xfId="19854"/>
    <cellStyle name="Calculation 3 3 2 3 7" xfId="19855"/>
    <cellStyle name="Calculation 3 3 2 3 8" xfId="19856"/>
    <cellStyle name="Calculation 3 3 2 3 9" xfId="19857"/>
    <cellStyle name="Calculation 3 3 2 4" xfId="19858"/>
    <cellStyle name="Calculation 3 3 2 4 10" xfId="19859"/>
    <cellStyle name="Calculation 3 3 2 4 11" xfId="19860"/>
    <cellStyle name="Calculation 3 3 2 4 12" xfId="19861"/>
    <cellStyle name="Calculation 3 3 2 4 13" xfId="19862"/>
    <cellStyle name="Calculation 3 3 2 4 2" xfId="19863"/>
    <cellStyle name="Calculation 3 3 2 4 2 10" xfId="19864"/>
    <cellStyle name="Calculation 3 3 2 4 2 2" xfId="19865"/>
    <cellStyle name="Calculation 3 3 2 4 2 2 2" xfId="19866"/>
    <cellStyle name="Calculation 3 3 2 4 2 2 3" xfId="19867"/>
    <cellStyle name="Calculation 3 3 2 4 2 2 4" xfId="19868"/>
    <cellStyle name="Calculation 3 3 2 4 2 2 5" xfId="19869"/>
    <cellStyle name="Calculation 3 3 2 4 2 2 6" xfId="19870"/>
    <cellStyle name="Calculation 3 3 2 4 2 2 7" xfId="19871"/>
    <cellStyle name="Calculation 3 3 2 4 2 2 8" xfId="19872"/>
    <cellStyle name="Calculation 3 3 2 4 2 2 9" xfId="19873"/>
    <cellStyle name="Calculation 3 3 2 4 2 3" xfId="19874"/>
    <cellStyle name="Calculation 3 3 2 4 2 4" xfId="19875"/>
    <cellStyle name="Calculation 3 3 2 4 2 5" xfId="19876"/>
    <cellStyle name="Calculation 3 3 2 4 2 6" xfId="19877"/>
    <cellStyle name="Calculation 3 3 2 4 2 7" xfId="19878"/>
    <cellStyle name="Calculation 3 3 2 4 2 8" xfId="19879"/>
    <cellStyle name="Calculation 3 3 2 4 2 9" xfId="19880"/>
    <cellStyle name="Calculation 3 3 2 4 3" xfId="19881"/>
    <cellStyle name="Calculation 3 3 2 4 3 2" xfId="19882"/>
    <cellStyle name="Calculation 3 3 2 4 3 3" xfId="19883"/>
    <cellStyle name="Calculation 3 3 2 4 3 4" xfId="19884"/>
    <cellStyle name="Calculation 3 3 2 4 3 5" xfId="19885"/>
    <cellStyle name="Calculation 3 3 2 4 3 6" xfId="19886"/>
    <cellStyle name="Calculation 3 3 2 4 3 7" xfId="19887"/>
    <cellStyle name="Calculation 3 3 2 4 3 8" xfId="19888"/>
    <cellStyle name="Calculation 3 3 2 4 4" xfId="19889"/>
    <cellStyle name="Calculation 3 3 2 4 4 2" xfId="19890"/>
    <cellStyle name="Calculation 3 3 2 4 4 3" xfId="19891"/>
    <cellStyle name="Calculation 3 3 2 4 4 4" xfId="19892"/>
    <cellStyle name="Calculation 3 3 2 4 4 5" xfId="19893"/>
    <cellStyle name="Calculation 3 3 2 4 4 6" xfId="19894"/>
    <cellStyle name="Calculation 3 3 2 4 4 7" xfId="19895"/>
    <cellStyle name="Calculation 3 3 2 4 4 8" xfId="19896"/>
    <cellStyle name="Calculation 3 3 2 4 4 9" xfId="19897"/>
    <cellStyle name="Calculation 3 3 2 4 5" xfId="19898"/>
    <cellStyle name="Calculation 3 3 2 4 6" xfId="19899"/>
    <cellStyle name="Calculation 3 3 2 4 7" xfId="19900"/>
    <cellStyle name="Calculation 3 3 2 4 8" xfId="19901"/>
    <cellStyle name="Calculation 3 3 2 4 9" xfId="19902"/>
    <cellStyle name="Calculation 3 3 2 5" xfId="19903"/>
    <cellStyle name="Calculation 3 3 2 5 10" xfId="19904"/>
    <cellStyle name="Calculation 3 3 2 5 11" xfId="19905"/>
    <cellStyle name="Calculation 3 3 2 5 12" xfId="19906"/>
    <cellStyle name="Calculation 3 3 2 5 13" xfId="19907"/>
    <cellStyle name="Calculation 3 3 2 5 2" xfId="19908"/>
    <cellStyle name="Calculation 3 3 2 5 2 10" xfId="19909"/>
    <cellStyle name="Calculation 3 3 2 5 2 2" xfId="19910"/>
    <cellStyle name="Calculation 3 3 2 5 2 2 2" xfId="19911"/>
    <cellStyle name="Calculation 3 3 2 5 2 2 3" xfId="19912"/>
    <cellStyle name="Calculation 3 3 2 5 2 2 4" xfId="19913"/>
    <cellStyle name="Calculation 3 3 2 5 2 2 5" xfId="19914"/>
    <cellStyle name="Calculation 3 3 2 5 2 2 6" xfId="19915"/>
    <cellStyle name="Calculation 3 3 2 5 2 2 7" xfId="19916"/>
    <cellStyle name="Calculation 3 3 2 5 2 2 8" xfId="19917"/>
    <cellStyle name="Calculation 3 3 2 5 2 2 9" xfId="19918"/>
    <cellStyle name="Calculation 3 3 2 5 2 3" xfId="19919"/>
    <cellStyle name="Calculation 3 3 2 5 2 4" xfId="19920"/>
    <cellStyle name="Calculation 3 3 2 5 2 5" xfId="19921"/>
    <cellStyle name="Calculation 3 3 2 5 2 6" xfId="19922"/>
    <cellStyle name="Calculation 3 3 2 5 2 7" xfId="19923"/>
    <cellStyle name="Calculation 3 3 2 5 2 8" xfId="19924"/>
    <cellStyle name="Calculation 3 3 2 5 2 9" xfId="19925"/>
    <cellStyle name="Calculation 3 3 2 5 3" xfId="19926"/>
    <cellStyle name="Calculation 3 3 2 5 3 2" xfId="19927"/>
    <cellStyle name="Calculation 3 3 2 5 3 3" xfId="19928"/>
    <cellStyle name="Calculation 3 3 2 5 3 4" xfId="19929"/>
    <cellStyle name="Calculation 3 3 2 5 3 5" xfId="19930"/>
    <cellStyle name="Calculation 3 3 2 5 3 6" xfId="19931"/>
    <cellStyle name="Calculation 3 3 2 5 3 7" xfId="19932"/>
    <cellStyle name="Calculation 3 3 2 5 3 8" xfId="19933"/>
    <cellStyle name="Calculation 3 3 2 5 4" xfId="19934"/>
    <cellStyle name="Calculation 3 3 2 5 4 2" xfId="19935"/>
    <cellStyle name="Calculation 3 3 2 5 4 3" xfId="19936"/>
    <cellStyle name="Calculation 3 3 2 5 4 4" xfId="19937"/>
    <cellStyle name="Calculation 3 3 2 5 4 5" xfId="19938"/>
    <cellStyle name="Calculation 3 3 2 5 4 6" xfId="19939"/>
    <cellStyle name="Calculation 3 3 2 5 4 7" xfId="19940"/>
    <cellStyle name="Calculation 3 3 2 5 4 8" xfId="19941"/>
    <cellStyle name="Calculation 3 3 2 5 4 9" xfId="19942"/>
    <cellStyle name="Calculation 3 3 2 5 5" xfId="19943"/>
    <cellStyle name="Calculation 3 3 2 5 6" xfId="19944"/>
    <cellStyle name="Calculation 3 3 2 5 7" xfId="19945"/>
    <cellStyle name="Calculation 3 3 2 5 8" xfId="19946"/>
    <cellStyle name="Calculation 3 3 2 5 9" xfId="19947"/>
    <cellStyle name="Calculation 3 3 2 6" xfId="19948"/>
    <cellStyle name="Calculation 3 3 2 6 10" xfId="19949"/>
    <cellStyle name="Calculation 3 3 2 6 2" xfId="19950"/>
    <cellStyle name="Calculation 3 3 2 6 2 2" xfId="19951"/>
    <cellStyle name="Calculation 3 3 2 6 2 3" xfId="19952"/>
    <cellStyle name="Calculation 3 3 2 6 2 4" xfId="19953"/>
    <cellStyle name="Calculation 3 3 2 6 2 5" xfId="19954"/>
    <cellStyle name="Calculation 3 3 2 6 2 6" xfId="19955"/>
    <cellStyle name="Calculation 3 3 2 6 2 7" xfId="19956"/>
    <cellStyle name="Calculation 3 3 2 6 2 8" xfId="19957"/>
    <cellStyle name="Calculation 3 3 2 6 2 9" xfId="19958"/>
    <cellStyle name="Calculation 3 3 2 6 3" xfId="19959"/>
    <cellStyle name="Calculation 3 3 2 6 4" xfId="19960"/>
    <cellStyle name="Calculation 3 3 2 6 5" xfId="19961"/>
    <cellStyle name="Calculation 3 3 2 6 6" xfId="19962"/>
    <cellStyle name="Calculation 3 3 2 6 7" xfId="19963"/>
    <cellStyle name="Calculation 3 3 2 6 8" xfId="19964"/>
    <cellStyle name="Calculation 3 3 2 6 9" xfId="19965"/>
    <cellStyle name="Calculation 3 3 2 7" xfId="19966"/>
    <cellStyle name="Calculation 3 3 2 7 2" xfId="19967"/>
    <cellStyle name="Calculation 3 3 2 7 3" xfId="19968"/>
    <cellStyle name="Calculation 3 3 2 7 4" xfId="19969"/>
    <cellStyle name="Calculation 3 3 2 7 5" xfId="19970"/>
    <cellStyle name="Calculation 3 3 2 7 6" xfId="19971"/>
    <cellStyle name="Calculation 3 3 2 7 7" xfId="19972"/>
    <cellStyle name="Calculation 3 3 2 7 8" xfId="19973"/>
    <cellStyle name="Calculation 3 3 2 8" xfId="19974"/>
    <cellStyle name="Calculation 3 3 2 8 2" xfId="19975"/>
    <cellStyle name="Calculation 3 3 2 8 3" xfId="19976"/>
    <cellStyle name="Calculation 3 3 2 8 4" xfId="19977"/>
    <cellStyle name="Calculation 3 3 2 8 5" xfId="19978"/>
    <cellStyle name="Calculation 3 3 2 8 6" xfId="19979"/>
    <cellStyle name="Calculation 3 3 2 8 7" xfId="19980"/>
    <cellStyle name="Calculation 3 3 2 8 8" xfId="19981"/>
    <cellStyle name="Calculation 3 3 2 8 9" xfId="19982"/>
    <cellStyle name="Calculation 3 3 2 9" xfId="19983"/>
    <cellStyle name="Calculation 3 3 3" xfId="19984"/>
    <cellStyle name="Calculation 3 3 3 10" xfId="19985"/>
    <cellStyle name="Calculation 3 3 3 11" xfId="19986"/>
    <cellStyle name="Calculation 3 3 3 12" xfId="19987"/>
    <cellStyle name="Calculation 3 3 3 13" xfId="19988"/>
    <cellStyle name="Calculation 3 3 3 14" xfId="19989"/>
    <cellStyle name="Calculation 3 3 3 15" xfId="19990"/>
    <cellStyle name="Calculation 3 3 3 16" xfId="19991"/>
    <cellStyle name="Calculation 3 3 3 17" xfId="19992"/>
    <cellStyle name="Calculation 3 3 3 18" xfId="19993"/>
    <cellStyle name="Calculation 3 3 3 2" xfId="19994"/>
    <cellStyle name="Calculation 3 3 3 2 10" xfId="19995"/>
    <cellStyle name="Calculation 3 3 3 2 11" xfId="19996"/>
    <cellStyle name="Calculation 3 3 3 2 12" xfId="19997"/>
    <cellStyle name="Calculation 3 3 3 2 13" xfId="19998"/>
    <cellStyle name="Calculation 3 3 3 2 2" xfId="19999"/>
    <cellStyle name="Calculation 3 3 3 2 2 10" xfId="20000"/>
    <cellStyle name="Calculation 3 3 3 2 2 2" xfId="20001"/>
    <cellStyle name="Calculation 3 3 3 2 2 2 2" xfId="20002"/>
    <cellStyle name="Calculation 3 3 3 2 2 2 3" xfId="20003"/>
    <cellStyle name="Calculation 3 3 3 2 2 2 4" xfId="20004"/>
    <cellStyle name="Calculation 3 3 3 2 2 2 5" xfId="20005"/>
    <cellStyle name="Calculation 3 3 3 2 2 2 6" xfId="20006"/>
    <cellStyle name="Calculation 3 3 3 2 2 2 7" xfId="20007"/>
    <cellStyle name="Calculation 3 3 3 2 2 2 8" xfId="20008"/>
    <cellStyle name="Calculation 3 3 3 2 2 2 9" xfId="20009"/>
    <cellStyle name="Calculation 3 3 3 2 2 3" xfId="20010"/>
    <cellStyle name="Calculation 3 3 3 2 2 4" xfId="20011"/>
    <cellStyle name="Calculation 3 3 3 2 2 5" xfId="20012"/>
    <cellStyle name="Calculation 3 3 3 2 2 6" xfId="20013"/>
    <cellStyle name="Calculation 3 3 3 2 2 7" xfId="20014"/>
    <cellStyle name="Calculation 3 3 3 2 2 8" xfId="20015"/>
    <cellStyle name="Calculation 3 3 3 2 2 9" xfId="20016"/>
    <cellStyle name="Calculation 3 3 3 2 3" xfId="20017"/>
    <cellStyle name="Calculation 3 3 3 2 3 2" xfId="20018"/>
    <cellStyle name="Calculation 3 3 3 2 3 3" xfId="20019"/>
    <cellStyle name="Calculation 3 3 3 2 3 4" xfId="20020"/>
    <cellStyle name="Calculation 3 3 3 2 3 5" xfId="20021"/>
    <cellStyle name="Calculation 3 3 3 2 3 6" xfId="20022"/>
    <cellStyle name="Calculation 3 3 3 2 3 7" xfId="20023"/>
    <cellStyle name="Calculation 3 3 3 2 3 8" xfId="20024"/>
    <cellStyle name="Calculation 3 3 3 2 4" xfId="20025"/>
    <cellStyle name="Calculation 3 3 3 2 4 2" xfId="20026"/>
    <cellStyle name="Calculation 3 3 3 2 4 3" xfId="20027"/>
    <cellStyle name="Calculation 3 3 3 2 4 4" xfId="20028"/>
    <cellStyle name="Calculation 3 3 3 2 4 5" xfId="20029"/>
    <cellStyle name="Calculation 3 3 3 2 4 6" xfId="20030"/>
    <cellStyle name="Calculation 3 3 3 2 4 7" xfId="20031"/>
    <cellStyle name="Calculation 3 3 3 2 4 8" xfId="20032"/>
    <cellStyle name="Calculation 3 3 3 2 4 9" xfId="20033"/>
    <cellStyle name="Calculation 3 3 3 2 5" xfId="20034"/>
    <cellStyle name="Calculation 3 3 3 2 6" xfId="20035"/>
    <cellStyle name="Calculation 3 3 3 2 7" xfId="20036"/>
    <cellStyle name="Calculation 3 3 3 2 8" xfId="20037"/>
    <cellStyle name="Calculation 3 3 3 2 9" xfId="20038"/>
    <cellStyle name="Calculation 3 3 3 3" xfId="20039"/>
    <cellStyle name="Calculation 3 3 3 3 10" xfId="20040"/>
    <cellStyle name="Calculation 3 3 3 3 11" xfId="20041"/>
    <cellStyle name="Calculation 3 3 3 3 12" xfId="20042"/>
    <cellStyle name="Calculation 3 3 3 3 13" xfId="20043"/>
    <cellStyle name="Calculation 3 3 3 3 2" xfId="20044"/>
    <cellStyle name="Calculation 3 3 3 3 2 10" xfId="20045"/>
    <cellStyle name="Calculation 3 3 3 3 2 2" xfId="20046"/>
    <cellStyle name="Calculation 3 3 3 3 2 2 2" xfId="20047"/>
    <cellStyle name="Calculation 3 3 3 3 2 2 3" xfId="20048"/>
    <cellStyle name="Calculation 3 3 3 3 2 2 4" xfId="20049"/>
    <cellStyle name="Calculation 3 3 3 3 2 2 5" xfId="20050"/>
    <cellStyle name="Calculation 3 3 3 3 2 2 6" xfId="20051"/>
    <cellStyle name="Calculation 3 3 3 3 2 2 7" xfId="20052"/>
    <cellStyle name="Calculation 3 3 3 3 2 2 8" xfId="20053"/>
    <cellStyle name="Calculation 3 3 3 3 2 2 9" xfId="20054"/>
    <cellStyle name="Calculation 3 3 3 3 2 3" xfId="20055"/>
    <cellStyle name="Calculation 3 3 3 3 2 4" xfId="20056"/>
    <cellStyle name="Calculation 3 3 3 3 2 5" xfId="20057"/>
    <cellStyle name="Calculation 3 3 3 3 2 6" xfId="20058"/>
    <cellStyle name="Calculation 3 3 3 3 2 7" xfId="20059"/>
    <cellStyle name="Calculation 3 3 3 3 2 8" xfId="20060"/>
    <cellStyle name="Calculation 3 3 3 3 2 9" xfId="20061"/>
    <cellStyle name="Calculation 3 3 3 3 3" xfId="20062"/>
    <cellStyle name="Calculation 3 3 3 3 3 2" xfId="20063"/>
    <cellStyle name="Calculation 3 3 3 3 3 3" xfId="20064"/>
    <cellStyle name="Calculation 3 3 3 3 3 4" xfId="20065"/>
    <cellStyle name="Calculation 3 3 3 3 3 5" xfId="20066"/>
    <cellStyle name="Calculation 3 3 3 3 3 6" xfId="20067"/>
    <cellStyle name="Calculation 3 3 3 3 3 7" xfId="20068"/>
    <cellStyle name="Calculation 3 3 3 3 3 8" xfId="20069"/>
    <cellStyle name="Calculation 3 3 3 3 4" xfId="20070"/>
    <cellStyle name="Calculation 3 3 3 3 4 2" xfId="20071"/>
    <cellStyle name="Calculation 3 3 3 3 4 3" xfId="20072"/>
    <cellStyle name="Calculation 3 3 3 3 4 4" xfId="20073"/>
    <cellStyle name="Calculation 3 3 3 3 4 5" xfId="20074"/>
    <cellStyle name="Calculation 3 3 3 3 4 6" xfId="20075"/>
    <cellStyle name="Calculation 3 3 3 3 4 7" xfId="20076"/>
    <cellStyle name="Calculation 3 3 3 3 4 8" xfId="20077"/>
    <cellStyle name="Calculation 3 3 3 3 4 9" xfId="20078"/>
    <cellStyle name="Calculation 3 3 3 3 5" xfId="20079"/>
    <cellStyle name="Calculation 3 3 3 3 6" xfId="20080"/>
    <cellStyle name="Calculation 3 3 3 3 7" xfId="20081"/>
    <cellStyle name="Calculation 3 3 3 3 8" xfId="20082"/>
    <cellStyle name="Calculation 3 3 3 3 9" xfId="20083"/>
    <cellStyle name="Calculation 3 3 3 4" xfId="20084"/>
    <cellStyle name="Calculation 3 3 3 4 10" xfId="20085"/>
    <cellStyle name="Calculation 3 3 3 4 11" xfId="20086"/>
    <cellStyle name="Calculation 3 3 3 4 12" xfId="20087"/>
    <cellStyle name="Calculation 3 3 3 4 13" xfId="20088"/>
    <cellStyle name="Calculation 3 3 3 4 2" xfId="20089"/>
    <cellStyle name="Calculation 3 3 3 4 2 10" xfId="20090"/>
    <cellStyle name="Calculation 3 3 3 4 2 2" xfId="20091"/>
    <cellStyle name="Calculation 3 3 3 4 2 2 2" xfId="20092"/>
    <cellStyle name="Calculation 3 3 3 4 2 2 3" xfId="20093"/>
    <cellStyle name="Calculation 3 3 3 4 2 2 4" xfId="20094"/>
    <cellStyle name="Calculation 3 3 3 4 2 2 5" xfId="20095"/>
    <cellStyle name="Calculation 3 3 3 4 2 2 6" xfId="20096"/>
    <cellStyle name="Calculation 3 3 3 4 2 2 7" xfId="20097"/>
    <cellStyle name="Calculation 3 3 3 4 2 2 8" xfId="20098"/>
    <cellStyle name="Calculation 3 3 3 4 2 2 9" xfId="20099"/>
    <cellStyle name="Calculation 3 3 3 4 2 3" xfId="20100"/>
    <cellStyle name="Calculation 3 3 3 4 2 4" xfId="20101"/>
    <cellStyle name="Calculation 3 3 3 4 2 5" xfId="20102"/>
    <cellStyle name="Calculation 3 3 3 4 2 6" xfId="20103"/>
    <cellStyle name="Calculation 3 3 3 4 2 7" xfId="20104"/>
    <cellStyle name="Calculation 3 3 3 4 2 8" xfId="20105"/>
    <cellStyle name="Calculation 3 3 3 4 2 9" xfId="20106"/>
    <cellStyle name="Calculation 3 3 3 4 3" xfId="20107"/>
    <cellStyle name="Calculation 3 3 3 4 3 2" xfId="20108"/>
    <cellStyle name="Calculation 3 3 3 4 3 3" xfId="20109"/>
    <cellStyle name="Calculation 3 3 3 4 3 4" xfId="20110"/>
    <cellStyle name="Calculation 3 3 3 4 3 5" xfId="20111"/>
    <cellStyle name="Calculation 3 3 3 4 3 6" xfId="20112"/>
    <cellStyle name="Calculation 3 3 3 4 3 7" xfId="20113"/>
    <cellStyle name="Calculation 3 3 3 4 3 8" xfId="20114"/>
    <cellStyle name="Calculation 3 3 3 4 4" xfId="20115"/>
    <cellStyle name="Calculation 3 3 3 4 4 2" xfId="20116"/>
    <cellStyle name="Calculation 3 3 3 4 4 3" xfId="20117"/>
    <cellStyle name="Calculation 3 3 3 4 4 4" xfId="20118"/>
    <cellStyle name="Calculation 3 3 3 4 4 5" xfId="20119"/>
    <cellStyle name="Calculation 3 3 3 4 4 6" xfId="20120"/>
    <cellStyle name="Calculation 3 3 3 4 4 7" xfId="20121"/>
    <cellStyle name="Calculation 3 3 3 4 4 8" xfId="20122"/>
    <cellStyle name="Calculation 3 3 3 4 4 9" xfId="20123"/>
    <cellStyle name="Calculation 3 3 3 4 5" xfId="20124"/>
    <cellStyle name="Calculation 3 3 3 4 6" xfId="20125"/>
    <cellStyle name="Calculation 3 3 3 4 7" xfId="20126"/>
    <cellStyle name="Calculation 3 3 3 4 8" xfId="20127"/>
    <cellStyle name="Calculation 3 3 3 4 9" xfId="20128"/>
    <cellStyle name="Calculation 3 3 3 5" xfId="20129"/>
    <cellStyle name="Calculation 3 3 3 5 10" xfId="20130"/>
    <cellStyle name="Calculation 3 3 3 5 11" xfId="20131"/>
    <cellStyle name="Calculation 3 3 3 5 12" xfId="20132"/>
    <cellStyle name="Calculation 3 3 3 5 13" xfId="20133"/>
    <cellStyle name="Calculation 3 3 3 5 2" xfId="20134"/>
    <cellStyle name="Calculation 3 3 3 5 2 10" xfId="20135"/>
    <cellStyle name="Calculation 3 3 3 5 2 2" xfId="20136"/>
    <cellStyle name="Calculation 3 3 3 5 2 2 2" xfId="20137"/>
    <cellStyle name="Calculation 3 3 3 5 2 2 3" xfId="20138"/>
    <cellStyle name="Calculation 3 3 3 5 2 2 4" xfId="20139"/>
    <cellStyle name="Calculation 3 3 3 5 2 2 5" xfId="20140"/>
    <cellStyle name="Calculation 3 3 3 5 2 2 6" xfId="20141"/>
    <cellStyle name="Calculation 3 3 3 5 2 2 7" xfId="20142"/>
    <cellStyle name="Calculation 3 3 3 5 2 2 8" xfId="20143"/>
    <cellStyle name="Calculation 3 3 3 5 2 2 9" xfId="20144"/>
    <cellStyle name="Calculation 3 3 3 5 2 3" xfId="20145"/>
    <cellStyle name="Calculation 3 3 3 5 2 4" xfId="20146"/>
    <cellStyle name="Calculation 3 3 3 5 2 5" xfId="20147"/>
    <cellStyle name="Calculation 3 3 3 5 2 6" xfId="20148"/>
    <cellStyle name="Calculation 3 3 3 5 2 7" xfId="20149"/>
    <cellStyle name="Calculation 3 3 3 5 2 8" xfId="20150"/>
    <cellStyle name="Calculation 3 3 3 5 2 9" xfId="20151"/>
    <cellStyle name="Calculation 3 3 3 5 3" xfId="20152"/>
    <cellStyle name="Calculation 3 3 3 5 3 2" xfId="20153"/>
    <cellStyle name="Calculation 3 3 3 5 3 3" xfId="20154"/>
    <cellStyle name="Calculation 3 3 3 5 3 4" xfId="20155"/>
    <cellStyle name="Calculation 3 3 3 5 3 5" xfId="20156"/>
    <cellStyle name="Calculation 3 3 3 5 3 6" xfId="20157"/>
    <cellStyle name="Calculation 3 3 3 5 3 7" xfId="20158"/>
    <cellStyle name="Calculation 3 3 3 5 3 8" xfId="20159"/>
    <cellStyle name="Calculation 3 3 3 5 4" xfId="20160"/>
    <cellStyle name="Calculation 3 3 3 5 4 2" xfId="20161"/>
    <cellStyle name="Calculation 3 3 3 5 4 3" xfId="20162"/>
    <cellStyle name="Calculation 3 3 3 5 4 4" xfId="20163"/>
    <cellStyle name="Calculation 3 3 3 5 4 5" xfId="20164"/>
    <cellStyle name="Calculation 3 3 3 5 4 6" xfId="20165"/>
    <cellStyle name="Calculation 3 3 3 5 4 7" xfId="20166"/>
    <cellStyle name="Calculation 3 3 3 5 4 8" xfId="20167"/>
    <cellStyle name="Calculation 3 3 3 5 4 9" xfId="20168"/>
    <cellStyle name="Calculation 3 3 3 5 5" xfId="20169"/>
    <cellStyle name="Calculation 3 3 3 5 6" xfId="20170"/>
    <cellStyle name="Calculation 3 3 3 5 7" xfId="20171"/>
    <cellStyle name="Calculation 3 3 3 5 8" xfId="20172"/>
    <cellStyle name="Calculation 3 3 3 5 9" xfId="20173"/>
    <cellStyle name="Calculation 3 3 3 6" xfId="20174"/>
    <cellStyle name="Calculation 3 3 3 6 10" xfId="20175"/>
    <cellStyle name="Calculation 3 3 3 6 2" xfId="20176"/>
    <cellStyle name="Calculation 3 3 3 6 2 2" xfId="20177"/>
    <cellStyle name="Calculation 3 3 3 6 2 3" xfId="20178"/>
    <cellStyle name="Calculation 3 3 3 6 2 4" xfId="20179"/>
    <cellStyle name="Calculation 3 3 3 6 2 5" xfId="20180"/>
    <cellStyle name="Calculation 3 3 3 6 2 6" xfId="20181"/>
    <cellStyle name="Calculation 3 3 3 6 2 7" xfId="20182"/>
    <cellStyle name="Calculation 3 3 3 6 2 8" xfId="20183"/>
    <cellStyle name="Calculation 3 3 3 6 2 9" xfId="20184"/>
    <cellStyle name="Calculation 3 3 3 6 3" xfId="20185"/>
    <cellStyle name="Calculation 3 3 3 6 4" xfId="20186"/>
    <cellStyle name="Calculation 3 3 3 6 5" xfId="20187"/>
    <cellStyle name="Calculation 3 3 3 6 6" xfId="20188"/>
    <cellStyle name="Calculation 3 3 3 6 7" xfId="20189"/>
    <cellStyle name="Calculation 3 3 3 6 8" xfId="20190"/>
    <cellStyle name="Calculation 3 3 3 6 9" xfId="20191"/>
    <cellStyle name="Calculation 3 3 3 7" xfId="20192"/>
    <cellStyle name="Calculation 3 3 3 7 2" xfId="20193"/>
    <cellStyle name="Calculation 3 3 3 7 3" xfId="20194"/>
    <cellStyle name="Calculation 3 3 3 7 4" xfId="20195"/>
    <cellStyle name="Calculation 3 3 3 7 5" xfId="20196"/>
    <cellStyle name="Calculation 3 3 3 7 6" xfId="20197"/>
    <cellStyle name="Calculation 3 3 3 7 7" xfId="20198"/>
    <cellStyle name="Calculation 3 3 3 7 8" xfId="20199"/>
    <cellStyle name="Calculation 3 3 3 8" xfId="20200"/>
    <cellStyle name="Calculation 3 3 3 8 2" xfId="20201"/>
    <cellStyle name="Calculation 3 3 3 8 3" xfId="20202"/>
    <cellStyle name="Calculation 3 3 3 8 4" xfId="20203"/>
    <cellStyle name="Calculation 3 3 3 8 5" xfId="20204"/>
    <cellStyle name="Calculation 3 3 3 8 6" xfId="20205"/>
    <cellStyle name="Calculation 3 3 3 8 7" xfId="20206"/>
    <cellStyle name="Calculation 3 3 3 8 8" xfId="20207"/>
    <cellStyle name="Calculation 3 3 3 8 9" xfId="20208"/>
    <cellStyle name="Calculation 3 3 3 9" xfId="20209"/>
    <cellStyle name="Calculation 3 3 4" xfId="20210"/>
    <cellStyle name="Calculation 3 3 4 10" xfId="20211"/>
    <cellStyle name="Calculation 3 3 4 11" xfId="20212"/>
    <cellStyle name="Calculation 3 3 4 12" xfId="20213"/>
    <cellStyle name="Calculation 3 3 4 2" xfId="20214"/>
    <cellStyle name="Calculation 3 3 4 2 2" xfId="20215"/>
    <cellStyle name="Calculation 3 3 4 2 3" xfId="20216"/>
    <cellStyle name="Calculation 3 3 4 2 4" xfId="20217"/>
    <cellStyle name="Calculation 3 3 4 2 5" xfId="20218"/>
    <cellStyle name="Calculation 3 3 4 2 6" xfId="20219"/>
    <cellStyle name="Calculation 3 3 4 2 7" xfId="20220"/>
    <cellStyle name="Calculation 3 3 4 2 8" xfId="20221"/>
    <cellStyle name="Calculation 3 3 4 2 9" xfId="20222"/>
    <cellStyle name="Calculation 3 3 4 3" xfId="20223"/>
    <cellStyle name="Calculation 3 3 4 4" xfId="20224"/>
    <cellStyle name="Calculation 3 3 4 5" xfId="20225"/>
    <cellStyle name="Calculation 3 3 4 6" xfId="20226"/>
    <cellStyle name="Calculation 3 3 4 7" xfId="20227"/>
    <cellStyle name="Calculation 3 3 4 8" xfId="20228"/>
    <cellStyle name="Calculation 3 3 4 9" xfId="20229"/>
    <cellStyle name="Calculation 3 3 5" xfId="20230"/>
    <cellStyle name="Calculation 3 3 5 10" xfId="20231"/>
    <cellStyle name="Calculation 3 3 5 11" xfId="20232"/>
    <cellStyle name="Calculation 3 3 5 12" xfId="20233"/>
    <cellStyle name="Calculation 3 3 5 13" xfId="20234"/>
    <cellStyle name="Calculation 3 3 5 2" xfId="20235"/>
    <cellStyle name="Calculation 3 3 5 2 10" xfId="20236"/>
    <cellStyle name="Calculation 3 3 5 2 2" xfId="20237"/>
    <cellStyle name="Calculation 3 3 5 2 2 2" xfId="20238"/>
    <cellStyle name="Calculation 3 3 5 2 2 3" xfId="20239"/>
    <cellStyle name="Calculation 3 3 5 2 2 4" xfId="20240"/>
    <cellStyle name="Calculation 3 3 5 2 2 5" xfId="20241"/>
    <cellStyle name="Calculation 3 3 5 2 2 6" xfId="20242"/>
    <cellStyle name="Calculation 3 3 5 2 2 7" xfId="20243"/>
    <cellStyle name="Calculation 3 3 5 2 2 8" xfId="20244"/>
    <cellStyle name="Calculation 3 3 5 2 2 9" xfId="20245"/>
    <cellStyle name="Calculation 3 3 5 2 3" xfId="20246"/>
    <cellStyle name="Calculation 3 3 5 2 4" xfId="20247"/>
    <cellStyle name="Calculation 3 3 5 2 5" xfId="20248"/>
    <cellStyle name="Calculation 3 3 5 2 6" xfId="20249"/>
    <cellStyle name="Calculation 3 3 5 2 7" xfId="20250"/>
    <cellStyle name="Calculation 3 3 5 2 8" xfId="20251"/>
    <cellStyle name="Calculation 3 3 5 2 9" xfId="20252"/>
    <cellStyle name="Calculation 3 3 5 3" xfId="20253"/>
    <cellStyle name="Calculation 3 3 5 3 2" xfId="20254"/>
    <cellStyle name="Calculation 3 3 5 3 3" xfId="20255"/>
    <cellStyle name="Calculation 3 3 5 3 4" xfId="20256"/>
    <cellStyle name="Calculation 3 3 5 3 5" xfId="20257"/>
    <cellStyle name="Calculation 3 3 5 3 6" xfId="20258"/>
    <cellStyle name="Calculation 3 3 5 3 7" xfId="20259"/>
    <cellStyle name="Calculation 3 3 5 3 8" xfId="20260"/>
    <cellStyle name="Calculation 3 3 5 4" xfId="20261"/>
    <cellStyle name="Calculation 3 3 5 4 2" xfId="20262"/>
    <cellStyle name="Calculation 3 3 5 4 3" xfId="20263"/>
    <cellStyle name="Calculation 3 3 5 4 4" xfId="20264"/>
    <cellStyle name="Calculation 3 3 5 4 5" xfId="20265"/>
    <cellStyle name="Calculation 3 3 5 4 6" xfId="20266"/>
    <cellStyle name="Calculation 3 3 5 4 7" xfId="20267"/>
    <cellStyle name="Calculation 3 3 5 4 8" xfId="20268"/>
    <cellStyle name="Calculation 3 3 5 4 9" xfId="20269"/>
    <cellStyle name="Calculation 3 3 5 5" xfId="20270"/>
    <cellStyle name="Calculation 3 3 5 6" xfId="20271"/>
    <cellStyle name="Calculation 3 3 5 7" xfId="20272"/>
    <cellStyle name="Calculation 3 3 5 8" xfId="20273"/>
    <cellStyle name="Calculation 3 3 5 9" xfId="20274"/>
    <cellStyle name="Calculation 3 3 6" xfId="20275"/>
    <cellStyle name="Calculation 3 3 6 10" xfId="20276"/>
    <cellStyle name="Calculation 3 3 6 11" xfId="20277"/>
    <cellStyle name="Calculation 3 3 6 12" xfId="20278"/>
    <cellStyle name="Calculation 3 3 6 13" xfId="20279"/>
    <cellStyle name="Calculation 3 3 6 2" xfId="20280"/>
    <cellStyle name="Calculation 3 3 6 2 10" xfId="20281"/>
    <cellStyle name="Calculation 3 3 6 2 2" xfId="20282"/>
    <cellStyle name="Calculation 3 3 6 2 2 2" xfId="20283"/>
    <cellStyle name="Calculation 3 3 6 2 2 3" xfId="20284"/>
    <cellStyle name="Calculation 3 3 6 2 2 4" xfId="20285"/>
    <cellStyle name="Calculation 3 3 6 2 2 5" xfId="20286"/>
    <cellStyle name="Calculation 3 3 6 2 2 6" xfId="20287"/>
    <cellStyle name="Calculation 3 3 6 2 2 7" xfId="20288"/>
    <cellStyle name="Calculation 3 3 6 2 2 8" xfId="20289"/>
    <cellStyle name="Calculation 3 3 6 2 2 9" xfId="20290"/>
    <cellStyle name="Calculation 3 3 6 2 3" xfId="20291"/>
    <cellStyle name="Calculation 3 3 6 2 4" xfId="20292"/>
    <cellStyle name="Calculation 3 3 6 2 5" xfId="20293"/>
    <cellStyle name="Calculation 3 3 6 2 6" xfId="20294"/>
    <cellStyle name="Calculation 3 3 6 2 7" xfId="20295"/>
    <cellStyle name="Calculation 3 3 6 2 8" xfId="20296"/>
    <cellStyle name="Calculation 3 3 6 2 9" xfId="20297"/>
    <cellStyle name="Calculation 3 3 6 3" xfId="20298"/>
    <cellStyle name="Calculation 3 3 6 3 2" xfId="20299"/>
    <cellStyle name="Calculation 3 3 6 3 3" xfId="20300"/>
    <cellStyle name="Calculation 3 3 6 3 4" xfId="20301"/>
    <cellStyle name="Calculation 3 3 6 3 5" xfId="20302"/>
    <cellStyle name="Calculation 3 3 6 3 6" xfId="20303"/>
    <cellStyle name="Calculation 3 3 6 3 7" xfId="20304"/>
    <cellStyle name="Calculation 3 3 6 3 8" xfId="20305"/>
    <cellStyle name="Calculation 3 3 6 4" xfId="20306"/>
    <cellStyle name="Calculation 3 3 6 4 2" xfId="20307"/>
    <cellStyle name="Calculation 3 3 6 4 3" xfId="20308"/>
    <cellStyle name="Calculation 3 3 6 4 4" xfId="20309"/>
    <cellStyle name="Calculation 3 3 6 4 5" xfId="20310"/>
    <cellStyle name="Calculation 3 3 6 4 6" xfId="20311"/>
    <cellStyle name="Calculation 3 3 6 4 7" xfId="20312"/>
    <cellStyle name="Calculation 3 3 6 4 8" xfId="20313"/>
    <cellStyle name="Calculation 3 3 6 4 9" xfId="20314"/>
    <cellStyle name="Calculation 3 3 6 5" xfId="20315"/>
    <cellStyle name="Calculation 3 3 6 6" xfId="20316"/>
    <cellStyle name="Calculation 3 3 6 7" xfId="20317"/>
    <cellStyle name="Calculation 3 3 6 8" xfId="20318"/>
    <cellStyle name="Calculation 3 3 6 9" xfId="20319"/>
    <cellStyle name="Calculation 3 3 7" xfId="20320"/>
    <cellStyle name="Calculation 3 3 7 2" xfId="20321"/>
    <cellStyle name="Calculation 3 3 7 3" xfId="20322"/>
    <cellStyle name="Calculation 3 3 7 4" xfId="20323"/>
    <cellStyle name="Calculation 3 3 7 5" xfId="20324"/>
    <cellStyle name="Calculation 3 3 7 6" xfId="20325"/>
    <cellStyle name="Calculation 3 3 7 7" xfId="20326"/>
    <cellStyle name="Calculation 3 3 7 8" xfId="20327"/>
    <cellStyle name="Calculation 3 3 7 9" xfId="20328"/>
    <cellStyle name="Calculation 3 3 8" xfId="20329"/>
    <cellStyle name="Calculation 3 3 9" xfId="20330"/>
    <cellStyle name="Calculation 3 4" xfId="20331"/>
    <cellStyle name="Calculation 3 4 10" xfId="20332"/>
    <cellStyle name="Calculation 3 4 11" xfId="20333"/>
    <cellStyle name="Calculation 3 4 12" xfId="20334"/>
    <cellStyle name="Calculation 3 4 13" xfId="20335"/>
    <cellStyle name="Calculation 3 4 14" xfId="20336"/>
    <cellStyle name="Calculation 3 4 15" xfId="20337"/>
    <cellStyle name="Calculation 3 4 16" xfId="20338"/>
    <cellStyle name="Calculation 3 4 17" xfId="20339"/>
    <cellStyle name="Calculation 3 4 18" xfId="20340"/>
    <cellStyle name="Calculation 3 4 19" xfId="20341"/>
    <cellStyle name="Calculation 3 4 2" xfId="20342"/>
    <cellStyle name="Calculation 3 4 2 10" xfId="20343"/>
    <cellStyle name="Calculation 3 4 2 11" xfId="20344"/>
    <cellStyle name="Calculation 3 4 2 12" xfId="20345"/>
    <cellStyle name="Calculation 3 4 2 13" xfId="20346"/>
    <cellStyle name="Calculation 3 4 2 2" xfId="20347"/>
    <cellStyle name="Calculation 3 4 2 2 10" xfId="20348"/>
    <cellStyle name="Calculation 3 4 2 2 2" xfId="20349"/>
    <cellStyle name="Calculation 3 4 2 2 2 2" xfId="20350"/>
    <cellStyle name="Calculation 3 4 2 2 2 3" xfId="20351"/>
    <cellStyle name="Calculation 3 4 2 2 2 4" xfId="20352"/>
    <cellStyle name="Calculation 3 4 2 2 2 5" xfId="20353"/>
    <cellStyle name="Calculation 3 4 2 2 2 6" xfId="20354"/>
    <cellStyle name="Calculation 3 4 2 2 2 7" xfId="20355"/>
    <cellStyle name="Calculation 3 4 2 2 2 8" xfId="20356"/>
    <cellStyle name="Calculation 3 4 2 2 2 9" xfId="20357"/>
    <cellStyle name="Calculation 3 4 2 2 3" xfId="20358"/>
    <cellStyle name="Calculation 3 4 2 2 4" xfId="20359"/>
    <cellStyle name="Calculation 3 4 2 2 5" xfId="20360"/>
    <cellStyle name="Calculation 3 4 2 2 6" xfId="20361"/>
    <cellStyle name="Calculation 3 4 2 2 7" xfId="20362"/>
    <cellStyle name="Calculation 3 4 2 2 8" xfId="20363"/>
    <cellStyle name="Calculation 3 4 2 2 9" xfId="20364"/>
    <cellStyle name="Calculation 3 4 2 3" xfId="20365"/>
    <cellStyle name="Calculation 3 4 2 3 2" xfId="20366"/>
    <cellStyle name="Calculation 3 4 2 3 3" xfId="20367"/>
    <cellStyle name="Calculation 3 4 2 3 4" xfId="20368"/>
    <cellStyle name="Calculation 3 4 2 3 5" xfId="20369"/>
    <cellStyle name="Calculation 3 4 2 3 6" xfId="20370"/>
    <cellStyle name="Calculation 3 4 2 3 7" xfId="20371"/>
    <cellStyle name="Calculation 3 4 2 3 8" xfId="20372"/>
    <cellStyle name="Calculation 3 4 2 4" xfId="20373"/>
    <cellStyle name="Calculation 3 4 2 4 2" xfId="20374"/>
    <cellStyle name="Calculation 3 4 2 4 3" xfId="20375"/>
    <cellStyle name="Calculation 3 4 2 4 4" xfId="20376"/>
    <cellStyle name="Calculation 3 4 2 4 5" xfId="20377"/>
    <cellStyle name="Calculation 3 4 2 4 6" xfId="20378"/>
    <cellStyle name="Calculation 3 4 2 4 7" xfId="20379"/>
    <cellStyle name="Calculation 3 4 2 4 8" xfId="20380"/>
    <cellStyle name="Calculation 3 4 2 4 9" xfId="20381"/>
    <cellStyle name="Calculation 3 4 2 5" xfId="20382"/>
    <cellStyle name="Calculation 3 4 2 6" xfId="20383"/>
    <cellStyle name="Calculation 3 4 2 7" xfId="20384"/>
    <cellStyle name="Calculation 3 4 2 8" xfId="20385"/>
    <cellStyle name="Calculation 3 4 2 9" xfId="20386"/>
    <cellStyle name="Calculation 3 4 3" xfId="20387"/>
    <cellStyle name="Calculation 3 4 3 10" xfId="20388"/>
    <cellStyle name="Calculation 3 4 3 11" xfId="20389"/>
    <cellStyle name="Calculation 3 4 3 12" xfId="20390"/>
    <cellStyle name="Calculation 3 4 3 13" xfId="20391"/>
    <cellStyle name="Calculation 3 4 3 2" xfId="20392"/>
    <cellStyle name="Calculation 3 4 3 2 10" xfId="20393"/>
    <cellStyle name="Calculation 3 4 3 2 2" xfId="20394"/>
    <cellStyle name="Calculation 3 4 3 2 2 2" xfId="20395"/>
    <cellStyle name="Calculation 3 4 3 2 2 3" xfId="20396"/>
    <cellStyle name="Calculation 3 4 3 2 2 4" xfId="20397"/>
    <cellStyle name="Calculation 3 4 3 2 2 5" xfId="20398"/>
    <cellStyle name="Calculation 3 4 3 2 2 6" xfId="20399"/>
    <cellStyle name="Calculation 3 4 3 2 2 7" xfId="20400"/>
    <cellStyle name="Calculation 3 4 3 2 2 8" xfId="20401"/>
    <cellStyle name="Calculation 3 4 3 2 2 9" xfId="20402"/>
    <cellStyle name="Calculation 3 4 3 2 3" xfId="20403"/>
    <cellStyle name="Calculation 3 4 3 2 4" xfId="20404"/>
    <cellStyle name="Calculation 3 4 3 2 5" xfId="20405"/>
    <cellStyle name="Calculation 3 4 3 2 6" xfId="20406"/>
    <cellStyle name="Calculation 3 4 3 2 7" xfId="20407"/>
    <cellStyle name="Calculation 3 4 3 2 8" xfId="20408"/>
    <cellStyle name="Calculation 3 4 3 2 9" xfId="20409"/>
    <cellStyle name="Calculation 3 4 3 3" xfId="20410"/>
    <cellStyle name="Calculation 3 4 3 3 2" xfId="20411"/>
    <cellStyle name="Calculation 3 4 3 3 3" xfId="20412"/>
    <cellStyle name="Calculation 3 4 3 3 4" xfId="20413"/>
    <cellStyle name="Calculation 3 4 3 3 5" xfId="20414"/>
    <cellStyle name="Calculation 3 4 3 3 6" xfId="20415"/>
    <cellStyle name="Calculation 3 4 3 3 7" xfId="20416"/>
    <cellStyle name="Calculation 3 4 3 3 8" xfId="20417"/>
    <cellStyle name="Calculation 3 4 3 4" xfId="20418"/>
    <cellStyle name="Calculation 3 4 3 4 2" xfId="20419"/>
    <cellStyle name="Calculation 3 4 3 4 3" xfId="20420"/>
    <cellStyle name="Calculation 3 4 3 4 4" xfId="20421"/>
    <cellStyle name="Calculation 3 4 3 4 5" xfId="20422"/>
    <cellStyle name="Calculation 3 4 3 4 6" xfId="20423"/>
    <cellStyle name="Calculation 3 4 3 4 7" xfId="20424"/>
    <cellStyle name="Calculation 3 4 3 4 8" xfId="20425"/>
    <cellStyle name="Calculation 3 4 3 4 9" xfId="20426"/>
    <cellStyle name="Calculation 3 4 3 5" xfId="20427"/>
    <cellStyle name="Calculation 3 4 3 6" xfId="20428"/>
    <cellStyle name="Calculation 3 4 3 7" xfId="20429"/>
    <cellStyle name="Calculation 3 4 3 8" xfId="20430"/>
    <cellStyle name="Calculation 3 4 3 9" xfId="20431"/>
    <cellStyle name="Calculation 3 4 4" xfId="20432"/>
    <cellStyle name="Calculation 3 4 4 10" xfId="20433"/>
    <cellStyle name="Calculation 3 4 4 11" xfId="20434"/>
    <cellStyle name="Calculation 3 4 4 12" xfId="20435"/>
    <cellStyle name="Calculation 3 4 4 13" xfId="20436"/>
    <cellStyle name="Calculation 3 4 4 2" xfId="20437"/>
    <cellStyle name="Calculation 3 4 4 2 10" xfId="20438"/>
    <cellStyle name="Calculation 3 4 4 2 2" xfId="20439"/>
    <cellStyle name="Calculation 3 4 4 2 2 2" xfId="20440"/>
    <cellStyle name="Calculation 3 4 4 2 2 3" xfId="20441"/>
    <cellStyle name="Calculation 3 4 4 2 2 4" xfId="20442"/>
    <cellStyle name="Calculation 3 4 4 2 2 5" xfId="20443"/>
    <cellStyle name="Calculation 3 4 4 2 2 6" xfId="20444"/>
    <cellStyle name="Calculation 3 4 4 2 2 7" xfId="20445"/>
    <cellStyle name="Calculation 3 4 4 2 2 8" xfId="20446"/>
    <cellStyle name="Calculation 3 4 4 2 2 9" xfId="20447"/>
    <cellStyle name="Calculation 3 4 4 2 3" xfId="20448"/>
    <cellStyle name="Calculation 3 4 4 2 4" xfId="20449"/>
    <cellStyle name="Calculation 3 4 4 2 5" xfId="20450"/>
    <cellStyle name="Calculation 3 4 4 2 6" xfId="20451"/>
    <cellStyle name="Calculation 3 4 4 2 7" xfId="20452"/>
    <cellStyle name="Calculation 3 4 4 2 8" xfId="20453"/>
    <cellStyle name="Calculation 3 4 4 2 9" xfId="20454"/>
    <cellStyle name="Calculation 3 4 4 3" xfId="20455"/>
    <cellStyle name="Calculation 3 4 4 3 2" xfId="20456"/>
    <cellStyle name="Calculation 3 4 4 3 3" xfId="20457"/>
    <cellStyle name="Calculation 3 4 4 3 4" xfId="20458"/>
    <cellStyle name="Calculation 3 4 4 3 5" xfId="20459"/>
    <cellStyle name="Calculation 3 4 4 3 6" xfId="20460"/>
    <cellStyle name="Calculation 3 4 4 3 7" xfId="20461"/>
    <cellStyle name="Calculation 3 4 4 3 8" xfId="20462"/>
    <cellStyle name="Calculation 3 4 4 4" xfId="20463"/>
    <cellStyle name="Calculation 3 4 4 4 2" xfId="20464"/>
    <cellStyle name="Calculation 3 4 4 4 3" xfId="20465"/>
    <cellStyle name="Calculation 3 4 4 4 4" xfId="20466"/>
    <cellStyle name="Calculation 3 4 4 4 5" xfId="20467"/>
    <cellStyle name="Calculation 3 4 4 4 6" xfId="20468"/>
    <cellStyle name="Calculation 3 4 4 4 7" xfId="20469"/>
    <cellStyle name="Calculation 3 4 4 4 8" xfId="20470"/>
    <cellStyle name="Calculation 3 4 4 4 9" xfId="20471"/>
    <cellStyle name="Calculation 3 4 4 5" xfId="20472"/>
    <cellStyle name="Calculation 3 4 4 6" xfId="20473"/>
    <cellStyle name="Calculation 3 4 4 7" xfId="20474"/>
    <cellStyle name="Calculation 3 4 4 8" xfId="20475"/>
    <cellStyle name="Calculation 3 4 4 9" xfId="20476"/>
    <cellStyle name="Calculation 3 4 5" xfId="20477"/>
    <cellStyle name="Calculation 3 4 5 10" xfId="20478"/>
    <cellStyle name="Calculation 3 4 5 11" xfId="20479"/>
    <cellStyle name="Calculation 3 4 5 12" xfId="20480"/>
    <cellStyle name="Calculation 3 4 5 13" xfId="20481"/>
    <cellStyle name="Calculation 3 4 5 2" xfId="20482"/>
    <cellStyle name="Calculation 3 4 5 2 10" xfId="20483"/>
    <cellStyle name="Calculation 3 4 5 2 2" xfId="20484"/>
    <cellStyle name="Calculation 3 4 5 2 2 2" xfId="20485"/>
    <cellStyle name="Calculation 3 4 5 2 2 3" xfId="20486"/>
    <cellStyle name="Calculation 3 4 5 2 2 4" xfId="20487"/>
    <cellStyle name="Calculation 3 4 5 2 2 5" xfId="20488"/>
    <cellStyle name="Calculation 3 4 5 2 2 6" xfId="20489"/>
    <cellStyle name="Calculation 3 4 5 2 2 7" xfId="20490"/>
    <cellStyle name="Calculation 3 4 5 2 2 8" xfId="20491"/>
    <cellStyle name="Calculation 3 4 5 2 2 9" xfId="20492"/>
    <cellStyle name="Calculation 3 4 5 2 3" xfId="20493"/>
    <cellStyle name="Calculation 3 4 5 2 4" xfId="20494"/>
    <cellStyle name="Calculation 3 4 5 2 5" xfId="20495"/>
    <cellStyle name="Calculation 3 4 5 2 6" xfId="20496"/>
    <cellStyle name="Calculation 3 4 5 2 7" xfId="20497"/>
    <cellStyle name="Calculation 3 4 5 2 8" xfId="20498"/>
    <cellStyle name="Calculation 3 4 5 2 9" xfId="20499"/>
    <cellStyle name="Calculation 3 4 5 3" xfId="20500"/>
    <cellStyle name="Calculation 3 4 5 3 2" xfId="20501"/>
    <cellStyle name="Calculation 3 4 5 3 3" xfId="20502"/>
    <cellStyle name="Calculation 3 4 5 3 4" xfId="20503"/>
    <cellStyle name="Calculation 3 4 5 3 5" xfId="20504"/>
    <cellStyle name="Calculation 3 4 5 3 6" xfId="20505"/>
    <cellStyle name="Calculation 3 4 5 3 7" xfId="20506"/>
    <cellStyle name="Calculation 3 4 5 3 8" xfId="20507"/>
    <cellStyle name="Calculation 3 4 5 4" xfId="20508"/>
    <cellStyle name="Calculation 3 4 5 4 2" xfId="20509"/>
    <cellStyle name="Calculation 3 4 5 4 3" xfId="20510"/>
    <cellStyle name="Calculation 3 4 5 4 4" xfId="20511"/>
    <cellStyle name="Calculation 3 4 5 4 5" xfId="20512"/>
    <cellStyle name="Calculation 3 4 5 4 6" xfId="20513"/>
    <cellStyle name="Calculation 3 4 5 4 7" xfId="20514"/>
    <cellStyle name="Calculation 3 4 5 4 8" xfId="20515"/>
    <cellStyle name="Calculation 3 4 5 4 9" xfId="20516"/>
    <cellStyle name="Calculation 3 4 5 5" xfId="20517"/>
    <cellStyle name="Calculation 3 4 5 6" xfId="20518"/>
    <cellStyle name="Calculation 3 4 5 7" xfId="20519"/>
    <cellStyle name="Calculation 3 4 5 8" xfId="20520"/>
    <cellStyle name="Calculation 3 4 5 9" xfId="20521"/>
    <cellStyle name="Calculation 3 4 6" xfId="20522"/>
    <cellStyle name="Calculation 3 4 6 10" xfId="20523"/>
    <cellStyle name="Calculation 3 4 6 2" xfId="20524"/>
    <cellStyle name="Calculation 3 4 6 2 2" xfId="20525"/>
    <cellStyle name="Calculation 3 4 6 2 3" xfId="20526"/>
    <cellStyle name="Calculation 3 4 6 2 4" xfId="20527"/>
    <cellStyle name="Calculation 3 4 6 2 5" xfId="20528"/>
    <cellStyle name="Calculation 3 4 6 2 6" xfId="20529"/>
    <cellStyle name="Calculation 3 4 6 2 7" xfId="20530"/>
    <cellStyle name="Calculation 3 4 6 2 8" xfId="20531"/>
    <cellStyle name="Calculation 3 4 6 2 9" xfId="20532"/>
    <cellStyle name="Calculation 3 4 6 3" xfId="20533"/>
    <cellStyle name="Calculation 3 4 6 4" xfId="20534"/>
    <cellStyle name="Calculation 3 4 6 5" xfId="20535"/>
    <cellStyle name="Calculation 3 4 6 6" xfId="20536"/>
    <cellStyle name="Calculation 3 4 6 7" xfId="20537"/>
    <cellStyle name="Calculation 3 4 6 8" xfId="20538"/>
    <cellStyle name="Calculation 3 4 6 9" xfId="20539"/>
    <cellStyle name="Calculation 3 4 7" xfId="20540"/>
    <cellStyle name="Calculation 3 4 7 2" xfId="20541"/>
    <cellStyle name="Calculation 3 4 7 3" xfId="20542"/>
    <cellStyle name="Calculation 3 4 7 4" xfId="20543"/>
    <cellStyle name="Calculation 3 4 7 5" xfId="20544"/>
    <cellStyle name="Calculation 3 4 7 6" xfId="20545"/>
    <cellStyle name="Calculation 3 4 7 7" xfId="20546"/>
    <cellStyle name="Calculation 3 4 7 8" xfId="20547"/>
    <cellStyle name="Calculation 3 4 8" xfId="20548"/>
    <cellStyle name="Calculation 3 4 8 2" xfId="20549"/>
    <cellStyle name="Calculation 3 4 8 3" xfId="20550"/>
    <cellStyle name="Calculation 3 4 8 4" xfId="20551"/>
    <cellStyle name="Calculation 3 4 8 5" xfId="20552"/>
    <cellStyle name="Calculation 3 4 8 6" xfId="20553"/>
    <cellStyle name="Calculation 3 4 8 7" xfId="20554"/>
    <cellStyle name="Calculation 3 4 8 8" xfId="20555"/>
    <cellStyle name="Calculation 3 4 8 9" xfId="20556"/>
    <cellStyle name="Calculation 3 4 9" xfId="20557"/>
    <cellStyle name="Calculation 3 5" xfId="20558"/>
    <cellStyle name="Calculation 3 5 10" xfId="20559"/>
    <cellStyle name="Calculation 3 5 11" xfId="20560"/>
    <cellStyle name="Calculation 3 5 12" xfId="20561"/>
    <cellStyle name="Calculation 3 5 13" xfId="20562"/>
    <cellStyle name="Calculation 3 5 14" xfId="20563"/>
    <cellStyle name="Calculation 3 5 15" xfId="20564"/>
    <cellStyle name="Calculation 3 5 16" xfId="20565"/>
    <cellStyle name="Calculation 3 5 17" xfId="20566"/>
    <cellStyle name="Calculation 3 5 18" xfId="20567"/>
    <cellStyle name="Calculation 3 5 2" xfId="20568"/>
    <cellStyle name="Calculation 3 5 2 10" xfId="20569"/>
    <cellStyle name="Calculation 3 5 2 11" xfId="20570"/>
    <cellStyle name="Calculation 3 5 2 12" xfId="20571"/>
    <cellStyle name="Calculation 3 5 2 13" xfId="20572"/>
    <cellStyle name="Calculation 3 5 2 2" xfId="20573"/>
    <cellStyle name="Calculation 3 5 2 2 10" xfId="20574"/>
    <cellStyle name="Calculation 3 5 2 2 2" xfId="20575"/>
    <cellStyle name="Calculation 3 5 2 2 2 2" xfId="20576"/>
    <cellStyle name="Calculation 3 5 2 2 2 3" xfId="20577"/>
    <cellStyle name="Calculation 3 5 2 2 2 4" xfId="20578"/>
    <cellStyle name="Calculation 3 5 2 2 2 5" xfId="20579"/>
    <cellStyle name="Calculation 3 5 2 2 2 6" xfId="20580"/>
    <cellStyle name="Calculation 3 5 2 2 2 7" xfId="20581"/>
    <cellStyle name="Calculation 3 5 2 2 2 8" xfId="20582"/>
    <cellStyle name="Calculation 3 5 2 2 2 9" xfId="20583"/>
    <cellStyle name="Calculation 3 5 2 2 3" xfId="20584"/>
    <cellStyle name="Calculation 3 5 2 2 4" xfId="20585"/>
    <cellStyle name="Calculation 3 5 2 2 5" xfId="20586"/>
    <cellStyle name="Calculation 3 5 2 2 6" xfId="20587"/>
    <cellStyle name="Calculation 3 5 2 2 7" xfId="20588"/>
    <cellStyle name="Calculation 3 5 2 2 8" xfId="20589"/>
    <cellStyle name="Calculation 3 5 2 2 9" xfId="20590"/>
    <cellStyle name="Calculation 3 5 2 3" xfId="20591"/>
    <cellStyle name="Calculation 3 5 2 3 2" xfId="20592"/>
    <cellStyle name="Calculation 3 5 2 3 3" xfId="20593"/>
    <cellStyle name="Calculation 3 5 2 3 4" xfId="20594"/>
    <cellStyle name="Calculation 3 5 2 3 5" xfId="20595"/>
    <cellStyle name="Calculation 3 5 2 3 6" xfId="20596"/>
    <cellStyle name="Calculation 3 5 2 3 7" xfId="20597"/>
    <cellStyle name="Calculation 3 5 2 3 8" xfId="20598"/>
    <cellStyle name="Calculation 3 5 2 4" xfId="20599"/>
    <cellStyle name="Calculation 3 5 2 4 2" xfId="20600"/>
    <cellStyle name="Calculation 3 5 2 4 3" xfId="20601"/>
    <cellStyle name="Calculation 3 5 2 4 4" xfId="20602"/>
    <cellStyle name="Calculation 3 5 2 4 5" xfId="20603"/>
    <cellStyle name="Calculation 3 5 2 4 6" xfId="20604"/>
    <cellStyle name="Calculation 3 5 2 4 7" xfId="20605"/>
    <cellStyle name="Calculation 3 5 2 4 8" xfId="20606"/>
    <cellStyle name="Calculation 3 5 2 4 9" xfId="20607"/>
    <cellStyle name="Calculation 3 5 2 5" xfId="20608"/>
    <cellStyle name="Calculation 3 5 2 6" xfId="20609"/>
    <cellStyle name="Calculation 3 5 2 7" xfId="20610"/>
    <cellStyle name="Calculation 3 5 2 8" xfId="20611"/>
    <cellStyle name="Calculation 3 5 2 9" xfId="20612"/>
    <cellStyle name="Calculation 3 5 3" xfId="20613"/>
    <cellStyle name="Calculation 3 5 3 10" xfId="20614"/>
    <cellStyle name="Calculation 3 5 3 11" xfId="20615"/>
    <cellStyle name="Calculation 3 5 3 12" xfId="20616"/>
    <cellStyle name="Calculation 3 5 3 13" xfId="20617"/>
    <cellStyle name="Calculation 3 5 3 2" xfId="20618"/>
    <cellStyle name="Calculation 3 5 3 2 10" xfId="20619"/>
    <cellStyle name="Calculation 3 5 3 2 2" xfId="20620"/>
    <cellStyle name="Calculation 3 5 3 2 2 2" xfId="20621"/>
    <cellStyle name="Calculation 3 5 3 2 2 3" xfId="20622"/>
    <cellStyle name="Calculation 3 5 3 2 2 4" xfId="20623"/>
    <cellStyle name="Calculation 3 5 3 2 2 5" xfId="20624"/>
    <cellStyle name="Calculation 3 5 3 2 2 6" xfId="20625"/>
    <cellStyle name="Calculation 3 5 3 2 2 7" xfId="20626"/>
    <cellStyle name="Calculation 3 5 3 2 2 8" xfId="20627"/>
    <cellStyle name="Calculation 3 5 3 2 2 9" xfId="20628"/>
    <cellStyle name="Calculation 3 5 3 2 3" xfId="20629"/>
    <cellStyle name="Calculation 3 5 3 2 4" xfId="20630"/>
    <cellStyle name="Calculation 3 5 3 2 5" xfId="20631"/>
    <cellStyle name="Calculation 3 5 3 2 6" xfId="20632"/>
    <cellStyle name="Calculation 3 5 3 2 7" xfId="20633"/>
    <cellStyle name="Calculation 3 5 3 2 8" xfId="20634"/>
    <cellStyle name="Calculation 3 5 3 2 9" xfId="20635"/>
    <cellStyle name="Calculation 3 5 3 3" xfId="20636"/>
    <cellStyle name="Calculation 3 5 3 3 2" xfId="20637"/>
    <cellStyle name="Calculation 3 5 3 3 3" xfId="20638"/>
    <cellStyle name="Calculation 3 5 3 3 4" xfId="20639"/>
    <cellStyle name="Calculation 3 5 3 3 5" xfId="20640"/>
    <cellStyle name="Calculation 3 5 3 3 6" xfId="20641"/>
    <cellStyle name="Calculation 3 5 3 3 7" xfId="20642"/>
    <cellStyle name="Calculation 3 5 3 3 8" xfId="20643"/>
    <cellStyle name="Calculation 3 5 3 4" xfId="20644"/>
    <cellStyle name="Calculation 3 5 3 4 2" xfId="20645"/>
    <cellStyle name="Calculation 3 5 3 4 3" xfId="20646"/>
    <cellStyle name="Calculation 3 5 3 4 4" xfId="20647"/>
    <cellStyle name="Calculation 3 5 3 4 5" xfId="20648"/>
    <cellStyle name="Calculation 3 5 3 4 6" xfId="20649"/>
    <cellStyle name="Calculation 3 5 3 4 7" xfId="20650"/>
    <cellStyle name="Calculation 3 5 3 4 8" xfId="20651"/>
    <cellStyle name="Calculation 3 5 3 4 9" xfId="20652"/>
    <cellStyle name="Calculation 3 5 3 5" xfId="20653"/>
    <cellStyle name="Calculation 3 5 3 6" xfId="20654"/>
    <cellStyle name="Calculation 3 5 3 7" xfId="20655"/>
    <cellStyle name="Calculation 3 5 3 8" xfId="20656"/>
    <cellStyle name="Calculation 3 5 3 9" xfId="20657"/>
    <cellStyle name="Calculation 3 5 4" xfId="20658"/>
    <cellStyle name="Calculation 3 5 4 10" xfId="20659"/>
    <cellStyle name="Calculation 3 5 4 11" xfId="20660"/>
    <cellStyle name="Calculation 3 5 4 12" xfId="20661"/>
    <cellStyle name="Calculation 3 5 4 13" xfId="20662"/>
    <cellStyle name="Calculation 3 5 4 2" xfId="20663"/>
    <cellStyle name="Calculation 3 5 4 2 10" xfId="20664"/>
    <cellStyle name="Calculation 3 5 4 2 2" xfId="20665"/>
    <cellStyle name="Calculation 3 5 4 2 2 2" xfId="20666"/>
    <cellStyle name="Calculation 3 5 4 2 2 3" xfId="20667"/>
    <cellStyle name="Calculation 3 5 4 2 2 4" xfId="20668"/>
    <cellStyle name="Calculation 3 5 4 2 2 5" xfId="20669"/>
    <cellStyle name="Calculation 3 5 4 2 2 6" xfId="20670"/>
    <cellStyle name="Calculation 3 5 4 2 2 7" xfId="20671"/>
    <cellStyle name="Calculation 3 5 4 2 2 8" xfId="20672"/>
    <cellStyle name="Calculation 3 5 4 2 2 9" xfId="20673"/>
    <cellStyle name="Calculation 3 5 4 2 3" xfId="20674"/>
    <cellStyle name="Calculation 3 5 4 2 4" xfId="20675"/>
    <cellStyle name="Calculation 3 5 4 2 5" xfId="20676"/>
    <cellStyle name="Calculation 3 5 4 2 6" xfId="20677"/>
    <cellStyle name="Calculation 3 5 4 2 7" xfId="20678"/>
    <cellStyle name="Calculation 3 5 4 2 8" xfId="20679"/>
    <cellStyle name="Calculation 3 5 4 2 9" xfId="20680"/>
    <cellStyle name="Calculation 3 5 4 3" xfId="20681"/>
    <cellStyle name="Calculation 3 5 4 3 2" xfId="20682"/>
    <cellStyle name="Calculation 3 5 4 3 3" xfId="20683"/>
    <cellStyle name="Calculation 3 5 4 3 4" xfId="20684"/>
    <cellStyle name="Calculation 3 5 4 3 5" xfId="20685"/>
    <cellStyle name="Calculation 3 5 4 3 6" xfId="20686"/>
    <cellStyle name="Calculation 3 5 4 3 7" xfId="20687"/>
    <cellStyle name="Calculation 3 5 4 3 8" xfId="20688"/>
    <cellStyle name="Calculation 3 5 4 4" xfId="20689"/>
    <cellStyle name="Calculation 3 5 4 4 2" xfId="20690"/>
    <cellStyle name="Calculation 3 5 4 4 3" xfId="20691"/>
    <cellStyle name="Calculation 3 5 4 4 4" xfId="20692"/>
    <cellStyle name="Calculation 3 5 4 4 5" xfId="20693"/>
    <cellStyle name="Calculation 3 5 4 4 6" xfId="20694"/>
    <cellStyle name="Calculation 3 5 4 4 7" xfId="20695"/>
    <cellStyle name="Calculation 3 5 4 4 8" xfId="20696"/>
    <cellStyle name="Calculation 3 5 4 4 9" xfId="20697"/>
    <cellStyle name="Calculation 3 5 4 5" xfId="20698"/>
    <cellStyle name="Calculation 3 5 4 6" xfId="20699"/>
    <cellStyle name="Calculation 3 5 4 7" xfId="20700"/>
    <cellStyle name="Calculation 3 5 4 8" xfId="20701"/>
    <cellStyle name="Calculation 3 5 4 9" xfId="20702"/>
    <cellStyle name="Calculation 3 5 5" xfId="20703"/>
    <cellStyle name="Calculation 3 5 5 10" xfId="20704"/>
    <cellStyle name="Calculation 3 5 5 11" xfId="20705"/>
    <cellStyle name="Calculation 3 5 5 12" xfId="20706"/>
    <cellStyle name="Calculation 3 5 5 13" xfId="20707"/>
    <cellStyle name="Calculation 3 5 5 2" xfId="20708"/>
    <cellStyle name="Calculation 3 5 5 2 10" xfId="20709"/>
    <cellStyle name="Calculation 3 5 5 2 2" xfId="20710"/>
    <cellStyle name="Calculation 3 5 5 2 2 2" xfId="20711"/>
    <cellStyle name="Calculation 3 5 5 2 2 3" xfId="20712"/>
    <cellStyle name="Calculation 3 5 5 2 2 4" xfId="20713"/>
    <cellStyle name="Calculation 3 5 5 2 2 5" xfId="20714"/>
    <cellStyle name="Calculation 3 5 5 2 2 6" xfId="20715"/>
    <cellStyle name="Calculation 3 5 5 2 2 7" xfId="20716"/>
    <cellStyle name="Calculation 3 5 5 2 2 8" xfId="20717"/>
    <cellStyle name="Calculation 3 5 5 2 2 9" xfId="20718"/>
    <cellStyle name="Calculation 3 5 5 2 3" xfId="20719"/>
    <cellStyle name="Calculation 3 5 5 2 4" xfId="20720"/>
    <cellStyle name="Calculation 3 5 5 2 5" xfId="20721"/>
    <cellStyle name="Calculation 3 5 5 2 6" xfId="20722"/>
    <cellStyle name="Calculation 3 5 5 2 7" xfId="20723"/>
    <cellStyle name="Calculation 3 5 5 2 8" xfId="20724"/>
    <cellStyle name="Calculation 3 5 5 2 9" xfId="20725"/>
    <cellStyle name="Calculation 3 5 5 3" xfId="20726"/>
    <cellStyle name="Calculation 3 5 5 3 2" xfId="20727"/>
    <cellStyle name="Calculation 3 5 5 3 3" xfId="20728"/>
    <cellStyle name="Calculation 3 5 5 3 4" xfId="20729"/>
    <cellStyle name="Calculation 3 5 5 3 5" xfId="20730"/>
    <cellStyle name="Calculation 3 5 5 3 6" xfId="20731"/>
    <cellStyle name="Calculation 3 5 5 3 7" xfId="20732"/>
    <cellStyle name="Calculation 3 5 5 3 8" xfId="20733"/>
    <cellStyle name="Calculation 3 5 5 4" xfId="20734"/>
    <cellStyle name="Calculation 3 5 5 4 2" xfId="20735"/>
    <cellStyle name="Calculation 3 5 5 4 3" xfId="20736"/>
    <cellStyle name="Calculation 3 5 5 4 4" xfId="20737"/>
    <cellStyle name="Calculation 3 5 5 4 5" xfId="20738"/>
    <cellStyle name="Calculation 3 5 5 4 6" xfId="20739"/>
    <cellStyle name="Calculation 3 5 5 4 7" xfId="20740"/>
    <cellStyle name="Calculation 3 5 5 4 8" xfId="20741"/>
    <cellStyle name="Calculation 3 5 5 4 9" xfId="20742"/>
    <cellStyle name="Calculation 3 5 5 5" xfId="20743"/>
    <cellStyle name="Calculation 3 5 5 6" xfId="20744"/>
    <cellStyle name="Calculation 3 5 5 7" xfId="20745"/>
    <cellStyle name="Calculation 3 5 5 8" xfId="20746"/>
    <cellStyle name="Calculation 3 5 5 9" xfId="20747"/>
    <cellStyle name="Calculation 3 5 6" xfId="20748"/>
    <cellStyle name="Calculation 3 5 6 10" xfId="20749"/>
    <cellStyle name="Calculation 3 5 6 2" xfId="20750"/>
    <cellStyle name="Calculation 3 5 6 2 2" xfId="20751"/>
    <cellStyle name="Calculation 3 5 6 2 3" xfId="20752"/>
    <cellStyle name="Calculation 3 5 6 2 4" xfId="20753"/>
    <cellStyle name="Calculation 3 5 6 2 5" xfId="20754"/>
    <cellStyle name="Calculation 3 5 6 2 6" xfId="20755"/>
    <cellStyle name="Calculation 3 5 6 2 7" xfId="20756"/>
    <cellStyle name="Calculation 3 5 6 2 8" xfId="20757"/>
    <cellStyle name="Calculation 3 5 6 2 9" xfId="20758"/>
    <cellStyle name="Calculation 3 5 6 3" xfId="20759"/>
    <cellStyle name="Calculation 3 5 6 4" xfId="20760"/>
    <cellStyle name="Calculation 3 5 6 5" xfId="20761"/>
    <cellStyle name="Calculation 3 5 6 6" xfId="20762"/>
    <cellStyle name="Calculation 3 5 6 7" xfId="20763"/>
    <cellStyle name="Calculation 3 5 6 8" xfId="20764"/>
    <cellStyle name="Calculation 3 5 6 9" xfId="20765"/>
    <cellStyle name="Calculation 3 5 7" xfId="20766"/>
    <cellStyle name="Calculation 3 5 7 2" xfId="20767"/>
    <cellStyle name="Calculation 3 5 7 3" xfId="20768"/>
    <cellStyle name="Calculation 3 5 7 4" xfId="20769"/>
    <cellStyle name="Calculation 3 5 7 5" xfId="20770"/>
    <cellStyle name="Calculation 3 5 7 6" xfId="20771"/>
    <cellStyle name="Calculation 3 5 7 7" xfId="20772"/>
    <cellStyle name="Calculation 3 5 7 8" xfId="20773"/>
    <cellStyle name="Calculation 3 5 8" xfId="20774"/>
    <cellStyle name="Calculation 3 5 8 2" xfId="20775"/>
    <cellStyle name="Calculation 3 5 8 3" xfId="20776"/>
    <cellStyle name="Calculation 3 5 8 4" xfId="20777"/>
    <cellStyle name="Calculation 3 5 8 5" xfId="20778"/>
    <cellStyle name="Calculation 3 5 8 6" xfId="20779"/>
    <cellStyle name="Calculation 3 5 8 7" xfId="20780"/>
    <cellStyle name="Calculation 3 5 8 8" xfId="20781"/>
    <cellStyle name="Calculation 3 5 8 9" xfId="20782"/>
    <cellStyle name="Calculation 3 5 9" xfId="20783"/>
    <cellStyle name="Calculation 3 6" xfId="20784"/>
    <cellStyle name="Calculation 3 6 10" xfId="20785"/>
    <cellStyle name="Calculation 3 6 11" xfId="20786"/>
    <cellStyle name="Calculation 3 6 12" xfId="20787"/>
    <cellStyle name="Calculation 3 6 13" xfId="20788"/>
    <cellStyle name="Calculation 3 6 2" xfId="20789"/>
    <cellStyle name="Calculation 3 6 2 10" xfId="20790"/>
    <cellStyle name="Calculation 3 6 2 2" xfId="20791"/>
    <cellStyle name="Calculation 3 6 2 2 2" xfId="20792"/>
    <cellStyle name="Calculation 3 6 2 2 3" xfId="20793"/>
    <cellStyle name="Calculation 3 6 2 2 4" xfId="20794"/>
    <cellStyle name="Calculation 3 6 2 2 5" xfId="20795"/>
    <cellStyle name="Calculation 3 6 2 2 6" xfId="20796"/>
    <cellStyle name="Calculation 3 6 2 2 7" xfId="20797"/>
    <cellStyle name="Calculation 3 6 2 2 8" xfId="20798"/>
    <cellStyle name="Calculation 3 6 2 2 9" xfId="20799"/>
    <cellStyle name="Calculation 3 6 2 3" xfId="20800"/>
    <cellStyle name="Calculation 3 6 2 4" xfId="20801"/>
    <cellStyle name="Calculation 3 6 2 5" xfId="20802"/>
    <cellStyle name="Calculation 3 6 2 6" xfId="20803"/>
    <cellStyle name="Calculation 3 6 2 7" xfId="20804"/>
    <cellStyle name="Calculation 3 6 2 8" xfId="20805"/>
    <cellStyle name="Calculation 3 6 2 9" xfId="20806"/>
    <cellStyle name="Calculation 3 6 3" xfId="20807"/>
    <cellStyle name="Calculation 3 6 3 2" xfId="20808"/>
    <cellStyle name="Calculation 3 6 3 3" xfId="20809"/>
    <cellStyle name="Calculation 3 6 3 4" xfId="20810"/>
    <cellStyle name="Calculation 3 6 3 5" xfId="20811"/>
    <cellStyle name="Calculation 3 6 3 6" xfId="20812"/>
    <cellStyle name="Calculation 3 6 3 7" xfId="20813"/>
    <cellStyle name="Calculation 3 6 3 8" xfId="20814"/>
    <cellStyle name="Calculation 3 6 4" xfId="20815"/>
    <cellStyle name="Calculation 3 6 4 2" xfId="20816"/>
    <cellStyle name="Calculation 3 6 4 3" xfId="20817"/>
    <cellStyle name="Calculation 3 6 4 4" xfId="20818"/>
    <cellStyle name="Calculation 3 6 4 5" xfId="20819"/>
    <cellStyle name="Calculation 3 6 4 6" xfId="20820"/>
    <cellStyle name="Calculation 3 6 4 7" xfId="20821"/>
    <cellStyle name="Calculation 3 6 4 8" xfId="20822"/>
    <cellStyle name="Calculation 3 6 4 9" xfId="20823"/>
    <cellStyle name="Calculation 3 6 5" xfId="20824"/>
    <cellStyle name="Calculation 3 6 6" xfId="20825"/>
    <cellStyle name="Calculation 3 6 7" xfId="20826"/>
    <cellStyle name="Calculation 3 6 8" xfId="20827"/>
    <cellStyle name="Calculation 3 6 9" xfId="20828"/>
    <cellStyle name="Calculation 3 7" xfId="20829"/>
    <cellStyle name="Calculation 3 7 10" xfId="20830"/>
    <cellStyle name="Calculation 3 7 11" xfId="20831"/>
    <cellStyle name="Calculation 3 7 12" xfId="20832"/>
    <cellStyle name="Calculation 3 7 13" xfId="20833"/>
    <cellStyle name="Calculation 3 7 2" xfId="20834"/>
    <cellStyle name="Calculation 3 7 2 10" xfId="20835"/>
    <cellStyle name="Calculation 3 7 2 2" xfId="20836"/>
    <cellStyle name="Calculation 3 7 2 2 2" xfId="20837"/>
    <cellStyle name="Calculation 3 7 2 2 3" xfId="20838"/>
    <cellStyle name="Calculation 3 7 2 2 4" xfId="20839"/>
    <cellStyle name="Calculation 3 7 2 2 5" xfId="20840"/>
    <cellStyle name="Calculation 3 7 2 2 6" xfId="20841"/>
    <cellStyle name="Calculation 3 7 2 2 7" xfId="20842"/>
    <cellStyle name="Calculation 3 7 2 2 8" xfId="20843"/>
    <cellStyle name="Calculation 3 7 2 2 9" xfId="20844"/>
    <cellStyle name="Calculation 3 7 2 3" xfId="20845"/>
    <cellStyle name="Calculation 3 7 2 4" xfId="20846"/>
    <cellStyle name="Calculation 3 7 2 5" xfId="20847"/>
    <cellStyle name="Calculation 3 7 2 6" xfId="20848"/>
    <cellStyle name="Calculation 3 7 2 7" xfId="20849"/>
    <cellStyle name="Calculation 3 7 2 8" xfId="20850"/>
    <cellStyle name="Calculation 3 7 2 9" xfId="20851"/>
    <cellStyle name="Calculation 3 7 3" xfId="20852"/>
    <cellStyle name="Calculation 3 7 3 2" xfId="20853"/>
    <cellStyle name="Calculation 3 7 3 3" xfId="20854"/>
    <cellStyle name="Calculation 3 7 3 4" xfId="20855"/>
    <cellStyle name="Calculation 3 7 3 5" xfId="20856"/>
    <cellStyle name="Calculation 3 7 3 6" xfId="20857"/>
    <cellStyle name="Calculation 3 7 3 7" xfId="20858"/>
    <cellStyle name="Calculation 3 7 3 8" xfId="20859"/>
    <cellStyle name="Calculation 3 7 4" xfId="20860"/>
    <cellStyle name="Calculation 3 7 4 2" xfId="20861"/>
    <cellStyle name="Calculation 3 7 4 3" xfId="20862"/>
    <cellStyle name="Calculation 3 7 4 4" xfId="20863"/>
    <cellStyle name="Calculation 3 7 4 5" xfId="20864"/>
    <cellStyle name="Calculation 3 7 4 6" xfId="20865"/>
    <cellStyle name="Calculation 3 7 4 7" xfId="20866"/>
    <cellStyle name="Calculation 3 7 4 8" xfId="20867"/>
    <cellStyle name="Calculation 3 7 4 9" xfId="20868"/>
    <cellStyle name="Calculation 3 7 5" xfId="20869"/>
    <cellStyle name="Calculation 3 7 6" xfId="20870"/>
    <cellStyle name="Calculation 3 7 7" xfId="20871"/>
    <cellStyle name="Calculation 3 7 8" xfId="20872"/>
    <cellStyle name="Calculation 3 7 9" xfId="20873"/>
    <cellStyle name="Calculation 3 8" xfId="20874"/>
    <cellStyle name="Calculation 3 8 2" xfId="20875"/>
    <cellStyle name="Calculation 3 8 3" xfId="20876"/>
    <cellStyle name="Calculation 3 8 4" xfId="20877"/>
    <cellStyle name="Calculation 3 8 5" xfId="20878"/>
    <cellStyle name="Calculation 3 8 6" xfId="20879"/>
    <cellStyle name="Calculation 3 8 7" xfId="20880"/>
    <cellStyle name="Calculation 3 8 8" xfId="20881"/>
    <cellStyle name="Calculation 3 8 9" xfId="20882"/>
    <cellStyle name="Calculation 3 9" xfId="20883"/>
    <cellStyle name="Calculation 4" xfId="20884"/>
    <cellStyle name="Calculation 4 10" xfId="20885"/>
    <cellStyle name="Calculation 4 11" xfId="20886"/>
    <cellStyle name="Calculation 4 12" xfId="20887"/>
    <cellStyle name="Calculation 4 13" xfId="20888"/>
    <cellStyle name="Calculation 4 14" xfId="20889"/>
    <cellStyle name="Calculation 4 2" xfId="20890"/>
    <cellStyle name="Calculation 4 2 10" xfId="20891"/>
    <cellStyle name="Calculation 4 2 11" xfId="20892"/>
    <cellStyle name="Calculation 4 2 12" xfId="20893"/>
    <cellStyle name="Calculation 4 2 2" xfId="20894"/>
    <cellStyle name="Calculation 4 2 2 10" xfId="20895"/>
    <cellStyle name="Calculation 4 2 2 11" xfId="20896"/>
    <cellStyle name="Calculation 4 2 2 12" xfId="20897"/>
    <cellStyle name="Calculation 4 2 2 13" xfId="20898"/>
    <cellStyle name="Calculation 4 2 2 14" xfId="20899"/>
    <cellStyle name="Calculation 4 2 2 15" xfId="20900"/>
    <cellStyle name="Calculation 4 2 2 16" xfId="20901"/>
    <cellStyle name="Calculation 4 2 2 17" xfId="20902"/>
    <cellStyle name="Calculation 4 2 2 18" xfId="20903"/>
    <cellStyle name="Calculation 4 2 2 19" xfId="20904"/>
    <cellStyle name="Calculation 4 2 2 2" xfId="20905"/>
    <cellStyle name="Calculation 4 2 2 2 10" xfId="20906"/>
    <cellStyle name="Calculation 4 2 2 2 11" xfId="20907"/>
    <cellStyle name="Calculation 4 2 2 2 12" xfId="20908"/>
    <cellStyle name="Calculation 4 2 2 2 13" xfId="20909"/>
    <cellStyle name="Calculation 4 2 2 2 2" xfId="20910"/>
    <cellStyle name="Calculation 4 2 2 2 2 10" xfId="20911"/>
    <cellStyle name="Calculation 4 2 2 2 2 2" xfId="20912"/>
    <cellStyle name="Calculation 4 2 2 2 2 2 2" xfId="20913"/>
    <cellStyle name="Calculation 4 2 2 2 2 2 3" xfId="20914"/>
    <cellStyle name="Calculation 4 2 2 2 2 2 4" xfId="20915"/>
    <cellStyle name="Calculation 4 2 2 2 2 2 5" xfId="20916"/>
    <cellStyle name="Calculation 4 2 2 2 2 2 6" xfId="20917"/>
    <cellStyle name="Calculation 4 2 2 2 2 2 7" xfId="20918"/>
    <cellStyle name="Calculation 4 2 2 2 2 2 8" xfId="20919"/>
    <cellStyle name="Calculation 4 2 2 2 2 2 9" xfId="20920"/>
    <cellStyle name="Calculation 4 2 2 2 2 3" xfId="20921"/>
    <cellStyle name="Calculation 4 2 2 2 2 4" xfId="20922"/>
    <cellStyle name="Calculation 4 2 2 2 2 5" xfId="20923"/>
    <cellStyle name="Calculation 4 2 2 2 2 6" xfId="20924"/>
    <cellStyle name="Calculation 4 2 2 2 2 7" xfId="20925"/>
    <cellStyle name="Calculation 4 2 2 2 2 8" xfId="20926"/>
    <cellStyle name="Calculation 4 2 2 2 2 9" xfId="20927"/>
    <cellStyle name="Calculation 4 2 2 2 3" xfId="20928"/>
    <cellStyle name="Calculation 4 2 2 2 3 2" xfId="20929"/>
    <cellStyle name="Calculation 4 2 2 2 3 3" xfId="20930"/>
    <cellStyle name="Calculation 4 2 2 2 3 4" xfId="20931"/>
    <cellStyle name="Calculation 4 2 2 2 3 5" xfId="20932"/>
    <cellStyle name="Calculation 4 2 2 2 3 6" xfId="20933"/>
    <cellStyle name="Calculation 4 2 2 2 3 7" xfId="20934"/>
    <cellStyle name="Calculation 4 2 2 2 3 8" xfId="20935"/>
    <cellStyle name="Calculation 4 2 2 2 4" xfId="20936"/>
    <cellStyle name="Calculation 4 2 2 2 4 2" xfId="20937"/>
    <cellStyle name="Calculation 4 2 2 2 4 3" xfId="20938"/>
    <cellStyle name="Calculation 4 2 2 2 4 4" xfId="20939"/>
    <cellStyle name="Calculation 4 2 2 2 4 5" xfId="20940"/>
    <cellStyle name="Calculation 4 2 2 2 4 6" xfId="20941"/>
    <cellStyle name="Calculation 4 2 2 2 4 7" xfId="20942"/>
    <cellStyle name="Calculation 4 2 2 2 4 8" xfId="20943"/>
    <cellStyle name="Calculation 4 2 2 2 4 9" xfId="20944"/>
    <cellStyle name="Calculation 4 2 2 2 5" xfId="20945"/>
    <cellStyle name="Calculation 4 2 2 2 6" xfId="20946"/>
    <cellStyle name="Calculation 4 2 2 2 7" xfId="20947"/>
    <cellStyle name="Calculation 4 2 2 2 8" xfId="20948"/>
    <cellStyle name="Calculation 4 2 2 2 9" xfId="20949"/>
    <cellStyle name="Calculation 4 2 2 3" xfId="20950"/>
    <cellStyle name="Calculation 4 2 2 3 10" xfId="20951"/>
    <cellStyle name="Calculation 4 2 2 3 11" xfId="20952"/>
    <cellStyle name="Calculation 4 2 2 3 12" xfId="20953"/>
    <cellStyle name="Calculation 4 2 2 3 13" xfId="20954"/>
    <cellStyle name="Calculation 4 2 2 3 2" xfId="20955"/>
    <cellStyle name="Calculation 4 2 2 3 2 10" xfId="20956"/>
    <cellStyle name="Calculation 4 2 2 3 2 2" xfId="20957"/>
    <cellStyle name="Calculation 4 2 2 3 2 2 2" xfId="20958"/>
    <cellStyle name="Calculation 4 2 2 3 2 2 3" xfId="20959"/>
    <cellStyle name="Calculation 4 2 2 3 2 2 4" xfId="20960"/>
    <cellStyle name="Calculation 4 2 2 3 2 2 5" xfId="20961"/>
    <cellStyle name="Calculation 4 2 2 3 2 2 6" xfId="20962"/>
    <cellStyle name="Calculation 4 2 2 3 2 2 7" xfId="20963"/>
    <cellStyle name="Calculation 4 2 2 3 2 2 8" xfId="20964"/>
    <cellStyle name="Calculation 4 2 2 3 2 2 9" xfId="20965"/>
    <cellStyle name="Calculation 4 2 2 3 2 3" xfId="20966"/>
    <cellStyle name="Calculation 4 2 2 3 2 4" xfId="20967"/>
    <cellStyle name="Calculation 4 2 2 3 2 5" xfId="20968"/>
    <cellStyle name="Calculation 4 2 2 3 2 6" xfId="20969"/>
    <cellStyle name="Calculation 4 2 2 3 2 7" xfId="20970"/>
    <cellStyle name="Calculation 4 2 2 3 2 8" xfId="20971"/>
    <cellStyle name="Calculation 4 2 2 3 2 9" xfId="20972"/>
    <cellStyle name="Calculation 4 2 2 3 3" xfId="20973"/>
    <cellStyle name="Calculation 4 2 2 3 3 2" xfId="20974"/>
    <cellStyle name="Calculation 4 2 2 3 3 3" xfId="20975"/>
    <cellStyle name="Calculation 4 2 2 3 3 4" xfId="20976"/>
    <cellStyle name="Calculation 4 2 2 3 3 5" xfId="20977"/>
    <cellStyle name="Calculation 4 2 2 3 3 6" xfId="20978"/>
    <cellStyle name="Calculation 4 2 2 3 3 7" xfId="20979"/>
    <cellStyle name="Calculation 4 2 2 3 3 8" xfId="20980"/>
    <cellStyle name="Calculation 4 2 2 3 4" xfId="20981"/>
    <cellStyle name="Calculation 4 2 2 3 4 2" xfId="20982"/>
    <cellStyle name="Calculation 4 2 2 3 4 3" xfId="20983"/>
    <cellStyle name="Calculation 4 2 2 3 4 4" xfId="20984"/>
    <cellStyle name="Calculation 4 2 2 3 4 5" xfId="20985"/>
    <cellStyle name="Calculation 4 2 2 3 4 6" xfId="20986"/>
    <cellStyle name="Calculation 4 2 2 3 4 7" xfId="20987"/>
    <cellStyle name="Calculation 4 2 2 3 4 8" xfId="20988"/>
    <cellStyle name="Calculation 4 2 2 3 4 9" xfId="20989"/>
    <cellStyle name="Calculation 4 2 2 3 5" xfId="20990"/>
    <cellStyle name="Calculation 4 2 2 3 6" xfId="20991"/>
    <cellStyle name="Calculation 4 2 2 3 7" xfId="20992"/>
    <cellStyle name="Calculation 4 2 2 3 8" xfId="20993"/>
    <cellStyle name="Calculation 4 2 2 3 9" xfId="20994"/>
    <cellStyle name="Calculation 4 2 2 4" xfId="20995"/>
    <cellStyle name="Calculation 4 2 2 4 10" xfId="20996"/>
    <cellStyle name="Calculation 4 2 2 4 11" xfId="20997"/>
    <cellStyle name="Calculation 4 2 2 4 12" xfId="20998"/>
    <cellStyle name="Calculation 4 2 2 4 13" xfId="20999"/>
    <cellStyle name="Calculation 4 2 2 4 2" xfId="21000"/>
    <cellStyle name="Calculation 4 2 2 4 2 10" xfId="21001"/>
    <cellStyle name="Calculation 4 2 2 4 2 2" xfId="21002"/>
    <cellStyle name="Calculation 4 2 2 4 2 2 2" xfId="21003"/>
    <cellStyle name="Calculation 4 2 2 4 2 2 3" xfId="21004"/>
    <cellStyle name="Calculation 4 2 2 4 2 2 4" xfId="21005"/>
    <cellStyle name="Calculation 4 2 2 4 2 2 5" xfId="21006"/>
    <cellStyle name="Calculation 4 2 2 4 2 2 6" xfId="21007"/>
    <cellStyle name="Calculation 4 2 2 4 2 2 7" xfId="21008"/>
    <cellStyle name="Calculation 4 2 2 4 2 2 8" xfId="21009"/>
    <cellStyle name="Calculation 4 2 2 4 2 2 9" xfId="21010"/>
    <cellStyle name="Calculation 4 2 2 4 2 3" xfId="21011"/>
    <cellStyle name="Calculation 4 2 2 4 2 4" xfId="21012"/>
    <cellStyle name="Calculation 4 2 2 4 2 5" xfId="21013"/>
    <cellStyle name="Calculation 4 2 2 4 2 6" xfId="21014"/>
    <cellStyle name="Calculation 4 2 2 4 2 7" xfId="21015"/>
    <cellStyle name="Calculation 4 2 2 4 2 8" xfId="21016"/>
    <cellStyle name="Calculation 4 2 2 4 2 9" xfId="21017"/>
    <cellStyle name="Calculation 4 2 2 4 3" xfId="21018"/>
    <cellStyle name="Calculation 4 2 2 4 3 2" xfId="21019"/>
    <cellStyle name="Calculation 4 2 2 4 3 3" xfId="21020"/>
    <cellStyle name="Calculation 4 2 2 4 3 4" xfId="21021"/>
    <cellStyle name="Calculation 4 2 2 4 3 5" xfId="21022"/>
    <cellStyle name="Calculation 4 2 2 4 3 6" xfId="21023"/>
    <cellStyle name="Calculation 4 2 2 4 3 7" xfId="21024"/>
    <cellStyle name="Calculation 4 2 2 4 3 8" xfId="21025"/>
    <cellStyle name="Calculation 4 2 2 4 4" xfId="21026"/>
    <cellStyle name="Calculation 4 2 2 4 4 2" xfId="21027"/>
    <cellStyle name="Calculation 4 2 2 4 4 3" xfId="21028"/>
    <cellStyle name="Calculation 4 2 2 4 4 4" xfId="21029"/>
    <cellStyle name="Calculation 4 2 2 4 4 5" xfId="21030"/>
    <cellStyle name="Calculation 4 2 2 4 4 6" xfId="21031"/>
    <cellStyle name="Calculation 4 2 2 4 4 7" xfId="21032"/>
    <cellStyle name="Calculation 4 2 2 4 4 8" xfId="21033"/>
    <cellStyle name="Calculation 4 2 2 4 4 9" xfId="21034"/>
    <cellStyle name="Calculation 4 2 2 4 5" xfId="21035"/>
    <cellStyle name="Calculation 4 2 2 4 6" xfId="21036"/>
    <cellStyle name="Calculation 4 2 2 4 7" xfId="21037"/>
    <cellStyle name="Calculation 4 2 2 4 8" xfId="21038"/>
    <cellStyle name="Calculation 4 2 2 4 9" xfId="21039"/>
    <cellStyle name="Calculation 4 2 2 5" xfId="21040"/>
    <cellStyle name="Calculation 4 2 2 5 10" xfId="21041"/>
    <cellStyle name="Calculation 4 2 2 5 11" xfId="21042"/>
    <cellStyle name="Calculation 4 2 2 5 12" xfId="21043"/>
    <cellStyle name="Calculation 4 2 2 5 13" xfId="21044"/>
    <cellStyle name="Calculation 4 2 2 5 2" xfId="21045"/>
    <cellStyle name="Calculation 4 2 2 5 2 10" xfId="21046"/>
    <cellStyle name="Calculation 4 2 2 5 2 2" xfId="21047"/>
    <cellStyle name="Calculation 4 2 2 5 2 2 2" xfId="21048"/>
    <cellStyle name="Calculation 4 2 2 5 2 2 3" xfId="21049"/>
    <cellStyle name="Calculation 4 2 2 5 2 2 4" xfId="21050"/>
    <cellStyle name="Calculation 4 2 2 5 2 2 5" xfId="21051"/>
    <cellStyle name="Calculation 4 2 2 5 2 2 6" xfId="21052"/>
    <cellStyle name="Calculation 4 2 2 5 2 2 7" xfId="21053"/>
    <cellStyle name="Calculation 4 2 2 5 2 2 8" xfId="21054"/>
    <cellStyle name="Calculation 4 2 2 5 2 2 9" xfId="21055"/>
    <cellStyle name="Calculation 4 2 2 5 2 3" xfId="21056"/>
    <cellStyle name="Calculation 4 2 2 5 2 4" xfId="21057"/>
    <cellStyle name="Calculation 4 2 2 5 2 5" xfId="21058"/>
    <cellStyle name="Calculation 4 2 2 5 2 6" xfId="21059"/>
    <cellStyle name="Calculation 4 2 2 5 2 7" xfId="21060"/>
    <cellStyle name="Calculation 4 2 2 5 2 8" xfId="21061"/>
    <cellStyle name="Calculation 4 2 2 5 2 9" xfId="21062"/>
    <cellStyle name="Calculation 4 2 2 5 3" xfId="21063"/>
    <cellStyle name="Calculation 4 2 2 5 3 2" xfId="21064"/>
    <cellStyle name="Calculation 4 2 2 5 3 3" xfId="21065"/>
    <cellStyle name="Calculation 4 2 2 5 3 4" xfId="21066"/>
    <cellStyle name="Calculation 4 2 2 5 3 5" xfId="21067"/>
    <cellStyle name="Calculation 4 2 2 5 3 6" xfId="21068"/>
    <cellStyle name="Calculation 4 2 2 5 3 7" xfId="21069"/>
    <cellStyle name="Calculation 4 2 2 5 3 8" xfId="21070"/>
    <cellStyle name="Calculation 4 2 2 5 4" xfId="21071"/>
    <cellStyle name="Calculation 4 2 2 5 4 2" xfId="21072"/>
    <cellStyle name="Calculation 4 2 2 5 4 3" xfId="21073"/>
    <cellStyle name="Calculation 4 2 2 5 4 4" xfId="21074"/>
    <cellStyle name="Calculation 4 2 2 5 4 5" xfId="21075"/>
    <cellStyle name="Calculation 4 2 2 5 4 6" xfId="21076"/>
    <cellStyle name="Calculation 4 2 2 5 4 7" xfId="21077"/>
    <cellStyle name="Calculation 4 2 2 5 4 8" xfId="21078"/>
    <cellStyle name="Calculation 4 2 2 5 4 9" xfId="21079"/>
    <cellStyle name="Calculation 4 2 2 5 5" xfId="21080"/>
    <cellStyle name="Calculation 4 2 2 5 6" xfId="21081"/>
    <cellStyle name="Calculation 4 2 2 5 7" xfId="21082"/>
    <cellStyle name="Calculation 4 2 2 5 8" xfId="21083"/>
    <cellStyle name="Calculation 4 2 2 5 9" xfId="21084"/>
    <cellStyle name="Calculation 4 2 2 6" xfId="21085"/>
    <cellStyle name="Calculation 4 2 2 6 10" xfId="21086"/>
    <cellStyle name="Calculation 4 2 2 6 2" xfId="21087"/>
    <cellStyle name="Calculation 4 2 2 6 2 2" xfId="21088"/>
    <cellStyle name="Calculation 4 2 2 6 2 3" xfId="21089"/>
    <cellStyle name="Calculation 4 2 2 6 2 4" xfId="21090"/>
    <cellStyle name="Calculation 4 2 2 6 2 5" xfId="21091"/>
    <cellStyle name="Calculation 4 2 2 6 2 6" xfId="21092"/>
    <cellStyle name="Calculation 4 2 2 6 2 7" xfId="21093"/>
    <cellStyle name="Calculation 4 2 2 6 2 8" xfId="21094"/>
    <cellStyle name="Calculation 4 2 2 6 2 9" xfId="21095"/>
    <cellStyle name="Calculation 4 2 2 6 3" xfId="21096"/>
    <cellStyle name="Calculation 4 2 2 6 4" xfId="21097"/>
    <cellStyle name="Calculation 4 2 2 6 5" xfId="21098"/>
    <cellStyle name="Calculation 4 2 2 6 6" xfId="21099"/>
    <cellStyle name="Calculation 4 2 2 6 7" xfId="21100"/>
    <cellStyle name="Calculation 4 2 2 6 8" xfId="21101"/>
    <cellStyle name="Calculation 4 2 2 6 9" xfId="21102"/>
    <cellStyle name="Calculation 4 2 2 7" xfId="21103"/>
    <cellStyle name="Calculation 4 2 2 7 2" xfId="21104"/>
    <cellStyle name="Calculation 4 2 2 7 3" xfId="21105"/>
    <cellStyle name="Calculation 4 2 2 7 4" xfId="21106"/>
    <cellStyle name="Calculation 4 2 2 7 5" xfId="21107"/>
    <cellStyle name="Calculation 4 2 2 7 6" xfId="21108"/>
    <cellStyle name="Calculation 4 2 2 7 7" xfId="21109"/>
    <cellStyle name="Calculation 4 2 2 7 8" xfId="21110"/>
    <cellStyle name="Calculation 4 2 2 8" xfId="21111"/>
    <cellStyle name="Calculation 4 2 2 8 2" xfId="21112"/>
    <cellStyle name="Calculation 4 2 2 8 3" xfId="21113"/>
    <cellStyle name="Calculation 4 2 2 8 4" xfId="21114"/>
    <cellStyle name="Calculation 4 2 2 8 5" xfId="21115"/>
    <cellStyle name="Calculation 4 2 2 8 6" xfId="21116"/>
    <cellStyle name="Calculation 4 2 2 8 7" xfId="21117"/>
    <cellStyle name="Calculation 4 2 2 8 8" xfId="21118"/>
    <cellStyle name="Calculation 4 2 2 8 9" xfId="21119"/>
    <cellStyle name="Calculation 4 2 2 9" xfId="21120"/>
    <cellStyle name="Calculation 4 2 3" xfId="21121"/>
    <cellStyle name="Calculation 4 2 3 10" xfId="21122"/>
    <cellStyle name="Calculation 4 2 3 11" xfId="21123"/>
    <cellStyle name="Calculation 4 2 3 12" xfId="21124"/>
    <cellStyle name="Calculation 4 2 3 13" xfId="21125"/>
    <cellStyle name="Calculation 4 2 3 14" xfId="21126"/>
    <cellStyle name="Calculation 4 2 3 15" xfId="21127"/>
    <cellStyle name="Calculation 4 2 3 16" xfId="21128"/>
    <cellStyle name="Calculation 4 2 3 17" xfId="21129"/>
    <cellStyle name="Calculation 4 2 3 2" xfId="21130"/>
    <cellStyle name="Calculation 4 2 3 2 10" xfId="21131"/>
    <cellStyle name="Calculation 4 2 3 2 11" xfId="21132"/>
    <cellStyle name="Calculation 4 2 3 2 12" xfId="21133"/>
    <cellStyle name="Calculation 4 2 3 2 13" xfId="21134"/>
    <cellStyle name="Calculation 4 2 3 2 2" xfId="21135"/>
    <cellStyle name="Calculation 4 2 3 2 2 10" xfId="21136"/>
    <cellStyle name="Calculation 4 2 3 2 2 2" xfId="21137"/>
    <cellStyle name="Calculation 4 2 3 2 2 2 2" xfId="21138"/>
    <cellStyle name="Calculation 4 2 3 2 2 2 3" xfId="21139"/>
    <cellStyle name="Calculation 4 2 3 2 2 2 4" xfId="21140"/>
    <cellStyle name="Calculation 4 2 3 2 2 2 5" xfId="21141"/>
    <cellStyle name="Calculation 4 2 3 2 2 2 6" xfId="21142"/>
    <cellStyle name="Calculation 4 2 3 2 2 2 7" xfId="21143"/>
    <cellStyle name="Calculation 4 2 3 2 2 2 8" xfId="21144"/>
    <cellStyle name="Calculation 4 2 3 2 2 2 9" xfId="21145"/>
    <cellStyle name="Calculation 4 2 3 2 2 3" xfId="21146"/>
    <cellStyle name="Calculation 4 2 3 2 2 4" xfId="21147"/>
    <cellStyle name="Calculation 4 2 3 2 2 5" xfId="21148"/>
    <cellStyle name="Calculation 4 2 3 2 2 6" xfId="21149"/>
    <cellStyle name="Calculation 4 2 3 2 2 7" xfId="21150"/>
    <cellStyle name="Calculation 4 2 3 2 2 8" xfId="21151"/>
    <cellStyle name="Calculation 4 2 3 2 2 9" xfId="21152"/>
    <cellStyle name="Calculation 4 2 3 2 3" xfId="21153"/>
    <cellStyle name="Calculation 4 2 3 2 3 2" xfId="21154"/>
    <cellStyle name="Calculation 4 2 3 2 3 3" xfId="21155"/>
    <cellStyle name="Calculation 4 2 3 2 3 4" xfId="21156"/>
    <cellStyle name="Calculation 4 2 3 2 3 5" xfId="21157"/>
    <cellStyle name="Calculation 4 2 3 2 3 6" xfId="21158"/>
    <cellStyle name="Calculation 4 2 3 2 3 7" xfId="21159"/>
    <cellStyle name="Calculation 4 2 3 2 3 8" xfId="21160"/>
    <cellStyle name="Calculation 4 2 3 2 4" xfId="21161"/>
    <cellStyle name="Calculation 4 2 3 2 4 2" xfId="21162"/>
    <cellStyle name="Calculation 4 2 3 2 4 3" xfId="21163"/>
    <cellStyle name="Calculation 4 2 3 2 4 4" xfId="21164"/>
    <cellStyle name="Calculation 4 2 3 2 4 5" xfId="21165"/>
    <cellStyle name="Calculation 4 2 3 2 4 6" xfId="21166"/>
    <cellStyle name="Calculation 4 2 3 2 4 7" xfId="21167"/>
    <cellStyle name="Calculation 4 2 3 2 4 8" xfId="21168"/>
    <cellStyle name="Calculation 4 2 3 2 4 9" xfId="21169"/>
    <cellStyle name="Calculation 4 2 3 2 5" xfId="21170"/>
    <cellStyle name="Calculation 4 2 3 2 6" xfId="21171"/>
    <cellStyle name="Calculation 4 2 3 2 7" xfId="21172"/>
    <cellStyle name="Calculation 4 2 3 2 8" xfId="21173"/>
    <cellStyle name="Calculation 4 2 3 2 9" xfId="21174"/>
    <cellStyle name="Calculation 4 2 3 3" xfId="21175"/>
    <cellStyle name="Calculation 4 2 3 3 10" xfId="21176"/>
    <cellStyle name="Calculation 4 2 3 3 11" xfId="21177"/>
    <cellStyle name="Calculation 4 2 3 3 12" xfId="21178"/>
    <cellStyle name="Calculation 4 2 3 3 13" xfId="21179"/>
    <cellStyle name="Calculation 4 2 3 3 2" xfId="21180"/>
    <cellStyle name="Calculation 4 2 3 3 2 10" xfId="21181"/>
    <cellStyle name="Calculation 4 2 3 3 2 2" xfId="21182"/>
    <cellStyle name="Calculation 4 2 3 3 2 2 2" xfId="21183"/>
    <cellStyle name="Calculation 4 2 3 3 2 2 3" xfId="21184"/>
    <cellStyle name="Calculation 4 2 3 3 2 2 4" xfId="21185"/>
    <cellStyle name="Calculation 4 2 3 3 2 2 5" xfId="21186"/>
    <cellStyle name="Calculation 4 2 3 3 2 2 6" xfId="21187"/>
    <cellStyle name="Calculation 4 2 3 3 2 2 7" xfId="21188"/>
    <cellStyle name="Calculation 4 2 3 3 2 2 8" xfId="21189"/>
    <cellStyle name="Calculation 4 2 3 3 2 2 9" xfId="21190"/>
    <cellStyle name="Calculation 4 2 3 3 2 3" xfId="21191"/>
    <cellStyle name="Calculation 4 2 3 3 2 4" xfId="21192"/>
    <cellStyle name="Calculation 4 2 3 3 2 5" xfId="21193"/>
    <cellStyle name="Calculation 4 2 3 3 2 6" xfId="21194"/>
    <cellStyle name="Calculation 4 2 3 3 2 7" xfId="21195"/>
    <cellStyle name="Calculation 4 2 3 3 2 8" xfId="21196"/>
    <cellStyle name="Calculation 4 2 3 3 2 9" xfId="21197"/>
    <cellStyle name="Calculation 4 2 3 3 3" xfId="21198"/>
    <cellStyle name="Calculation 4 2 3 3 3 2" xfId="21199"/>
    <cellStyle name="Calculation 4 2 3 3 3 3" xfId="21200"/>
    <cellStyle name="Calculation 4 2 3 3 3 4" xfId="21201"/>
    <cellStyle name="Calculation 4 2 3 3 3 5" xfId="21202"/>
    <cellStyle name="Calculation 4 2 3 3 3 6" xfId="21203"/>
    <cellStyle name="Calculation 4 2 3 3 3 7" xfId="21204"/>
    <cellStyle name="Calculation 4 2 3 3 3 8" xfId="21205"/>
    <cellStyle name="Calculation 4 2 3 3 4" xfId="21206"/>
    <cellStyle name="Calculation 4 2 3 3 4 2" xfId="21207"/>
    <cellStyle name="Calculation 4 2 3 3 4 3" xfId="21208"/>
    <cellStyle name="Calculation 4 2 3 3 4 4" xfId="21209"/>
    <cellStyle name="Calculation 4 2 3 3 4 5" xfId="21210"/>
    <cellStyle name="Calculation 4 2 3 3 4 6" xfId="21211"/>
    <cellStyle name="Calculation 4 2 3 3 4 7" xfId="21212"/>
    <cellStyle name="Calculation 4 2 3 3 4 8" xfId="21213"/>
    <cellStyle name="Calculation 4 2 3 3 4 9" xfId="21214"/>
    <cellStyle name="Calculation 4 2 3 3 5" xfId="21215"/>
    <cellStyle name="Calculation 4 2 3 3 6" xfId="21216"/>
    <cellStyle name="Calculation 4 2 3 3 7" xfId="21217"/>
    <cellStyle name="Calculation 4 2 3 3 8" xfId="21218"/>
    <cellStyle name="Calculation 4 2 3 3 9" xfId="21219"/>
    <cellStyle name="Calculation 4 2 3 4" xfId="21220"/>
    <cellStyle name="Calculation 4 2 3 4 10" xfId="21221"/>
    <cellStyle name="Calculation 4 2 3 4 11" xfId="21222"/>
    <cellStyle name="Calculation 4 2 3 4 12" xfId="21223"/>
    <cellStyle name="Calculation 4 2 3 4 13" xfId="21224"/>
    <cellStyle name="Calculation 4 2 3 4 2" xfId="21225"/>
    <cellStyle name="Calculation 4 2 3 4 2 10" xfId="21226"/>
    <cellStyle name="Calculation 4 2 3 4 2 2" xfId="21227"/>
    <cellStyle name="Calculation 4 2 3 4 2 2 2" xfId="21228"/>
    <cellStyle name="Calculation 4 2 3 4 2 2 3" xfId="21229"/>
    <cellStyle name="Calculation 4 2 3 4 2 2 4" xfId="21230"/>
    <cellStyle name="Calculation 4 2 3 4 2 2 5" xfId="21231"/>
    <cellStyle name="Calculation 4 2 3 4 2 2 6" xfId="21232"/>
    <cellStyle name="Calculation 4 2 3 4 2 2 7" xfId="21233"/>
    <cellStyle name="Calculation 4 2 3 4 2 2 8" xfId="21234"/>
    <cellStyle name="Calculation 4 2 3 4 2 2 9" xfId="21235"/>
    <cellStyle name="Calculation 4 2 3 4 2 3" xfId="21236"/>
    <cellStyle name="Calculation 4 2 3 4 2 4" xfId="21237"/>
    <cellStyle name="Calculation 4 2 3 4 2 5" xfId="21238"/>
    <cellStyle name="Calculation 4 2 3 4 2 6" xfId="21239"/>
    <cellStyle name="Calculation 4 2 3 4 2 7" xfId="21240"/>
    <cellStyle name="Calculation 4 2 3 4 2 8" xfId="21241"/>
    <cellStyle name="Calculation 4 2 3 4 2 9" xfId="21242"/>
    <cellStyle name="Calculation 4 2 3 4 3" xfId="21243"/>
    <cellStyle name="Calculation 4 2 3 4 3 2" xfId="21244"/>
    <cellStyle name="Calculation 4 2 3 4 3 3" xfId="21245"/>
    <cellStyle name="Calculation 4 2 3 4 3 4" xfId="21246"/>
    <cellStyle name="Calculation 4 2 3 4 3 5" xfId="21247"/>
    <cellStyle name="Calculation 4 2 3 4 3 6" xfId="21248"/>
    <cellStyle name="Calculation 4 2 3 4 3 7" xfId="21249"/>
    <cellStyle name="Calculation 4 2 3 4 3 8" xfId="21250"/>
    <cellStyle name="Calculation 4 2 3 4 4" xfId="21251"/>
    <cellStyle name="Calculation 4 2 3 4 4 2" xfId="21252"/>
    <cellStyle name="Calculation 4 2 3 4 4 3" xfId="21253"/>
    <cellStyle name="Calculation 4 2 3 4 4 4" xfId="21254"/>
    <cellStyle name="Calculation 4 2 3 4 4 5" xfId="21255"/>
    <cellStyle name="Calculation 4 2 3 4 4 6" xfId="21256"/>
    <cellStyle name="Calculation 4 2 3 4 4 7" xfId="21257"/>
    <cellStyle name="Calculation 4 2 3 4 4 8" xfId="21258"/>
    <cellStyle name="Calculation 4 2 3 4 4 9" xfId="21259"/>
    <cellStyle name="Calculation 4 2 3 4 5" xfId="21260"/>
    <cellStyle name="Calculation 4 2 3 4 6" xfId="21261"/>
    <cellStyle name="Calculation 4 2 3 4 7" xfId="21262"/>
    <cellStyle name="Calculation 4 2 3 4 8" xfId="21263"/>
    <cellStyle name="Calculation 4 2 3 4 9" xfId="21264"/>
    <cellStyle name="Calculation 4 2 3 5" xfId="21265"/>
    <cellStyle name="Calculation 4 2 3 5 10" xfId="21266"/>
    <cellStyle name="Calculation 4 2 3 5 2" xfId="21267"/>
    <cellStyle name="Calculation 4 2 3 5 2 2" xfId="21268"/>
    <cellStyle name="Calculation 4 2 3 5 2 3" xfId="21269"/>
    <cellStyle name="Calculation 4 2 3 5 2 4" xfId="21270"/>
    <cellStyle name="Calculation 4 2 3 5 2 5" xfId="21271"/>
    <cellStyle name="Calculation 4 2 3 5 2 6" xfId="21272"/>
    <cellStyle name="Calculation 4 2 3 5 2 7" xfId="21273"/>
    <cellStyle name="Calculation 4 2 3 5 2 8" xfId="21274"/>
    <cellStyle name="Calculation 4 2 3 5 2 9" xfId="21275"/>
    <cellStyle name="Calculation 4 2 3 5 3" xfId="21276"/>
    <cellStyle name="Calculation 4 2 3 5 4" xfId="21277"/>
    <cellStyle name="Calculation 4 2 3 5 5" xfId="21278"/>
    <cellStyle name="Calculation 4 2 3 5 6" xfId="21279"/>
    <cellStyle name="Calculation 4 2 3 5 7" xfId="21280"/>
    <cellStyle name="Calculation 4 2 3 5 8" xfId="21281"/>
    <cellStyle name="Calculation 4 2 3 5 9" xfId="21282"/>
    <cellStyle name="Calculation 4 2 3 6" xfId="21283"/>
    <cellStyle name="Calculation 4 2 3 6 2" xfId="21284"/>
    <cellStyle name="Calculation 4 2 3 6 3" xfId="21285"/>
    <cellStyle name="Calculation 4 2 3 6 4" xfId="21286"/>
    <cellStyle name="Calculation 4 2 3 6 5" xfId="21287"/>
    <cellStyle name="Calculation 4 2 3 6 6" xfId="21288"/>
    <cellStyle name="Calculation 4 2 3 6 7" xfId="21289"/>
    <cellStyle name="Calculation 4 2 3 6 8" xfId="21290"/>
    <cellStyle name="Calculation 4 2 3 7" xfId="21291"/>
    <cellStyle name="Calculation 4 2 3 7 2" xfId="21292"/>
    <cellStyle name="Calculation 4 2 3 7 3" xfId="21293"/>
    <cellStyle name="Calculation 4 2 3 7 4" xfId="21294"/>
    <cellStyle name="Calculation 4 2 3 7 5" xfId="21295"/>
    <cellStyle name="Calculation 4 2 3 7 6" xfId="21296"/>
    <cellStyle name="Calculation 4 2 3 7 7" xfId="21297"/>
    <cellStyle name="Calculation 4 2 3 7 8" xfId="21298"/>
    <cellStyle name="Calculation 4 2 3 7 9" xfId="21299"/>
    <cellStyle name="Calculation 4 2 3 8" xfId="21300"/>
    <cellStyle name="Calculation 4 2 3 9" xfId="21301"/>
    <cellStyle name="Calculation 4 2 4" xfId="21302"/>
    <cellStyle name="Calculation 4 2 4 10" xfId="21303"/>
    <cellStyle name="Calculation 4 2 4 11" xfId="21304"/>
    <cellStyle name="Calculation 4 2 4 12" xfId="21305"/>
    <cellStyle name="Calculation 4 2 4 13" xfId="21306"/>
    <cellStyle name="Calculation 4 2 4 2" xfId="21307"/>
    <cellStyle name="Calculation 4 2 4 2 10" xfId="21308"/>
    <cellStyle name="Calculation 4 2 4 2 2" xfId="21309"/>
    <cellStyle name="Calculation 4 2 4 2 2 2" xfId="21310"/>
    <cellStyle name="Calculation 4 2 4 2 2 3" xfId="21311"/>
    <cellStyle name="Calculation 4 2 4 2 2 4" xfId="21312"/>
    <cellStyle name="Calculation 4 2 4 2 2 5" xfId="21313"/>
    <cellStyle name="Calculation 4 2 4 2 2 6" xfId="21314"/>
    <cellStyle name="Calculation 4 2 4 2 2 7" xfId="21315"/>
    <cellStyle name="Calculation 4 2 4 2 2 8" xfId="21316"/>
    <cellStyle name="Calculation 4 2 4 2 2 9" xfId="21317"/>
    <cellStyle name="Calculation 4 2 4 2 3" xfId="21318"/>
    <cellStyle name="Calculation 4 2 4 2 4" xfId="21319"/>
    <cellStyle name="Calculation 4 2 4 2 5" xfId="21320"/>
    <cellStyle name="Calculation 4 2 4 2 6" xfId="21321"/>
    <cellStyle name="Calculation 4 2 4 2 7" xfId="21322"/>
    <cellStyle name="Calculation 4 2 4 2 8" xfId="21323"/>
    <cellStyle name="Calculation 4 2 4 2 9" xfId="21324"/>
    <cellStyle name="Calculation 4 2 4 3" xfId="21325"/>
    <cellStyle name="Calculation 4 2 4 3 2" xfId="21326"/>
    <cellStyle name="Calculation 4 2 4 3 3" xfId="21327"/>
    <cellStyle name="Calculation 4 2 4 3 4" xfId="21328"/>
    <cellStyle name="Calculation 4 2 4 3 5" xfId="21329"/>
    <cellStyle name="Calculation 4 2 4 3 6" xfId="21330"/>
    <cellStyle name="Calculation 4 2 4 3 7" xfId="21331"/>
    <cellStyle name="Calculation 4 2 4 3 8" xfId="21332"/>
    <cellStyle name="Calculation 4 2 4 4" xfId="21333"/>
    <cellStyle name="Calculation 4 2 4 4 2" xfId="21334"/>
    <cellStyle name="Calculation 4 2 4 4 3" xfId="21335"/>
    <cellStyle name="Calculation 4 2 4 4 4" xfId="21336"/>
    <cellStyle name="Calculation 4 2 4 4 5" xfId="21337"/>
    <cellStyle name="Calculation 4 2 4 4 6" xfId="21338"/>
    <cellStyle name="Calculation 4 2 4 4 7" xfId="21339"/>
    <cellStyle name="Calculation 4 2 4 4 8" xfId="21340"/>
    <cellStyle name="Calculation 4 2 4 4 9" xfId="21341"/>
    <cellStyle name="Calculation 4 2 4 5" xfId="21342"/>
    <cellStyle name="Calculation 4 2 4 6" xfId="21343"/>
    <cellStyle name="Calculation 4 2 4 7" xfId="21344"/>
    <cellStyle name="Calculation 4 2 4 8" xfId="21345"/>
    <cellStyle name="Calculation 4 2 4 9" xfId="21346"/>
    <cellStyle name="Calculation 4 2 5" xfId="21347"/>
    <cellStyle name="Calculation 4 2 5 2" xfId="21348"/>
    <cellStyle name="Calculation 4 2 5 3" xfId="21349"/>
    <cellStyle name="Calculation 4 2 5 4" xfId="21350"/>
    <cellStyle name="Calculation 4 2 5 5" xfId="21351"/>
    <cellStyle name="Calculation 4 2 5 6" xfId="21352"/>
    <cellStyle name="Calculation 4 2 5 7" xfId="21353"/>
    <cellStyle name="Calculation 4 2 5 8" xfId="21354"/>
    <cellStyle name="Calculation 4 2 5 9" xfId="21355"/>
    <cellStyle name="Calculation 4 2 6" xfId="21356"/>
    <cellStyle name="Calculation 4 2 7" xfId="21357"/>
    <cellStyle name="Calculation 4 2 8" xfId="21358"/>
    <cellStyle name="Calculation 4 2 9" xfId="21359"/>
    <cellStyle name="Calculation 4 3" xfId="21360"/>
    <cellStyle name="Calculation 4 3 10" xfId="21361"/>
    <cellStyle name="Calculation 4 3 11" xfId="21362"/>
    <cellStyle name="Calculation 4 3 12" xfId="21363"/>
    <cellStyle name="Calculation 4 3 13" xfId="21364"/>
    <cellStyle name="Calculation 4 3 14" xfId="21365"/>
    <cellStyle name="Calculation 4 3 15" xfId="21366"/>
    <cellStyle name="Calculation 4 3 16" xfId="21367"/>
    <cellStyle name="Calculation 4 3 17" xfId="21368"/>
    <cellStyle name="Calculation 4 3 18" xfId="21369"/>
    <cellStyle name="Calculation 4 3 19" xfId="21370"/>
    <cellStyle name="Calculation 4 3 2" xfId="21371"/>
    <cellStyle name="Calculation 4 3 2 10" xfId="21372"/>
    <cellStyle name="Calculation 4 3 2 11" xfId="21373"/>
    <cellStyle name="Calculation 4 3 2 12" xfId="21374"/>
    <cellStyle name="Calculation 4 3 2 13" xfId="21375"/>
    <cellStyle name="Calculation 4 3 2 2" xfId="21376"/>
    <cellStyle name="Calculation 4 3 2 2 10" xfId="21377"/>
    <cellStyle name="Calculation 4 3 2 2 2" xfId="21378"/>
    <cellStyle name="Calculation 4 3 2 2 2 2" xfId="21379"/>
    <cellStyle name="Calculation 4 3 2 2 2 3" xfId="21380"/>
    <cellStyle name="Calculation 4 3 2 2 2 4" xfId="21381"/>
    <cellStyle name="Calculation 4 3 2 2 2 5" xfId="21382"/>
    <cellStyle name="Calculation 4 3 2 2 2 6" xfId="21383"/>
    <cellStyle name="Calculation 4 3 2 2 2 7" xfId="21384"/>
    <cellStyle name="Calculation 4 3 2 2 2 8" xfId="21385"/>
    <cellStyle name="Calculation 4 3 2 2 2 9" xfId="21386"/>
    <cellStyle name="Calculation 4 3 2 2 3" xfId="21387"/>
    <cellStyle name="Calculation 4 3 2 2 4" xfId="21388"/>
    <cellStyle name="Calculation 4 3 2 2 5" xfId="21389"/>
    <cellStyle name="Calculation 4 3 2 2 6" xfId="21390"/>
    <cellStyle name="Calculation 4 3 2 2 7" xfId="21391"/>
    <cellStyle name="Calculation 4 3 2 2 8" xfId="21392"/>
    <cellStyle name="Calculation 4 3 2 2 9" xfId="21393"/>
    <cellStyle name="Calculation 4 3 2 3" xfId="21394"/>
    <cellStyle name="Calculation 4 3 2 3 2" xfId="21395"/>
    <cellStyle name="Calculation 4 3 2 3 3" xfId="21396"/>
    <cellStyle name="Calculation 4 3 2 3 4" xfId="21397"/>
    <cellStyle name="Calculation 4 3 2 3 5" xfId="21398"/>
    <cellStyle name="Calculation 4 3 2 3 6" xfId="21399"/>
    <cellStyle name="Calculation 4 3 2 3 7" xfId="21400"/>
    <cellStyle name="Calculation 4 3 2 3 8" xfId="21401"/>
    <cellStyle name="Calculation 4 3 2 4" xfId="21402"/>
    <cellStyle name="Calculation 4 3 2 4 2" xfId="21403"/>
    <cellStyle name="Calculation 4 3 2 4 3" xfId="21404"/>
    <cellStyle name="Calculation 4 3 2 4 4" xfId="21405"/>
    <cellStyle name="Calculation 4 3 2 4 5" xfId="21406"/>
    <cellStyle name="Calculation 4 3 2 4 6" xfId="21407"/>
    <cellStyle name="Calculation 4 3 2 4 7" xfId="21408"/>
    <cellStyle name="Calculation 4 3 2 4 8" xfId="21409"/>
    <cellStyle name="Calculation 4 3 2 4 9" xfId="21410"/>
    <cellStyle name="Calculation 4 3 2 5" xfId="21411"/>
    <cellStyle name="Calculation 4 3 2 6" xfId="21412"/>
    <cellStyle name="Calculation 4 3 2 7" xfId="21413"/>
    <cellStyle name="Calculation 4 3 2 8" xfId="21414"/>
    <cellStyle name="Calculation 4 3 2 9" xfId="21415"/>
    <cellStyle name="Calculation 4 3 3" xfId="21416"/>
    <cellStyle name="Calculation 4 3 3 10" xfId="21417"/>
    <cellStyle name="Calculation 4 3 3 11" xfId="21418"/>
    <cellStyle name="Calculation 4 3 3 12" xfId="21419"/>
    <cellStyle name="Calculation 4 3 3 13" xfId="21420"/>
    <cellStyle name="Calculation 4 3 3 2" xfId="21421"/>
    <cellStyle name="Calculation 4 3 3 2 10" xfId="21422"/>
    <cellStyle name="Calculation 4 3 3 2 2" xfId="21423"/>
    <cellStyle name="Calculation 4 3 3 2 2 2" xfId="21424"/>
    <cellStyle name="Calculation 4 3 3 2 2 3" xfId="21425"/>
    <cellStyle name="Calculation 4 3 3 2 2 4" xfId="21426"/>
    <cellStyle name="Calculation 4 3 3 2 2 5" xfId="21427"/>
    <cellStyle name="Calculation 4 3 3 2 2 6" xfId="21428"/>
    <cellStyle name="Calculation 4 3 3 2 2 7" xfId="21429"/>
    <cellStyle name="Calculation 4 3 3 2 2 8" xfId="21430"/>
    <cellStyle name="Calculation 4 3 3 2 2 9" xfId="21431"/>
    <cellStyle name="Calculation 4 3 3 2 3" xfId="21432"/>
    <cellStyle name="Calculation 4 3 3 2 4" xfId="21433"/>
    <cellStyle name="Calculation 4 3 3 2 5" xfId="21434"/>
    <cellStyle name="Calculation 4 3 3 2 6" xfId="21435"/>
    <cellStyle name="Calculation 4 3 3 2 7" xfId="21436"/>
    <cellStyle name="Calculation 4 3 3 2 8" xfId="21437"/>
    <cellStyle name="Calculation 4 3 3 2 9" xfId="21438"/>
    <cellStyle name="Calculation 4 3 3 3" xfId="21439"/>
    <cellStyle name="Calculation 4 3 3 3 2" xfId="21440"/>
    <cellStyle name="Calculation 4 3 3 3 3" xfId="21441"/>
    <cellStyle name="Calculation 4 3 3 3 4" xfId="21442"/>
    <cellStyle name="Calculation 4 3 3 3 5" xfId="21443"/>
    <cellStyle name="Calculation 4 3 3 3 6" xfId="21444"/>
    <cellStyle name="Calculation 4 3 3 3 7" xfId="21445"/>
    <cellStyle name="Calculation 4 3 3 3 8" xfId="21446"/>
    <cellStyle name="Calculation 4 3 3 4" xfId="21447"/>
    <cellStyle name="Calculation 4 3 3 4 2" xfId="21448"/>
    <cellStyle name="Calculation 4 3 3 4 3" xfId="21449"/>
    <cellStyle name="Calculation 4 3 3 4 4" xfId="21450"/>
    <cellStyle name="Calculation 4 3 3 4 5" xfId="21451"/>
    <cellStyle name="Calculation 4 3 3 4 6" xfId="21452"/>
    <cellStyle name="Calculation 4 3 3 4 7" xfId="21453"/>
    <cellStyle name="Calculation 4 3 3 4 8" xfId="21454"/>
    <cellStyle name="Calculation 4 3 3 4 9" xfId="21455"/>
    <cellStyle name="Calculation 4 3 3 5" xfId="21456"/>
    <cellStyle name="Calculation 4 3 3 6" xfId="21457"/>
    <cellStyle name="Calculation 4 3 3 7" xfId="21458"/>
    <cellStyle name="Calculation 4 3 3 8" xfId="21459"/>
    <cellStyle name="Calculation 4 3 3 9" xfId="21460"/>
    <cellStyle name="Calculation 4 3 4" xfId="21461"/>
    <cellStyle name="Calculation 4 3 4 10" xfId="21462"/>
    <cellStyle name="Calculation 4 3 4 11" xfId="21463"/>
    <cellStyle name="Calculation 4 3 4 12" xfId="21464"/>
    <cellStyle name="Calculation 4 3 4 13" xfId="21465"/>
    <cellStyle name="Calculation 4 3 4 2" xfId="21466"/>
    <cellStyle name="Calculation 4 3 4 2 10" xfId="21467"/>
    <cellStyle name="Calculation 4 3 4 2 2" xfId="21468"/>
    <cellStyle name="Calculation 4 3 4 2 2 2" xfId="21469"/>
    <cellStyle name="Calculation 4 3 4 2 2 3" xfId="21470"/>
    <cellStyle name="Calculation 4 3 4 2 2 4" xfId="21471"/>
    <cellStyle name="Calculation 4 3 4 2 2 5" xfId="21472"/>
    <cellStyle name="Calculation 4 3 4 2 2 6" xfId="21473"/>
    <cellStyle name="Calculation 4 3 4 2 2 7" xfId="21474"/>
    <cellStyle name="Calculation 4 3 4 2 2 8" xfId="21475"/>
    <cellStyle name="Calculation 4 3 4 2 2 9" xfId="21476"/>
    <cellStyle name="Calculation 4 3 4 2 3" xfId="21477"/>
    <cellStyle name="Calculation 4 3 4 2 4" xfId="21478"/>
    <cellStyle name="Calculation 4 3 4 2 5" xfId="21479"/>
    <cellStyle name="Calculation 4 3 4 2 6" xfId="21480"/>
    <cellStyle name="Calculation 4 3 4 2 7" xfId="21481"/>
    <cellStyle name="Calculation 4 3 4 2 8" xfId="21482"/>
    <cellStyle name="Calculation 4 3 4 2 9" xfId="21483"/>
    <cellStyle name="Calculation 4 3 4 3" xfId="21484"/>
    <cellStyle name="Calculation 4 3 4 3 2" xfId="21485"/>
    <cellStyle name="Calculation 4 3 4 3 3" xfId="21486"/>
    <cellStyle name="Calculation 4 3 4 3 4" xfId="21487"/>
    <cellStyle name="Calculation 4 3 4 3 5" xfId="21488"/>
    <cellStyle name="Calculation 4 3 4 3 6" xfId="21489"/>
    <cellStyle name="Calculation 4 3 4 3 7" xfId="21490"/>
    <cellStyle name="Calculation 4 3 4 3 8" xfId="21491"/>
    <cellStyle name="Calculation 4 3 4 4" xfId="21492"/>
    <cellStyle name="Calculation 4 3 4 4 2" xfId="21493"/>
    <cellStyle name="Calculation 4 3 4 4 3" xfId="21494"/>
    <cellStyle name="Calculation 4 3 4 4 4" xfId="21495"/>
    <cellStyle name="Calculation 4 3 4 4 5" xfId="21496"/>
    <cellStyle name="Calculation 4 3 4 4 6" xfId="21497"/>
    <cellStyle name="Calculation 4 3 4 4 7" xfId="21498"/>
    <cellStyle name="Calculation 4 3 4 4 8" xfId="21499"/>
    <cellStyle name="Calculation 4 3 4 4 9" xfId="21500"/>
    <cellStyle name="Calculation 4 3 4 5" xfId="21501"/>
    <cellStyle name="Calculation 4 3 4 6" xfId="21502"/>
    <cellStyle name="Calculation 4 3 4 7" xfId="21503"/>
    <cellStyle name="Calculation 4 3 4 8" xfId="21504"/>
    <cellStyle name="Calculation 4 3 4 9" xfId="21505"/>
    <cellStyle name="Calculation 4 3 5" xfId="21506"/>
    <cellStyle name="Calculation 4 3 5 10" xfId="21507"/>
    <cellStyle name="Calculation 4 3 5 11" xfId="21508"/>
    <cellStyle name="Calculation 4 3 5 12" xfId="21509"/>
    <cellStyle name="Calculation 4 3 5 13" xfId="21510"/>
    <cellStyle name="Calculation 4 3 5 2" xfId="21511"/>
    <cellStyle name="Calculation 4 3 5 2 10" xfId="21512"/>
    <cellStyle name="Calculation 4 3 5 2 2" xfId="21513"/>
    <cellStyle name="Calculation 4 3 5 2 2 2" xfId="21514"/>
    <cellStyle name="Calculation 4 3 5 2 2 3" xfId="21515"/>
    <cellStyle name="Calculation 4 3 5 2 2 4" xfId="21516"/>
    <cellStyle name="Calculation 4 3 5 2 2 5" xfId="21517"/>
    <cellStyle name="Calculation 4 3 5 2 2 6" xfId="21518"/>
    <cellStyle name="Calculation 4 3 5 2 2 7" xfId="21519"/>
    <cellStyle name="Calculation 4 3 5 2 2 8" xfId="21520"/>
    <cellStyle name="Calculation 4 3 5 2 2 9" xfId="21521"/>
    <cellStyle name="Calculation 4 3 5 2 3" xfId="21522"/>
    <cellStyle name="Calculation 4 3 5 2 4" xfId="21523"/>
    <cellStyle name="Calculation 4 3 5 2 5" xfId="21524"/>
    <cellStyle name="Calculation 4 3 5 2 6" xfId="21525"/>
    <cellStyle name="Calculation 4 3 5 2 7" xfId="21526"/>
    <cellStyle name="Calculation 4 3 5 2 8" xfId="21527"/>
    <cellStyle name="Calculation 4 3 5 2 9" xfId="21528"/>
    <cellStyle name="Calculation 4 3 5 3" xfId="21529"/>
    <cellStyle name="Calculation 4 3 5 3 2" xfId="21530"/>
    <cellStyle name="Calculation 4 3 5 3 3" xfId="21531"/>
    <cellStyle name="Calculation 4 3 5 3 4" xfId="21532"/>
    <cellStyle name="Calculation 4 3 5 3 5" xfId="21533"/>
    <cellStyle name="Calculation 4 3 5 3 6" xfId="21534"/>
    <cellStyle name="Calculation 4 3 5 3 7" xfId="21535"/>
    <cellStyle name="Calculation 4 3 5 3 8" xfId="21536"/>
    <cellStyle name="Calculation 4 3 5 4" xfId="21537"/>
    <cellStyle name="Calculation 4 3 5 4 2" xfId="21538"/>
    <cellStyle name="Calculation 4 3 5 4 3" xfId="21539"/>
    <cellStyle name="Calculation 4 3 5 4 4" xfId="21540"/>
    <cellStyle name="Calculation 4 3 5 4 5" xfId="21541"/>
    <cellStyle name="Calculation 4 3 5 4 6" xfId="21542"/>
    <cellStyle name="Calculation 4 3 5 4 7" xfId="21543"/>
    <cellStyle name="Calculation 4 3 5 4 8" xfId="21544"/>
    <cellStyle name="Calculation 4 3 5 4 9" xfId="21545"/>
    <cellStyle name="Calculation 4 3 5 5" xfId="21546"/>
    <cellStyle name="Calculation 4 3 5 6" xfId="21547"/>
    <cellStyle name="Calculation 4 3 5 7" xfId="21548"/>
    <cellStyle name="Calculation 4 3 5 8" xfId="21549"/>
    <cellStyle name="Calculation 4 3 5 9" xfId="21550"/>
    <cellStyle name="Calculation 4 3 6" xfId="21551"/>
    <cellStyle name="Calculation 4 3 6 10" xfId="21552"/>
    <cellStyle name="Calculation 4 3 6 2" xfId="21553"/>
    <cellStyle name="Calculation 4 3 6 2 2" xfId="21554"/>
    <cellStyle name="Calculation 4 3 6 2 3" xfId="21555"/>
    <cellStyle name="Calculation 4 3 6 2 4" xfId="21556"/>
    <cellStyle name="Calculation 4 3 6 2 5" xfId="21557"/>
    <cellStyle name="Calculation 4 3 6 2 6" xfId="21558"/>
    <cellStyle name="Calculation 4 3 6 2 7" xfId="21559"/>
    <cellStyle name="Calculation 4 3 6 2 8" xfId="21560"/>
    <cellStyle name="Calculation 4 3 6 2 9" xfId="21561"/>
    <cellStyle name="Calculation 4 3 6 3" xfId="21562"/>
    <cellStyle name="Calculation 4 3 6 4" xfId="21563"/>
    <cellStyle name="Calculation 4 3 6 5" xfId="21564"/>
    <cellStyle name="Calculation 4 3 6 6" xfId="21565"/>
    <cellStyle name="Calculation 4 3 6 7" xfId="21566"/>
    <cellStyle name="Calculation 4 3 6 8" xfId="21567"/>
    <cellStyle name="Calculation 4 3 6 9" xfId="21568"/>
    <cellStyle name="Calculation 4 3 7" xfId="21569"/>
    <cellStyle name="Calculation 4 3 7 2" xfId="21570"/>
    <cellStyle name="Calculation 4 3 7 3" xfId="21571"/>
    <cellStyle name="Calculation 4 3 7 4" xfId="21572"/>
    <cellStyle name="Calculation 4 3 7 5" xfId="21573"/>
    <cellStyle name="Calculation 4 3 7 6" xfId="21574"/>
    <cellStyle name="Calculation 4 3 7 7" xfId="21575"/>
    <cellStyle name="Calculation 4 3 7 8" xfId="21576"/>
    <cellStyle name="Calculation 4 3 8" xfId="21577"/>
    <cellStyle name="Calculation 4 3 8 2" xfId="21578"/>
    <cellStyle name="Calculation 4 3 8 3" xfId="21579"/>
    <cellStyle name="Calculation 4 3 8 4" xfId="21580"/>
    <cellStyle name="Calculation 4 3 8 5" xfId="21581"/>
    <cellStyle name="Calculation 4 3 8 6" xfId="21582"/>
    <cellStyle name="Calculation 4 3 8 7" xfId="21583"/>
    <cellStyle name="Calculation 4 3 8 8" xfId="21584"/>
    <cellStyle name="Calculation 4 3 8 9" xfId="21585"/>
    <cellStyle name="Calculation 4 3 9" xfId="21586"/>
    <cellStyle name="Calculation 4 4" xfId="21587"/>
    <cellStyle name="Calculation 4 4 10" xfId="21588"/>
    <cellStyle name="Calculation 4 4 11" xfId="21589"/>
    <cellStyle name="Calculation 4 4 12" xfId="21590"/>
    <cellStyle name="Calculation 4 4 13" xfId="21591"/>
    <cellStyle name="Calculation 4 4 14" xfId="21592"/>
    <cellStyle name="Calculation 4 4 15" xfId="21593"/>
    <cellStyle name="Calculation 4 4 16" xfId="21594"/>
    <cellStyle name="Calculation 4 4 17" xfId="21595"/>
    <cellStyle name="Calculation 4 4 18" xfId="21596"/>
    <cellStyle name="Calculation 4 4 2" xfId="21597"/>
    <cellStyle name="Calculation 4 4 2 10" xfId="21598"/>
    <cellStyle name="Calculation 4 4 2 11" xfId="21599"/>
    <cellStyle name="Calculation 4 4 2 12" xfId="21600"/>
    <cellStyle name="Calculation 4 4 2 13" xfId="21601"/>
    <cellStyle name="Calculation 4 4 2 2" xfId="21602"/>
    <cellStyle name="Calculation 4 4 2 2 10" xfId="21603"/>
    <cellStyle name="Calculation 4 4 2 2 2" xfId="21604"/>
    <cellStyle name="Calculation 4 4 2 2 2 2" xfId="21605"/>
    <cellStyle name="Calculation 4 4 2 2 2 3" xfId="21606"/>
    <cellStyle name="Calculation 4 4 2 2 2 4" xfId="21607"/>
    <cellStyle name="Calculation 4 4 2 2 2 5" xfId="21608"/>
    <cellStyle name="Calculation 4 4 2 2 2 6" xfId="21609"/>
    <cellStyle name="Calculation 4 4 2 2 2 7" xfId="21610"/>
    <cellStyle name="Calculation 4 4 2 2 2 8" xfId="21611"/>
    <cellStyle name="Calculation 4 4 2 2 2 9" xfId="21612"/>
    <cellStyle name="Calculation 4 4 2 2 3" xfId="21613"/>
    <cellStyle name="Calculation 4 4 2 2 4" xfId="21614"/>
    <cellStyle name="Calculation 4 4 2 2 5" xfId="21615"/>
    <cellStyle name="Calculation 4 4 2 2 6" xfId="21616"/>
    <cellStyle name="Calculation 4 4 2 2 7" xfId="21617"/>
    <cellStyle name="Calculation 4 4 2 2 8" xfId="21618"/>
    <cellStyle name="Calculation 4 4 2 2 9" xfId="21619"/>
    <cellStyle name="Calculation 4 4 2 3" xfId="21620"/>
    <cellStyle name="Calculation 4 4 2 3 2" xfId="21621"/>
    <cellStyle name="Calculation 4 4 2 3 3" xfId="21622"/>
    <cellStyle name="Calculation 4 4 2 3 4" xfId="21623"/>
    <cellStyle name="Calculation 4 4 2 3 5" xfId="21624"/>
    <cellStyle name="Calculation 4 4 2 3 6" xfId="21625"/>
    <cellStyle name="Calculation 4 4 2 3 7" xfId="21626"/>
    <cellStyle name="Calculation 4 4 2 3 8" xfId="21627"/>
    <cellStyle name="Calculation 4 4 2 4" xfId="21628"/>
    <cellStyle name="Calculation 4 4 2 4 2" xfId="21629"/>
    <cellStyle name="Calculation 4 4 2 4 3" xfId="21630"/>
    <cellStyle name="Calculation 4 4 2 4 4" xfId="21631"/>
    <cellStyle name="Calculation 4 4 2 4 5" xfId="21632"/>
    <cellStyle name="Calculation 4 4 2 4 6" xfId="21633"/>
    <cellStyle name="Calculation 4 4 2 4 7" xfId="21634"/>
    <cellStyle name="Calculation 4 4 2 4 8" xfId="21635"/>
    <cellStyle name="Calculation 4 4 2 4 9" xfId="21636"/>
    <cellStyle name="Calculation 4 4 2 5" xfId="21637"/>
    <cellStyle name="Calculation 4 4 2 6" xfId="21638"/>
    <cellStyle name="Calculation 4 4 2 7" xfId="21639"/>
    <cellStyle name="Calculation 4 4 2 8" xfId="21640"/>
    <cellStyle name="Calculation 4 4 2 9" xfId="21641"/>
    <cellStyle name="Calculation 4 4 3" xfId="21642"/>
    <cellStyle name="Calculation 4 4 3 10" xfId="21643"/>
    <cellStyle name="Calculation 4 4 3 11" xfId="21644"/>
    <cellStyle name="Calculation 4 4 3 12" xfId="21645"/>
    <cellStyle name="Calculation 4 4 3 13" xfId="21646"/>
    <cellStyle name="Calculation 4 4 3 2" xfId="21647"/>
    <cellStyle name="Calculation 4 4 3 2 10" xfId="21648"/>
    <cellStyle name="Calculation 4 4 3 2 2" xfId="21649"/>
    <cellStyle name="Calculation 4 4 3 2 2 2" xfId="21650"/>
    <cellStyle name="Calculation 4 4 3 2 2 3" xfId="21651"/>
    <cellStyle name="Calculation 4 4 3 2 2 4" xfId="21652"/>
    <cellStyle name="Calculation 4 4 3 2 2 5" xfId="21653"/>
    <cellStyle name="Calculation 4 4 3 2 2 6" xfId="21654"/>
    <cellStyle name="Calculation 4 4 3 2 2 7" xfId="21655"/>
    <cellStyle name="Calculation 4 4 3 2 2 8" xfId="21656"/>
    <cellStyle name="Calculation 4 4 3 2 2 9" xfId="21657"/>
    <cellStyle name="Calculation 4 4 3 2 3" xfId="21658"/>
    <cellStyle name="Calculation 4 4 3 2 4" xfId="21659"/>
    <cellStyle name="Calculation 4 4 3 2 5" xfId="21660"/>
    <cellStyle name="Calculation 4 4 3 2 6" xfId="21661"/>
    <cellStyle name="Calculation 4 4 3 2 7" xfId="21662"/>
    <cellStyle name="Calculation 4 4 3 2 8" xfId="21663"/>
    <cellStyle name="Calculation 4 4 3 2 9" xfId="21664"/>
    <cellStyle name="Calculation 4 4 3 3" xfId="21665"/>
    <cellStyle name="Calculation 4 4 3 3 2" xfId="21666"/>
    <cellStyle name="Calculation 4 4 3 3 3" xfId="21667"/>
    <cellStyle name="Calculation 4 4 3 3 4" xfId="21668"/>
    <cellStyle name="Calculation 4 4 3 3 5" xfId="21669"/>
    <cellStyle name="Calculation 4 4 3 3 6" xfId="21670"/>
    <cellStyle name="Calculation 4 4 3 3 7" xfId="21671"/>
    <cellStyle name="Calculation 4 4 3 3 8" xfId="21672"/>
    <cellStyle name="Calculation 4 4 3 4" xfId="21673"/>
    <cellStyle name="Calculation 4 4 3 4 2" xfId="21674"/>
    <cellStyle name="Calculation 4 4 3 4 3" xfId="21675"/>
    <cellStyle name="Calculation 4 4 3 4 4" xfId="21676"/>
    <cellStyle name="Calculation 4 4 3 4 5" xfId="21677"/>
    <cellStyle name="Calculation 4 4 3 4 6" xfId="21678"/>
    <cellStyle name="Calculation 4 4 3 4 7" xfId="21679"/>
    <cellStyle name="Calculation 4 4 3 4 8" xfId="21680"/>
    <cellStyle name="Calculation 4 4 3 4 9" xfId="21681"/>
    <cellStyle name="Calculation 4 4 3 5" xfId="21682"/>
    <cellStyle name="Calculation 4 4 3 6" xfId="21683"/>
    <cellStyle name="Calculation 4 4 3 7" xfId="21684"/>
    <cellStyle name="Calculation 4 4 3 8" xfId="21685"/>
    <cellStyle name="Calculation 4 4 3 9" xfId="21686"/>
    <cellStyle name="Calculation 4 4 4" xfId="21687"/>
    <cellStyle name="Calculation 4 4 4 10" xfId="21688"/>
    <cellStyle name="Calculation 4 4 4 11" xfId="21689"/>
    <cellStyle name="Calculation 4 4 4 12" xfId="21690"/>
    <cellStyle name="Calculation 4 4 4 13" xfId="21691"/>
    <cellStyle name="Calculation 4 4 4 2" xfId="21692"/>
    <cellStyle name="Calculation 4 4 4 2 10" xfId="21693"/>
    <cellStyle name="Calculation 4 4 4 2 2" xfId="21694"/>
    <cellStyle name="Calculation 4 4 4 2 2 2" xfId="21695"/>
    <cellStyle name="Calculation 4 4 4 2 2 3" xfId="21696"/>
    <cellStyle name="Calculation 4 4 4 2 2 4" xfId="21697"/>
    <cellStyle name="Calculation 4 4 4 2 2 5" xfId="21698"/>
    <cellStyle name="Calculation 4 4 4 2 2 6" xfId="21699"/>
    <cellStyle name="Calculation 4 4 4 2 2 7" xfId="21700"/>
    <cellStyle name="Calculation 4 4 4 2 2 8" xfId="21701"/>
    <cellStyle name="Calculation 4 4 4 2 2 9" xfId="21702"/>
    <cellStyle name="Calculation 4 4 4 2 3" xfId="21703"/>
    <cellStyle name="Calculation 4 4 4 2 4" xfId="21704"/>
    <cellStyle name="Calculation 4 4 4 2 5" xfId="21705"/>
    <cellStyle name="Calculation 4 4 4 2 6" xfId="21706"/>
    <cellStyle name="Calculation 4 4 4 2 7" xfId="21707"/>
    <cellStyle name="Calculation 4 4 4 2 8" xfId="21708"/>
    <cellStyle name="Calculation 4 4 4 2 9" xfId="21709"/>
    <cellStyle name="Calculation 4 4 4 3" xfId="21710"/>
    <cellStyle name="Calculation 4 4 4 3 2" xfId="21711"/>
    <cellStyle name="Calculation 4 4 4 3 3" xfId="21712"/>
    <cellStyle name="Calculation 4 4 4 3 4" xfId="21713"/>
    <cellStyle name="Calculation 4 4 4 3 5" xfId="21714"/>
    <cellStyle name="Calculation 4 4 4 3 6" xfId="21715"/>
    <cellStyle name="Calculation 4 4 4 3 7" xfId="21716"/>
    <cellStyle name="Calculation 4 4 4 3 8" xfId="21717"/>
    <cellStyle name="Calculation 4 4 4 4" xfId="21718"/>
    <cellStyle name="Calculation 4 4 4 4 2" xfId="21719"/>
    <cellStyle name="Calculation 4 4 4 4 3" xfId="21720"/>
    <cellStyle name="Calculation 4 4 4 4 4" xfId="21721"/>
    <cellStyle name="Calculation 4 4 4 4 5" xfId="21722"/>
    <cellStyle name="Calculation 4 4 4 4 6" xfId="21723"/>
    <cellStyle name="Calculation 4 4 4 4 7" xfId="21724"/>
    <cellStyle name="Calculation 4 4 4 4 8" xfId="21725"/>
    <cellStyle name="Calculation 4 4 4 4 9" xfId="21726"/>
    <cellStyle name="Calculation 4 4 4 5" xfId="21727"/>
    <cellStyle name="Calculation 4 4 4 6" xfId="21728"/>
    <cellStyle name="Calculation 4 4 4 7" xfId="21729"/>
    <cellStyle name="Calculation 4 4 4 8" xfId="21730"/>
    <cellStyle name="Calculation 4 4 4 9" xfId="21731"/>
    <cellStyle name="Calculation 4 4 5" xfId="21732"/>
    <cellStyle name="Calculation 4 4 5 10" xfId="21733"/>
    <cellStyle name="Calculation 4 4 5 11" xfId="21734"/>
    <cellStyle name="Calculation 4 4 5 12" xfId="21735"/>
    <cellStyle name="Calculation 4 4 5 13" xfId="21736"/>
    <cellStyle name="Calculation 4 4 5 2" xfId="21737"/>
    <cellStyle name="Calculation 4 4 5 2 10" xfId="21738"/>
    <cellStyle name="Calculation 4 4 5 2 2" xfId="21739"/>
    <cellStyle name="Calculation 4 4 5 2 2 2" xfId="21740"/>
    <cellStyle name="Calculation 4 4 5 2 2 3" xfId="21741"/>
    <cellStyle name="Calculation 4 4 5 2 2 4" xfId="21742"/>
    <cellStyle name="Calculation 4 4 5 2 2 5" xfId="21743"/>
    <cellStyle name="Calculation 4 4 5 2 2 6" xfId="21744"/>
    <cellStyle name="Calculation 4 4 5 2 2 7" xfId="21745"/>
    <cellStyle name="Calculation 4 4 5 2 2 8" xfId="21746"/>
    <cellStyle name="Calculation 4 4 5 2 2 9" xfId="21747"/>
    <cellStyle name="Calculation 4 4 5 2 3" xfId="21748"/>
    <cellStyle name="Calculation 4 4 5 2 4" xfId="21749"/>
    <cellStyle name="Calculation 4 4 5 2 5" xfId="21750"/>
    <cellStyle name="Calculation 4 4 5 2 6" xfId="21751"/>
    <cellStyle name="Calculation 4 4 5 2 7" xfId="21752"/>
    <cellStyle name="Calculation 4 4 5 2 8" xfId="21753"/>
    <cellStyle name="Calculation 4 4 5 2 9" xfId="21754"/>
    <cellStyle name="Calculation 4 4 5 3" xfId="21755"/>
    <cellStyle name="Calculation 4 4 5 3 2" xfId="21756"/>
    <cellStyle name="Calculation 4 4 5 3 3" xfId="21757"/>
    <cellStyle name="Calculation 4 4 5 3 4" xfId="21758"/>
    <cellStyle name="Calculation 4 4 5 3 5" xfId="21759"/>
    <cellStyle name="Calculation 4 4 5 3 6" xfId="21760"/>
    <cellStyle name="Calculation 4 4 5 3 7" xfId="21761"/>
    <cellStyle name="Calculation 4 4 5 3 8" xfId="21762"/>
    <cellStyle name="Calculation 4 4 5 4" xfId="21763"/>
    <cellStyle name="Calculation 4 4 5 4 2" xfId="21764"/>
    <cellStyle name="Calculation 4 4 5 4 3" xfId="21765"/>
    <cellStyle name="Calculation 4 4 5 4 4" xfId="21766"/>
    <cellStyle name="Calculation 4 4 5 4 5" xfId="21767"/>
    <cellStyle name="Calculation 4 4 5 4 6" xfId="21768"/>
    <cellStyle name="Calculation 4 4 5 4 7" xfId="21769"/>
    <cellStyle name="Calculation 4 4 5 4 8" xfId="21770"/>
    <cellStyle name="Calculation 4 4 5 4 9" xfId="21771"/>
    <cellStyle name="Calculation 4 4 5 5" xfId="21772"/>
    <cellStyle name="Calculation 4 4 5 6" xfId="21773"/>
    <cellStyle name="Calculation 4 4 5 7" xfId="21774"/>
    <cellStyle name="Calculation 4 4 5 8" xfId="21775"/>
    <cellStyle name="Calculation 4 4 5 9" xfId="21776"/>
    <cellStyle name="Calculation 4 4 6" xfId="21777"/>
    <cellStyle name="Calculation 4 4 6 10" xfId="21778"/>
    <cellStyle name="Calculation 4 4 6 2" xfId="21779"/>
    <cellStyle name="Calculation 4 4 6 2 2" xfId="21780"/>
    <cellStyle name="Calculation 4 4 6 2 3" xfId="21781"/>
    <cellStyle name="Calculation 4 4 6 2 4" xfId="21782"/>
    <cellStyle name="Calculation 4 4 6 2 5" xfId="21783"/>
    <cellStyle name="Calculation 4 4 6 2 6" xfId="21784"/>
    <cellStyle name="Calculation 4 4 6 2 7" xfId="21785"/>
    <cellStyle name="Calculation 4 4 6 2 8" xfId="21786"/>
    <cellStyle name="Calculation 4 4 6 2 9" xfId="21787"/>
    <cellStyle name="Calculation 4 4 6 3" xfId="21788"/>
    <cellStyle name="Calculation 4 4 6 4" xfId="21789"/>
    <cellStyle name="Calculation 4 4 6 5" xfId="21790"/>
    <cellStyle name="Calculation 4 4 6 6" xfId="21791"/>
    <cellStyle name="Calculation 4 4 6 7" xfId="21792"/>
    <cellStyle name="Calculation 4 4 6 8" xfId="21793"/>
    <cellStyle name="Calculation 4 4 6 9" xfId="21794"/>
    <cellStyle name="Calculation 4 4 7" xfId="21795"/>
    <cellStyle name="Calculation 4 4 7 2" xfId="21796"/>
    <cellStyle name="Calculation 4 4 7 3" xfId="21797"/>
    <cellStyle name="Calculation 4 4 7 4" xfId="21798"/>
    <cellStyle name="Calculation 4 4 7 5" xfId="21799"/>
    <cellStyle name="Calculation 4 4 7 6" xfId="21800"/>
    <cellStyle name="Calculation 4 4 7 7" xfId="21801"/>
    <cellStyle name="Calculation 4 4 7 8" xfId="21802"/>
    <cellStyle name="Calculation 4 4 8" xfId="21803"/>
    <cellStyle name="Calculation 4 4 8 2" xfId="21804"/>
    <cellStyle name="Calculation 4 4 8 3" xfId="21805"/>
    <cellStyle name="Calculation 4 4 8 4" xfId="21806"/>
    <cellStyle name="Calculation 4 4 8 5" xfId="21807"/>
    <cellStyle name="Calculation 4 4 8 6" xfId="21808"/>
    <cellStyle name="Calculation 4 4 8 7" xfId="21809"/>
    <cellStyle name="Calculation 4 4 8 8" xfId="21810"/>
    <cellStyle name="Calculation 4 4 8 9" xfId="21811"/>
    <cellStyle name="Calculation 4 4 9" xfId="21812"/>
    <cellStyle name="Calculation 4 5" xfId="21813"/>
    <cellStyle name="Calculation 4 5 10" xfId="21814"/>
    <cellStyle name="Calculation 4 5 11" xfId="21815"/>
    <cellStyle name="Calculation 4 5 12" xfId="21816"/>
    <cellStyle name="Calculation 4 5 13" xfId="21817"/>
    <cellStyle name="Calculation 4 5 2" xfId="21818"/>
    <cellStyle name="Calculation 4 5 2 10" xfId="21819"/>
    <cellStyle name="Calculation 4 5 2 2" xfId="21820"/>
    <cellStyle name="Calculation 4 5 2 2 2" xfId="21821"/>
    <cellStyle name="Calculation 4 5 2 2 3" xfId="21822"/>
    <cellStyle name="Calculation 4 5 2 2 4" xfId="21823"/>
    <cellStyle name="Calculation 4 5 2 2 5" xfId="21824"/>
    <cellStyle name="Calculation 4 5 2 2 6" xfId="21825"/>
    <cellStyle name="Calculation 4 5 2 2 7" xfId="21826"/>
    <cellStyle name="Calculation 4 5 2 2 8" xfId="21827"/>
    <cellStyle name="Calculation 4 5 2 2 9" xfId="21828"/>
    <cellStyle name="Calculation 4 5 2 3" xfId="21829"/>
    <cellStyle name="Calculation 4 5 2 4" xfId="21830"/>
    <cellStyle name="Calculation 4 5 2 5" xfId="21831"/>
    <cellStyle name="Calculation 4 5 2 6" xfId="21832"/>
    <cellStyle name="Calculation 4 5 2 7" xfId="21833"/>
    <cellStyle name="Calculation 4 5 2 8" xfId="21834"/>
    <cellStyle name="Calculation 4 5 2 9" xfId="21835"/>
    <cellStyle name="Calculation 4 5 3" xfId="21836"/>
    <cellStyle name="Calculation 4 5 3 2" xfId="21837"/>
    <cellStyle name="Calculation 4 5 3 3" xfId="21838"/>
    <cellStyle name="Calculation 4 5 3 4" xfId="21839"/>
    <cellStyle name="Calculation 4 5 3 5" xfId="21840"/>
    <cellStyle name="Calculation 4 5 3 6" xfId="21841"/>
    <cellStyle name="Calculation 4 5 3 7" xfId="21842"/>
    <cellStyle name="Calculation 4 5 3 8" xfId="21843"/>
    <cellStyle name="Calculation 4 5 4" xfId="21844"/>
    <cellStyle name="Calculation 4 5 4 2" xfId="21845"/>
    <cellStyle name="Calculation 4 5 4 3" xfId="21846"/>
    <cellStyle name="Calculation 4 5 4 4" xfId="21847"/>
    <cellStyle name="Calculation 4 5 4 5" xfId="21848"/>
    <cellStyle name="Calculation 4 5 4 6" xfId="21849"/>
    <cellStyle name="Calculation 4 5 4 7" xfId="21850"/>
    <cellStyle name="Calculation 4 5 4 8" xfId="21851"/>
    <cellStyle name="Calculation 4 5 4 9" xfId="21852"/>
    <cellStyle name="Calculation 4 5 5" xfId="21853"/>
    <cellStyle name="Calculation 4 5 6" xfId="21854"/>
    <cellStyle name="Calculation 4 5 7" xfId="21855"/>
    <cellStyle name="Calculation 4 5 8" xfId="21856"/>
    <cellStyle name="Calculation 4 5 9" xfId="21857"/>
    <cellStyle name="Calculation 4 6" xfId="21858"/>
    <cellStyle name="Calculation 4 6 10" xfId="21859"/>
    <cellStyle name="Calculation 4 6 11" xfId="21860"/>
    <cellStyle name="Calculation 4 6 12" xfId="21861"/>
    <cellStyle name="Calculation 4 6 13" xfId="21862"/>
    <cellStyle name="Calculation 4 6 2" xfId="21863"/>
    <cellStyle name="Calculation 4 6 2 10" xfId="21864"/>
    <cellStyle name="Calculation 4 6 2 2" xfId="21865"/>
    <cellStyle name="Calculation 4 6 2 2 2" xfId="21866"/>
    <cellStyle name="Calculation 4 6 2 2 3" xfId="21867"/>
    <cellStyle name="Calculation 4 6 2 2 4" xfId="21868"/>
    <cellStyle name="Calculation 4 6 2 2 5" xfId="21869"/>
    <cellStyle name="Calculation 4 6 2 2 6" xfId="21870"/>
    <cellStyle name="Calculation 4 6 2 2 7" xfId="21871"/>
    <cellStyle name="Calculation 4 6 2 2 8" xfId="21872"/>
    <cellStyle name="Calculation 4 6 2 2 9" xfId="21873"/>
    <cellStyle name="Calculation 4 6 2 3" xfId="21874"/>
    <cellStyle name="Calculation 4 6 2 4" xfId="21875"/>
    <cellStyle name="Calculation 4 6 2 5" xfId="21876"/>
    <cellStyle name="Calculation 4 6 2 6" xfId="21877"/>
    <cellStyle name="Calculation 4 6 2 7" xfId="21878"/>
    <cellStyle name="Calculation 4 6 2 8" xfId="21879"/>
    <cellStyle name="Calculation 4 6 2 9" xfId="21880"/>
    <cellStyle name="Calculation 4 6 3" xfId="21881"/>
    <cellStyle name="Calculation 4 6 3 2" xfId="21882"/>
    <cellStyle name="Calculation 4 6 3 3" xfId="21883"/>
    <cellStyle name="Calculation 4 6 3 4" xfId="21884"/>
    <cellStyle name="Calculation 4 6 3 5" xfId="21885"/>
    <cellStyle name="Calculation 4 6 3 6" xfId="21886"/>
    <cellStyle name="Calculation 4 6 3 7" xfId="21887"/>
    <cellStyle name="Calculation 4 6 3 8" xfId="21888"/>
    <cellStyle name="Calculation 4 6 4" xfId="21889"/>
    <cellStyle name="Calculation 4 6 4 2" xfId="21890"/>
    <cellStyle name="Calculation 4 6 4 3" xfId="21891"/>
    <cellStyle name="Calculation 4 6 4 4" xfId="21892"/>
    <cellStyle name="Calculation 4 6 4 5" xfId="21893"/>
    <cellStyle name="Calculation 4 6 4 6" xfId="21894"/>
    <cellStyle name="Calculation 4 6 4 7" xfId="21895"/>
    <cellStyle name="Calculation 4 6 4 8" xfId="21896"/>
    <cellStyle name="Calculation 4 6 4 9" xfId="21897"/>
    <cellStyle name="Calculation 4 6 5" xfId="21898"/>
    <cellStyle name="Calculation 4 6 6" xfId="21899"/>
    <cellStyle name="Calculation 4 6 7" xfId="21900"/>
    <cellStyle name="Calculation 4 6 8" xfId="21901"/>
    <cellStyle name="Calculation 4 6 9" xfId="21902"/>
    <cellStyle name="Calculation 4 7" xfId="21903"/>
    <cellStyle name="Calculation 4 7 2" xfId="21904"/>
    <cellStyle name="Calculation 4 7 3" xfId="21905"/>
    <cellStyle name="Calculation 4 7 4" xfId="21906"/>
    <cellStyle name="Calculation 4 7 5" xfId="21907"/>
    <cellStyle name="Calculation 4 7 6" xfId="21908"/>
    <cellStyle name="Calculation 4 7 7" xfId="21909"/>
    <cellStyle name="Calculation 4 7 8" xfId="21910"/>
    <cellStyle name="Calculation 4 7 9" xfId="21911"/>
    <cellStyle name="Calculation 4 8" xfId="21912"/>
    <cellStyle name="Calculation 4 9" xfId="21913"/>
    <cellStyle name="Calculation 5" xfId="21914"/>
    <cellStyle name="Calculation 5 10" xfId="21915"/>
    <cellStyle name="Calculation 5 11" xfId="21916"/>
    <cellStyle name="Calculation 5 12" xfId="21917"/>
    <cellStyle name="Calculation 5 13" xfId="21918"/>
    <cellStyle name="Calculation 5 14" xfId="21919"/>
    <cellStyle name="Calculation 5 2" xfId="21920"/>
    <cellStyle name="Calculation 5 2 10" xfId="21921"/>
    <cellStyle name="Calculation 5 2 11" xfId="21922"/>
    <cellStyle name="Calculation 5 2 12" xfId="21923"/>
    <cellStyle name="Calculation 5 2 2" xfId="21924"/>
    <cellStyle name="Calculation 5 2 2 10" xfId="21925"/>
    <cellStyle name="Calculation 5 2 2 11" xfId="21926"/>
    <cellStyle name="Calculation 5 2 2 12" xfId="21927"/>
    <cellStyle name="Calculation 5 2 2 13" xfId="21928"/>
    <cellStyle name="Calculation 5 2 2 14" xfId="21929"/>
    <cellStyle name="Calculation 5 2 2 15" xfId="21930"/>
    <cellStyle name="Calculation 5 2 2 16" xfId="21931"/>
    <cellStyle name="Calculation 5 2 2 17" xfId="21932"/>
    <cellStyle name="Calculation 5 2 2 18" xfId="21933"/>
    <cellStyle name="Calculation 5 2 2 19" xfId="21934"/>
    <cellStyle name="Calculation 5 2 2 2" xfId="21935"/>
    <cellStyle name="Calculation 5 2 2 2 10" xfId="21936"/>
    <cellStyle name="Calculation 5 2 2 2 11" xfId="21937"/>
    <cellStyle name="Calculation 5 2 2 2 12" xfId="21938"/>
    <cellStyle name="Calculation 5 2 2 2 13" xfId="21939"/>
    <cellStyle name="Calculation 5 2 2 2 2" xfId="21940"/>
    <cellStyle name="Calculation 5 2 2 2 2 10" xfId="21941"/>
    <cellStyle name="Calculation 5 2 2 2 2 2" xfId="21942"/>
    <cellStyle name="Calculation 5 2 2 2 2 2 2" xfId="21943"/>
    <cellStyle name="Calculation 5 2 2 2 2 2 3" xfId="21944"/>
    <cellStyle name="Calculation 5 2 2 2 2 2 4" xfId="21945"/>
    <cellStyle name="Calculation 5 2 2 2 2 2 5" xfId="21946"/>
    <cellStyle name="Calculation 5 2 2 2 2 2 6" xfId="21947"/>
    <cellStyle name="Calculation 5 2 2 2 2 2 7" xfId="21948"/>
    <cellStyle name="Calculation 5 2 2 2 2 2 8" xfId="21949"/>
    <cellStyle name="Calculation 5 2 2 2 2 2 9" xfId="21950"/>
    <cellStyle name="Calculation 5 2 2 2 2 3" xfId="21951"/>
    <cellStyle name="Calculation 5 2 2 2 2 4" xfId="21952"/>
    <cellStyle name="Calculation 5 2 2 2 2 5" xfId="21953"/>
    <cellStyle name="Calculation 5 2 2 2 2 6" xfId="21954"/>
    <cellStyle name="Calculation 5 2 2 2 2 7" xfId="21955"/>
    <cellStyle name="Calculation 5 2 2 2 2 8" xfId="21956"/>
    <cellStyle name="Calculation 5 2 2 2 2 9" xfId="21957"/>
    <cellStyle name="Calculation 5 2 2 2 3" xfId="21958"/>
    <cellStyle name="Calculation 5 2 2 2 3 2" xfId="21959"/>
    <cellStyle name="Calculation 5 2 2 2 3 3" xfId="21960"/>
    <cellStyle name="Calculation 5 2 2 2 3 4" xfId="21961"/>
    <cellStyle name="Calculation 5 2 2 2 3 5" xfId="21962"/>
    <cellStyle name="Calculation 5 2 2 2 3 6" xfId="21963"/>
    <cellStyle name="Calculation 5 2 2 2 3 7" xfId="21964"/>
    <cellStyle name="Calculation 5 2 2 2 3 8" xfId="21965"/>
    <cellStyle name="Calculation 5 2 2 2 4" xfId="21966"/>
    <cellStyle name="Calculation 5 2 2 2 4 2" xfId="21967"/>
    <cellStyle name="Calculation 5 2 2 2 4 3" xfId="21968"/>
    <cellStyle name="Calculation 5 2 2 2 4 4" xfId="21969"/>
    <cellStyle name="Calculation 5 2 2 2 4 5" xfId="21970"/>
    <cellStyle name="Calculation 5 2 2 2 4 6" xfId="21971"/>
    <cellStyle name="Calculation 5 2 2 2 4 7" xfId="21972"/>
    <cellStyle name="Calculation 5 2 2 2 4 8" xfId="21973"/>
    <cellStyle name="Calculation 5 2 2 2 4 9" xfId="21974"/>
    <cellStyle name="Calculation 5 2 2 2 5" xfId="21975"/>
    <cellStyle name="Calculation 5 2 2 2 6" xfId="21976"/>
    <cellStyle name="Calculation 5 2 2 2 7" xfId="21977"/>
    <cellStyle name="Calculation 5 2 2 2 8" xfId="21978"/>
    <cellStyle name="Calculation 5 2 2 2 9" xfId="21979"/>
    <cellStyle name="Calculation 5 2 2 3" xfId="21980"/>
    <cellStyle name="Calculation 5 2 2 3 10" xfId="21981"/>
    <cellStyle name="Calculation 5 2 2 3 11" xfId="21982"/>
    <cellStyle name="Calculation 5 2 2 3 12" xfId="21983"/>
    <cellStyle name="Calculation 5 2 2 3 13" xfId="21984"/>
    <cellStyle name="Calculation 5 2 2 3 2" xfId="21985"/>
    <cellStyle name="Calculation 5 2 2 3 2 10" xfId="21986"/>
    <cellStyle name="Calculation 5 2 2 3 2 2" xfId="21987"/>
    <cellStyle name="Calculation 5 2 2 3 2 2 2" xfId="21988"/>
    <cellStyle name="Calculation 5 2 2 3 2 2 3" xfId="21989"/>
    <cellStyle name="Calculation 5 2 2 3 2 2 4" xfId="21990"/>
    <cellStyle name="Calculation 5 2 2 3 2 2 5" xfId="21991"/>
    <cellStyle name="Calculation 5 2 2 3 2 2 6" xfId="21992"/>
    <cellStyle name="Calculation 5 2 2 3 2 2 7" xfId="21993"/>
    <cellStyle name="Calculation 5 2 2 3 2 2 8" xfId="21994"/>
    <cellStyle name="Calculation 5 2 2 3 2 2 9" xfId="21995"/>
    <cellStyle name="Calculation 5 2 2 3 2 3" xfId="21996"/>
    <cellStyle name="Calculation 5 2 2 3 2 4" xfId="21997"/>
    <cellStyle name="Calculation 5 2 2 3 2 5" xfId="21998"/>
    <cellStyle name="Calculation 5 2 2 3 2 6" xfId="21999"/>
    <cellStyle name="Calculation 5 2 2 3 2 7" xfId="22000"/>
    <cellStyle name="Calculation 5 2 2 3 2 8" xfId="22001"/>
    <cellStyle name="Calculation 5 2 2 3 2 9" xfId="22002"/>
    <cellStyle name="Calculation 5 2 2 3 3" xfId="22003"/>
    <cellStyle name="Calculation 5 2 2 3 3 2" xfId="22004"/>
    <cellStyle name="Calculation 5 2 2 3 3 3" xfId="22005"/>
    <cellStyle name="Calculation 5 2 2 3 3 4" xfId="22006"/>
    <cellStyle name="Calculation 5 2 2 3 3 5" xfId="22007"/>
    <cellStyle name="Calculation 5 2 2 3 3 6" xfId="22008"/>
    <cellStyle name="Calculation 5 2 2 3 3 7" xfId="22009"/>
    <cellStyle name="Calculation 5 2 2 3 3 8" xfId="22010"/>
    <cellStyle name="Calculation 5 2 2 3 4" xfId="22011"/>
    <cellStyle name="Calculation 5 2 2 3 4 2" xfId="22012"/>
    <cellStyle name="Calculation 5 2 2 3 4 3" xfId="22013"/>
    <cellStyle name="Calculation 5 2 2 3 4 4" xfId="22014"/>
    <cellStyle name="Calculation 5 2 2 3 4 5" xfId="22015"/>
    <cellStyle name="Calculation 5 2 2 3 4 6" xfId="22016"/>
    <cellStyle name="Calculation 5 2 2 3 4 7" xfId="22017"/>
    <cellStyle name="Calculation 5 2 2 3 4 8" xfId="22018"/>
    <cellStyle name="Calculation 5 2 2 3 4 9" xfId="22019"/>
    <cellStyle name="Calculation 5 2 2 3 5" xfId="22020"/>
    <cellStyle name="Calculation 5 2 2 3 6" xfId="22021"/>
    <cellStyle name="Calculation 5 2 2 3 7" xfId="22022"/>
    <cellStyle name="Calculation 5 2 2 3 8" xfId="22023"/>
    <cellStyle name="Calculation 5 2 2 3 9" xfId="22024"/>
    <cellStyle name="Calculation 5 2 2 4" xfId="22025"/>
    <cellStyle name="Calculation 5 2 2 4 10" xfId="22026"/>
    <cellStyle name="Calculation 5 2 2 4 11" xfId="22027"/>
    <cellStyle name="Calculation 5 2 2 4 12" xfId="22028"/>
    <cellStyle name="Calculation 5 2 2 4 13" xfId="22029"/>
    <cellStyle name="Calculation 5 2 2 4 2" xfId="22030"/>
    <cellStyle name="Calculation 5 2 2 4 2 10" xfId="22031"/>
    <cellStyle name="Calculation 5 2 2 4 2 2" xfId="22032"/>
    <cellStyle name="Calculation 5 2 2 4 2 2 2" xfId="22033"/>
    <cellStyle name="Calculation 5 2 2 4 2 2 3" xfId="22034"/>
    <cellStyle name="Calculation 5 2 2 4 2 2 4" xfId="22035"/>
    <cellStyle name="Calculation 5 2 2 4 2 2 5" xfId="22036"/>
    <cellStyle name="Calculation 5 2 2 4 2 2 6" xfId="22037"/>
    <cellStyle name="Calculation 5 2 2 4 2 2 7" xfId="22038"/>
    <cellStyle name="Calculation 5 2 2 4 2 2 8" xfId="22039"/>
    <cellStyle name="Calculation 5 2 2 4 2 2 9" xfId="22040"/>
    <cellStyle name="Calculation 5 2 2 4 2 3" xfId="22041"/>
    <cellStyle name="Calculation 5 2 2 4 2 4" xfId="22042"/>
    <cellStyle name="Calculation 5 2 2 4 2 5" xfId="22043"/>
    <cellStyle name="Calculation 5 2 2 4 2 6" xfId="22044"/>
    <cellStyle name="Calculation 5 2 2 4 2 7" xfId="22045"/>
    <cellStyle name="Calculation 5 2 2 4 2 8" xfId="22046"/>
    <cellStyle name="Calculation 5 2 2 4 2 9" xfId="22047"/>
    <cellStyle name="Calculation 5 2 2 4 3" xfId="22048"/>
    <cellStyle name="Calculation 5 2 2 4 3 2" xfId="22049"/>
    <cellStyle name="Calculation 5 2 2 4 3 3" xfId="22050"/>
    <cellStyle name="Calculation 5 2 2 4 3 4" xfId="22051"/>
    <cellStyle name="Calculation 5 2 2 4 3 5" xfId="22052"/>
    <cellStyle name="Calculation 5 2 2 4 3 6" xfId="22053"/>
    <cellStyle name="Calculation 5 2 2 4 3 7" xfId="22054"/>
    <cellStyle name="Calculation 5 2 2 4 3 8" xfId="22055"/>
    <cellStyle name="Calculation 5 2 2 4 4" xfId="22056"/>
    <cellStyle name="Calculation 5 2 2 4 4 2" xfId="22057"/>
    <cellStyle name="Calculation 5 2 2 4 4 3" xfId="22058"/>
    <cellStyle name="Calculation 5 2 2 4 4 4" xfId="22059"/>
    <cellStyle name="Calculation 5 2 2 4 4 5" xfId="22060"/>
    <cellStyle name="Calculation 5 2 2 4 4 6" xfId="22061"/>
    <cellStyle name="Calculation 5 2 2 4 4 7" xfId="22062"/>
    <cellStyle name="Calculation 5 2 2 4 4 8" xfId="22063"/>
    <cellStyle name="Calculation 5 2 2 4 4 9" xfId="22064"/>
    <cellStyle name="Calculation 5 2 2 4 5" xfId="22065"/>
    <cellStyle name="Calculation 5 2 2 4 6" xfId="22066"/>
    <cellStyle name="Calculation 5 2 2 4 7" xfId="22067"/>
    <cellStyle name="Calculation 5 2 2 4 8" xfId="22068"/>
    <cellStyle name="Calculation 5 2 2 4 9" xfId="22069"/>
    <cellStyle name="Calculation 5 2 2 5" xfId="22070"/>
    <cellStyle name="Calculation 5 2 2 5 10" xfId="22071"/>
    <cellStyle name="Calculation 5 2 2 5 11" xfId="22072"/>
    <cellStyle name="Calculation 5 2 2 5 12" xfId="22073"/>
    <cellStyle name="Calculation 5 2 2 5 13" xfId="22074"/>
    <cellStyle name="Calculation 5 2 2 5 2" xfId="22075"/>
    <cellStyle name="Calculation 5 2 2 5 2 10" xfId="22076"/>
    <cellStyle name="Calculation 5 2 2 5 2 2" xfId="22077"/>
    <cellStyle name="Calculation 5 2 2 5 2 2 2" xfId="22078"/>
    <cellStyle name="Calculation 5 2 2 5 2 2 3" xfId="22079"/>
    <cellStyle name="Calculation 5 2 2 5 2 2 4" xfId="22080"/>
    <cellStyle name="Calculation 5 2 2 5 2 2 5" xfId="22081"/>
    <cellStyle name="Calculation 5 2 2 5 2 2 6" xfId="22082"/>
    <cellStyle name="Calculation 5 2 2 5 2 2 7" xfId="22083"/>
    <cellStyle name="Calculation 5 2 2 5 2 2 8" xfId="22084"/>
    <cellStyle name="Calculation 5 2 2 5 2 2 9" xfId="22085"/>
    <cellStyle name="Calculation 5 2 2 5 2 3" xfId="22086"/>
    <cellStyle name="Calculation 5 2 2 5 2 4" xfId="22087"/>
    <cellStyle name="Calculation 5 2 2 5 2 5" xfId="22088"/>
    <cellStyle name="Calculation 5 2 2 5 2 6" xfId="22089"/>
    <cellStyle name="Calculation 5 2 2 5 2 7" xfId="22090"/>
    <cellStyle name="Calculation 5 2 2 5 2 8" xfId="22091"/>
    <cellStyle name="Calculation 5 2 2 5 2 9" xfId="22092"/>
    <cellStyle name="Calculation 5 2 2 5 3" xfId="22093"/>
    <cellStyle name="Calculation 5 2 2 5 3 2" xfId="22094"/>
    <cellStyle name="Calculation 5 2 2 5 3 3" xfId="22095"/>
    <cellStyle name="Calculation 5 2 2 5 3 4" xfId="22096"/>
    <cellStyle name="Calculation 5 2 2 5 3 5" xfId="22097"/>
    <cellStyle name="Calculation 5 2 2 5 3 6" xfId="22098"/>
    <cellStyle name="Calculation 5 2 2 5 3 7" xfId="22099"/>
    <cellStyle name="Calculation 5 2 2 5 3 8" xfId="22100"/>
    <cellStyle name="Calculation 5 2 2 5 4" xfId="22101"/>
    <cellStyle name="Calculation 5 2 2 5 4 2" xfId="22102"/>
    <cellStyle name="Calculation 5 2 2 5 4 3" xfId="22103"/>
    <cellStyle name="Calculation 5 2 2 5 4 4" xfId="22104"/>
    <cellStyle name="Calculation 5 2 2 5 4 5" xfId="22105"/>
    <cellStyle name="Calculation 5 2 2 5 4 6" xfId="22106"/>
    <cellStyle name="Calculation 5 2 2 5 4 7" xfId="22107"/>
    <cellStyle name="Calculation 5 2 2 5 4 8" xfId="22108"/>
    <cellStyle name="Calculation 5 2 2 5 4 9" xfId="22109"/>
    <cellStyle name="Calculation 5 2 2 5 5" xfId="22110"/>
    <cellStyle name="Calculation 5 2 2 5 6" xfId="22111"/>
    <cellStyle name="Calculation 5 2 2 5 7" xfId="22112"/>
    <cellStyle name="Calculation 5 2 2 5 8" xfId="22113"/>
    <cellStyle name="Calculation 5 2 2 5 9" xfId="22114"/>
    <cellStyle name="Calculation 5 2 2 6" xfId="22115"/>
    <cellStyle name="Calculation 5 2 2 6 10" xfId="22116"/>
    <cellStyle name="Calculation 5 2 2 6 2" xfId="22117"/>
    <cellStyle name="Calculation 5 2 2 6 2 2" xfId="22118"/>
    <cellStyle name="Calculation 5 2 2 6 2 3" xfId="22119"/>
    <cellStyle name="Calculation 5 2 2 6 2 4" xfId="22120"/>
    <cellStyle name="Calculation 5 2 2 6 2 5" xfId="22121"/>
    <cellStyle name="Calculation 5 2 2 6 2 6" xfId="22122"/>
    <cellStyle name="Calculation 5 2 2 6 2 7" xfId="22123"/>
    <cellStyle name="Calculation 5 2 2 6 2 8" xfId="22124"/>
    <cellStyle name="Calculation 5 2 2 6 2 9" xfId="22125"/>
    <cellStyle name="Calculation 5 2 2 6 3" xfId="22126"/>
    <cellStyle name="Calculation 5 2 2 6 4" xfId="22127"/>
    <cellStyle name="Calculation 5 2 2 6 5" xfId="22128"/>
    <cellStyle name="Calculation 5 2 2 6 6" xfId="22129"/>
    <cellStyle name="Calculation 5 2 2 6 7" xfId="22130"/>
    <cellStyle name="Calculation 5 2 2 6 8" xfId="22131"/>
    <cellStyle name="Calculation 5 2 2 6 9" xfId="22132"/>
    <cellStyle name="Calculation 5 2 2 7" xfId="22133"/>
    <cellStyle name="Calculation 5 2 2 7 2" xfId="22134"/>
    <cellStyle name="Calculation 5 2 2 7 3" xfId="22135"/>
    <cellStyle name="Calculation 5 2 2 7 4" xfId="22136"/>
    <cellStyle name="Calculation 5 2 2 7 5" xfId="22137"/>
    <cellStyle name="Calculation 5 2 2 7 6" xfId="22138"/>
    <cellStyle name="Calculation 5 2 2 7 7" xfId="22139"/>
    <cellStyle name="Calculation 5 2 2 7 8" xfId="22140"/>
    <cellStyle name="Calculation 5 2 2 8" xfId="22141"/>
    <cellStyle name="Calculation 5 2 2 8 2" xfId="22142"/>
    <cellStyle name="Calculation 5 2 2 8 3" xfId="22143"/>
    <cellStyle name="Calculation 5 2 2 8 4" xfId="22144"/>
    <cellStyle name="Calculation 5 2 2 8 5" xfId="22145"/>
    <cellStyle name="Calculation 5 2 2 8 6" xfId="22146"/>
    <cellStyle name="Calculation 5 2 2 8 7" xfId="22147"/>
    <cellStyle name="Calculation 5 2 2 8 8" xfId="22148"/>
    <cellStyle name="Calculation 5 2 2 8 9" xfId="22149"/>
    <cellStyle name="Calculation 5 2 2 9" xfId="22150"/>
    <cellStyle name="Calculation 5 2 3" xfId="22151"/>
    <cellStyle name="Calculation 5 2 3 10" xfId="22152"/>
    <cellStyle name="Calculation 5 2 3 11" xfId="22153"/>
    <cellStyle name="Calculation 5 2 3 12" xfId="22154"/>
    <cellStyle name="Calculation 5 2 3 13" xfId="22155"/>
    <cellStyle name="Calculation 5 2 3 14" xfId="22156"/>
    <cellStyle name="Calculation 5 2 3 15" xfId="22157"/>
    <cellStyle name="Calculation 5 2 3 16" xfId="22158"/>
    <cellStyle name="Calculation 5 2 3 17" xfId="22159"/>
    <cellStyle name="Calculation 5 2 3 2" xfId="22160"/>
    <cellStyle name="Calculation 5 2 3 2 10" xfId="22161"/>
    <cellStyle name="Calculation 5 2 3 2 11" xfId="22162"/>
    <cellStyle name="Calculation 5 2 3 2 12" xfId="22163"/>
    <cellStyle name="Calculation 5 2 3 2 13" xfId="22164"/>
    <cellStyle name="Calculation 5 2 3 2 2" xfId="22165"/>
    <cellStyle name="Calculation 5 2 3 2 2 10" xfId="22166"/>
    <cellStyle name="Calculation 5 2 3 2 2 2" xfId="22167"/>
    <cellStyle name="Calculation 5 2 3 2 2 2 2" xfId="22168"/>
    <cellStyle name="Calculation 5 2 3 2 2 2 3" xfId="22169"/>
    <cellStyle name="Calculation 5 2 3 2 2 2 4" xfId="22170"/>
    <cellStyle name="Calculation 5 2 3 2 2 2 5" xfId="22171"/>
    <cellStyle name="Calculation 5 2 3 2 2 2 6" xfId="22172"/>
    <cellStyle name="Calculation 5 2 3 2 2 2 7" xfId="22173"/>
    <cellStyle name="Calculation 5 2 3 2 2 2 8" xfId="22174"/>
    <cellStyle name="Calculation 5 2 3 2 2 2 9" xfId="22175"/>
    <cellStyle name="Calculation 5 2 3 2 2 3" xfId="22176"/>
    <cellStyle name="Calculation 5 2 3 2 2 4" xfId="22177"/>
    <cellStyle name="Calculation 5 2 3 2 2 5" xfId="22178"/>
    <cellStyle name="Calculation 5 2 3 2 2 6" xfId="22179"/>
    <cellStyle name="Calculation 5 2 3 2 2 7" xfId="22180"/>
    <cellStyle name="Calculation 5 2 3 2 2 8" xfId="22181"/>
    <cellStyle name="Calculation 5 2 3 2 2 9" xfId="22182"/>
    <cellStyle name="Calculation 5 2 3 2 3" xfId="22183"/>
    <cellStyle name="Calculation 5 2 3 2 3 2" xfId="22184"/>
    <cellStyle name="Calculation 5 2 3 2 3 3" xfId="22185"/>
    <cellStyle name="Calculation 5 2 3 2 3 4" xfId="22186"/>
    <cellStyle name="Calculation 5 2 3 2 3 5" xfId="22187"/>
    <cellStyle name="Calculation 5 2 3 2 3 6" xfId="22188"/>
    <cellStyle name="Calculation 5 2 3 2 3 7" xfId="22189"/>
    <cellStyle name="Calculation 5 2 3 2 3 8" xfId="22190"/>
    <cellStyle name="Calculation 5 2 3 2 4" xfId="22191"/>
    <cellStyle name="Calculation 5 2 3 2 4 2" xfId="22192"/>
    <cellStyle name="Calculation 5 2 3 2 4 3" xfId="22193"/>
    <cellStyle name="Calculation 5 2 3 2 4 4" xfId="22194"/>
    <cellStyle name="Calculation 5 2 3 2 4 5" xfId="22195"/>
    <cellStyle name="Calculation 5 2 3 2 4 6" xfId="22196"/>
    <cellStyle name="Calculation 5 2 3 2 4 7" xfId="22197"/>
    <cellStyle name="Calculation 5 2 3 2 4 8" xfId="22198"/>
    <cellStyle name="Calculation 5 2 3 2 4 9" xfId="22199"/>
    <cellStyle name="Calculation 5 2 3 2 5" xfId="22200"/>
    <cellStyle name="Calculation 5 2 3 2 6" xfId="22201"/>
    <cellStyle name="Calculation 5 2 3 2 7" xfId="22202"/>
    <cellStyle name="Calculation 5 2 3 2 8" xfId="22203"/>
    <cellStyle name="Calculation 5 2 3 2 9" xfId="22204"/>
    <cellStyle name="Calculation 5 2 3 3" xfId="22205"/>
    <cellStyle name="Calculation 5 2 3 3 10" xfId="22206"/>
    <cellStyle name="Calculation 5 2 3 3 11" xfId="22207"/>
    <cellStyle name="Calculation 5 2 3 3 12" xfId="22208"/>
    <cellStyle name="Calculation 5 2 3 3 13" xfId="22209"/>
    <cellStyle name="Calculation 5 2 3 3 2" xfId="22210"/>
    <cellStyle name="Calculation 5 2 3 3 2 10" xfId="22211"/>
    <cellStyle name="Calculation 5 2 3 3 2 2" xfId="22212"/>
    <cellStyle name="Calculation 5 2 3 3 2 2 2" xfId="22213"/>
    <cellStyle name="Calculation 5 2 3 3 2 2 3" xfId="22214"/>
    <cellStyle name="Calculation 5 2 3 3 2 2 4" xfId="22215"/>
    <cellStyle name="Calculation 5 2 3 3 2 2 5" xfId="22216"/>
    <cellStyle name="Calculation 5 2 3 3 2 2 6" xfId="22217"/>
    <cellStyle name="Calculation 5 2 3 3 2 2 7" xfId="22218"/>
    <cellStyle name="Calculation 5 2 3 3 2 2 8" xfId="22219"/>
    <cellStyle name="Calculation 5 2 3 3 2 2 9" xfId="22220"/>
    <cellStyle name="Calculation 5 2 3 3 2 3" xfId="22221"/>
    <cellStyle name="Calculation 5 2 3 3 2 4" xfId="22222"/>
    <cellStyle name="Calculation 5 2 3 3 2 5" xfId="22223"/>
    <cellStyle name="Calculation 5 2 3 3 2 6" xfId="22224"/>
    <cellStyle name="Calculation 5 2 3 3 2 7" xfId="22225"/>
    <cellStyle name="Calculation 5 2 3 3 2 8" xfId="22226"/>
    <cellStyle name="Calculation 5 2 3 3 2 9" xfId="22227"/>
    <cellStyle name="Calculation 5 2 3 3 3" xfId="22228"/>
    <cellStyle name="Calculation 5 2 3 3 3 2" xfId="22229"/>
    <cellStyle name="Calculation 5 2 3 3 3 3" xfId="22230"/>
    <cellStyle name="Calculation 5 2 3 3 3 4" xfId="22231"/>
    <cellStyle name="Calculation 5 2 3 3 3 5" xfId="22232"/>
    <cellStyle name="Calculation 5 2 3 3 3 6" xfId="22233"/>
    <cellStyle name="Calculation 5 2 3 3 3 7" xfId="22234"/>
    <cellStyle name="Calculation 5 2 3 3 3 8" xfId="22235"/>
    <cellStyle name="Calculation 5 2 3 3 4" xfId="22236"/>
    <cellStyle name="Calculation 5 2 3 3 4 2" xfId="22237"/>
    <cellStyle name="Calculation 5 2 3 3 4 3" xfId="22238"/>
    <cellStyle name="Calculation 5 2 3 3 4 4" xfId="22239"/>
    <cellStyle name="Calculation 5 2 3 3 4 5" xfId="22240"/>
    <cellStyle name="Calculation 5 2 3 3 4 6" xfId="22241"/>
    <cellStyle name="Calculation 5 2 3 3 4 7" xfId="22242"/>
    <cellStyle name="Calculation 5 2 3 3 4 8" xfId="22243"/>
    <cellStyle name="Calculation 5 2 3 3 4 9" xfId="22244"/>
    <cellStyle name="Calculation 5 2 3 3 5" xfId="22245"/>
    <cellStyle name="Calculation 5 2 3 3 6" xfId="22246"/>
    <cellStyle name="Calculation 5 2 3 3 7" xfId="22247"/>
    <cellStyle name="Calculation 5 2 3 3 8" xfId="22248"/>
    <cellStyle name="Calculation 5 2 3 3 9" xfId="22249"/>
    <cellStyle name="Calculation 5 2 3 4" xfId="22250"/>
    <cellStyle name="Calculation 5 2 3 4 10" xfId="22251"/>
    <cellStyle name="Calculation 5 2 3 4 11" xfId="22252"/>
    <cellStyle name="Calculation 5 2 3 4 12" xfId="22253"/>
    <cellStyle name="Calculation 5 2 3 4 13" xfId="22254"/>
    <cellStyle name="Calculation 5 2 3 4 2" xfId="22255"/>
    <cellStyle name="Calculation 5 2 3 4 2 10" xfId="22256"/>
    <cellStyle name="Calculation 5 2 3 4 2 2" xfId="22257"/>
    <cellStyle name="Calculation 5 2 3 4 2 2 2" xfId="22258"/>
    <cellStyle name="Calculation 5 2 3 4 2 2 3" xfId="22259"/>
    <cellStyle name="Calculation 5 2 3 4 2 2 4" xfId="22260"/>
    <cellStyle name="Calculation 5 2 3 4 2 2 5" xfId="22261"/>
    <cellStyle name="Calculation 5 2 3 4 2 2 6" xfId="22262"/>
    <cellStyle name="Calculation 5 2 3 4 2 2 7" xfId="22263"/>
    <cellStyle name="Calculation 5 2 3 4 2 2 8" xfId="22264"/>
    <cellStyle name="Calculation 5 2 3 4 2 2 9" xfId="22265"/>
    <cellStyle name="Calculation 5 2 3 4 2 3" xfId="22266"/>
    <cellStyle name="Calculation 5 2 3 4 2 4" xfId="22267"/>
    <cellStyle name="Calculation 5 2 3 4 2 5" xfId="22268"/>
    <cellStyle name="Calculation 5 2 3 4 2 6" xfId="22269"/>
    <cellStyle name="Calculation 5 2 3 4 2 7" xfId="22270"/>
    <cellStyle name="Calculation 5 2 3 4 2 8" xfId="22271"/>
    <cellStyle name="Calculation 5 2 3 4 2 9" xfId="22272"/>
    <cellStyle name="Calculation 5 2 3 4 3" xfId="22273"/>
    <cellStyle name="Calculation 5 2 3 4 3 2" xfId="22274"/>
    <cellStyle name="Calculation 5 2 3 4 3 3" xfId="22275"/>
    <cellStyle name="Calculation 5 2 3 4 3 4" xfId="22276"/>
    <cellStyle name="Calculation 5 2 3 4 3 5" xfId="22277"/>
    <cellStyle name="Calculation 5 2 3 4 3 6" xfId="22278"/>
    <cellStyle name="Calculation 5 2 3 4 3 7" xfId="22279"/>
    <cellStyle name="Calculation 5 2 3 4 3 8" xfId="22280"/>
    <cellStyle name="Calculation 5 2 3 4 4" xfId="22281"/>
    <cellStyle name="Calculation 5 2 3 4 4 2" xfId="22282"/>
    <cellStyle name="Calculation 5 2 3 4 4 3" xfId="22283"/>
    <cellStyle name="Calculation 5 2 3 4 4 4" xfId="22284"/>
    <cellStyle name="Calculation 5 2 3 4 4 5" xfId="22285"/>
    <cellStyle name="Calculation 5 2 3 4 4 6" xfId="22286"/>
    <cellStyle name="Calculation 5 2 3 4 4 7" xfId="22287"/>
    <cellStyle name="Calculation 5 2 3 4 4 8" xfId="22288"/>
    <cellStyle name="Calculation 5 2 3 4 4 9" xfId="22289"/>
    <cellStyle name="Calculation 5 2 3 4 5" xfId="22290"/>
    <cellStyle name="Calculation 5 2 3 4 6" xfId="22291"/>
    <cellStyle name="Calculation 5 2 3 4 7" xfId="22292"/>
    <cellStyle name="Calculation 5 2 3 4 8" xfId="22293"/>
    <cellStyle name="Calculation 5 2 3 4 9" xfId="22294"/>
    <cellStyle name="Calculation 5 2 3 5" xfId="22295"/>
    <cellStyle name="Calculation 5 2 3 5 10" xfId="22296"/>
    <cellStyle name="Calculation 5 2 3 5 2" xfId="22297"/>
    <cellStyle name="Calculation 5 2 3 5 2 2" xfId="22298"/>
    <cellStyle name="Calculation 5 2 3 5 2 3" xfId="22299"/>
    <cellStyle name="Calculation 5 2 3 5 2 4" xfId="22300"/>
    <cellStyle name="Calculation 5 2 3 5 2 5" xfId="22301"/>
    <cellStyle name="Calculation 5 2 3 5 2 6" xfId="22302"/>
    <cellStyle name="Calculation 5 2 3 5 2 7" xfId="22303"/>
    <cellStyle name="Calculation 5 2 3 5 2 8" xfId="22304"/>
    <cellStyle name="Calculation 5 2 3 5 2 9" xfId="22305"/>
    <cellStyle name="Calculation 5 2 3 5 3" xfId="22306"/>
    <cellStyle name="Calculation 5 2 3 5 4" xfId="22307"/>
    <cellStyle name="Calculation 5 2 3 5 5" xfId="22308"/>
    <cellStyle name="Calculation 5 2 3 5 6" xfId="22309"/>
    <cellStyle name="Calculation 5 2 3 5 7" xfId="22310"/>
    <cellStyle name="Calculation 5 2 3 5 8" xfId="22311"/>
    <cellStyle name="Calculation 5 2 3 5 9" xfId="22312"/>
    <cellStyle name="Calculation 5 2 3 6" xfId="22313"/>
    <cellStyle name="Calculation 5 2 3 6 2" xfId="22314"/>
    <cellStyle name="Calculation 5 2 3 6 3" xfId="22315"/>
    <cellStyle name="Calculation 5 2 3 6 4" xfId="22316"/>
    <cellStyle name="Calculation 5 2 3 6 5" xfId="22317"/>
    <cellStyle name="Calculation 5 2 3 6 6" xfId="22318"/>
    <cellStyle name="Calculation 5 2 3 6 7" xfId="22319"/>
    <cellStyle name="Calculation 5 2 3 6 8" xfId="22320"/>
    <cellStyle name="Calculation 5 2 3 7" xfId="22321"/>
    <cellStyle name="Calculation 5 2 3 7 2" xfId="22322"/>
    <cellStyle name="Calculation 5 2 3 7 3" xfId="22323"/>
    <cellStyle name="Calculation 5 2 3 7 4" xfId="22324"/>
    <cellStyle name="Calculation 5 2 3 7 5" xfId="22325"/>
    <cellStyle name="Calculation 5 2 3 7 6" xfId="22326"/>
    <cellStyle name="Calculation 5 2 3 7 7" xfId="22327"/>
    <cellStyle name="Calculation 5 2 3 7 8" xfId="22328"/>
    <cellStyle name="Calculation 5 2 3 7 9" xfId="22329"/>
    <cellStyle name="Calculation 5 2 3 8" xfId="22330"/>
    <cellStyle name="Calculation 5 2 3 9" xfId="22331"/>
    <cellStyle name="Calculation 5 2 4" xfId="22332"/>
    <cellStyle name="Calculation 5 2 4 10" xfId="22333"/>
    <cellStyle name="Calculation 5 2 4 11" xfId="22334"/>
    <cellStyle name="Calculation 5 2 4 12" xfId="22335"/>
    <cellStyle name="Calculation 5 2 4 13" xfId="22336"/>
    <cellStyle name="Calculation 5 2 4 2" xfId="22337"/>
    <cellStyle name="Calculation 5 2 4 2 10" xfId="22338"/>
    <cellStyle name="Calculation 5 2 4 2 2" xfId="22339"/>
    <cellStyle name="Calculation 5 2 4 2 2 2" xfId="22340"/>
    <cellStyle name="Calculation 5 2 4 2 2 3" xfId="22341"/>
    <cellStyle name="Calculation 5 2 4 2 2 4" xfId="22342"/>
    <cellStyle name="Calculation 5 2 4 2 2 5" xfId="22343"/>
    <cellStyle name="Calculation 5 2 4 2 2 6" xfId="22344"/>
    <cellStyle name="Calculation 5 2 4 2 2 7" xfId="22345"/>
    <cellStyle name="Calculation 5 2 4 2 2 8" xfId="22346"/>
    <cellStyle name="Calculation 5 2 4 2 2 9" xfId="22347"/>
    <cellStyle name="Calculation 5 2 4 2 3" xfId="22348"/>
    <cellStyle name="Calculation 5 2 4 2 4" xfId="22349"/>
    <cellStyle name="Calculation 5 2 4 2 5" xfId="22350"/>
    <cellStyle name="Calculation 5 2 4 2 6" xfId="22351"/>
    <cellStyle name="Calculation 5 2 4 2 7" xfId="22352"/>
    <cellStyle name="Calculation 5 2 4 2 8" xfId="22353"/>
    <cellStyle name="Calculation 5 2 4 2 9" xfId="22354"/>
    <cellStyle name="Calculation 5 2 4 3" xfId="22355"/>
    <cellStyle name="Calculation 5 2 4 3 2" xfId="22356"/>
    <cellStyle name="Calculation 5 2 4 3 3" xfId="22357"/>
    <cellStyle name="Calculation 5 2 4 3 4" xfId="22358"/>
    <cellStyle name="Calculation 5 2 4 3 5" xfId="22359"/>
    <cellStyle name="Calculation 5 2 4 3 6" xfId="22360"/>
    <cellStyle name="Calculation 5 2 4 3 7" xfId="22361"/>
    <cellStyle name="Calculation 5 2 4 3 8" xfId="22362"/>
    <cellStyle name="Calculation 5 2 4 4" xfId="22363"/>
    <cellStyle name="Calculation 5 2 4 4 2" xfId="22364"/>
    <cellStyle name="Calculation 5 2 4 4 3" xfId="22365"/>
    <cellStyle name="Calculation 5 2 4 4 4" xfId="22366"/>
    <cellStyle name="Calculation 5 2 4 4 5" xfId="22367"/>
    <cellStyle name="Calculation 5 2 4 4 6" xfId="22368"/>
    <cellStyle name="Calculation 5 2 4 4 7" xfId="22369"/>
    <cellStyle name="Calculation 5 2 4 4 8" xfId="22370"/>
    <cellStyle name="Calculation 5 2 4 4 9" xfId="22371"/>
    <cellStyle name="Calculation 5 2 4 5" xfId="22372"/>
    <cellStyle name="Calculation 5 2 4 6" xfId="22373"/>
    <cellStyle name="Calculation 5 2 4 7" xfId="22374"/>
    <cellStyle name="Calculation 5 2 4 8" xfId="22375"/>
    <cellStyle name="Calculation 5 2 4 9" xfId="22376"/>
    <cellStyle name="Calculation 5 2 5" xfId="22377"/>
    <cellStyle name="Calculation 5 2 5 2" xfId="22378"/>
    <cellStyle name="Calculation 5 2 5 3" xfId="22379"/>
    <cellStyle name="Calculation 5 2 5 4" xfId="22380"/>
    <cellStyle name="Calculation 5 2 5 5" xfId="22381"/>
    <cellStyle name="Calculation 5 2 5 6" xfId="22382"/>
    <cellStyle name="Calculation 5 2 5 7" xfId="22383"/>
    <cellStyle name="Calculation 5 2 5 8" xfId="22384"/>
    <cellStyle name="Calculation 5 2 5 9" xfId="22385"/>
    <cellStyle name="Calculation 5 2 6" xfId="22386"/>
    <cellStyle name="Calculation 5 2 7" xfId="22387"/>
    <cellStyle name="Calculation 5 2 8" xfId="22388"/>
    <cellStyle name="Calculation 5 2 9" xfId="22389"/>
    <cellStyle name="Calculation 5 3" xfId="22390"/>
    <cellStyle name="Calculation 5 3 10" xfId="22391"/>
    <cellStyle name="Calculation 5 3 11" xfId="22392"/>
    <cellStyle name="Calculation 5 3 12" xfId="22393"/>
    <cellStyle name="Calculation 5 3 13" xfId="22394"/>
    <cellStyle name="Calculation 5 3 14" xfId="22395"/>
    <cellStyle name="Calculation 5 3 15" xfId="22396"/>
    <cellStyle name="Calculation 5 3 16" xfId="22397"/>
    <cellStyle name="Calculation 5 3 17" xfId="22398"/>
    <cellStyle name="Calculation 5 3 18" xfId="22399"/>
    <cellStyle name="Calculation 5 3 19" xfId="22400"/>
    <cellStyle name="Calculation 5 3 2" xfId="22401"/>
    <cellStyle name="Calculation 5 3 2 10" xfId="22402"/>
    <cellStyle name="Calculation 5 3 2 11" xfId="22403"/>
    <cellStyle name="Calculation 5 3 2 12" xfId="22404"/>
    <cellStyle name="Calculation 5 3 2 13" xfId="22405"/>
    <cellStyle name="Calculation 5 3 2 2" xfId="22406"/>
    <cellStyle name="Calculation 5 3 2 2 10" xfId="22407"/>
    <cellStyle name="Calculation 5 3 2 2 2" xfId="22408"/>
    <cellStyle name="Calculation 5 3 2 2 2 2" xfId="22409"/>
    <cellStyle name="Calculation 5 3 2 2 2 3" xfId="22410"/>
    <cellStyle name="Calculation 5 3 2 2 2 4" xfId="22411"/>
    <cellStyle name="Calculation 5 3 2 2 2 5" xfId="22412"/>
    <cellStyle name="Calculation 5 3 2 2 2 6" xfId="22413"/>
    <cellStyle name="Calculation 5 3 2 2 2 7" xfId="22414"/>
    <cellStyle name="Calculation 5 3 2 2 2 8" xfId="22415"/>
    <cellStyle name="Calculation 5 3 2 2 2 9" xfId="22416"/>
    <cellStyle name="Calculation 5 3 2 2 3" xfId="22417"/>
    <cellStyle name="Calculation 5 3 2 2 4" xfId="22418"/>
    <cellStyle name="Calculation 5 3 2 2 5" xfId="22419"/>
    <cellStyle name="Calculation 5 3 2 2 6" xfId="22420"/>
    <cellStyle name="Calculation 5 3 2 2 7" xfId="22421"/>
    <cellStyle name="Calculation 5 3 2 2 8" xfId="22422"/>
    <cellStyle name="Calculation 5 3 2 2 9" xfId="22423"/>
    <cellStyle name="Calculation 5 3 2 3" xfId="22424"/>
    <cellStyle name="Calculation 5 3 2 3 2" xfId="22425"/>
    <cellStyle name="Calculation 5 3 2 3 3" xfId="22426"/>
    <cellStyle name="Calculation 5 3 2 3 4" xfId="22427"/>
    <cellStyle name="Calculation 5 3 2 3 5" xfId="22428"/>
    <cellStyle name="Calculation 5 3 2 3 6" xfId="22429"/>
    <cellStyle name="Calculation 5 3 2 3 7" xfId="22430"/>
    <cellStyle name="Calculation 5 3 2 3 8" xfId="22431"/>
    <cellStyle name="Calculation 5 3 2 4" xfId="22432"/>
    <cellStyle name="Calculation 5 3 2 4 2" xfId="22433"/>
    <cellStyle name="Calculation 5 3 2 4 3" xfId="22434"/>
    <cellStyle name="Calculation 5 3 2 4 4" xfId="22435"/>
    <cellStyle name="Calculation 5 3 2 4 5" xfId="22436"/>
    <cellStyle name="Calculation 5 3 2 4 6" xfId="22437"/>
    <cellStyle name="Calculation 5 3 2 4 7" xfId="22438"/>
    <cellStyle name="Calculation 5 3 2 4 8" xfId="22439"/>
    <cellStyle name="Calculation 5 3 2 4 9" xfId="22440"/>
    <cellStyle name="Calculation 5 3 2 5" xfId="22441"/>
    <cellStyle name="Calculation 5 3 2 6" xfId="22442"/>
    <cellStyle name="Calculation 5 3 2 7" xfId="22443"/>
    <cellStyle name="Calculation 5 3 2 8" xfId="22444"/>
    <cellStyle name="Calculation 5 3 2 9" xfId="22445"/>
    <cellStyle name="Calculation 5 3 3" xfId="22446"/>
    <cellStyle name="Calculation 5 3 3 10" xfId="22447"/>
    <cellStyle name="Calculation 5 3 3 11" xfId="22448"/>
    <cellStyle name="Calculation 5 3 3 12" xfId="22449"/>
    <cellStyle name="Calculation 5 3 3 13" xfId="22450"/>
    <cellStyle name="Calculation 5 3 3 2" xfId="22451"/>
    <cellStyle name="Calculation 5 3 3 2 10" xfId="22452"/>
    <cellStyle name="Calculation 5 3 3 2 2" xfId="22453"/>
    <cellStyle name="Calculation 5 3 3 2 2 2" xfId="22454"/>
    <cellStyle name="Calculation 5 3 3 2 2 3" xfId="22455"/>
    <cellStyle name="Calculation 5 3 3 2 2 4" xfId="22456"/>
    <cellStyle name="Calculation 5 3 3 2 2 5" xfId="22457"/>
    <cellStyle name="Calculation 5 3 3 2 2 6" xfId="22458"/>
    <cellStyle name="Calculation 5 3 3 2 2 7" xfId="22459"/>
    <cellStyle name="Calculation 5 3 3 2 2 8" xfId="22460"/>
    <cellStyle name="Calculation 5 3 3 2 2 9" xfId="22461"/>
    <cellStyle name="Calculation 5 3 3 2 3" xfId="22462"/>
    <cellStyle name="Calculation 5 3 3 2 4" xfId="22463"/>
    <cellStyle name="Calculation 5 3 3 2 5" xfId="22464"/>
    <cellStyle name="Calculation 5 3 3 2 6" xfId="22465"/>
    <cellStyle name="Calculation 5 3 3 2 7" xfId="22466"/>
    <cellStyle name="Calculation 5 3 3 2 8" xfId="22467"/>
    <cellStyle name="Calculation 5 3 3 2 9" xfId="22468"/>
    <cellStyle name="Calculation 5 3 3 3" xfId="22469"/>
    <cellStyle name="Calculation 5 3 3 3 2" xfId="22470"/>
    <cellStyle name="Calculation 5 3 3 3 3" xfId="22471"/>
    <cellStyle name="Calculation 5 3 3 3 4" xfId="22472"/>
    <cellStyle name="Calculation 5 3 3 3 5" xfId="22473"/>
    <cellStyle name="Calculation 5 3 3 3 6" xfId="22474"/>
    <cellStyle name="Calculation 5 3 3 3 7" xfId="22475"/>
    <cellStyle name="Calculation 5 3 3 3 8" xfId="22476"/>
    <cellStyle name="Calculation 5 3 3 4" xfId="22477"/>
    <cellStyle name="Calculation 5 3 3 4 2" xfId="22478"/>
    <cellStyle name="Calculation 5 3 3 4 3" xfId="22479"/>
    <cellStyle name="Calculation 5 3 3 4 4" xfId="22480"/>
    <cellStyle name="Calculation 5 3 3 4 5" xfId="22481"/>
    <cellStyle name="Calculation 5 3 3 4 6" xfId="22482"/>
    <cellStyle name="Calculation 5 3 3 4 7" xfId="22483"/>
    <cellStyle name="Calculation 5 3 3 4 8" xfId="22484"/>
    <cellStyle name="Calculation 5 3 3 4 9" xfId="22485"/>
    <cellStyle name="Calculation 5 3 3 5" xfId="22486"/>
    <cellStyle name="Calculation 5 3 3 6" xfId="22487"/>
    <cellStyle name="Calculation 5 3 3 7" xfId="22488"/>
    <cellStyle name="Calculation 5 3 3 8" xfId="22489"/>
    <cellStyle name="Calculation 5 3 3 9" xfId="22490"/>
    <cellStyle name="Calculation 5 3 4" xfId="22491"/>
    <cellStyle name="Calculation 5 3 4 10" xfId="22492"/>
    <cellStyle name="Calculation 5 3 4 11" xfId="22493"/>
    <cellStyle name="Calculation 5 3 4 12" xfId="22494"/>
    <cellStyle name="Calculation 5 3 4 13" xfId="22495"/>
    <cellStyle name="Calculation 5 3 4 2" xfId="22496"/>
    <cellStyle name="Calculation 5 3 4 2 10" xfId="22497"/>
    <cellStyle name="Calculation 5 3 4 2 2" xfId="22498"/>
    <cellStyle name="Calculation 5 3 4 2 2 2" xfId="22499"/>
    <cellStyle name="Calculation 5 3 4 2 2 3" xfId="22500"/>
    <cellStyle name="Calculation 5 3 4 2 2 4" xfId="22501"/>
    <cellStyle name="Calculation 5 3 4 2 2 5" xfId="22502"/>
    <cellStyle name="Calculation 5 3 4 2 2 6" xfId="22503"/>
    <cellStyle name="Calculation 5 3 4 2 2 7" xfId="22504"/>
    <cellStyle name="Calculation 5 3 4 2 2 8" xfId="22505"/>
    <cellStyle name="Calculation 5 3 4 2 2 9" xfId="22506"/>
    <cellStyle name="Calculation 5 3 4 2 3" xfId="22507"/>
    <cellStyle name="Calculation 5 3 4 2 4" xfId="22508"/>
    <cellStyle name="Calculation 5 3 4 2 5" xfId="22509"/>
    <cellStyle name="Calculation 5 3 4 2 6" xfId="22510"/>
    <cellStyle name="Calculation 5 3 4 2 7" xfId="22511"/>
    <cellStyle name="Calculation 5 3 4 2 8" xfId="22512"/>
    <cellStyle name="Calculation 5 3 4 2 9" xfId="22513"/>
    <cellStyle name="Calculation 5 3 4 3" xfId="22514"/>
    <cellStyle name="Calculation 5 3 4 3 2" xfId="22515"/>
    <cellStyle name="Calculation 5 3 4 3 3" xfId="22516"/>
    <cellStyle name="Calculation 5 3 4 3 4" xfId="22517"/>
    <cellStyle name="Calculation 5 3 4 3 5" xfId="22518"/>
    <cellStyle name="Calculation 5 3 4 3 6" xfId="22519"/>
    <cellStyle name="Calculation 5 3 4 3 7" xfId="22520"/>
    <cellStyle name="Calculation 5 3 4 3 8" xfId="22521"/>
    <cellStyle name="Calculation 5 3 4 4" xfId="22522"/>
    <cellStyle name="Calculation 5 3 4 4 2" xfId="22523"/>
    <cellStyle name="Calculation 5 3 4 4 3" xfId="22524"/>
    <cellStyle name="Calculation 5 3 4 4 4" xfId="22525"/>
    <cellStyle name="Calculation 5 3 4 4 5" xfId="22526"/>
    <cellStyle name="Calculation 5 3 4 4 6" xfId="22527"/>
    <cellStyle name="Calculation 5 3 4 4 7" xfId="22528"/>
    <cellStyle name="Calculation 5 3 4 4 8" xfId="22529"/>
    <cellStyle name="Calculation 5 3 4 4 9" xfId="22530"/>
    <cellStyle name="Calculation 5 3 4 5" xfId="22531"/>
    <cellStyle name="Calculation 5 3 4 6" xfId="22532"/>
    <cellStyle name="Calculation 5 3 4 7" xfId="22533"/>
    <cellStyle name="Calculation 5 3 4 8" xfId="22534"/>
    <cellStyle name="Calculation 5 3 4 9" xfId="22535"/>
    <cellStyle name="Calculation 5 3 5" xfId="22536"/>
    <cellStyle name="Calculation 5 3 5 10" xfId="22537"/>
    <cellStyle name="Calculation 5 3 5 11" xfId="22538"/>
    <cellStyle name="Calculation 5 3 5 12" xfId="22539"/>
    <cellStyle name="Calculation 5 3 5 13" xfId="22540"/>
    <cellStyle name="Calculation 5 3 5 2" xfId="22541"/>
    <cellStyle name="Calculation 5 3 5 2 10" xfId="22542"/>
    <cellStyle name="Calculation 5 3 5 2 2" xfId="22543"/>
    <cellStyle name="Calculation 5 3 5 2 2 2" xfId="22544"/>
    <cellStyle name="Calculation 5 3 5 2 2 3" xfId="22545"/>
    <cellStyle name="Calculation 5 3 5 2 2 4" xfId="22546"/>
    <cellStyle name="Calculation 5 3 5 2 2 5" xfId="22547"/>
    <cellStyle name="Calculation 5 3 5 2 2 6" xfId="22548"/>
    <cellStyle name="Calculation 5 3 5 2 2 7" xfId="22549"/>
    <cellStyle name="Calculation 5 3 5 2 2 8" xfId="22550"/>
    <cellStyle name="Calculation 5 3 5 2 2 9" xfId="22551"/>
    <cellStyle name="Calculation 5 3 5 2 3" xfId="22552"/>
    <cellStyle name="Calculation 5 3 5 2 4" xfId="22553"/>
    <cellStyle name="Calculation 5 3 5 2 5" xfId="22554"/>
    <cellStyle name="Calculation 5 3 5 2 6" xfId="22555"/>
    <cellStyle name="Calculation 5 3 5 2 7" xfId="22556"/>
    <cellStyle name="Calculation 5 3 5 2 8" xfId="22557"/>
    <cellStyle name="Calculation 5 3 5 2 9" xfId="22558"/>
    <cellStyle name="Calculation 5 3 5 3" xfId="22559"/>
    <cellStyle name="Calculation 5 3 5 3 2" xfId="22560"/>
    <cellStyle name="Calculation 5 3 5 3 3" xfId="22561"/>
    <cellStyle name="Calculation 5 3 5 3 4" xfId="22562"/>
    <cellStyle name="Calculation 5 3 5 3 5" xfId="22563"/>
    <cellStyle name="Calculation 5 3 5 3 6" xfId="22564"/>
    <cellStyle name="Calculation 5 3 5 3 7" xfId="22565"/>
    <cellStyle name="Calculation 5 3 5 3 8" xfId="22566"/>
    <cellStyle name="Calculation 5 3 5 4" xfId="22567"/>
    <cellStyle name="Calculation 5 3 5 4 2" xfId="22568"/>
    <cellStyle name="Calculation 5 3 5 4 3" xfId="22569"/>
    <cellStyle name="Calculation 5 3 5 4 4" xfId="22570"/>
    <cellStyle name="Calculation 5 3 5 4 5" xfId="22571"/>
    <cellStyle name="Calculation 5 3 5 4 6" xfId="22572"/>
    <cellStyle name="Calculation 5 3 5 4 7" xfId="22573"/>
    <cellStyle name="Calculation 5 3 5 4 8" xfId="22574"/>
    <cellStyle name="Calculation 5 3 5 4 9" xfId="22575"/>
    <cellStyle name="Calculation 5 3 5 5" xfId="22576"/>
    <cellStyle name="Calculation 5 3 5 6" xfId="22577"/>
    <cellStyle name="Calculation 5 3 5 7" xfId="22578"/>
    <cellStyle name="Calculation 5 3 5 8" xfId="22579"/>
    <cellStyle name="Calculation 5 3 5 9" xfId="22580"/>
    <cellStyle name="Calculation 5 3 6" xfId="22581"/>
    <cellStyle name="Calculation 5 3 6 10" xfId="22582"/>
    <cellStyle name="Calculation 5 3 6 2" xfId="22583"/>
    <cellStyle name="Calculation 5 3 6 2 2" xfId="22584"/>
    <cellStyle name="Calculation 5 3 6 2 3" xfId="22585"/>
    <cellStyle name="Calculation 5 3 6 2 4" xfId="22586"/>
    <cellStyle name="Calculation 5 3 6 2 5" xfId="22587"/>
    <cellStyle name="Calculation 5 3 6 2 6" xfId="22588"/>
    <cellStyle name="Calculation 5 3 6 2 7" xfId="22589"/>
    <cellStyle name="Calculation 5 3 6 2 8" xfId="22590"/>
    <cellStyle name="Calculation 5 3 6 2 9" xfId="22591"/>
    <cellStyle name="Calculation 5 3 6 3" xfId="22592"/>
    <cellStyle name="Calculation 5 3 6 4" xfId="22593"/>
    <cellStyle name="Calculation 5 3 6 5" xfId="22594"/>
    <cellStyle name="Calculation 5 3 6 6" xfId="22595"/>
    <cellStyle name="Calculation 5 3 6 7" xfId="22596"/>
    <cellStyle name="Calculation 5 3 6 8" xfId="22597"/>
    <cellStyle name="Calculation 5 3 6 9" xfId="22598"/>
    <cellStyle name="Calculation 5 3 7" xfId="22599"/>
    <cellStyle name="Calculation 5 3 7 2" xfId="22600"/>
    <cellStyle name="Calculation 5 3 7 3" xfId="22601"/>
    <cellStyle name="Calculation 5 3 7 4" xfId="22602"/>
    <cellStyle name="Calculation 5 3 7 5" xfId="22603"/>
    <cellStyle name="Calculation 5 3 7 6" xfId="22604"/>
    <cellStyle name="Calculation 5 3 7 7" xfId="22605"/>
    <cellStyle name="Calculation 5 3 7 8" xfId="22606"/>
    <cellStyle name="Calculation 5 3 8" xfId="22607"/>
    <cellStyle name="Calculation 5 3 8 2" xfId="22608"/>
    <cellStyle name="Calculation 5 3 8 3" xfId="22609"/>
    <cellStyle name="Calculation 5 3 8 4" xfId="22610"/>
    <cellStyle name="Calculation 5 3 8 5" xfId="22611"/>
    <cellStyle name="Calculation 5 3 8 6" xfId="22612"/>
    <cellStyle name="Calculation 5 3 8 7" xfId="22613"/>
    <cellStyle name="Calculation 5 3 8 8" xfId="22614"/>
    <cellStyle name="Calculation 5 3 8 9" xfId="22615"/>
    <cellStyle name="Calculation 5 3 9" xfId="22616"/>
    <cellStyle name="Calculation 5 4" xfId="22617"/>
    <cellStyle name="Calculation 5 4 10" xfId="22618"/>
    <cellStyle name="Calculation 5 4 11" xfId="22619"/>
    <cellStyle name="Calculation 5 4 12" xfId="22620"/>
    <cellStyle name="Calculation 5 4 13" xfId="22621"/>
    <cellStyle name="Calculation 5 4 14" xfId="22622"/>
    <cellStyle name="Calculation 5 4 15" xfId="22623"/>
    <cellStyle name="Calculation 5 4 16" xfId="22624"/>
    <cellStyle name="Calculation 5 4 17" xfId="22625"/>
    <cellStyle name="Calculation 5 4 18" xfId="22626"/>
    <cellStyle name="Calculation 5 4 2" xfId="22627"/>
    <cellStyle name="Calculation 5 4 2 10" xfId="22628"/>
    <cellStyle name="Calculation 5 4 2 11" xfId="22629"/>
    <cellStyle name="Calculation 5 4 2 12" xfId="22630"/>
    <cellStyle name="Calculation 5 4 2 13" xfId="22631"/>
    <cellStyle name="Calculation 5 4 2 2" xfId="22632"/>
    <cellStyle name="Calculation 5 4 2 2 10" xfId="22633"/>
    <cellStyle name="Calculation 5 4 2 2 2" xfId="22634"/>
    <cellStyle name="Calculation 5 4 2 2 2 2" xfId="22635"/>
    <cellStyle name="Calculation 5 4 2 2 2 3" xfId="22636"/>
    <cellStyle name="Calculation 5 4 2 2 2 4" xfId="22637"/>
    <cellStyle name="Calculation 5 4 2 2 2 5" xfId="22638"/>
    <cellStyle name="Calculation 5 4 2 2 2 6" xfId="22639"/>
    <cellStyle name="Calculation 5 4 2 2 2 7" xfId="22640"/>
    <cellStyle name="Calculation 5 4 2 2 2 8" xfId="22641"/>
    <cellStyle name="Calculation 5 4 2 2 2 9" xfId="22642"/>
    <cellStyle name="Calculation 5 4 2 2 3" xfId="22643"/>
    <cellStyle name="Calculation 5 4 2 2 4" xfId="22644"/>
    <cellStyle name="Calculation 5 4 2 2 5" xfId="22645"/>
    <cellStyle name="Calculation 5 4 2 2 6" xfId="22646"/>
    <cellStyle name="Calculation 5 4 2 2 7" xfId="22647"/>
    <cellStyle name="Calculation 5 4 2 2 8" xfId="22648"/>
    <cellStyle name="Calculation 5 4 2 2 9" xfId="22649"/>
    <cellStyle name="Calculation 5 4 2 3" xfId="22650"/>
    <cellStyle name="Calculation 5 4 2 3 2" xfId="22651"/>
    <cellStyle name="Calculation 5 4 2 3 3" xfId="22652"/>
    <cellStyle name="Calculation 5 4 2 3 4" xfId="22653"/>
    <cellStyle name="Calculation 5 4 2 3 5" xfId="22654"/>
    <cellStyle name="Calculation 5 4 2 3 6" xfId="22655"/>
    <cellStyle name="Calculation 5 4 2 3 7" xfId="22656"/>
    <cellStyle name="Calculation 5 4 2 3 8" xfId="22657"/>
    <cellStyle name="Calculation 5 4 2 4" xfId="22658"/>
    <cellStyle name="Calculation 5 4 2 4 2" xfId="22659"/>
    <cellStyle name="Calculation 5 4 2 4 3" xfId="22660"/>
    <cellStyle name="Calculation 5 4 2 4 4" xfId="22661"/>
    <cellStyle name="Calculation 5 4 2 4 5" xfId="22662"/>
    <cellStyle name="Calculation 5 4 2 4 6" xfId="22663"/>
    <cellStyle name="Calculation 5 4 2 4 7" xfId="22664"/>
    <cellStyle name="Calculation 5 4 2 4 8" xfId="22665"/>
    <cellStyle name="Calculation 5 4 2 4 9" xfId="22666"/>
    <cellStyle name="Calculation 5 4 2 5" xfId="22667"/>
    <cellStyle name="Calculation 5 4 2 6" xfId="22668"/>
    <cellStyle name="Calculation 5 4 2 7" xfId="22669"/>
    <cellStyle name="Calculation 5 4 2 8" xfId="22670"/>
    <cellStyle name="Calculation 5 4 2 9" xfId="22671"/>
    <cellStyle name="Calculation 5 4 3" xfId="22672"/>
    <cellStyle name="Calculation 5 4 3 10" xfId="22673"/>
    <cellStyle name="Calculation 5 4 3 11" xfId="22674"/>
    <cellStyle name="Calculation 5 4 3 12" xfId="22675"/>
    <cellStyle name="Calculation 5 4 3 13" xfId="22676"/>
    <cellStyle name="Calculation 5 4 3 2" xfId="22677"/>
    <cellStyle name="Calculation 5 4 3 2 10" xfId="22678"/>
    <cellStyle name="Calculation 5 4 3 2 2" xfId="22679"/>
    <cellStyle name="Calculation 5 4 3 2 2 2" xfId="22680"/>
    <cellStyle name="Calculation 5 4 3 2 2 3" xfId="22681"/>
    <cellStyle name="Calculation 5 4 3 2 2 4" xfId="22682"/>
    <cellStyle name="Calculation 5 4 3 2 2 5" xfId="22683"/>
    <cellStyle name="Calculation 5 4 3 2 2 6" xfId="22684"/>
    <cellStyle name="Calculation 5 4 3 2 2 7" xfId="22685"/>
    <cellStyle name="Calculation 5 4 3 2 2 8" xfId="22686"/>
    <cellStyle name="Calculation 5 4 3 2 2 9" xfId="22687"/>
    <cellStyle name="Calculation 5 4 3 2 3" xfId="22688"/>
    <cellStyle name="Calculation 5 4 3 2 4" xfId="22689"/>
    <cellStyle name="Calculation 5 4 3 2 5" xfId="22690"/>
    <cellStyle name="Calculation 5 4 3 2 6" xfId="22691"/>
    <cellStyle name="Calculation 5 4 3 2 7" xfId="22692"/>
    <cellStyle name="Calculation 5 4 3 2 8" xfId="22693"/>
    <cellStyle name="Calculation 5 4 3 2 9" xfId="22694"/>
    <cellStyle name="Calculation 5 4 3 3" xfId="22695"/>
    <cellStyle name="Calculation 5 4 3 3 2" xfId="22696"/>
    <cellStyle name="Calculation 5 4 3 3 3" xfId="22697"/>
    <cellStyle name="Calculation 5 4 3 3 4" xfId="22698"/>
    <cellStyle name="Calculation 5 4 3 3 5" xfId="22699"/>
    <cellStyle name="Calculation 5 4 3 3 6" xfId="22700"/>
    <cellStyle name="Calculation 5 4 3 3 7" xfId="22701"/>
    <cellStyle name="Calculation 5 4 3 3 8" xfId="22702"/>
    <cellStyle name="Calculation 5 4 3 4" xfId="22703"/>
    <cellStyle name="Calculation 5 4 3 4 2" xfId="22704"/>
    <cellStyle name="Calculation 5 4 3 4 3" xfId="22705"/>
    <cellStyle name="Calculation 5 4 3 4 4" xfId="22706"/>
    <cellStyle name="Calculation 5 4 3 4 5" xfId="22707"/>
    <cellStyle name="Calculation 5 4 3 4 6" xfId="22708"/>
    <cellStyle name="Calculation 5 4 3 4 7" xfId="22709"/>
    <cellStyle name="Calculation 5 4 3 4 8" xfId="22710"/>
    <cellStyle name="Calculation 5 4 3 4 9" xfId="22711"/>
    <cellStyle name="Calculation 5 4 3 5" xfId="22712"/>
    <cellStyle name="Calculation 5 4 3 6" xfId="22713"/>
    <cellStyle name="Calculation 5 4 3 7" xfId="22714"/>
    <cellStyle name="Calculation 5 4 3 8" xfId="22715"/>
    <cellStyle name="Calculation 5 4 3 9" xfId="22716"/>
    <cellStyle name="Calculation 5 4 4" xfId="22717"/>
    <cellStyle name="Calculation 5 4 4 10" xfId="22718"/>
    <cellStyle name="Calculation 5 4 4 11" xfId="22719"/>
    <cellStyle name="Calculation 5 4 4 12" xfId="22720"/>
    <cellStyle name="Calculation 5 4 4 13" xfId="22721"/>
    <cellStyle name="Calculation 5 4 4 2" xfId="22722"/>
    <cellStyle name="Calculation 5 4 4 2 10" xfId="22723"/>
    <cellStyle name="Calculation 5 4 4 2 2" xfId="22724"/>
    <cellStyle name="Calculation 5 4 4 2 2 2" xfId="22725"/>
    <cellStyle name="Calculation 5 4 4 2 2 3" xfId="22726"/>
    <cellStyle name="Calculation 5 4 4 2 2 4" xfId="22727"/>
    <cellStyle name="Calculation 5 4 4 2 2 5" xfId="22728"/>
    <cellStyle name="Calculation 5 4 4 2 2 6" xfId="22729"/>
    <cellStyle name="Calculation 5 4 4 2 2 7" xfId="22730"/>
    <cellStyle name="Calculation 5 4 4 2 2 8" xfId="22731"/>
    <cellStyle name="Calculation 5 4 4 2 2 9" xfId="22732"/>
    <cellStyle name="Calculation 5 4 4 2 3" xfId="22733"/>
    <cellStyle name="Calculation 5 4 4 2 4" xfId="22734"/>
    <cellStyle name="Calculation 5 4 4 2 5" xfId="22735"/>
    <cellStyle name="Calculation 5 4 4 2 6" xfId="22736"/>
    <cellStyle name="Calculation 5 4 4 2 7" xfId="22737"/>
    <cellStyle name="Calculation 5 4 4 2 8" xfId="22738"/>
    <cellStyle name="Calculation 5 4 4 2 9" xfId="22739"/>
    <cellStyle name="Calculation 5 4 4 3" xfId="22740"/>
    <cellStyle name="Calculation 5 4 4 3 2" xfId="22741"/>
    <cellStyle name="Calculation 5 4 4 3 3" xfId="22742"/>
    <cellStyle name="Calculation 5 4 4 3 4" xfId="22743"/>
    <cellStyle name="Calculation 5 4 4 3 5" xfId="22744"/>
    <cellStyle name="Calculation 5 4 4 3 6" xfId="22745"/>
    <cellStyle name="Calculation 5 4 4 3 7" xfId="22746"/>
    <cellStyle name="Calculation 5 4 4 3 8" xfId="22747"/>
    <cellStyle name="Calculation 5 4 4 4" xfId="22748"/>
    <cellStyle name="Calculation 5 4 4 4 2" xfId="22749"/>
    <cellStyle name="Calculation 5 4 4 4 3" xfId="22750"/>
    <cellStyle name="Calculation 5 4 4 4 4" xfId="22751"/>
    <cellStyle name="Calculation 5 4 4 4 5" xfId="22752"/>
    <cellStyle name="Calculation 5 4 4 4 6" xfId="22753"/>
    <cellStyle name="Calculation 5 4 4 4 7" xfId="22754"/>
    <cellStyle name="Calculation 5 4 4 4 8" xfId="22755"/>
    <cellStyle name="Calculation 5 4 4 4 9" xfId="22756"/>
    <cellStyle name="Calculation 5 4 4 5" xfId="22757"/>
    <cellStyle name="Calculation 5 4 4 6" xfId="22758"/>
    <cellStyle name="Calculation 5 4 4 7" xfId="22759"/>
    <cellStyle name="Calculation 5 4 4 8" xfId="22760"/>
    <cellStyle name="Calculation 5 4 4 9" xfId="22761"/>
    <cellStyle name="Calculation 5 4 5" xfId="22762"/>
    <cellStyle name="Calculation 5 4 5 10" xfId="22763"/>
    <cellStyle name="Calculation 5 4 5 11" xfId="22764"/>
    <cellStyle name="Calculation 5 4 5 12" xfId="22765"/>
    <cellStyle name="Calculation 5 4 5 13" xfId="22766"/>
    <cellStyle name="Calculation 5 4 5 2" xfId="22767"/>
    <cellStyle name="Calculation 5 4 5 2 10" xfId="22768"/>
    <cellStyle name="Calculation 5 4 5 2 2" xfId="22769"/>
    <cellStyle name="Calculation 5 4 5 2 2 2" xfId="22770"/>
    <cellStyle name="Calculation 5 4 5 2 2 3" xfId="22771"/>
    <cellStyle name="Calculation 5 4 5 2 2 4" xfId="22772"/>
    <cellStyle name="Calculation 5 4 5 2 2 5" xfId="22773"/>
    <cellStyle name="Calculation 5 4 5 2 2 6" xfId="22774"/>
    <cellStyle name="Calculation 5 4 5 2 2 7" xfId="22775"/>
    <cellStyle name="Calculation 5 4 5 2 2 8" xfId="22776"/>
    <cellStyle name="Calculation 5 4 5 2 2 9" xfId="22777"/>
    <cellStyle name="Calculation 5 4 5 2 3" xfId="22778"/>
    <cellStyle name="Calculation 5 4 5 2 4" xfId="22779"/>
    <cellStyle name="Calculation 5 4 5 2 5" xfId="22780"/>
    <cellStyle name="Calculation 5 4 5 2 6" xfId="22781"/>
    <cellStyle name="Calculation 5 4 5 2 7" xfId="22782"/>
    <cellStyle name="Calculation 5 4 5 2 8" xfId="22783"/>
    <cellStyle name="Calculation 5 4 5 2 9" xfId="22784"/>
    <cellStyle name="Calculation 5 4 5 3" xfId="22785"/>
    <cellStyle name="Calculation 5 4 5 3 2" xfId="22786"/>
    <cellStyle name="Calculation 5 4 5 3 3" xfId="22787"/>
    <cellStyle name="Calculation 5 4 5 3 4" xfId="22788"/>
    <cellStyle name="Calculation 5 4 5 3 5" xfId="22789"/>
    <cellStyle name="Calculation 5 4 5 3 6" xfId="22790"/>
    <cellStyle name="Calculation 5 4 5 3 7" xfId="22791"/>
    <cellStyle name="Calculation 5 4 5 3 8" xfId="22792"/>
    <cellStyle name="Calculation 5 4 5 4" xfId="22793"/>
    <cellStyle name="Calculation 5 4 5 4 2" xfId="22794"/>
    <cellStyle name="Calculation 5 4 5 4 3" xfId="22795"/>
    <cellStyle name="Calculation 5 4 5 4 4" xfId="22796"/>
    <cellStyle name="Calculation 5 4 5 4 5" xfId="22797"/>
    <cellStyle name="Calculation 5 4 5 4 6" xfId="22798"/>
    <cellStyle name="Calculation 5 4 5 4 7" xfId="22799"/>
    <cellStyle name="Calculation 5 4 5 4 8" xfId="22800"/>
    <cellStyle name="Calculation 5 4 5 4 9" xfId="22801"/>
    <cellStyle name="Calculation 5 4 5 5" xfId="22802"/>
    <cellStyle name="Calculation 5 4 5 6" xfId="22803"/>
    <cellStyle name="Calculation 5 4 5 7" xfId="22804"/>
    <cellStyle name="Calculation 5 4 5 8" xfId="22805"/>
    <cellStyle name="Calculation 5 4 5 9" xfId="22806"/>
    <cellStyle name="Calculation 5 4 6" xfId="22807"/>
    <cellStyle name="Calculation 5 4 6 10" xfId="22808"/>
    <cellStyle name="Calculation 5 4 6 2" xfId="22809"/>
    <cellStyle name="Calculation 5 4 6 2 2" xfId="22810"/>
    <cellStyle name="Calculation 5 4 6 2 3" xfId="22811"/>
    <cellStyle name="Calculation 5 4 6 2 4" xfId="22812"/>
    <cellStyle name="Calculation 5 4 6 2 5" xfId="22813"/>
    <cellStyle name="Calculation 5 4 6 2 6" xfId="22814"/>
    <cellStyle name="Calculation 5 4 6 2 7" xfId="22815"/>
    <cellStyle name="Calculation 5 4 6 2 8" xfId="22816"/>
    <cellStyle name="Calculation 5 4 6 2 9" xfId="22817"/>
    <cellStyle name="Calculation 5 4 6 3" xfId="22818"/>
    <cellStyle name="Calculation 5 4 6 4" xfId="22819"/>
    <cellStyle name="Calculation 5 4 6 5" xfId="22820"/>
    <cellStyle name="Calculation 5 4 6 6" xfId="22821"/>
    <cellStyle name="Calculation 5 4 6 7" xfId="22822"/>
    <cellStyle name="Calculation 5 4 6 8" xfId="22823"/>
    <cellStyle name="Calculation 5 4 6 9" xfId="22824"/>
    <cellStyle name="Calculation 5 4 7" xfId="22825"/>
    <cellStyle name="Calculation 5 4 7 2" xfId="22826"/>
    <cellStyle name="Calculation 5 4 7 3" xfId="22827"/>
    <cellStyle name="Calculation 5 4 7 4" xfId="22828"/>
    <cellStyle name="Calculation 5 4 7 5" xfId="22829"/>
    <cellStyle name="Calculation 5 4 7 6" xfId="22830"/>
    <cellStyle name="Calculation 5 4 7 7" xfId="22831"/>
    <cellStyle name="Calculation 5 4 7 8" xfId="22832"/>
    <cellStyle name="Calculation 5 4 8" xfId="22833"/>
    <cellStyle name="Calculation 5 4 8 2" xfId="22834"/>
    <cellStyle name="Calculation 5 4 8 3" xfId="22835"/>
    <cellStyle name="Calculation 5 4 8 4" xfId="22836"/>
    <cellStyle name="Calculation 5 4 8 5" xfId="22837"/>
    <cellStyle name="Calculation 5 4 8 6" xfId="22838"/>
    <cellStyle name="Calculation 5 4 8 7" xfId="22839"/>
    <cellStyle name="Calculation 5 4 8 8" xfId="22840"/>
    <cellStyle name="Calculation 5 4 8 9" xfId="22841"/>
    <cellStyle name="Calculation 5 4 9" xfId="22842"/>
    <cellStyle name="Calculation 5 5" xfId="22843"/>
    <cellStyle name="Calculation 5 5 10" xfId="22844"/>
    <cellStyle name="Calculation 5 5 11" xfId="22845"/>
    <cellStyle name="Calculation 5 5 12" xfId="22846"/>
    <cellStyle name="Calculation 5 5 13" xfId="22847"/>
    <cellStyle name="Calculation 5 5 2" xfId="22848"/>
    <cellStyle name="Calculation 5 5 2 10" xfId="22849"/>
    <cellStyle name="Calculation 5 5 2 2" xfId="22850"/>
    <cellStyle name="Calculation 5 5 2 2 2" xfId="22851"/>
    <cellStyle name="Calculation 5 5 2 2 3" xfId="22852"/>
    <cellStyle name="Calculation 5 5 2 2 4" xfId="22853"/>
    <cellStyle name="Calculation 5 5 2 2 5" xfId="22854"/>
    <cellStyle name="Calculation 5 5 2 2 6" xfId="22855"/>
    <cellStyle name="Calculation 5 5 2 2 7" xfId="22856"/>
    <cellStyle name="Calculation 5 5 2 2 8" xfId="22857"/>
    <cellStyle name="Calculation 5 5 2 2 9" xfId="22858"/>
    <cellStyle name="Calculation 5 5 2 3" xfId="22859"/>
    <cellStyle name="Calculation 5 5 2 4" xfId="22860"/>
    <cellStyle name="Calculation 5 5 2 5" xfId="22861"/>
    <cellStyle name="Calculation 5 5 2 6" xfId="22862"/>
    <cellStyle name="Calculation 5 5 2 7" xfId="22863"/>
    <cellStyle name="Calculation 5 5 2 8" xfId="22864"/>
    <cellStyle name="Calculation 5 5 2 9" xfId="22865"/>
    <cellStyle name="Calculation 5 5 3" xfId="22866"/>
    <cellStyle name="Calculation 5 5 3 2" xfId="22867"/>
    <cellStyle name="Calculation 5 5 3 3" xfId="22868"/>
    <cellStyle name="Calculation 5 5 3 4" xfId="22869"/>
    <cellStyle name="Calculation 5 5 3 5" xfId="22870"/>
    <cellStyle name="Calculation 5 5 3 6" xfId="22871"/>
    <cellStyle name="Calculation 5 5 3 7" xfId="22872"/>
    <cellStyle name="Calculation 5 5 3 8" xfId="22873"/>
    <cellStyle name="Calculation 5 5 4" xfId="22874"/>
    <cellStyle name="Calculation 5 5 4 2" xfId="22875"/>
    <cellStyle name="Calculation 5 5 4 3" xfId="22876"/>
    <cellStyle name="Calculation 5 5 4 4" xfId="22877"/>
    <cellStyle name="Calculation 5 5 4 5" xfId="22878"/>
    <cellStyle name="Calculation 5 5 4 6" xfId="22879"/>
    <cellStyle name="Calculation 5 5 4 7" xfId="22880"/>
    <cellStyle name="Calculation 5 5 4 8" xfId="22881"/>
    <cellStyle name="Calculation 5 5 4 9" xfId="22882"/>
    <cellStyle name="Calculation 5 5 5" xfId="22883"/>
    <cellStyle name="Calculation 5 5 6" xfId="22884"/>
    <cellStyle name="Calculation 5 5 7" xfId="22885"/>
    <cellStyle name="Calculation 5 5 8" xfId="22886"/>
    <cellStyle name="Calculation 5 5 9" xfId="22887"/>
    <cellStyle name="Calculation 5 6" xfId="22888"/>
    <cellStyle name="Calculation 5 6 10" xfId="22889"/>
    <cellStyle name="Calculation 5 6 11" xfId="22890"/>
    <cellStyle name="Calculation 5 6 12" xfId="22891"/>
    <cellStyle name="Calculation 5 6 13" xfId="22892"/>
    <cellStyle name="Calculation 5 6 2" xfId="22893"/>
    <cellStyle name="Calculation 5 6 2 10" xfId="22894"/>
    <cellStyle name="Calculation 5 6 2 2" xfId="22895"/>
    <cellStyle name="Calculation 5 6 2 2 2" xfId="22896"/>
    <cellStyle name="Calculation 5 6 2 2 3" xfId="22897"/>
    <cellStyle name="Calculation 5 6 2 2 4" xfId="22898"/>
    <cellStyle name="Calculation 5 6 2 2 5" xfId="22899"/>
    <cellStyle name="Calculation 5 6 2 2 6" xfId="22900"/>
    <cellStyle name="Calculation 5 6 2 2 7" xfId="22901"/>
    <cellStyle name="Calculation 5 6 2 2 8" xfId="22902"/>
    <cellStyle name="Calculation 5 6 2 2 9" xfId="22903"/>
    <cellStyle name="Calculation 5 6 2 3" xfId="22904"/>
    <cellStyle name="Calculation 5 6 2 4" xfId="22905"/>
    <cellStyle name="Calculation 5 6 2 5" xfId="22906"/>
    <cellStyle name="Calculation 5 6 2 6" xfId="22907"/>
    <cellStyle name="Calculation 5 6 2 7" xfId="22908"/>
    <cellStyle name="Calculation 5 6 2 8" xfId="22909"/>
    <cellStyle name="Calculation 5 6 2 9" xfId="22910"/>
    <cellStyle name="Calculation 5 6 3" xfId="22911"/>
    <cellStyle name="Calculation 5 6 3 2" xfId="22912"/>
    <cellStyle name="Calculation 5 6 3 3" xfId="22913"/>
    <cellStyle name="Calculation 5 6 3 4" xfId="22914"/>
    <cellStyle name="Calculation 5 6 3 5" xfId="22915"/>
    <cellStyle name="Calculation 5 6 3 6" xfId="22916"/>
    <cellStyle name="Calculation 5 6 3 7" xfId="22917"/>
    <cellStyle name="Calculation 5 6 3 8" xfId="22918"/>
    <cellStyle name="Calculation 5 6 4" xfId="22919"/>
    <cellStyle name="Calculation 5 6 4 2" xfId="22920"/>
    <cellStyle name="Calculation 5 6 4 3" xfId="22921"/>
    <cellStyle name="Calculation 5 6 4 4" xfId="22922"/>
    <cellStyle name="Calculation 5 6 4 5" xfId="22923"/>
    <cellStyle name="Calculation 5 6 4 6" xfId="22924"/>
    <cellStyle name="Calculation 5 6 4 7" xfId="22925"/>
    <cellStyle name="Calculation 5 6 4 8" xfId="22926"/>
    <cellStyle name="Calculation 5 6 4 9" xfId="22927"/>
    <cellStyle name="Calculation 5 6 5" xfId="22928"/>
    <cellStyle name="Calculation 5 6 6" xfId="22929"/>
    <cellStyle name="Calculation 5 6 7" xfId="22930"/>
    <cellStyle name="Calculation 5 6 8" xfId="22931"/>
    <cellStyle name="Calculation 5 6 9" xfId="22932"/>
    <cellStyle name="Calculation 5 7" xfId="22933"/>
    <cellStyle name="Calculation 5 7 2" xfId="22934"/>
    <cellStyle name="Calculation 5 7 3" xfId="22935"/>
    <cellStyle name="Calculation 5 7 4" xfId="22936"/>
    <cellStyle name="Calculation 5 7 5" xfId="22937"/>
    <cellStyle name="Calculation 5 7 6" xfId="22938"/>
    <cellStyle name="Calculation 5 7 7" xfId="22939"/>
    <cellStyle name="Calculation 5 7 8" xfId="22940"/>
    <cellStyle name="Calculation 5 7 9" xfId="22941"/>
    <cellStyle name="Calculation 5 8" xfId="22942"/>
    <cellStyle name="Calculation 5 9" xfId="22943"/>
    <cellStyle name="Calculation 6" xfId="22944"/>
    <cellStyle name="Case" xfId="1407"/>
    <cellStyle name="Cellule liée" xfId="1408"/>
    <cellStyle name="Check" xfId="1409"/>
    <cellStyle name="Check Cell 2" xfId="37"/>
    <cellStyle name="Check Cell 2 10" xfId="22945"/>
    <cellStyle name="Check Cell 2 11" xfId="22946"/>
    <cellStyle name="Check Cell 2 2" xfId="1410"/>
    <cellStyle name="Check Cell 2 2 2" xfId="22947"/>
    <cellStyle name="Check Cell 2 3" xfId="1411"/>
    <cellStyle name="Check Cell 2 3 2" xfId="22948"/>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eck Cell 4" xfId="22949"/>
    <cellStyle name="Check Cell 5" xfId="22950"/>
    <cellStyle name="Check Cell 6" xfId="22951"/>
    <cellStyle name="Chiffre" xfId="1419"/>
    <cellStyle name="Colhead_left" xfId="1420"/>
    <cellStyle name="ColHeading" xfId="1421"/>
    <cellStyle name="Column Title" xfId="1422"/>
    <cellStyle name="ColumnHeadings" xfId="1423"/>
    <cellStyle name="ColumnHeadings2" xfId="1424"/>
    <cellStyle name="ColumnHeadings2 2" xfId="9876"/>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 2" xfId="22952"/>
    <cellStyle name="Comma [00]" xfId="1434"/>
    <cellStyle name="Comma [1]" xfId="1435"/>
    <cellStyle name="Comma [2]" xfId="1436"/>
    <cellStyle name="Comma [3]" xfId="1437"/>
    <cellStyle name="Comma 0" xfId="1438"/>
    <cellStyle name="Comma 0*" xfId="1439"/>
    <cellStyle name="Comma 0_Merger Model_KN&amp;Fzio_v2.30 - Street" xfId="9800"/>
    <cellStyle name="Comma 10" xfId="1440"/>
    <cellStyle name="Comma 10 2" xfId="1441"/>
    <cellStyle name="Comma 10 2 2" xfId="22953"/>
    <cellStyle name="Comma 10 2 2 2" xfId="22954"/>
    <cellStyle name="Comma 10 2 2 2 2" xfId="22955"/>
    <cellStyle name="Comma 10 2 2 3" xfId="22956"/>
    <cellStyle name="Comma 10 2 2 3 2" xfId="22957"/>
    <cellStyle name="Comma 10 2 2 4" xfId="22958"/>
    <cellStyle name="Comma 10 2 3" xfId="22959"/>
    <cellStyle name="Comma 10 2 3 2" xfId="22960"/>
    <cellStyle name="Comma 10 2 4" xfId="22961"/>
    <cellStyle name="Comma 10 2 4 2" xfId="22962"/>
    <cellStyle name="Comma 10 2 5" xfId="22963"/>
    <cellStyle name="Comma 10 3" xfId="1442"/>
    <cellStyle name="Comma 10 3 2" xfId="22964"/>
    <cellStyle name="Comma 10 3 2 2" xfId="22965"/>
    <cellStyle name="Comma 10 3 3" xfId="22966"/>
    <cellStyle name="Comma 10 3 3 2" xfId="22967"/>
    <cellStyle name="Comma 10 3 4" xfId="22968"/>
    <cellStyle name="Comma 10 3 4 2" xfId="22969"/>
    <cellStyle name="Comma 10 3 4 3" xfId="22970"/>
    <cellStyle name="Comma 10 3 5" xfId="22971"/>
    <cellStyle name="Comma 10 4" xfId="1443"/>
    <cellStyle name="Comma 10 4 2" xfId="22972"/>
    <cellStyle name="Comma 10 4 2 2" xfId="22973"/>
    <cellStyle name="Comma 10 5" xfId="1444"/>
    <cellStyle name="Comma 10 5 2" xfId="22974"/>
    <cellStyle name="Comma 10 6" xfId="22975"/>
    <cellStyle name="Comma 10 6 2" xfId="22976"/>
    <cellStyle name="Comma 11" xfId="1445"/>
    <cellStyle name="Comma 11 2" xfId="22977"/>
    <cellStyle name="Comma 11 2 2" xfId="22978"/>
    <cellStyle name="Comma 11 2 2 2" xfId="22979"/>
    <cellStyle name="Comma 11 2 2 3" xfId="22980"/>
    <cellStyle name="Comma 11 2 3" xfId="22981"/>
    <cellStyle name="Comma 11 3" xfId="22982"/>
    <cellStyle name="Comma 11 3 2" xfId="22983"/>
    <cellStyle name="Comma 11 4" xfId="22984"/>
    <cellStyle name="Comma 12" xfId="1446"/>
    <cellStyle name="Comma 12 2" xfId="22985"/>
    <cellStyle name="Comma 12 2 2" xfId="22986"/>
    <cellStyle name="Comma 12 2 2 2" xfId="22987"/>
    <cellStyle name="Comma 12 2 2 3" xfId="22988"/>
    <cellStyle name="Comma 12 2 3" xfId="22989"/>
    <cellStyle name="Comma 12 3" xfId="22990"/>
    <cellStyle name="Comma 12 3 2" xfId="22991"/>
    <cellStyle name="Comma 13" xfId="132"/>
    <cellStyle name="Comma 13 2" xfId="22992"/>
    <cellStyle name="Comma 13 2 2" xfId="22993"/>
    <cellStyle name="Comma 13 2 2 2" xfId="22994"/>
    <cellStyle name="Comma 13 2 2 3" xfId="22995"/>
    <cellStyle name="Comma 13 2 3" xfId="22996"/>
    <cellStyle name="Comma 13 3" xfId="22997"/>
    <cellStyle name="Comma 14" xfId="6210"/>
    <cellStyle name="Comma 14 2" xfId="22998"/>
    <cellStyle name="Comma 14 2 2" xfId="22999"/>
    <cellStyle name="Comma 14 2 2 2" xfId="23000"/>
    <cellStyle name="Comma 14 2 2 3" xfId="23001"/>
    <cellStyle name="Comma 14 2 3" xfId="23002"/>
    <cellStyle name="Comma 14 3" xfId="23003"/>
    <cellStyle name="Comma 15" xfId="6262"/>
    <cellStyle name="Comma 15 2" xfId="23004"/>
    <cellStyle name="Comma 15 2 2" xfId="23005"/>
    <cellStyle name="Comma 15 2 2 2" xfId="23006"/>
    <cellStyle name="Comma 15 2 2 3" xfId="23007"/>
    <cellStyle name="Comma 15 2 3" xfId="23008"/>
    <cellStyle name="Comma 15 3" xfId="23009"/>
    <cellStyle name="Comma 15 3 2" xfId="23010"/>
    <cellStyle name="Comma 15 3 3" xfId="23011"/>
    <cellStyle name="Comma 15 4" xfId="23012"/>
    <cellStyle name="Comma 16" xfId="6264"/>
    <cellStyle name="Comma 16 2" xfId="23013"/>
    <cellStyle name="Comma 16 2 2" xfId="23014"/>
    <cellStyle name="Comma 16 3" xfId="23015"/>
    <cellStyle name="Comma 17" xfId="6263"/>
    <cellStyle name="Comma 17 2" xfId="23016"/>
    <cellStyle name="Comma 17 3" xfId="23017"/>
    <cellStyle name="Comma 17 4" xfId="23018"/>
    <cellStyle name="Comma 18" xfId="23019"/>
    <cellStyle name="Comma 18 2" xfId="23020"/>
    <cellStyle name="Comma 19" xfId="23021"/>
    <cellStyle name="Comma 19 2" xfId="23022"/>
    <cellStyle name="Comma 2" xfId="1"/>
    <cellStyle name="Comma 2 10" xfId="1447"/>
    <cellStyle name="Comma 2 10 2" xfId="23023"/>
    <cellStyle name="Comma 2 10 2 2" xfId="23024"/>
    <cellStyle name="Comma 2 11" xfId="1448"/>
    <cellStyle name="Comma 2 11 2" xfId="1449"/>
    <cellStyle name="Comma 2 11 2 2" xfId="1450"/>
    <cellStyle name="Comma 2 11 2 2 2" xfId="23025"/>
    <cellStyle name="Comma 2 11 2 3" xfId="23026"/>
    <cellStyle name="Comma 2 11 3" xfId="1451"/>
    <cellStyle name="Comma 2 11 3 2" xfId="23027"/>
    <cellStyle name="Comma 2 11 4" xfId="23028"/>
    <cellStyle name="Comma 2 11 5" xfId="23029"/>
    <cellStyle name="Comma 2 12" xfId="1452"/>
    <cellStyle name="Comma 2 12 2" xfId="1453"/>
    <cellStyle name="Comma 2 12 2 2" xfId="23030"/>
    <cellStyle name="Comma 2 12 3" xfId="23031"/>
    <cellStyle name="Comma 2 13" xfId="1454"/>
    <cellStyle name="Comma 2 13 2" xfId="23032"/>
    <cellStyle name="Comma 2 13 3" xfId="23033"/>
    <cellStyle name="Comma 2 14" xfId="1455"/>
    <cellStyle name="Comma 2 14 2" xfId="23034"/>
    <cellStyle name="Comma 2 14 3" xfId="23035"/>
    <cellStyle name="Comma 2 15" xfId="1456"/>
    <cellStyle name="Comma 2 15 2" xfId="23036"/>
    <cellStyle name="Comma 2 16" xfId="1457"/>
    <cellStyle name="Comma 2 16 2" xfId="23037"/>
    <cellStyle name="Comma 2 17" xfId="1458"/>
    <cellStyle name="Comma 2 17 2" xfId="23038"/>
    <cellStyle name="Comma 2 18" xfId="1459"/>
    <cellStyle name="Comma 2 18 2" xfId="23039"/>
    <cellStyle name="Comma 2 19" xfId="1460"/>
    <cellStyle name="Comma 2 2" xfId="2"/>
    <cellStyle name="Comma 2 2 10" xfId="1461"/>
    <cellStyle name="Comma 2 2 11" xfId="1462"/>
    <cellStyle name="Comma 2 2 12" xfId="9832"/>
    <cellStyle name="Comma 2 2 2" xfId="1463"/>
    <cellStyle name="Comma 2 2 2 2" xfId="1464"/>
    <cellStyle name="Comma 2 2 2 2 2" xfId="23040"/>
    <cellStyle name="Comma 2 2 2 2 2 2" xfId="23041"/>
    <cellStyle name="Comma 2 2 2 2 3" xfId="23042"/>
    <cellStyle name="Comma 2 2 2 3" xfId="23043"/>
    <cellStyle name="Comma 2 2 2 3 2" xfId="23044"/>
    <cellStyle name="Comma 2 2 2 4" xfId="23045"/>
    <cellStyle name="Comma 2 2 2 4 2" xfId="23046"/>
    <cellStyle name="Comma 2 2 2 4 3" xfId="23047"/>
    <cellStyle name="Comma 2 2 2 5" xfId="23048"/>
    <cellStyle name="Comma 2 2 3" xfId="1465"/>
    <cellStyle name="Comma 2 2 3 2" xfId="23049"/>
    <cellStyle name="Comma 2 2 3 2 2" xfId="23050"/>
    <cellStyle name="Comma 2 2 3 3" xfId="23051"/>
    <cellStyle name="Comma 2 2 3 4" xfId="23052"/>
    <cellStyle name="Comma 2 2 4" xfId="1466"/>
    <cellStyle name="Comma 2 2 4 2" xfId="23053"/>
    <cellStyle name="Comma 2 2 4 2 2" xfId="23054"/>
    <cellStyle name="Comma 2 2 4 3" xfId="23055"/>
    <cellStyle name="Comma 2 2 4 4" xfId="23056"/>
    <cellStyle name="Comma 2 2 5" xfId="1467"/>
    <cellStyle name="Comma 2 2 5 2" xfId="23057"/>
    <cellStyle name="Comma 2 2 5 2 2" xfId="23058"/>
    <cellStyle name="Comma 2 2 5 2 2 2" xfId="23059"/>
    <cellStyle name="Comma 2 2 5 3" xfId="23060"/>
    <cellStyle name="Comma 2 2 5 3 2" xfId="23061"/>
    <cellStyle name="Comma 2 2 5 4" xfId="23062"/>
    <cellStyle name="Comma 2 2 6" xfId="1468"/>
    <cellStyle name="Comma 2 2 6 2" xfId="23063"/>
    <cellStyle name="Comma 2 2 6 2 2" xfId="23064"/>
    <cellStyle name="Comma 2 2 6 3" xfId="23065"/>
    <cellStyle name="Comma 2 2 7" xfId="1469"/>
    <cellStyle name="Comma 2 2 7 2" xfId="23066"/>
    <cellStyle name="Comma 2 2 7 3" xfId="23067"/>
    <cellStyle name="Comma 2 2 8" xfId="1470"/>
    <cellStyle name="Comma 2 2 8 2" xfId="23068"/>
    <cellStyle name="Comma 2 2 9" xfId="1471"/>
    <cellStyle name="Comma 2 2 9 2" xfId="23069"/>
    <cellStyle name="Comma 2 20" xfId="23070"/>
    <cellStyle name="Comma 2 20 2" xfId="23071"/>
    <cellStyle name="Comma 2 20 3" xfId="23072"/>
    <cellStyle name="Comma 2 21" xfId="23073"/>
    <cellStyle name="Comma 2 3" xfId="39"/>
    <cellStyle name="Comma 2 3 2" xfId="1472"/>
    <cellStyle name="Comma 2 3 2 2" xfId="23074"/>
    <cellStyle name="Comma 2 3 2 2 2" xfId="23075"/>
    <cellStyle name="Comma 2 3 2 3" xfId="23076"/>
    <cellStyle name="Comma 2 3 2 3 2" xfId="23077"/>
    <cellStyle name="Comma 2 3 2 4" xfId="23078"/>
    <cellStyle name="Comma 2 3 2 4 2" xfId="23079"/>
    <cellStyle name="Comma 2 3 2 5" xfId="23080"/>
    <cellStyle name="Comma 2 3 3" xfId="1473"/>
    <cellStyle name="Comma 2 3 3 2" xfId="23081"/>
    <cellStyle name="Comma 2 3 3 2 2" xfId="23082"/>
    <cellStyle name="Comma 2 3 3 3" xfId="23083"/>
    <cellStyle name="Comma 2 3 3 4" xfId="23084"/>
    <cellStyle name="Comma 2 3 4" xfId="1474"/>
    <cellStyle name="Comma 2 3 4 2" xfId="23085"/>
    <cellStyle name="Comma 2 3 4 2 2" xfId="23086"/>
    <cellStyle name="Comma 2 3 5" xfId="1475"/>
    <cellStyle name="Comma 2 3 5 2" xfId="23087"/>
    <cellStyle name="Comma 2 3 5 2 2" xfId="23088"/>
    <cellStyle name="Comma 2 3 6" xfId="1476"/>
    <cellStyle name="Comma 2 3 6 2" xfId="23089"/>
    <cellStyle name="Comma 2 3 6 3" xfId="23090"/>
    <cellStyle name="Comma 2 3 7" xfId="1477"/>
    <cellStyle name="Comma 2 3 7 2" xfId="23091"/>
    <cellStyle name="Comma 2 3 8" xfId="1478"/>
    <cellStyle name="Comma 2 3 8 2" xfId="23092"/>
    <cellStyle name="Comma 2 3 9" xfId="9833"/>
    <cellStyle name="Comma 2 3 9 2" xfId="23093"/>
    <cellStyle name="Comma 2 4" xfId="1479"/>
    <cellStyle name="Comma 2 4 2" xfId="1480"/>
    <cellStyle name="Comma 2 4 2 2" xfId="23094"/>
    <cellStyle name="Comma 2 4 2 2 2" xfId="23095"/>
    <cellStyle name="Comma 2 4 2 2 2 2" xfId="23096"/>
    <cellStyle name="Comma 2 4 2 2 3" xfId="23097"/>
    <cellStyle name="Comma 2 4 2 3" xfId="23098"/>
    <cellStyle name="Comma 2 4 2 3 2" xfId="23099"/>
    <cellStyle name="Comma 2 4 2 3 2 2" xfId="23100"/>
    <cellStyle name="Comma 2 4 2 3 3" xfId="23101"/>
    <cellStyle name="Comma 2 4 2 4" xfId="23102"/>
    <cellStyle name="Comma 2 4 2 4 2" xfId="23103"/>
    <cellStyle name="Comma 2 4 2 4 3" xfId="23104"/>
    <cellStyle name="Comma 2 4 2 5" xfId="23105"/>
    <cellStyle name="Comma 2 4 2 6" xfId="23106"/>
    <cellStyle name="Comma 2 4 3" xfId="1481"/>
    <cellStyle name="Comma 2 4 3 2" xfId="23107"/>
    <cellStyle name="Comma 2 4 3 2 2" xfId="23108"/>
    <cellStyle name="Comma 2 4 3 3" xfId="23109"/>
    <cellStyle name="Comma 2 4 3 4" xfId="23110"/>
    <cellStyle name="Comma 2 4 4" xfId="23111"/>
    <cellStyle name="Comma 2 4 4 2" xfId="23112"/>
    <cellStyle name="Comma 2 4 4 2 2" xfId="23113"/>
    <cellStyle name="Comma 2 4 4 3" xfId="23114"/>
    <cellStyle name="Comma 2 4 5" xfId="23115"/>
    <cellStyle name="Comma 2 4 5 2" xfId="23116"/>
    <cellStyle name="Comma 2 4 5 2 2" xfId="23117"/>
    <cellStyle name="Comma 2 4 5 3" xfId="23118"/>
    <cellStyle name="Comma 2 4 6" xfId="23119"/>
    <cellStyle name="Comma 2 4 6 2" xfId="23120"/>
    <cellStyle name="Comma 2 4 6 3" xfId="23121"/>
    <cellStyle name="Comma 2 4 7" xfId="23122"/>
    <cellStyle name="Comma 2 4 7 2" xfId="23123"/>
    <cellStyle name="Comma 2 5" xfId="1482"/>
    <cellStyle name="Comma 2 5 2" xfId="1483"/>
    <cellStyle name="Comma 2 5 2 2" xfId="1484"/>
    <cellStyle name="Comma 2 5 2 2 2" xfId="1485"/>
    <cellStyle name="Comma 2 5 2 2 2 2" xfId="1486"/>
    <cellStyle name="Comma 2 5 2 2 2 2 2" xfId="23124"/>
    <cellStyle name="Comma 2 5 2 2 2 3" xfId="23125"/>
    <cellStyle name="Comma 2 5 2 2 3" xfId="1487"/>
    <cellStyle name="Comma 2 5 2 2 3 2" xfId="23126"/>
    <cellStyle name="Comma 2 5 2 2 4" xfId="23127"/>
    <cellStyle name="Comma 2 5 2 2 5" xfId="23128"/>
    <cellStyle name="Comma 2 5 2 3" xfId="1488"/>
    <cellStyle name="Comma 2 5 2 3 2" xfId="1489"/>
    <cellStyle name="Comma 2 5 2 3 2 2" xfId="23129"/>
    <cellStyle name="Comma 2 5 2 3 3" xfId="23130"/>
    <cellStyle name="Comma 2 5 2 4" xfId="1490"/>
    <cellStyle name="Comma 2 5 2 4 2" xfId="23131"/>
    <cellStyle name="Comma 2 5 2 5" xfId="23132"/>
    <cellStyle name="Comma 2 5 3" xfId="1491"/>
    <cellStyle name="Comma 2 5 3 2" xfId="1492"/>
    <cellStyle name="Comma 2 5 3 2 2" xfId="1493"/>
    <cellStyle name="Comma 2 5 3 2 2 2" xfId="1494"/>
    <cellStyle name="Comma 2 5 3 2 2 2 2" xfId="23133"/>
    <cellStyle name="Comma 2 5 3 2 2 3" xfId="23134"/>
    <cellStyle name="Comma 2 5 3 2 3" xfId="1495"/>
    <cellStyle name="Comma 2 5 3 2 3 2" xfId="23135"/>
    <cellStyle name="Comma 2 5 3 2 4" xfId="23136"/>
    <cellStyle name="Comma 2 5 3 3" xfId="1496"/>
    <cellStyle name="Comma 2 5 3 3 2" xfId="1497"/>
    <cellStyle name="Comma 2 5 3 3 2 2" xfId="23137"/>
    <cellStyle name="Comma 2 5 3 3 3" xfId="23138"/>
    <cellStyle name="Comma 2 5 3 4" xfId="1498"/>
    <cellStyle name="Comma 2 5 3 4 2" xfId="23139"/>
    <cellStyle name="Comma 2 5 3 5" xfId="23140"/>
    <cellStyle name="Comma 2 5 3 6" xfId="23141"/>
    <cellStyle name="Comma 2 5 4" xfId="1499"/>
    <cellStyle name="Comma 2 5 4 2" xfId="1500"/>
    <cellStyle name="Comma 2 5 4 2 2" xfId="1501"/>
    <cellStyle name="Comma 2 5 4 2 2 2" xfId="23142"/>
    <cellStyle name="Comma 2 5 4 2 3" xfId="23143"/>
    <cellStyle name="Comma 2 5 4 3" xfId="1502"/>
    <cellStyle name="Comma 2 5 4 3 2" xfId="23144"/>
    <cellStyle name="Comma 2 5 4 4" xfId="23145"/>
    <cellStyle name="Comma 2 5 4 5" xfId="23146"/>
    <cellStyle name="Comma 2 5 5" xfId="1503"/>
    <cellStyle name="Comma 2 5 5 2" xfId="1504"/>
    <cellStyle name="Comma 2 5 5 2 2" xfId="23147"/>
    <cellStyle name="Comma 2 5 5 3" xfId="23148"/>
    <cellStyle name="Comma 2 5 6" xfId="1505"/>
    <cellStyle name="Comma 2 5 6 2" xfId="23149"/>
    <cellStyle name="Comma 2 5 7" xfId="23150"/>
    <cellStyle name="Comma 2 5 7 2" xfId="23151"/>
    <cellStyle name="Comma 2 6" xfId="1506"/>
    <cellStyle name="Comma 2 6 2" xfId="1507"/>
    <cellStyle name="Comma 2 6 2 2" xfId="1508"/>
    <cellStyle name="Comma 2 6 2 2 2" xfId="1509"/>
    <cellStyle name="Comma 2 6 2 2 2 2" xfId="23152"/>
    <cellStyle name="Comma 2 6 2 2 3" xfId="23153"/>
    <cellStyle name="Comma 2 6 2 3" xfId="1510"/>
    <cellStyle name="Comma 2 6 2 3 2" xfId="23154"/>
    <cellStyle name="Comma 2 6 2 4" xfId="23155"/>
    <cellStyle name="Comma 2 6 2 4 2" xfId="23156"/>
    <cellStyle name="Comma 2 6 3" xfId="1511"/>
    <cellStyle name="Comma 2 6 3 2" xfId="1512"/>
    <cellStyle name="Comma 2 6 3 2 2" xfId="23157"/>
    <cellStyle name="Comma 2 6 3 3" xfId="23158"/>
    <cellStyle name="Comma 2 6 3 3 2" xfId="23159"/>
    <cellStyle name="Comma 2 6 4" xfId="1513"/>
    <cellStyle name="Comma 2 6 4 2" xfId="23160"/>
    <cellStyle name="Comma 2 6 4 3" xfId="23161"/>
    <cellStyle name="Comma 2 6 5" xfId="23162"/>
    <cellStyle name="Comma 2 6 5 2" xfId="23163"/>
    <cellStyle name="Comma 2 7" xfId="1514"/>
    <cellStyle name="Comma 2 7 2" xfId="1515"/>
    <cellStyle name="Comma 2 7 2 2" xfId="1516"/>
    <cellStyle name="Comma 2 7 2 2 2" xfId="1517"/>
    <cellStyle name="Comma 2 7 2 2 2 2" xfId="23164"/>
    <cellStyle name="Comma 2 7 2 2 3" xfId="23165"/>
    <cellStyle name="Comma 2 7 2 3" xfId="1518"/>
    <cellStyle name="Comma 2 7 2 3 2" xfId="23166"/>
    <cellStyle name="Comma 2 7 2 4" xfId="23167"/>
    <cellStyle name="Comma 2 7 3" xfId="1519"/>
    <cellStyle name="Comma 2 7 3 2" xfId="1520"/>
    <cellStyle name="Comma 2 7 3 2 2" xfId="23168"/>
    <cellStyle name="Comma 2 7 3 3" xfId="23169"/>
    <cellStyle name="Comma 2 7 3 4" xfId="23170"/>
    <cellStyle name="Comma 2 7 4" xfId="1521"/>
    <cellStyle name="Comma 2 7 4 2" xfId="23171"/>
    <cellStyle name="Comma 2 7 5" xfId="23172"/>
    <cellStyle name="Comma 2 7 5 2" xfId="23173"/>
    <cellStyle name="Comma 2 8" xfId="1522"/>
    <cellStyle name="Comma 2 8 2" xfId="23174"/>
    <cellStyle name="Comma 2 8 2 2" xfId="23175"/>
    <cellStyle name="Comma 2 8 2 3" xfId="23176"/>
    <cellStyle name="Comma 2 8 3" xfId="23177"/>
    <cellStyle name="Comma 2 8 4" xfId="23178"/>
    <cellStyle name="Comma 2 9" xfId="1523"/>
    <cellStyle name="Comma 2 9 2" xfId="1524"/>
    <cellStyle name="Comma 2 9 2 2" xfId="1525"/>
    <cellStyle name="Comma 2 9 2 2 2" xfId="23179"/>
    <cellStyle name="Comma 2 9 2 3" xfId="23180"/>
    <cellStyle name="Comma 2 9 2 4" xfId="23181"/>
    <cellStyle name="Comma 2 9 2 5" xfId="23182"/>
    <cellStyle name="Comma 2 9 3" xfId="1526"/>
    <cellStyle name="Comma 2 9 3 2" xfId="23183"/>
    <cellStyle name="Comma 2 9 4" xfId="23184"/>
    <cellStyle name="Comma 2 9 4 2" xfId="23185"/>
    <cellStyle name="Comma 2*" xfId="1527"/>
    <cellStyle name="Comma 2_CDM Budget  2013 - 2014 Revised Feb 20 2013SamRv2_Phasing May 16" xfId="23186"/>
    <cellStyle name="Comma 20" xfId="23187"/>
    <cellStyle name="Comma 20 2" xfId="23188"/>
    <cellStyle name="Comma 21" xfId="23189"/>
    <cellStyle name="Comma 21 2" xfId="23190"/>
    <cellStyle name="Comma 22" xfId="23191"/>
    <cellStyle name="Comma 22 2" xfId="23192"/>
    <cellStyle name="Comma 23" xfId="23193"/>
    <cellStyle name="Comma 23 2" xfId="23194"/>
    <cellStyle name="Comma 24" xfId="23195"/>
    <cellStyle name="Comma 24 2" xfId="23196"/>
    <cellStyle name="Comma 25" xfId="23197"/>
    <cellStyle name="Comma 25 2" xfId="23198"/>
    <cellStyle name="Comma 26" xfId="23199"/>
    <cellStyle name="Comma 26 2" xfId="23200"/>
    <cellStyle name="Comma 27" xfId="23201"/>
    <cellStyle name="Comma 27 2" xfId="23202"/>
    <cellStyle name="Comma 28" xfId="23203"/>
    <cellStyle name="Comma 28 2" xfId="23204"/>
    <cellStyle name="Comma 29" xfId="23205"/>
    <cellStyle name="Comma 29 2" xfId="23206"/>
    <cellStyle name="Comma 3" xfId="3"/>
    <cellStyle name="Comma 3 10" xfId="9835"/>
    <cellStyle name="Comma 3 10 2" xfId="23207"/>
    <cellStyle name="Comma 3 2" xfId="40"/>
    <cellStyle name="Comma 3 2 10" xfId="23208"/>
    <cellStyle name="Comma 3 2 2" xfId="1528"/>
    <cellStyle name="Comma 3 2 2 2" xfId="23209"/>
    <cellStyle name="Comma 3 2 2 2 2" xfId="23210"/>
    <cellStyle name="Comma 3 2 2 2 2 2" xfId="23211"/>
    <cellStyle name="Comma 3 2 2 2 2 2 2" xfId="23212"/>
    <cellStyle name="Comma 3 2 2 2 2 3" xfId="23213"/>
    <cellStyle name="Comma 3 2 2 2 2 4" xfId="23214"/>
    <cellStyle name="Comma 3 2 2 2 3" xfId="23215"/>
    <cellStyle name="Comma 3 2 2 2 3 2" xfId="23216"/>
    <cellStyle name="Comma 3 2 2 2 4" xfId="23217"/>
    <cellStyle name="Comma 3 2 2 2 5" xfId="23218"/>
    <cellStyle name="Comma 3 2 2 2 6" xfId="23219"/>
    <cellStyle name="Comma 3 2 2 2 7" xfId="23220"/>
    <cellStyle name="Comma 3 2 2 3" xfId="23221"/>
    <cellStyle name="Comma 3 2 2 3 2" xfId="23222"/>
    <cellStyle name="Comma 3 2 2 3 2 2" xfId="23223"/>
    <cellStyle name="Comma 3 2 2 3 3" xfId="23224"/>
    <cellStyle name="Comma 3 2 2 3 4" xfId="23225"/>
    <cellStyle name="Comma 3 2 2 4" xfId="23226"/>
    <cellStyle name="Comma 3 2 2 4 2" xfId="23227"/>
    <cellStyle name="Comma 3 2 2 5" xfId="23228"/>
    <cellStyle name="Comma 3 2 2 6" xfId="23229"/>
    <cellStyle name="Comma 3 2 2 7" xfId="23230"/>
    <cellStyle name="Comma 3 2 2 8" xfId="23231"/>
    <cellStyle name="Comma 3 2 3" xfId="23232"/>
    <cellStyle name="Comma 3 2 3 2" xfId="23233"/>
    <cellStyle name="Comma 3 2 3 2 2" xfId="23234"/>
    <cellStyle name="Comma 3 2 3 2 2 2" xfId="23235"/>
    <cellStyle name="Comma 3 2 3 2 3" xfId="23236"/>
    <cellStyle name="Comma 3 2 3 2 4" xfId="23237"/>
    <cellStyle name="Comma 3 2 3 3" xfId="23238"/>
    <cellStyle name="Comma 3 2 3 3 2" xfId="23239"/>
    <cellStyle name="Comma 3 2 3 4" xfId="23240"/>
    <cellStyle name="Comma 3 2 3 5" xfId="23241"/>
    <cellStyle name="Comma 3 2 3 6" xfId="23242"/>
    <cellStyle name="Comma 3 2 3 7" xfId="23243"/>
    <cellStyle name="Comma 3 2 4" xfId="23244"/>
    <cellStyle name="Comma 3 2 4 2" xfId="23245"/>
    <cellStyle name="Comma 3 2 4 2 2" xfId="23246"/>
    <cellStyle name="Comma 3 2 4 2 2 2" xfId="23247"/>
    <cellStyle name="Comma 3 2 4 2 3" xfId="23248"/>
    <cellStyle name="Comma 3 2 4 2 4" xfId="23249"/>
    <cellStyle name="Comma 3 2 4 3" xfId="23250"/>
    <cellStyle name="Comma 3 2 4 3 2" xfId="23251"/>
    <cellStyle name="Comma 3 2 4 4" xfId="23252"/>
    <cellStyle name="Comma 3 2 4 5" xfId="23253"/>
    <cellStyle name="Comma 3 2 4 6" xfId="23254"/>
    <cellStyle name="Comma 3 2 5" xfId="23255"/>
    <cellStyle name="Comma 3 2 5 2" xfId="23256"/>
    <cellStyle name="Comma 3 2 5 2 2" xfId="23257"/>
    <cellStyle name="Comma 3 2 5 3" xfId="23258"/>
    <cellStyle name="Comma 3 2 5 4" xfId="23259"/>
    <cellStyle name="Comma 3 2 6" xfId="23260"/>
    <cellStyle name="Comma 3 2 6 2" xfId="23261"/>
    <cellStyle name="Comma 3 2 7" xfId="23262"/>
    <cellStyle name="Comma 3 2 8" xfId="23263"/>
    <cellStyle name="Comma 3 2 9" xfId="23264"/>
    <cellStyle name="Comma 3 3" xfId="1529"/>
    <cellStyle name="Comma 3 3 10" xfId="23265"/>
    <cellStyle name="Comma 3 3 2" xfId="1530"/>
    <cellStyle name="Comma 3 3 2 2" xfId="1531"/>
    <cellStyle name="Comma 3 3 2 2 2" xfId="23266"/>
    <cellStyle name="Comma 3 3 2 2 2 2" xfId="23267"/>
    <cellStyle name="Comma 3 3 2 2 2 2 2" xfId="23268"/>
    <cellStyle name="Comma 3 3 2 2 2 3" xfId="23269"/>
    <cellStyle name="Comma 3 3 2 2 2 4" xfId="23270"/>
    <cellStyle name="Comma 3 3 2 2 3" xfId="23271"/>
    <cellStyle name="Comma 3 3 2 2 3 2" xfId="23272"/>
    <cellStyle name="Comma 3 3 2 2 4" xfId="23273"/>
    <cellStyle name="Comma 3 3 2 2 5" xfId="23274"/>
    <cellStyle name="Comma 3 3 2 2 6" xfId="23275"/>
    <cellStyle name="Comma 3 3 2 2 7" xfId="23276"/>
    <cellStyle name="Comma 3 3 2 3" xfId="23277"/>
    <cellStyle name="Comma 3 3 2 3 2" xfId="23278"/>
    <cellStyle name="Comma 3 3 2 3 2 2" xfId="23279"/>
    <cellStyle name="Comma 3 3 2 3 3" xfId="23280"/>
    <cellStyle name="Comma 3 3 2 3 4" xfId="23281"/>
    <cellStyle name="Comma 3 3 2 4" xfId="23282"/>
    <cellStyle name="Comma 3 3 2 4 2" xfId="23283"/>
    <cellStyle name="Comma 3 3 2 5" xfId="23284"/>
    <cellStyle name="Comma 3 3 2 6" xfId="23285"/>
    <cellStyle name="Comma 3 3 2 7" xfId="23286"/>
    <cellStyle name="Comma 3 3 2 8" xfId="23287"/>
    <cellStyle name="Comma 3 3 3" xfId="1532"/>
    <cellStyle name="Comma 3 3 3 2" xfId="23288"/>
    <cellStyle name="Comma 3 3 3 2 2" xfId="23289"/>
    <cellStyle name="Comma 3 3 3 2 2 2" xfId="23290"/>
    <cellStyle name="Comma 3 3 3 2 3" xfId="23291"/>
    <cellStyle name="Comma 3 3 3 2 4" xfId="23292"/>
    <cellStyle name="Comma 3 3 3 3" xfId="23293"/>
    <cellStyle name="Comma 3 3 3 3 2" xfId="23294"/>
    <cellStyle name="Comma 3 3 3 4" xfId="23295"/>
    <cellStyle name="Comma 3 3 3 5" xfId="23296"/>
    <cellStyle name="Comma 3 3 3 6" xfId="23297"/>
    <cellStyle name="Comma 3 3 3 7" xfId="23298"/>
    <cellStyle name="Comma 3 3 4" xfId="1533"/>
    <cellStyle name="Comma 3 3 4 2" xfId="23299"/>
    <cellStyle name="Comma 3 3 4 2 2" xfId="23300"/>
    <cellStyle name="Comma 3 3 4 2 2 2" xfId="23301"/>
    <cellStyle name="Comma 3 3 4 2 3" xfId="23302"/>
    <cellStyle name="Comma 3 3 4 2 4" xfId="23303"/>
    <cellStyle name="Comma 3 3 4 3" xfId="23304"/>
    <cellStyle name="Comma 3 3 4 3 2" xfId="23305"/>
    <cellStyle name="Comma 3 3 4 4" xfId="23306"/>
    <cellStyle name="Comma 3 3 4 5" xfId="23307"/>
    <cellStyle name="Comma 3 3 4 6" xfId="23308"/>
    <cellStyle name="Comma 3 3 4 7" xfId="23309"/>
    <cellStyle name="Comma 3 3 5" xfId="23310"/>
    <cellStyle name="Comma 3 3 5 2" xfId="23311"/>
    <cellStyle name="Comma 3 3 5 2 2" xfId="23312"/>
    <cellStyle name="Comma 3 3 5 3" xfId="23313"/>
    <cellStyle name="Comma 3 3 5 4" xfId="23314"/>
    <cellStyle name="Comma 3 3 6" xfId="23315"/>
    <cellStyle name="Comma 3 3 6 2" xfId="23316"/>
    <cellStyle name="Comma 3 3 7" xfId="23317"/>
    <cellStyle name="Comma 3 3 8" xfId="23318"/>
    <cellStyle name="Comma 3 3 9" xfId="23319"/>
    <cellStyle name="Comma 3 4" xfId="1534"/>
    <cellStyle name="Comma 3 4 2" xfId="1535"/>
    <cellStyle name="Comma 3 4 2 10" xfId="23320"/>
    <cellStyle name="Comma 3 4 2 2" xfId="23321"/>
    <cellStyle name="Comma 3 4 2 2 2" xfId="23322"/>
    <cellStyle name="Comma 3 4 2 2 2 2" xfId="23323"/>
    <cellStyle name="Comma 3 4 2 2 2 2 2" xfId="23324"/>
    <cellStyle name="Comma 3 4 2 2 2 2 2 2" xfId="23325"/>
    <cellStyle name="Comma 3 4 2 2 2 2 3" xfId="23326"/>
    <cellStyle name="Comma 3 4 2 2 2 2 4" xfId="23327"/>
    <cellStyle name="Comma 3 4 2 2 2 3" xfId="23328"/>
    <cellStyle name="Comma 3 4 2 2 2 3 2" xfId="23329"/>
    <cellStyle name="Comma 3 4 2 2 2 4" xfId="23330"/>
    <cellStyle name="Comma 3 4 2 2 2 5" xfId="23331"/>
    <cellStyle name="Comma 3 4 2 2 2 6" xfId="23332"/>
    <cellStyle name="Comma 3 4 2 2 3" xfId="23333"/>
    <cellStyle name="Comma 3 4 2 2 3 2" xfId="23334"/>
    <cellStyle name="Comma 3 4 2 2 3 2 2" xfId="23335"/>
    <cellStyle name="Comma 3 4 2 2 3 3" xfId="23336"/>
    <cellStyle name="Comma 3 4 2 2 3 4" xfId="23337"/>
    <cellStyle name="Comma 3 4 2 2 4" xfId="23338"/>
    <cellStyle name="Comma 3 4 2 2 4 2" xfId="23339"/>
    <cellStyle name="Comma 3 4 2 2 5" xfId="23340"/>
    <cellStyle name="Comma 3 4 2 2 6" xfId="23341"/>
    <cellStyle name="Comma 3 4 2 2 7" xfId="23342"/>
    <cellStyle name="Comma 3 4 2 3" xfId="23343"/>
    <cellStyle name="Comma 3 4 2 3 2" xfId="23344"/>
    <cellStyle name="Comma 3 4 2 3 2 2" xfId="23345"/>
    <cellStyle name="Comma 3 4 2 3 2 2 2" xfId="23346"/>
    <cellStyle name="Comma 3 4 2 3 2 3" xfId="23347"/>
    <cellStyle name="Comma 3 4 2 3 2 4" xfId="23348"/>
    <cellStyle name="Comma 3 4 2 3 3" xfId="23349"/>
    <cellStyle name="Comma 3 4 2 3 3 2" xfId="23350"/>
    <cellStyle name="Comma 3 4 2 3 4" xfId="23351"/>
    <cellStyle name="Comma 3 4 2 3 5" xfId="23352"/>
    <cellStyle name="Comma 3 4 2 3 6" xfId="23353"/>
    <cellStyle name="Comma 3 4 2 4" xfId="23354"/>
    <cellStyle name="Comma 3 4 2 4 2" xfId="23355"/>
    <cellStyle name="Comma 3 4 2 4 2 2" xfId="23356"/>
    <cellStyle name="Comma 3 4 2 4 2 2 2" xfId="23357"/>
    <cellStyle name="Comma 3 4 2 4 2 3" xfId="23358"/>
    <cellStyle name="Comma 3 4 2 4 2 4" xfId="23359"/>
    <cellStyle name="Comma 3 4 2 4 3" xfId="23360"/>
    <cellStyle name="Comma 3 4 2 4 3 2" xfId="23361"/>
    <cellStyle name="Comma 3 4 2 4 4" xfId="23362"/>
    <cellStyle name="Comma 3 4 2 4 5" xfId="23363"/>
    <cellStyle name="Comma 3 4 2 4 6" xfId="23364"/>
    <cellStyle name="Comma 3 4 2 5" xfId="23365"/>
    <cellStyle name="Comma 3 4 2 5 2" xfId="23366"/>
    <cellStyle name="Comma 3 4 2 5 2 2" xfId="23367"/>
    <cellStyle name="Comma 3 4 2 5 3" xfId="23368"/>
    <cellStyle name="Comma 3 4 2 5 4" xfId="23369"/>
    <cellStyle name="Comma 3 4 2 6" xfId="23370"/>
    <cellStyle name="Comma 3 4 2 6 2" xfId="23371"/>
    <cellStyle name="Comma 3 4 2 7" xfId="23372"/>
    <cellStyle name="Comma 3 4 2 8" xfId="23373"/>
    <cellStyle name="Comma 3 4 2 9" xfId="23374"/>
    <cellStyle name="Comma 3 4 3" xfId="1536"/>
    <cellStyle name="Comma 3 4 3 2" xfId="23375"/>
    <cellStyle name="Comma 3 4 3 2 2" xfId="23376"/>
    <cellStyle name="Comma 3 4 3 3" xfId="23377"/>
    <cellStyle name="Comma 3 4 4" xfId="23378"/>
    <cellStyle name="Comma 3 4 4 2" xfId="23379"/>
    <cellStyle name="Comma 3 4 5" xfId="23380"/>
    <cellStyle name="Comma 3 4 6" xfId="23381"/>
    <cellStyle name="Comma 3 5" xfId="1537"/>
    <cellStyle name="Comma 3 5 2" xfId="23382"/>
    <cellStyle name="Comma 3 5 2 2" xfId="23383"/>
    <cellStyle name="Comma 3 6" xfId="1538"/>
    <cellStyle name="Comma 3 6 2" xfId="23384"/>
    <cellStyle name="Comma 3 6 2 2" xfId="23385"/>
    <cellStyle name="Comma 3 6 3" xfId="23386"/>
    <cellStyle name="Comma 3 6 4" xfId="23387"/>
    <cellStyle name="Comma 3 7" xfId="1539"/>
    <cellStyle name="Comma 3 7 2" xfId="23388"/>
    <cellStyle name="Comma 3 7 2 2" xfId="23389"/>
    <cellStyle name="Comma 3 7 3" xfId="23390"/>
    <cellStyle name="Comma 3 8" xfId="1540"/>
    <cellStyle name="Comma 3 8 2" xfId="23391"/>
    <cellStyle name="Comma 3 9" xfId="1541"/>
    <cellStyle name="Comma 3 9 2" xfId="23392"/>
    <cellStyle name="Comma 3_2. 2011-2014  Rev_ FCast_IRM 2012_COS2013_Ongoing Operations_with CDM" xfId="23393"/>
    <cellStyle name="Comma 30" xfId="23394"/>
    <cellStyle name="Comma 30 2" xfId="23395"/>
    <cellStyle name="Comma 30 3" xfId="23396"/>
    <cellStyle name="Comma 30 4" xfId="23397"/>
    <cellStyle name="Comma 31" xfId="23398"/>
    <cellStyle name="Comma 31 2" xfId="23399"/>
    <cellStyle name="Comma 32" xfId="23400"/>
    <cellStyle name="Comma 32 2" xfId="23401"/>
    <cellStyle name="Comma 32 3" xfId="23402"/>
    <cellStyle name="Comma 33" xfId="23403"/>
    <cellStyle name="Comma 33 2" xfId="23404"/>
    <cellStyle name="Comma 33 3" xfId="23405"/>
    <cellStyle name="Comma 34" xfId="23406"/>
    <cellStyle name="Comma 34 2" xfId="23407"/>
    <cellStyle name="Comma 34 3" xfId="23408"/>
    <cellStyle name="Comma 35" xfId="23409"/>
    <cellStyle name="Comma 35 2" xfId="23410"/>
    <cellStyle name="Comma 35 3" xfId="23411"/>
    <cellStyle name="Comma 36" xfId="23412"/>
    <cellStyle name="Comma 36 2" xfId="23413"/>
    <cellStyle name="Comma 37" xfId="23414"/>
    <cellStyle name="Comma 37 2" xfId="23415"/>
    <cellStyle name="Comma 38" xfId="23416"/>
    <cellStyle name="Comma 38 2" xfId="23417"/>
    <cellStyle name="Comma 39" xfId="23418"/>
    <cellStyle name="Comma 39 2" xfId="23419"/>
    <cellStyle name="Comma 39 3" xfId="23420"/>
    <cellStyle name="Comma 4" xfId="38"/>
    <cellStyle name="Comma 4 10" xfId="1542"/>
    <cellStyle name="Comma 4 10 2" xfId="23421"/>
    <cellStyle name="Comma 4 11" xfId="1543"/>
    <cellStyle name="Comma 4 11 2" xfId="23422"/>
    <cellStyle name="Comma 4 12" xfId="1544"/>
    <cellStyle name="Comma 4 12 2" xfId="23423"/>
    <cellStyle name="Comma 4 13" xfId="1545"/>
    <cellStyle name="Comma 4 13 2" xfId="23424"/>
    <cellStyle name="Comma 4 14" xfId="1546"/>
    <cellStyle name="Comma 4 14 2" xfId="23425"/>
    <cellStyle name="Comma 4 2" xfId="1547"/>
    <cellStyle name="Comma 4 2 2" xfId="1548"/>
    <cellStyle name="Comma 4 2 2 2" xfId="1549"/>
    <cellStyle name="Comma 4 2 2 2 2" xfId="1550"/>
    <cellStyle name="Comma 4 2 2 2 2 2" xfId="23426"/>
    <cellStyle name="Comma 4 2 2 2 3" xfId="23427"/>
    <cellStyle name="Comma 4 2 2 2 4" xfId="23428"/>
    <cellStyle name="Comma 4 2 2 3" xfId="1551"/>
    <cellStyle name="Comma 4 2 2 3 2" xfId="23429"/>
    <cellStyle name="Comma 4 2 2 4" xfId="23430"/>
    <cellStyle name="Comma 4 2 3" xfId="1552"/>
    <cellStyle name="Comma 4 2 3 2" xfId="1553"/>
    <cellStyle name="Comma 4 2 3 2 2" xfId="23431"/>
    <cellStyle name="Comma 4 2 3 3" xfId="23432"/>
    <cellStyle name="Comma 4 2 4" xfId="1554"/>
    <cellStyle name="Comma 4 2 4 2" xfId="23433"/>
    <cellStyle name="Comma 4 2 4 3" xfId="23434"/>
    <cellStyle name="Comma 4 2 5" xfId="1555"/>
    <cellStyle name="Comma 4 2 5 2" xfId="23435"/>
    <cellStyle name="Comma 4 2 6" xfId="23436"/>
    <cellStyle name="Comma 4 2 6 2" xfId="23437"/>
    <cellStyle name="Comma 4 3" xfId="1556"/>
    <cellStyle name="Comma 4 3 2" xfId="1557"/>
    <cellStyle name="Comma 4 3 2 2" xfId="1558"/>
    <cellStyle name="Comma 4 3 2 2 2" xfId="1559"/>
    <cellStyle name="Comma 4 3 2 2 2 2" xfId="23438"/>
    <cellStyle name="Comma 4 3 2 2 3" xfId="23439"/>
    <cellStyle name="Comma 4 3 2 3" xfId="1560"/>
    <cellStyle name="Comma 4 3 2 3 2" xfId="23440"/>
    <cellStyle name="Comma 4 3 2 4" xfId="23441"/>
    <cellStyle name="Comma 4 3 2 4 2" xfId="23442"/>
    <cellStyle name="Comma 4 3 3" xfId="1561"/>
    <cellStyle name="Comma 4 3 3 2" xfId="1562"/>
    <cellStyle name="Comma 4 3 3 2 2" xfId="23443"/>
    <cellStyle name="Comma 4 3 3 3" xfId="23444"/>
    <cellStyle name="Comma 4 3 3 3 2" xfId="23445"/>
    <cellStyle name="Comma 4 3 4" xfId="1563"/>
    <cellStyle name="Comma 4 3 4 2" xfId="23446"/>
    <cellStyle name="Comma 4 3 4 3" xfId="23447"/>
    <cellStyle name="Comma 4 3 5" xfId="23448"/>
    <cellStyle name="Comma 4 3 5 2" xfId="23449"/>
    <cellStyle name="Comma 4 4" xfId="1564"/>
    <cellStyle name="Comma 4 4 10" xfId="23450"/>
    <cellStyle name="Comma 4 4 2" xfId="1565"/>
    <cellStyle name="Comma 4 4 2 2" xfId="1566"/>
    <cellStyle name="Comma 4 4 2 2 2" xfId="1567"/>
    <cellStyle name="Comma 4 4 2 2 2 2" xfId="23451"/>
    <cellStyle name="Comma 4 4 2 2 2 2 2" xfId="23452"/>
    <cellStyle name="Comma 4 4 2 2 2 3" xfId="23453"/>
    <cellStyle name="Comma 4 4 2 2 2 4" xfId="23454"/>
    <cellStyle name="Comma 4 4 2 2 2 5" xfId="23455"/>
    <cellStyle name="Comma 4 4 2 2 3" xfId="23456"/>
    <cellStyle name="Comma 4 4 2 2 3 2" xfId="23457"/>
    <cellStyle name="Comma 4 4 2 2 4" xfId="23458"/>
    <cellStyle name="Comma 4 4 2 2 5" xfId="23459"/>
    <cellStyle name="Comma 4 4 2 2 6" xfId="23460"/>
    <cellStyle name="Comma 4 4 2 2 7" xfId="23461"/>
    <cellStyle name="Comma 4 4 2 3" xfId="1568"/>
    <cellStyle name="Comma 4 4 2 3 2" xfId="23462"/>
    <cellStyle name="Comma 4 4 2 3 2 2" xfId="23463"/>
    <cellStyle name="Comma 4 4 2 3 3" xfId="23464"/>
    <cellStyle name="Comma 4 4 2 3 4" xfId="23465"/>
    <cellStyle name="Comma 4 4 2 3 5" xfId="23466"/>
    <cellStyle name="Comma 4 4 2 4" xfId="23467"/>
    <cellStyle name="Comma 4 4 2 4 2" xfId="23468"/>
    <cellStyle name="Comma 4 4 2 4 3" xfId="23469"/>
    <cellStyle name="Comma 4 4 2 5" xfId="23470"/>
    <cellStyle name="Comma 4 4 2 6" xfId="23471"/>
    <cellStyle name="Comma 4 4 2 7" xfId="23472"/>
    <cellStyle name="Comma 4 4 2 8" xfId="23473"/>
    <cellStyle name="Comma 4 4 3" xfId="1569"/>
    <cellStyle name="Comma 4 4 3 2" xfId="1570"/>
    <cellStyle name="Comma 4 4 3 2 2" xfId="23474"/>
    <cellStyle name="Comma 4 4 3 2 2 2" xfId="23475"/>
    <cellStyle name="Comma 4 4 3 2 3" xfId="23476"/>
    <cellStyle name="Comma 4 4 3 2 4" xfId="23477"/>
    <cellStyle name="Comma 4 4 3 2 5" xfId="23478"/>
    <cellStyle name="Comma 4 4 3 3" xfId="23479"/>
    <cellStyle name="Comma 4 4 3 3 2" xfId="23480"/>
    <cellStyle name="Comma 4 4 3 3 3" xfId="23481"/>
    <cellStyle name="Comma 4 4 3 4" xfId="23482"/>
    <cellStyle name="Comma 4 4 3 5" xfId="23483"/>
    <cellStyle name="Comma 4 4 3 6" xfId="23484"/>
    <cellStyle name="Comma 4 4 3 7" xfId="23485"/>
    <cellStyle name="Comma 4 4 4" xfId="1571"/>
    <cellStyle name="Comma 4 4 4 2" xfId="23486"/>
    <cellStyle name="Comma 4 4 4 2 2" xfId="23487"/>
    <cellStyle name="Comma 4 4 4 2 2 2" xfId="23488"/>
    <cellStyle name="Comma 4 4 4 2 3" xfId="23489"/>
    <cellStyle name="Comma 4 4 4 2 4" xfId="23490"/>
    <cellStyle name="Comma 4 4 4 3" xfId="23491"/>
    <cellStyle name="Comma 4 4 4 3 2" xfId="23492"/>
    <cellStyle name="Comma 4 4 4 4" xfId="23493"/>
    <cellStyle name="Comma 4 4 4 5" xfId="23494"/>
    <cellStyle name="Comma 4 4 4 6" xfId="23495"/>
    <cellStyle name="Comma 4 4 4 7" xfId="23496"/>
    <cellStyle name="Comma 4 4 5" xfId="23497"/>
    <cellStyle name="Comma 4 4 5 2" xfId="23498"/>
    <cellStyle name="Comma 4 4 5 2 2" xfId="23499"/>
    <cellStyle name="Comma 4 4 5 3" xfId="23500"/>
    <cellStyle name="Comma 4 4 5 4" xfId="23501"/>
    <cellStyle name="Comma 4 4 5 5" xfId="23502"/>
    <cellStyle name="Comma 4 4 6" xfId="23503"/>
    <cellStyle name="Comma 4 4 6 2" xfId="23504"/>
    <cellStyle name="Comma 4 4 7" xfId="23505"/>
    <cellStyle name="Comma 4 4 8" xfId="23506"/>
    <cellStyle name="Comma 4 4 9" xfId="23507"/>
    <cellStyle name="Comma 4 5" xfId="1572"/>
    <cellStyle name="Comma 4 5 2" xfId="1573"/>
    <cellStyle name="Comma 4 5 2 2" xfId="1574"/>
    <cellStyle name="Comma 4 5 2 2 2" xfId="23508"/>
    <cellStyle name="Comma 4 5 2 2 2 2" xfId="23509"/>
    <cellStyle name="Comma 4 5 2 2 3" xfId="23510"/>
    <cellStyle name="Comma 4 5 2 2 4" xfId="23511"/>
    <cellStyle name="Comma 4 5 2 2 5" xfId="23512"/>
    <cellStyle name="Comma 4 5 2 3" xfId="23513"/>
    <cellStyle name="Comma 4 5 2 3 2" xfId="23514"/>
    <cellStyle name="Comma 4 5 2 4" xfId="23515"/>
    <cellStyle name="Comma 4 5 2 5" xfId="23516"/>
    <cellStyle name="Comma 4 5 2 6" xfId="23517"/>
    <cellStyle name="Comma 4 5 2 7" xfId="23518"/>
    <cellStyle name="Comma 4 5 3" xfId="1575"/>
    <cellStyle name="Comma 4 5 3 2" xfId="23519"/>
    <cellStyle name="Comma 4 5 3 2 2" xfId="23520"/>
    <cellStyle name="Comma 4 5 3 3" xfId="23521"/>
    <cellStyle name="Comma 4 5 3 4" xfId="23522"/>
    <cellStyle name="Comma 4 5 3 5" xfId="23523"/>
    <cellStyle name="Comma 4 5 4" xfId="23524"/>
    <cellStyle name="Comma 4 5 4 2" xfId="23525"/>
    <cellStyle name="Comma 4 5 4 3" xfId="23526"/>
    <cellStyle name="Comma 4 5 5" xfId="23527"/>
    <cellStyle name="Comma 4 5 6" xfId="23528"/>
    <cellStyle name="Comma 4 5 7" xfId="23529"/>
    <cellStyle name="Comma 4 5 8" xfId="23530"/>
    <cellStyle name="Comma 4 6" xfId="1576"/>
    <cellStyle name="Comma 4 6 2" xfId="1577"/>
    <cellStyle name="Comma 4 6 2 2" xfId="1578"/>
    <cellStyle name="Comma 4 6 2 2 2" xfId="23531"/>
    <cellStyle name="Comma 4 6 2 2 3" xfId="23532"/>
    <cellStyle name="Comma 4 6 2 3" xfId="23533"/>
    <cellStyle name="Comma 4 6 2 4" xfId="23534"/>
    <cellStyle name="Comma 4 6 2 5" xfId="23535"/>
    <cellStyle name="Comma 4 6 3" xfId="1579"/>
    <cellStyle name="Comma 4 6 3 2" xfId="23536"/>
    <cellStyle name="Comma 4 6 3 3" xfId="23537"/>
    <cellStyle name="Comma 4 6 4" xfId="23538"/>
    <cellStyle name="Comma 4 6 4 2" xfId="23539"/>
    <cellStyle name="Comma 4 6 5" xfId="23540"/>
    <cellStyle name="Comma 4 6 6" xfId="23541"/>
    <cellStyle name="Comma 4 6 7" xfId="23542"/>
    <cellStyle name="Comma 4 7" xfId="1580"/>
    <cellStyle name="Comma 4 7 2" xfId="1581"/>
    <cellStyle name="Comma 4 7 2 2" xfId="23543"/>
    <cellStyle name="Comma 4 7 2 2 2" xfId="23544"/>
    <cellStyle name="Comma 4 7 2 3" xfId="23545"/>
    <cellStyle name="Comma 4 7 2 4" xfId="23546"/>
    <cellStyle name="Comma 4 7 2 5" xfId="23547"/>
    <cellStyle name="Comma 4 7 3" xfId="23548"/>
    <cellStyle name="Comma 4 7 3 2" xfId="23549"/>
    <cellStyle name="Comma 4 7 4" xfId="23550"/>
    <cellStyle name="Comma 4 7 5" xfId="23551"/>
    <cellStyle name="Comma 4 7 6" xfId="23552"/>
    <cellStyle name="Comma 4 7 7" xfId="23553"/>
    <cellStyle name="Comma 4 8" xfId="1582"/>
    <cellStyle name="Comma 4 8 2" xfId="23554"/>
    <cellStyle name="Comma 4 8 2 2" xfId="23555"/>
    <cellStyle name="Comma 4 8 3" xfId="23556"/>
    <cellStyle name="Comma 4 8 4" xfId="23557"/>
    <cellStyle name="Comma 4 8 5" xfId="23558"/>
    <cellStyle name="Comma 4 9" xfId="1583"/>
    <cellStyle name="Comma 4 9 2" xfId="23559"/>
    <cellStyle name="Comma 4 9 3" xfId="23560"/>
    <cellStyle name="Comma 40" xfId="23561"/>
    <cellStyle name="Comma 40 2" xfId="23562"/>
    <cellStyle name="Comma 41" xfId="23563"/>
    <cellStyle name="Comma 41 2" xfId="23564"/>
    <cellStyle name="Comma 42" xfId="23565"/>
    <cellStyle name="Comma 42 2" xfId="23566"/>
    <cellStyle name="Comma 43" xfId="23567"/>
    <cellStyle name="Comma 43 2" xfId="23568"/>
    <cellStyle name="Comma 44" xfId="23569"/>
    <cellStyle name="Comma 44 2" xfId="23570"/>
    <cellStyle name="Comma 45" xfId="23571"/>
    <cellStyle name="Comma 45 2" xfId="23572"/>
    <cellStyle name="Comma 46" xfId="23573"/>
    <cellStyle name="Comma 46 2" xfId="23574"/>
    <cellStyle name="Comma 47" xfId="23575"/>
    <cellStyle name="Comma 47 2" xfId="23576"/>
    <cellStyle name="Comma 48" xfId="23577"/>
    <cellStyle name="Comma 48 2" xfId="23578"/>
    <cellStyle name="Comma 49" xfId="23579"/>
    <cellStyle name="Comma 49 2" xfId="23580"/>
    <cellStyle name="Comma 5" xfId="90"/>
    <cellStyle name="Comma 5 10" xfId="1584"/>
    <cellStyle name="Comma 5 10 2" xfId="23581"/>
    <cellStyle name="Comma 5 11" xfId="1585"/>
    <cellStyle name="Comma 5 11 2" xfId="23582"/>
    <cellStyle name="Comma 5 12" xfId="1586"/>
    <cellStyle name="Comma 5 12 2" xfId="23583"/>
    <cellStyle name="Comma 5 13" xfId="23584"/>
    <cellStyle name="Comma 5 13 2" xfId="23585"/>
    <cellStyle name="Comma 5 14" xfId="23586"/>
    <cellStyle name="Comma 5 15" xfId="23587"/>
    <cellStyle name="Comma 5 2" xfId="1587"/>
    <cellStyle name="Comma 5 2 2" xfId="1588"/>
    <cellStyle name="Comma 5 2 2 2" xfId="1589"/>
    <cellStyle name="Comma 5 2 2 2 2" xfId="1590"/>
    <cellStyle name="Comma 5 2 2 2 2 2" xfId="23588"/>
    <cellStyle name="Comma 5 2 2 2 3" xfId="23589"/>
    <cellStyle name="Comma 5 2 2 3" xfId="1591"/>
    <cellStyle name="Comma 5 2 2 3 2" xfId="23590"/>
    <cellStyle name="Comma 5 2 2 4" xfId="23591"/>
    <cellStyle name="Comma 5 2 2 4 2" xfId="23592"/>
    <cellStyle name="Comma 5 2 3" xfId="1592"/>
    <cellStyle name="Comma 5 2 3 2" xfId="1593"/>
    <cellStyle name="Comma 5 2 3 2 2" xfId="23593"/>
    <cellStyle name="Comma 5 2 3 3" xfId="23594"/>
    <cellStyle name="Comma 5 2 3 3 2" xfId="23595"/>
    <cellStyle name="Comma 5 2 4" xfId="1594"/>
    <cellStyle name="Comma 5 2 4 2" xfId="23596"/>
    <cellStyle name="Comma 5 2 4 3" xfId="23597"/>
    <cellStyle name="Comma 5 2 5" xfId="23598"/>
    <cellStyle name="Comma 5 2 5 2" xfId="23599"/>
    <cellStyle name="Comma 5 2 6" xfId="23600"/>
    <cellStyle name="Comma 5 3" xfId="1595"/>
    <cellStyle name="Comma 5 3 2" xfId="1596"/>
    <cellStyle name="Comma 5 3 2 2" xfId="1597"/>
    <cellStyle name="Comma 5 3 2 2 2" xfId="1598"/>
    <cellStyle name="Comma 5 3 2 2 2 2" xfId="23601"/>
    <cellStyle name="Comma 5 3 2 2 3" xfId="23602"/>
    <cellStyle name="Comma 5 3 2 3" xfId="1599"/>
    <cellStyle name="Comma 5 3 2 3 2" xfId="23603"/>
    <cellStyle name="Comma 5 3 2 4" xfId="23604"/>
    <cellStyle name="Comma 5 3 2 4 2" xfId="23605"/>
    <cellStyle name="Comma 5 3 3" xfId="1600"/>
    <cellStyle name="Comma 5 3 3 2" xfId="1601"/>
    <cellStyle name="Comma 5 3 3 2 2" xfId="23606"/>
    <cellStyle name="Comma 5 3 3 3" xfId="23607"/>
    <cellStyle name="Comma 5 3 3 3 2" xfId="23608"/>
    <cellStyle name="Comma 5 3 4" xfId="1602"/>
    <cellStyle name="Comma 5 3 4 2" xfId="23609"/>
    <cellStyle name="Comma 5 3 5" xfId="23610"/>
    <cellStyle name="Comma 5 3 5 2" xfId="23611"/>
    <cellStyle name="Comma 5 3 6" xfId="23612"/>
    <cellStyle name="Comma 5 4" xfId="1603"/>
    <cellStyle name="Comma 5 4 2" xfId="1604"/>
    <cellStyle name="Comma 5 4 2 2" xfId="1605"/>
    <cellStyle name="Comma 5 4 2 2 2" xfId="23613"/>
    <cellStyle name="Comma 5 4 2 3" xfId="23614"/>
    <cellStyle name="Comma 5 4 3" xfId="1606"/>
    <cellStyle name="Comma 5 4 3 2" xfId="23615"/>
    <cellStyle name="Comma 5 4 4" xfId="23616"/>
    <cellStyle name="Comma 5 4 4 2" xfId="23617"/>
    <cellStyle name="Comma 5 5" xfId="1607"/>
    <cellStyle name="Comma 5 5 2" xfId="1608"/>
    <cellStyle name="Comma 5 5 2 2" xfId="1609"/>
    <cellStyle name="Comma 5 5 2 2 2" xfId="23618"/>
    <cellStyle name="Comma 5 5 2 3" xfId="23619"/>
    <cellStyle name="Comma 5 5 3" xfId="1610"/>
    <cellStyle name="Comma 5 5 3 2" xfId="23620"/>
    <cellStyle name="Comma 5 5 4" xfId="23621"/>
    <cellStyle name="Comma 5 5 4 2" xfId="23622"/>
    <cellStyle name="Comma 5 5 5" xfId="23623"/>
    <cellStyle name="Comma 5 6" xfId="1611"/>
    <cellStyle name="Comma 5 6 2" xfId="1612"/>
    <cellStyle name="Comma 5 6 2 2" xfId="23624"/>
    <cellStyle name="Comma 5 6 3" xfId="23625"/>
    <cellStyle name="Comma 5 7" xfId="1613"/>
    <cellStyle name="Comma 5 7 2" xfId="23626"/>
    <cellStyle name="Comma 5 8" xfId="1614"/>
    <cellStyle name="Comma 5 8 2" xfId="23627"/>
    <cellStyle name="Comma 5 9" xfId="1615"/>
    <cellStyle name="Comma 5 9 2" xfId="23628"/>
    <cellStyle name="Comma 50" xfId="23629"/>
    <cellStyle name="Comma 50 2" xfId="23630"/>
    <cellStyle name="Comma 51" xfId="23631"/>
    <cellStyle name="Comma 51 2" xfId="23632"/>
    <cellStyle name="Comma 52" xfId="23633"/>
    <cellStyle name="Comma 52 2" xfId="23634"/>
    <cellStyle name="Comma 53" xfId="23635"/>
    <cellStyle name="Comma 53 2" xfId="23636"/>
    <cellStyle name="Comma 54" xfId="23637"/>
    <cellStyle name="Comma 54 2" xfId="23638"/>
    <cellStyle name="Comma 55" xfId="23639"/>
    <cellStyle name="Comma 55 2" xfId="23640"/>
    <cellStyle name="Comma 56" xfId="23641"/>
    <cellStyle name="Comma 56 2" xfId="23642"/>
    <cellStyle name="Comma 57" xfId="23643"/>
    <cellStyle name="Comma 58" xfId="23644"/>
    <cellStyle name="Comma 59" xfId="23645"/>
    <cellStyle name="Comma 59 2" xfId="23646"/>
    <cellStyle name="Comma 59 3" xfId="23647"/>
    <cellStyle name="Comma 6" xfId="111"/>
    <cellStyle name="Comma 6 10" xfId="23648"/>
    <cellStyle name="Comma 6 2" xfId="1616"/>
    <cellStyle name="Comma 6 2 2" xfId="23649"/>
    <cellStyle name="Comma 6 2 2 2" xfId="23650"/>
    <cellStyle name="Comma 6 2 2 2 2" xfId="23651"/>
    <cellStyle name="Comma 6 2 2 2 2 2" xfId="23652"/>
    <cellStyle name="Comma 6 2 2 2 3" xfId="23653"/>
    <cellStyle name="Comma 6 2 2 2 4" xfId="23654"/>
    <cellStyle name="Comma 6 2 2 3" xfId="23655"/>
    <cellStyle name="Comma 6 2 2 3 2" xfId="23656"/>
    <cellStyle name="Comma 6 2 2 4" xfId="23657"/>
    <cellStyle name="Comma 6 2 2 5" xfId="23658"/>
    <cellStyle name="Comma 6 2 2 6" xfId="23659"/>
    <cellStyle name="Comma 6 2 3" xfId="23660"/>
    <cellStyle name="Comma 6 2 3 2" xfId="23661"/>
    <cellStyle name="Comma 6 2 3 2 2" xfId="23662"/>
    <cellStyle name="Comma 6 2 3 3" xfId="23663"/>
    <cellStyle name="Comma 6 2 3 4" xfId="23664"/>
    <cellStyle name="Comma 6 2 4" xfId="23665"/>
    <cellStyle name="Comma 6 2 4 2" xfId="23666"/>
    <cellStyle name="Comma 6 2 5" xfId="23667"/>
    <cellStyle name="Comma 6 2 6" xfId="23668"/>
    <cellStyle name="Comma 6 2 7" xfId="23669"/>
    <cellStyle name="Comma 6 2 8" xfId="23670"/>
    <cellStyle name="Comma 6 3" xfId="1617"/>
    <cellStyle name="Comma 6 3 2" xfId="23671"/>
    <cellStyle name="Comma 6 3 2 2" xfId="23672"/>
    <cellStyle name="Comma 6 3 2 2 2" xfId="23673"/>
    <cellStyle name="Comma 6 3 2 3" xfId="23674"/>
    <cellStyle name="Comma 6 3 2 4" xfId="23675"/>
    <cellStyle name="Comma 6 3 3" xfId="23676"/>
    <cellStyle name="Comma 6 3 3 2" xfId="23677"/>
    <cellStyle name="Comma 6 3 4" xfId="23678"/>
    <cellStyle name="Comma 6 3 5" xfId="23679"/>
    <cellStyle name="Comma 6 3 6" xfId="23680"/>
    <cellStyle name="Comma 6 3 7" xfId="23681"/>
    <cellStyle name="Comma 6 4" xfId="1618"/>
    <cellStyle name="Comma 6 4 2" xfId="23682"/>
    <cellStyle name="Comma 6 4 2 2" xfId="23683"/>
    <cellStyle name="Comma 6 4 2 2 2" xfId="23684"/>
    <cellStyle name="Comma 6 4 2 3" xfId="23685"/>
    <cellStyle name="Comma 6 4 2 4" xfId="23686"/>
    <cellStyle name="Comma 6 4 3" xfId="23687"/>
    <cellStyle name="Comma 6 4 3 2" xfId="23688"/>
    <cellStyle name="Comma 6 4 4" xfId="23689"/>
    <cellStyle name="Comma 6 4 5" xfId="23690"/>
    <cellStyle name="Comma 6 4 6" xfId="23691"/>
    <cellStyle name="Comma 6 4 7" xfId="23692"/>
    <cellStyle name="Comma 6 5" xfId="1619"/>
    <cellStyle name="Comma 6 5 2" xfId="23693"/>
    <cellStyle name="Comma 6 5 2 2" xfId="23694"/>
    <cellStyle name="Comma 6 5 3" xfId="23695"/>
    <cellStyle name="Comma 6 5 4" xfId="23696"/>
    <cellStyle name="Comma 6 5 5" xfId="23697"/>
    <cellStyle name="Comma 6 6" xfId="1620"/>
    <cellStyle name="Comma 6 6 2" xfId="23698"/>
    <cellStyle name="Comma 6 6 3" xfId="23699"/>
    <cellStyle name="Comma 6 7" xfId="622"/>
    <cellStyle name="Comma 6 7 2" xfId="23700"/>
    <cellStyle name="Comma 6 8" xfId="9836"/>
    <cellStyle name="Comma 6 9" xfId="23701"/>
    <cellStyle name="Comma 60" xfId="23702"/>
    <cellStyle name="Comma 61" xfId="23703"/>
    <cellStyle name="Comma 62" xfId="23704"/>
    <cellStyle name="Comma 63" xfId="23705"/>
    <cellStyle name="Comma 64" xfId="23706"/>
    <cellStyle name="Comma 65" xfId="23707"/>
    <cellStyle name="Comma 66" xfId="23708"/>
    <cellStyle name="Comma 67" xfId="23709"/>
    <cellStyle name="Comma 68" xfId="23710"/>
    <cellStyle name="Comma 69" xfId="23711"/>
    <cellStyle name="Comma 7" xfId="1621"/>
    <cellStyle name="Comma 7 2" xfId="1622"/>
    <cellStyle name="Comma 7 2 2" xfId="1623"/>
    <cellStyle name="Comma 7 2 2 2" xfId="1624"/>
    <cellStyle name="Comma 7 2 2 2 2" xfId="23712"/>
    <cellStyle name="Comma 7 2 2 3" xfId="23713"/>
    <cellStyle name="Comma 7 2 2 4" xfId="23714"/>
    <cellStyle name="Comma 7 2 3" xfId="1625"/>
    <cellStyle name="Comma 7 2 3 2" xfId="23715"/>
    <cellStyle name="Comma 7 2 4" xfId="23716"/>
    <cellStyle name="Comma 7 3" xfId="1626"/>
    <cellStyle name="Comma 7 3 2" xfId="1627"/>
    <cellStyle name="Comma 7 3 2 2" xfId="23717"/>
    <cellStyle name="Comma 7 3 3" xfId="23718"/>
    <cellStyle name="Comma 7 4" xfId="1628"/>
    <cellStyle name="Comma 7 4 2" xfId="23719"/>
    <cellStyle name="Comma 7 4 3" xfId="23720"/>
    <cellStyle name="Comma 7 5" xfId="1629"/>
    <cellStyle name="Comma 7 5 2" xfId="23721"/>
    <cellStyle name="Comma 7 5 3" xfId="23722"/>
    <cellStyle name="Comma 7 6" xfId="1630"/>
    <cellStyle name="Comma 7 6 2" xfId="23723"/>
    <cellStyle name="Comma 7 7" xfId="1631"/>
    <cellStyle name="Comma 7 7 2" xfId="23724"/>
    <cellStyle name="Comma 7 8" xfId="1632"/>
    <cellStyle name="Comma 7 8 2" xfId="23725"/>
    <cellStyle name="Comma 7 9" xfId="23726"/>
    <cellStyle name="Comma 7 9 2" xfId="23727"/>
    <cellStyle name="Comma 70" xfId="23728"/>
    <cellStyle name="Comma 71" xfId="23729"/>
    <cellStyle name="Comma 8" xfId="1633"/>
    <cellStyle name="Comma 8 2" xfId="1634"/>
    <cellStyle name="Comma 8 2 2" xfId="1635"/>
    <cellStyle name="Comma 8 2 2 2" xfId="23730"/>
    <cellStyle name="Comma 8 2 2 2 2" xfId="23731"/>
    <cellStyle name="Comma 8 2 3" xfId="23732"/>
    <cellStyle name="Comma 8 2 3 2" xfId="23733"/>
    <cellStyle name="Comma 8 2 4" xfId="23734"/>
    <cellStyle name="Comma 8 2 4 2" xfId="23735"/>
    <cellStyle name="Comma 8 2 4 3" xfId="23736"/>
    <cellStyle name="Comma 8 2 5" xfId="23737"/>
    <cellStyle name="Comma 8 3" xfId="1636"/>
    <cellStyle name="Comma 8 3 2" xfId="23738"/>
    <cellStyle name="Comma 8 3 2 2" xfId="23739"/>
    <cellStyle name="Comma 8 3 3" xfId="23740"/>
    <cellStyle name="Comma 8 3 4" xfId="23741"/>
    <cellStyle name="Comma 8 4" xfId="1637"/>
    <cellStyle name="Comma 8 4 2" xfId="23742"/>
    <cellStyle name="Comma 8 5" xfId="1638"/>
    <cellStyle name="Comma 8 5 2" xfId="23743"/>
    <cellStyle name="Comma 8 6" xfId="1639"/>
    <cellStyle name="Comma 8 6 2" xfId="23744"/>
    <cellStyle name="Comma 8 7" xfId="1640"/>
    <cellStyle name="Comma 8 7 2" xfId="23745"/>
    <cellStyle name="Comma 8 8" xfId="23746"/>
    <cellStyle name="Comma 8 8 2" xfId="23747"/>
    <cellStyle name="Comma 8 9" xfId="23748"/>
    <cellStyle name="Comma 9" xfId="1641"/>
    <cellStyle name="Comma 9 2" xfId="1642"/>
    <cellStyle name="Comma 9 2 2" xfId="23749"/>
    <cellStyle name="Comma 9 2 2 2" xfId="23750"/>
    <cellStyle name="Comma 9 2 2 3" xfId="23751"/>
    <cellStyle name="Comma 9 2 3" xfId="23752"/>
    <cellStyle name="Comma 9 3" xfId="1643"/>
    <cellStyle name="Comma 9 3 2" xfId="23753"/>
    <cellStyle name="Comma 9 3 2 2" xfId="23754"/>
    <cellStyle name="Comma 9 4" xfId="1644"/>
    <cellStyle name="Comma 9 4 2" xfId="23755"/>
    <cellStyle name="Comma 9 5" xfId="1645"/>
    <cellStyle name="Comma 9 5 2" xfId="23756"/>
    <cellStyle name="Comma 9 6" xfId="23757"/>
    <cellStyle name="Comma 9 6 2" xfId="23758"/>
    <cellStyle name="Comma 9 7" xfId="23759"/>
    <cellStyle name="Comma0" xfId="1646"/>
    <cellStyle name="Comma0 2" xfId="23760"/>
    <cellStyle name="Comma0 2 2" xfId="23761"/>
    <cellStyle name="Comma0 2 2 2" xfId="23762"/>
    <cellStyle name="Comma0 2 2 2 2" xfId="23763"/>
    <cellStyle name="Comma0 2 2 3" xfId="23764"/>
    <cellStyle name="Comma0 2 3" xfId="23765"/>
    <cellStyle name="Comma0 2 3 2" xfId="23766"/>
    <cellStyle name="Comma0 2 4" xfId="23767"/>
    <cellStyle name="Comma0 3" xfId="23768"/>
    <cellStyle name="Comma0 3 2" xfId="23769"/>
    <cellStyle name="Comma0 3 3" xfId="23770"/>
    <cellStyle name="Comma0 4" xfId="23771"/>
    <cellStyle name="Comma2 (0)" xfId="1647"/>
    <cellStyle name="Comment" xfId="1648"/>
    <cellStyle name="Commentaire" xfId="1649"/>
    <cellStyle name="Commentaire 10" xfId="23772"/>
    <cellStyle name="Commentaire 10 2" xfId="23773"/>
    <cellStyle name="Commentaire 11" xfId="23774"/>
    <cellStyle name="Commentaire 12" xfId="23775"/>
    <cellStyle name="Commentaire 13" xfId="23776"/>
    <cellStyle name="Commentaire 14" xfId="23777"/>
    <cellStyle name="Commentaire 15" xfId="23778"/>
    <cellStyle name="Commentaire 16" xfId="23779"/>
    <cellStyle name="Commentaire 17" xfId="23780"/>
    <cellStyle name="Commentaire 18" xfId="23781"/>
    <cellStyle name="Commentaire 19" xfId="23782"/>
    <cellStyle name="Commentaire 2" xfId="9837"/>
    <cellStyle name="Commentaire 2 10" xfId="23783"/>
    <cellStyle name="Commentaire 2 10 2" xfId="23784"/>
    <cellStyle name="Commentaire 2 10 3" xfId="23785"/>
    <cellStyle name="Commentaire 2 10 4" xfId="23786"/>
    <cellStyle name="Commentaire 2 10 5" xfId="23787"/>
    <cellStyle name="Commentaire 2 10 6" xfId="23788"/>
    <cellStyle name="Commentaire 2 10 7" xfId="23789"/>
    <cellStyle name="Commentaire 2 10 8" xfId="23790"/>
    <cellStyle name="Commentaire 2 10 9" xfId="23791"/>
    <cellStyle name="Commentaire 2 11" xfId="23792"/>
    <cellStyle name="Commentaire 2 12" xfId="23793"/>
    <cellStyle name="Commentaire 2 13" xfId="23794"/>
    <cellStyle name="Commentaire 2 14" xfId="23795"/>
    <cellStyle name="Commentaire 2 15" xfId="23796"/>
    <cellStyle name="Commentaire 2 16" xfId="23797"/>
    <cellStyle name="Commentaire 2 17" xfId="23798"/>
    <cellStyle name="Commentaire 2 18" xfId="23799"/>
    <cellStyle name="Commentaire 2 19" xfId="23800"/>
    <cellStyle name="Commentaire 2 2" xfId="23801"/>
    <cellStyle name="Commentaire 2 2 10" xfId="23802"/>
    <cellStyle name="Commentaire 2 2 11" xfId="23803"/>
    <cellStyle name="Commentaire 2 2 12" xfId="23804"/>
    <cellStyle name="Commentaire 2 2 13" xfId="23805"/>
    <cellStyle name="Commentaire 2 2 14" xfId="23806"/>
    <cellStyle name="Commentaire 2 2 15" xfId="23807"/>
    <cellStyle name="Commentaire 2 2 16" xfId="23808"/>
    <cellStyle name="Commentaire 2 2 17" xfId="23809"/>
    <cellStyle name="Commentaire 2 2 18" xfId="23810"/>
    <cellStyle name="Commentaire 2 2 19" xfId="23811"/>
    <cellStyle name="Commentaire 2 2 2" xfId="23812"/>
    <cellStyle name="Commentaire 2 2 2 10" xfId="23813"/>
    <cellStyle name="Commentaire 2 2 2 10 2" xfId="23814"/>
    <cellStyle name="Commentaire 2 2 2 10 3" xfId="23815"/>
    <cellStyle name="Commentaire 2 2 2 10 4" xfId="23816"/>
    <cellStyle name="Commentaire 2 2 2 10 5" xfId="23817"/>
    <cellStyle name="Commentaire 2 2 2 10 6" xfId="23818"/>
    <cellStyle name="Commentaire 2 2 2 10 7" xfId="23819"/>
    <cellStyle name="Commentaire 2 2 2 10 8" xfId="23820"/>
    <cellStyle name="Commentaire 2 2 2 11" xfId="23821"/>
    <cellStyle name="Commentaire 2 2 2 12" xfId="23822"/>
    <cellStyle name="Commentaire 2 2 2 13" xfId="23823"/>
    <cellStyle name="Commentaire 2 2 2 14" xfId="23824"/>
    <cellStyle name="Commentaire 2 2 2 15" xfId="23825"/>
    <cellStyle name="Commentaire 2 2 2 16" xfId="23826"/>
    <cellStyle name="Commentaire 2 2 2 17" xfId="23827"/>
    <cellStyle name="Commentaire 2 2 2 18" xfId="23828"/>
    <cellStyle name="Commentaire 2 2 2 19" xfId="23829"/>
    <cellStyle name="Commentaire 2 2 2 2" xfId="23830"/>
    <cellStyle name="Commentaire 2 2 2 2 10" xfId="23831"/>
    <cellStyle name="Commentaire 2 2 2 2 11" xfId="23832"/>
    <cellStyle name="Commentaire 2 2 2 2 12" xfId="23833"/>
    <cellStyle name="Commentaire 2 2 2 2 13" xfId="23834"/>
    <cellStyle name="Commentaire 2 2 2 2 14" xfId="23835"/>
    <cellStyle name="Commentaire 2 2 2 2 15" xfId="23836"/>
    <cellStyle name="Commentaire 2 2 2 2 16" xfId="23837"/>
    <cellStyle name="Commentaire 2 2 2 2 17" xfId="23838"/>
    <cellStyle name="Commentaire 2 2 2 2 18" xfId="23839"/>
    <cellStyle name="Commentaire 2 2 2 2 19" xfId="23840"/>
    <cellStyle name="Commentaire 2 2 2 2 2" xfId="23841"/>
    <cellStyle name="Commentaire 2 2 2 2 2 2" xfId="23842"/>
    <cellStyle name="Commentaire 2 2 2 2 2 2 2" xfId="23843"/>
    <cellStyle name="Commentaire 2 2 2 2 2 3" xfId="23844"/>
    <cellStyle name="Commentaire 2 2 2 2 2 3 2" xfId="23845"/>
    <cellStyle name="Commentaire 2 2 2 2 2 4" xfId="23846"/>
    <cellStyle name="Commentaire 2 2 2 2 2 4 2" xfId="23847"/>
    <cellStyle name="Commentaire 2 2 2 2 2 5" xfId="23848"/>
    <cellStyle name="Commentaire 2 2 2 2 2 6" xfId="23849"/>
    <cellStyle name="Commentaire 2 2 2 2 2 7" xfId="23850"/>
    <cellStyle name="Commentaire 2 2 2 2 2 8" xfId="23851"/>
    <cellStyle name="Commentaire 2 2 2 2 2 9" xfId="23852"/>
    <cellStyle name="Commentaire 2 2 2 2 20" xfId="23853"/>
    <cellStyle name="Commentaire 2 2 2 2 21" xfId="23854"/>
    <cellStyle name="Commentaire 2 2 2 2 22" xfId="23855"/>
    <cellStyle name="Commentaire 2 2 2 2 23" xfId="23856"/>
    <cellStyle name="Commentaire 2 2 2 2 24" xfId="23857"/>
    <cellStyle name="Commentaire 2 2 2 2 25" xfId="23858"/>
    <cellStyle name="Commentaire 2 2 2 2 3" xfId="23859"/>
    <cellStyle name="Commentaire 2 2 2 2 3 2" xfId="23860"/>
    <cellStyle name="Commentaire 2 2 2 2 3 3" xfId="23861"/>
    <cellStyle name="Commentaire 2 2 2 2 3 4" xfId="23862"/>
    <cellStyle name="Commentaire 2 2 2 2 3 5" xfId="23863"/>
    <cellStyle name="Commentaire 2 2 2 2 3 6" xfId="23864"/>
    <cellStyle name="Commentaire 2 2 2 2 3 7" xfId="23865"/>
    <cellStyle name="Commentaire 2 2 2 2 3 8" xfId="23866"/>
    <cellStyle name="Commentaire 2 2 2 2 3 9" xfId="23867"/>
    <cellStyle name="Commentaire 2 2 2 2 4" xfId="23868"/>
    <cellStyle name="Commentaire 2 2 2 2 4 2" xfId="23869"/>
    <cellStyle name="Commentaire 2 2 2 2 4 3" xfId="23870"/>
    <cellStyle name="Commentaire 2 2 2 2 4 4" xfId="23871"/>
    <cellStyle name="Commentaire 2 2 2 2 4 5" xfId="23872"/>
    <cellStyle name="Commentaire 2 2 2 2 4 6" xfId="23873"/>
    <cellStyle name="Commentaire 2 2 2 2 4 7" xfId="23874"/>
    <cellStyle name="Commentaire 2 2 2 2 4 8" xfId="23875"/>
    <cellStyle name="Commentaire 2 2 2 2 4 9" xfId="23876"/>
    <cellStyle name="Commentaire 2 2 2 2 5" xfId="23877"/>
    <cellStyle name="Commentaire 2 2 2 2 5 2" xfId="23878"/>
    <cellStyle name="Commentaire 2 2 2 2 5 3" xfId="23879"/>
    <cellStyle name="Commentaire 2 2 2 2 5 4" xfId="23880"/>
    <cellStyle name="Commentaire 2 2 2 2 5 5" xfId="23881"/>
    <cellStyle name="Commentaire 2 2 2 2 5 6" xfId="23882"/>
    <cellStyle name="Commentaire 2 2 2 2 5 7" xfId="23883"/>
    <cellStyle name="Commentaire 2 2 2 2 5 8" xfId="23884"/>
    <cellStyle name="Commentaire 2 2 2 2 5 9" xfId="23885"/>
    <cellStyle name="Commentaire 2 2 2 2 6" xfId="23886"/>
    <cellStyle name="Commentaire 2 2 2 2 6 2" xfId="23887"/>
    <cellStyle name="Commentaire 2 2 2 2 6 3" xfId="23888"/>
    <cellStyle name="Commentaire 2 2 2 2 6 4" xfId="23889"/>
    <cellStyle name="Commentaire 2 2 2 2 6 5" xfId="23890"/>
    <cellStyle name="Commentaire 2 2 2 2 6 6" xfId="23891"/>
    <cellStyle name="Commentaire 2 2 2 2 6 7" xfId="23892"/>
    <cellStyle name="Commentaire 2 2 2 2 6 8" xfId="23893"/>
    <cellStyle name="Commentaire 2 2 2 2 6 9" xfId="23894"/>
    <cellStyle name="Commentaire 2 2 2 2 7" xfId="23895"/>
    <cellStyle name="Commentaire 2 2 2 2 7 2" xfId="23896"/>
    <cellStyle name="Commentaire 2 2 2 2 7 3" xfId="23897"/>
    <cellStyle name="Commentaire 2 2 2 2 7 4" xfId="23898"/>
    <cellStyle name="Commentaire 2 2 2 2 7 5" xfId="23899"/>
    <cellStyle name="Commentaire 2 2 2 2 7 6" xfId="23900"/>
    <cellStyle name="Commentaire 2 2 2 2 7 7" xfId="23901"/>
    <cellStyle name="Commentaire 2 2 2 2 7 8" xfId="23902"/>
    <cellStyle name="Commentaire 2 2 2 2 8" xfId="23903"/>
    <cellStyle name="Commentaire 2 2 2 2 9" xfId="23904"/>
    <cellStyle name="Commentaire 2 2 2 20" xfId="23905"/>
    <cellStyle name="Commentaire 2 2 2 21" xfId="23906"/>
    <cellStyle name="Commentaire 2 2 2 22" xfId="23907"/>
    <cellStyle name="Commentaire 2 2 2 23" xfId="23908"/>
    <cellStyle name="Commentaire 2 2 2 24" xfId="23909"/>
    <cellStyle name="Commentaire 2 2 2 25" xfId="23910"/>
    <cellStyle name="Commentaire 2 2 2 26" xfId="23911"/>
    <cellStyle name="Commentaire 2 2 2 27" xfId="23912"/>
    <cellStyle name="Commentaire 2 2 2 3" xfId="23913"/>
    <cellStyle name="Commentaire 2 2 2 3 10" xfId="23914"/>
    <cellStyle name="Commentaire 2 2 2 3 11" xfId="23915"/>
    <cellStyle name="Commentaire 2 2 2 3 12" xfId="23916"/>
    <cellStyle name="Commentaire 2 2 2 3 13" xfId="23917"/>
    <cellStyle name="Commentaire 2 2 2 3 14" xfId="23918"/>
    <cellStyle name="Commentaire 2 2 2 3 15" xfId="23919"/>
    <cellStyle name="Commentaire 2 2 2 3 16" xfId="23920"/>
    <cellStyle name="Commentaire 2 2 2 3 17" xfId="23921"/>
    <cellStyle name="Commentaire 2 2 2 3 18" xfId="23922"/>
    <cellStyle name="Commentaire 2 2 2 3 19" xfId="23923"/>
    <cellStyle name="Commentaire 2 2 2 3 2" xfId="23924"/>
    <cellStyle name="Commentaire 2 2 2 3 2 2" xfId="23925"/>
    <cellStyle name="Commentaire 2 2 2 3 2 3" xfId="23926"/>
    <cellStyle name="Commentaire 2 2 2 3 2 4" xfId="23927"/>
    <cellStyle name="Commentaire 2 2 2 3 2 5" xfId="23928"/>
    <cellStyle name="Commentaire 2 2 2 3 2 6" xfId="23929"/>
    <cellStyle name="Commentaire 2 2 2 3 2 7" xfId="23930"/>
    <cellStyle name="Commentaire 2 2 2 3 2 8" xfId="23931"/>
    <cellStyle name="Commentaire 2 2 2 3 20" xfId="23932"/>
    <cellStyle name="Commentaire 2 2 2 3 21" xfId="23933"/>
    <cellStyle name="Commentaire 2 2 2 3 22" xfId="23934"/>
    <cellStyle name="Commentaire 2 2 2 3 23" xfId="23935"/>
    <cellStyle name="Commentaire 2 2 2 3 24" xfId="23936"/>
    <cellStyle name="Commentaire 2 2 2 3 3" xfId="23937"/>
    <cellStyle name="Commentaire 2 2 2 3 3 2" xfId="23938"/>
    <cellStyle name="Commentaire 2 2 2 3 3 3" xfId="23939"/>
    <cellStyle name="Commentaire 2 2 2 3 3 4" xfId="23940"/>
    <cellStyle name="Commentaire 2 2 2 3 3 5" xfId="23941"/>
    <cellStyle name="Commentaire 2 2 2 3 3 6" xfId="23942"/>
    <cellStyle name="Commentaire 2 2 2 3 3 7" xfId="23943"/>
    <cellStyle name="Commentaire 2 2 2 3 3 8" xfId="23944"/>
    <cellStyle name="Commentaire 2 2 2 3 4" xfId="23945"/>
    <cellStyle name="Commentaire 2 2 2 3 4 2" xfId="23946"/>
    <cellStyle name="Commentaire 2 2 2 3 4 3" xfId="23947"/>
    <cellStyle name="Commentaire 2 2 2 3 4 4" xfId="23948"/>
    <cellStyle name="Commentaire 2 2 2 3 4 5" xfId="23949"/>
    <cellStyle name="Commentaire 2 2 2 3 4 6" xfId="23950"/>
    <cellStyle name="Commentaire 2 2 2 3 4 7" xfId="23951"/>
    <cellStyle name="Commentaire 2 2 2 3 4 8" xfId="23952"/>
    <cellStyle name="Commentaire 2 2 2 3 5" xfId="23953"/>
    <cellStyle name="Commentaire 2 2 2 3 5 2" xfId="23954"/>
    <cellStyle name="Commentaire 2 2 2 3 5 3" xfId="23955"/>
    <cellStyle name="Commentaire 2 2 2 3 5 4" xfId="23956"/>
    <cellStyle name="Commentaire 2 2 2 3 5 5" xfId="23957"/>
    <cellStyle name="Commentaire 2 2 2 3 5 6" xfId="23958"/>
    <cellStyle name="Commentaire 2 2 2 3 5 7" xfId="23959"/>
    <cellStyle name="Commentaire 2 2 2 3 5 8" xfId="23960"/>
    <cellStyle name="Commentaire 2 2 2 3 6" xfId="23961"/>
    <cellStyle name="Commentaire 2 2 2 3 6 2" xfId="23962"/>
    <cellStyle name="Commentaire 2 2 2 3 6 3" xfId="23963"/>
    <cellStyle name="Commentaire 2 2 2 3 6 4" xfId="23964"/>
    <cellStyle name="Commentaire 2 2 2 3 6 5" xfId="23965"/>
    <cellStyle name="Commentaire 2 2 2 3 6 6" xfId="23966"/>
    <cellStyle name="Commentaire 2 2 2 3 6 7" xfId="23967"/>
    <cellStyle name="Commentaire 2 2 2 3 6 8" xfId="23968"/>
    <cellStyle name="Commentaire 2 2 2 3 7" xfId="23969"/>
    <cellStyle name="Commentaire 2 2 2 3 7 2" xfId="23970"/>
    <cellStyle name="Commentaire 2 2 2 3 7 3" xfId="23971"/>
    <cellStyle name="Commentaire 2 2 2 3 7 4" xfId="23972"/>
    <cellStyle name="Commentaire 2 2 2 3 7 5" xfId="23973"/>
    <cellStyle name="Commentaire 2 2 2 3 7 6" xfId="23974"/>
    <cellStyle name="Commentaire 2 2 2 3 7 7" xfId="23975"/>
    <cellStyle name="Commentaire 2 2 2 3 7 8" xfId="23976"/>
    <cellStyle name="Commentaire 2 2 2 3 8" xfId="23977"/>
    <cellStyle name="Commentaire 2 2 2 3 9" xfId="23978"/>
    <cellStyle name="Commentaire 2 2 2 4" xfId="23979"/>
    <cellStyle name="Commentaire 2 2 2 4 10" xfId="23980"/>
    <cellStyle name="Commentaire 2 2 2 4 11" xfId="23981"/>
    <cellStyle name="Commentaire 2 2 2 4 12" xfId="23982"/>
    <cellStyle name="Commentaire 2 2 2 4 13" xfId="23983"/>
    <cellStyle name="Commentaire 2 2 2 4 14" xfId="23984"/>
    <cellStyle name="Commentaire 2 2 2 4 15" xfId="23985"/>
    <cellStyle name="Commentaire 2 2 2 4 16" xfId="23986"/>
    <cellStyle name="Commentaire 2 2 2 4 17" xfId="23987"/>
    <cellStyle name="Commentaire 2 2 2 4 18" xfId="23988"/>
    <cellStyle name="Commentaire 2 2 2 4 2" xfId="23989"/>
    <cellStyle name="Commentaire 2 2 2 4 3" xfId="23990"/>
    <cellStyle name="Commentaire 2 2 2 4 4" xfId="23991"/>
    <cellStyle name="Commentaire 2 2 2 4 5" xfId="23992"/>
    <cellStyle name="Commentaire 2 2 2 4 6" xfId="23993"/>
    <cellStyle name="Commentaire 2 2 2 4 7" xfId="23994"/>
    <cellStyle name="Commentaire 2 2 2 4 8" xfId="23995"/>
    <cellStyle name="Commentaire 2 2 2 4 9" xfId="23996"/>
    <cellStyle name="Commentaire 2 2 2 5" xfId="23997"/>
    <cellStyle name="Commentaire 2 2 2 5 10" xfId="23998"/>
    <cellStyle name="Commentaire 2 2 2 5 11" xfId="23999"/>
    <cellStyle name="Commentaire 2 2 2 5 12" xfId="24000"/>
    <cellStyle name="Commentaire 2 2 2 5 13" xfId="24001"/>
    <cellStyle name="Commentaire 2 2 2 5 14" xfId="24002"/>
    <cellStyle name="Commentaire 2 2 2 5 15" xfId="24003"/>
    <cellStyle name="Commentaire 2 2 2 5 16" xfId="24004"/>
    <cellStyle name="Commentaire 2 2 2 5 17" xfId="24005"/>
    <cellStyle name="Commentaire 2 2 2 5 18" xfId="24006"/>
    <cellStyle name="Commentaire 2 2 2 5 2" xfId="24007"/>
    <cellStyle name="Commentaire 2 2 2 5 3" xfId="24008"/>
    <cellStyle name="Commentaire 2 2 2 5 4" xfId="24009"/>
    <cellStyle name="Commentaire 2 2 2 5 5" xfId="24010"/>
    <cellStyle name="Commentaire 2 2 2 5 6" xfId="24011"/>
    <cellStyle name="Commentaire 2 2 2 5 7" xfId="24012"/>
    <cellStyle name="Commentaire 2 2 2 5 8" xfId="24013"/>
    <cellStyle name="Commentaire 2 2 2 5 9" xfId="24014"/>
    <cellStyle name="Commentaire 2 2 2 6" xfId="24015"/>
    <cellStyle name="Commentaire 2 2 2 6 10" xfId="24016"/>
    <cellStyle name="Commentaire 2 2 2 6 11" xfId="24017"/>
    <cellStyle name="Commentaire 2 2 2 6 12" xfId="24018"/>
    <cellStyle name="Commentaire 2 2 2 6 13" xfId="24019"/>
    <cellStyle name="Commentaire 2 2 2 6 14" xfId="24020"/>
    <cellStyle name="Commentaire 2 2 2 6 15" xfId="24021"/>
    <cellStyle name="Commentaire 2 2 2 6 16" xfId="24022"/>
    <cellStyle name="Commentaire 2 2 2 6 17" xfId="24023"/>
    <cellStyle name="Commentaire 2 2 2 6 18" xfId="24024"/>
    <cellStyle name="Commentaire 2 2 2 6 2" xfId="24025"/>
    <cellStyle name="Commentaire 2 2 2 6 3" xfId="24026"/>
    <cellStyle name="Commentaire 2 2 2 6 4" xfId="24027"/>
    <cellStyle name="Commentaire 2 2 2 6 5" xfId="24028"/>
    <cellStyle name="Commentaire 2 2 2 6 6" xfId="24029"/>
    <cellStyle name="Commentaire 2 2 2 6 7" xfId="24030"/>
    <cellStyle name="Commentaire 2 2 2 6 8" xfId="24031"/>
    <cellStyle name="Commentaire 2 2 2 6 9" xfId="24032"/>
    <cellStyle name="Commentaire 2 2 2 7" xfId="24033"/>
    <cellStyle name="Commentaire 2 2 2 7 2" xfId="24034"/>
    <cellStyle name="Commentaire 2 2 2 7 3" xfId="24035"/>
    <cellStyle name="Commentaire 2 2 2 7 4" xfId="24036"/>
    <cellStyle name="Commentaire 2 2 2 7 5" xfId="24037"/>
    <cellStyle name="Commentaire 2 2 2 7 6" xfId="24038"/>
    <cellStyle name="Commentaire 2 2 2 7 7" xfId="24039"/>
    <cellStyle name="Commentaire 2 2 2 7 8" xfId="24040"/>
    <cellStyle name="Commentaire 2 2 2 7 9" xfId="24041"/>
    <cellStyle name="Commentaire 2 2 2 8" xfId="24042"/>
    <cellStyle name="Commentaire 2 2 2 8 2" xfId="24043"/>
    <cellStyle name="Commentaire 2 2 2 8 3" xfId="24044"/>
    <cellStyle name="Commentaire 2 2 2 8 4" xfId="24045"/>
    <cellStyle name="Commentaire 2 2 2 8 5" xfId="24046"/>
    <cellStyle name="Commentaire 2 2 2 8 6" xfId="24047"/>
    <cellStyle name="Commentaire 2 2 2 8 7" xfId="24048"/>
    <cellStyle name="Commentaire 2 2 2 8 8" xfId="24049"/>
    <cellStyle name="Commentaire 2 2 2 8 9" xfId="24050"/>
    <cellStyle name="Commentaire 2 2 2 9" xfId="24051"/>
    <cellStyle name="Commentaire 2 2 2 9 2" xfId="24052"/>
    <cellStyle name="Commentaire 2 2 2 9 3" xfId="24053"/>
    <cellStyle name="Commentaire 2 2 2 9 4" xfId="24054"/>
    <cellStyle name="Commentaire 2 2 2 9 5" xfId="24055"/>
    <cellStyle name="Commentaire 2 2 2 9 6" xfId="24056"/>
    <cellStyle name="Commentaire 2 2 2 9 7" xfId="24057"/>
    <cellStyle name="Commentaire 2 2 2 9 8" xfId="24058"/>
    <cellStyle name="Commentaire 2 2 20" xfId="24059"/>
    <cellStyle name="Commentaire 2 2 21" xfId="24060"/>
    <cellStyle name="Commentaire 2 2 22" xfId="24061"/>
    <cellStyle name="Commentaire 2 2 23" xfId="24062"/>
    <cellStyle name="Commentaire 2 2 24" xfId="24063"/>
    <cellStyle name="Commentaire 2 2 25" xfId="24064"/>
    <cellStyle name="Commentaire 2 2 26" xfId="24065"/>
    <cellStyle name="Commentaire 2 2 3" xfId="24066"/>
    <cellStyle name="Commentaire 2 2 3 10" xfId="24067"/>
    <cellStyle name="Commentaire 2 2 3 11" xfId="24068"/>
    <cellStyle name="Commentaire 2 2 3 12" xfId="24069"/>
    <cellStyle name="Commentaire 2 2 3 13" xfId="24070"/>
    <cellStyle name="Commentaire 2 2 3 14" xfId="24071"/>
    <cellStyle name="Commentaire 2 2 3 15" xfId="24072"/>
    <cellStyle name="Commentaire 2 2 3 16" xfId="24073"/>
    <cellStyle name="Commentaire 2 2 3 17" xfId="24074"/>
    <cellStyle name="Commentaire 2 2 3 18" xfId="24075"/>
    <cellStyle name="Commentaire 2 2 3 19" xfId="24076"/>
    <cellStyle name="Commentaire 2 2 3 2" xfId="24077"/>
    <cellStyle name="Commentaire 2 2 3 2 2" xfId="24078"/>
    <cellStyle name="Commentaire 2 2 3 2 2 2" xfId="24079"/>
    <cellStyle name="Commentaire 2 2 3 2 3" xfId="24080"/>
    <cellStyle name="Commentaire 2 2 3 2 3 2" xfId="24081"/>
    <cellStyle name="Commentaire 2 2 3 2 4" xfId="24082"/>
    <cellStyle name="Commentaire 2 2 3 2 4 2" xfId="24083"/>
    <cellStyle name="Commentaire 2 2 3 2 5" xfId="24084"/>
    <cellStyle name="Commentaire 2 2 3 2 6" xfId="24085"/>
    <cellStyle name="Commentaire 2 2 3 2 7" xfId="24086"/>
    <cellStyle name="Commentaire 2 2 3 2 8" xfId="24087"/>
    <cellStyle name="Commentaire 2 2 3 2 9" xfId="24088"/>
    <cellStyle name="Commentaire 2 2 3 20" xfId="24089"/>
    <cellStyle name="Commentaire 2 2 3 21" xfId="24090"/>
    <cellStyle name="Commentaire 2 2 3 22" xfId="24091"/>
    <cellStyle name="Commentaire 2 2 3 23" xfId="24092"/>
    <cellStyle name="Commentaire 2 2 3 24" xfId="24093"/>
    <cellStyle name="Commentaire 2 2 3 25" xfId="24094"/>
    <cellStyle name="Commentaire 2 2 3 3" xfId="24095"/>
    <cellStyle name="Commentaire 2 2 3 3 2" xfId="24096"/>
    <cellStyle name="Commentaire 2 2 3 3 3" xfId="24097"/>
    <cellStyle name="Commentaire 2 2 3 3 4" xfId="24098"/>
    <cellStyle name="Commentaire 2 2 3 3 5" xfId="24099"/>
    <cellStyle name="Commentaire 2 2 3 3 6" xfId="24100"/>
    <cellStyle name="Commentaire 2 2 3 3 7" xfId="24101"/>
    <cellStyle name="Commentaire 2 2 3 3 8" xfId="24102"/>
    <cellStyle name="Commentaire 2 2 3 3 9" xfId="24103"/>
    <cellStyle name="Commentaire 2 2 3 4" xfId="24104"/>
    <cellStyle name="Commentaire 2 2 3 4 2" xfId="24105"/>
    <cellStyle name="Commentaire 2 2 3 4 3" xfId="24106"/>
    <cellStyle name="Commentaire 2 2 3 4 4" xfId="24107"/>
    <cellStyle name="Commentaire 2 2 3 4 5" xfId="24108"/>
    <cellStyle name="Commentaire 2 2 3 4 6" xfId="24109"/>
    <cellStyle name="Commentaire 2 2 3 4 7" xfId="24110"/>
    <cellStyle name="Commentaire 2 2 3 4 8" xfId="24111"/>
    <cellStyle name="Commentaire 2 2 3 4 9" xfId="24112"/>
    <cellStyle name="Commentaire 2 2 3 5" xfId="24113"/>
    <cellStyle name="Commentaire 2 2 3 5 2" xfId="24114"/>
    <cellStyle name="Commentaire 2 2 3 5 3" xfId="24115"/>
    <cellStyle name="Commentaire 2 2 3 5 4" xfId="24116"/>
    <cellStyle name="Commentaire 2 2 3 5 5" xfId="24117"/>
    <cellStyle name="Commentaire 2 2 3 5 6" xfId="24118"/>
    <cellStyle name="Commentaire 2 2 3 5 7" xfId="24119"/>
    <cellStyle name="Commentaire 2 2 3 5 8" xfId="24120"/>
    <cellStyle name="Commentaire 2 2 3 5 9" xfId="24121"/>
    <cellStyle name="Commentaire 2 2 3 6" xfId="24122"/>
    <cellStyle name="Commentaire 2 2 3 6 2" xfId="24123"/>
    <cellStyle name="Commentaire 2 2 3 6 3" xfId="24124"/>
    <cellStyle name="Commentaire 2 2 3 6 4" xfId="24125"/>
    <cellStyle name="Commentaire 2 2 3 6 5" xfId="24126"/>
    <cellStyle name="Commentaire 2 2 3 6 6" xfId="24127"/>
    <cellStyle name="Commentaire 2 2 3 6 7" xfId="24128"/>
    <cellStyle name="Commentaire 2 2 3 6 8" xfId="24129"/>
    <cellStyle name="Commentaire 2 2 3 6 9" xfId="24130"/>
    <cellStyle name="Commentaire 2 2 3 7" xfId="24131"/>
    <cellStyle name="Commentaire 2 2 3 7 2" xfId="24132"/>
    <cellStyle name="Commentaire 2 2 3 7 3" xfId="24133"/>
    <cellStyle name="Commentaire 2 2 3 7 4" xfId="24134"/>
    <cellStyle name="Commentaire 2 2 3 7 5" xfId="24135"/>
    <cellStyle name="Commentaire 2 2 3 7 6" xfId="24136"/>
    <cellStyle name="Commentaire 2 2 3 7 7" xfId="24137"/>
    <cellStyle name="Commentaire 2 2 3 7 8" xfId="24138"/>
    <cellStyle name="Commentaire 2 2 3 8" xfId="24139"/>
    <cellStyle name="Commentaire 2 2 3 9" xfId="24140"/>
    <cellStyle name="Commentaire 2 2 4" xfId="24141"/>
    <cellStyle name="Commentaire 2 2 4 10" xfId="24142"/>
    <cellStyle name="Commentaire 2 2 4 11" xfId="24143"/>
    <cellStyle name="Commentaire 2 2 4 12" xfId="24144"/>
    <cellStyle name="Commentaire 2 2 4 13" xfId="24145"/>
    <cellStyle name="Commentaire 2 2 4 14" xfId="24146"/>
    <cellStyle name="Commentaire 2 2 4 15" xfId="24147"/>
    <cellStyle name="Commentaire 2 2 4 16" xfId="24148"/>
    <cellStyle name="Commentaire 2 2 4 17" xfId="24149"/>
    <cellStyle name="Commentaire 2 2 4 18" xfId="24150"/>
    <cellStyle name="Commentaire 2 2 4 2" xfId="24151"/>
    <cellStyle name="Commentaire 2 2 4 3" xfId="24152"/>
    <cellStyle name="Commentaire 2 2 4 4" xfId="24153"/>
    <cellStyle name="Commentaire 2 2 4 5" xfId="24154"/>
    <cellStyle name="Commentaire 2 2 4 6" xfId="24155"/>
    <cellStyle name="Commentaire 2 2 4 7" xfId="24156"/>
    <cellStyle name="Commentaire 2 2 4 8" xfId="24157"/>
    <cellStyle name="Commentaire 2 2 4 9" xfId="24158"/>
    <cellStyle name="Commentaire 2 2 5" xfId="24159"/>
    <cellStyle name="Commentaire 2 2 5 10" xfId="24160"/>
    <cellStyle name="Commentaire 2 2 5 11" xfId="24161"/>
    <cellStyle name="Commentaire 2 2 5 12" xfId="24162"/>
    <cellStyle name="Commentaire 2 2 5 13" xfId="24163"/>
    <cellStyle name="Commentaire 2 2 5 14" xfId="24164"/>
    <cellStyle name="Commentaire 2 2 5 15" xfId="24165"/>
    <cellStyle name="Commentaire 2 2 5 16" xfId="24166"/>
    <cellStyle name="Commentaire 2 2 5 17" xfId="24167"/>
    <cellStyle name="Commentaire 2 2 5 18" xfId="24168"/>
    <cellStyle name="Commentaire 2 2 5 2" xfId="24169"/>
    <cellStyle name="Commentaire 2 2 5 3" xfId="24170"/>
    <cellStyle name="Commentaire 2 2 5 4" xfId="24171"/>
    <cellStyle name="Commentaire 2 2 5 5" xfId="24172"/>
    <cellStyle name="Commentaire 2 2 5 6" xfId="24173"/>
    <cellStyle name="Commentaire 2 2 5 7" xfId="24174"/>
    <cellStyle name="Commentaire 2 2 5 8" xfId="24175"/>
    <cellStyle name="Commentaire 2 2 5 9" xfId="24176"/>
    <cellStyle name="Commentaire 2 2 6" xfId="24177"/>
    <cellStyle name="Commentaire 2 2 6 10" xfId="24178"/>
    <cellStyle name="Commentaire 2 2 6 11" xfId="24179"/>
    <cellStyle name="Commentaire 2 2 6 12" xfId="24180"/>
    <cellStyle name="Commentaire 2 2 6 13" xfId="24181"/>
    <cellStyle name="Commentaire 2 2 6 14" xfId="24182"/>
    <cellStyle name="Commentaire 2 2 6 15" xfId="24183"/>
    <cellStyle name="Commentaire 2 2 6 16" xfId="24184"/>
    <cellStyle name="Commentaire 2 2 6 17" xfId="24185"/>
    <cellStyle name="Commentaire 2 2 6 18" xfId="24186"/>
    <cellStyle name="Commentaire 2 2 6 2" xfId="24187"/>
    <cellStyle name="Commentaire 2 2 6 3" xfId="24188"/>
    <cellStyle name="Commentaire 2 2 6 4" xfId="24189"/>
    <cellStyle name="Commentaire 2 2 6 5" xfId="24190"/>
    <cellStyle name="Commentaire 2 2 6 6" xfId="24191"/>
    <cellStyle name="Commentaire 2 2 6 7" xfId="24192"/>
    <cellStyle name="Commentaire 2 2 6 8" xfId="24193"/>
    <cellStyle name="Commentaire 2 2 6 9" xfId="24194"/>
    <cellStyle name="Commentaire 2 2 7" xfId="24195"/>
    <cellStyle name="Commentaire 2 2 7 10" xfId="24196"/>
    <cellStyle name="Commentaire 2 2 7 11" xfId="24197"/>
    <cellStyle name="Commentaire 2 2 7 12" xfId="24198"/>
    <cellStyle name="Commentaire 2 2 7 13" xfId="24199"/>
    <cellStyle name="Commentaire 2 2 7 14" xfId="24200"/>
    <cellStyle name="Commentaire 2 2 7 15" xfId="24201"/>
    <cellStyle name="Commentaire 2 2 7 16" xfId="24202"/>
    <cellStyle name="Commentaire 2 2 7 17" xfId="24203"/>
    <cellStyle name="Commentaire 2 2 7 18" xfId="24204"/>
    <cellStyle name="Commentaire 2 2 7 2" xfId="24205"/>
    <cellStyle name="Commentaire 2 2 7 3" xfId="24206"/>
    <cellStyle name="Commentaire 2 2 7 4" xfId="24207"/>
    <cellStyle name="Commentaire 2 2 7 5" xfId="24208"/>
    <cellStyle name="Commentaire 2 2 7 6" xfId="24209"/>
    <cellStyle name="Commentaire 2 2 7 7" xfId="24210"/>
    <cellStyle name="Commentaire 2 2 7 8" xfId="24211"/>
    <cellStyle name="Commentaire 2 2 7 9" xfId="24212"/>
    <cellStyle name="Commentaire 2 2 8" xfId="24213"/>
    <cellStyle name="Commentaire 2 2 8 2" xfId="24214"/>
    <cellStyle name="Commentaire 2 2 8 3" xfId="24215"/>
    <cellStyle name="Commentaire 2 2 8 4" xfId="24216"/>
    <cellStyle name="Commentaire 2 2 8 5" xfId="24217"/>
    <cellStyle name="Commentaire 2 2 8 6" xfId="24218"/>
    <cellStyle name="Commentaire 2 2 8 7" xfId="24219"/>
    <cellStyle name="Commentaire 2 2 8 8" xfId="24220"/>
    <cellStyle name="Commentaire 2 2 8 9" xfId="24221"/>
    <cellStyle name="Commentaire 2 2 9" xfId="24222"/>
    <cellStyle name="Commentaire 2 2 9 2" xfId="24223"/>
    <cellStyle name="Commentaire 2 2 9 3" xfId="24224"/>
    <cellStyle name="Commentaire 2 2 9 4" xfId="24225"/>
    <cellStyle name="Commentaire 2 2 9 5" xfId="24226"/>
    <cellStyle name="Commentaire 2 2 9 6" xfId="24227"/>
    <cellStyle name="Commentaire 2 2 9 7" xfId="24228"/>
    <cellStyle name="Commentaire 2 2 9 8" xfId="24229"/>
    <cellStyle name="Commentaire 2 2 9 9" xfId="24230"/>
    <cellStyle name="Commentaire 2 20" xfId="24231"/>
    <cellStyle name="Commentaire 2 21" xfId="24232"/>
    <cellStyle name="Commentaire 2 22" xfId="24233"/>
    <cellStyle name="Commentaire 2 23" xfId="24234"/>
    <cellStyle name="Commentaire 2 24" xfId="24235"/>
    <cellStyle name="Commentaire 2 25" xfId="24236"/>
    <cellStyle name="Commentaire 2 26" xfId="24237"/>
    <cellStyle name="Commentaire 2 27" xfId="24238"/>
    <cellStyle name="Commentaire 2 3" xfId="24239"/>
    <cellStyle name="Commentaire 2 3 10" xfId="24240"/>
    <cellStyle name="Commentaire 2 3 10 2" xfId="24241"/>
    <cellStyle name="Commentaire 2 3 10 3" xfId="24242"/>
    <cellStyle name="Commentaire 2 3 10 4" xfId="24243"/>
    <cellStyle name="Commentaire 2 3 10 5" xfId="24244"/>
    <cellStyle name="Commentaire 2 3 10 6" xfId="24245"/>
    <cellStyle name="Commentaire 2 3 10 7" xfId="24246"/>
    <cellStyle name="Commentaire 2 3 10 8" xfId="24247"/>
    <cellStyle name="Commentaire 2 3 11" xfId="24248"/>
    <cellStyle name="Commentaire 2 3 12" xfId="24249"/>
    <cellStyle name="Commentaire 2 3 13" xfId="24250"/>
    <cellStyle name="Commentaire 2 3 14" xfId="24251"/>
    <cellStyle name="Commentaire 2 3 15" xfId="24252"/>
    <cellStyle name="Commentaire 2 3 16" xfId="24253"/>
    <cellStyle name="Commentaire 2 3 17" xfId="24254"/>
    <cellStyle name="Commentaire 2 3 18" xfId="24255"/>
    <cellStyle name="Commentaire 2 3 19" xfId="24256"/>
    <cellStyle name="Commentaire 2 3 2" xfId="24257"/>
    <cellStyle name="Commentaire 2 3 2 10" xfId="24258"/>
    <cellStyle name="Commentaire 2 3 2 11" xfId="24259"/>
    <cellStyle name="Commentaire 2 3 2 12" xfId="24260"/>
    <cellStyle name="Commentaire 2 3 2 13" xfId="24261"/>
    <cellStyle name="Commentaire 2 3 2 14" xfId="24262"/>
    <cellStyle name="Commentaire 2 3 2 15" xfId="24263"/>
    <cellStyle name="Commentaire 2 3 2 16" xfId="24264"/>
    <cellStyle name="Commentaire 2 3 2 17" xfId="24265"/>
    <cellStyle name="Commentaire 2 3 2 18" xfId="24266"/>
    <cellStyle name="Commentaire 2 3 2 19" xfId="24267"/>
    <cellStyle name="Commentaire 2 3 2 2" xfId="24268"/>
    <cellStyle name="Commentaire 2 3 2 2 2" xfId="24269"/>
    <cellStyle name="Commentaire 2 3 2 2 2 2" xfId="24270"/>
    <cellStyle name="Commentaire 2 3 2 2 3" xfId="24271"/>
    <cellStyle name="Commentaire 2 3 2 2 3 2" xfId="24272"/>
    <cellStyle name="Commentaire 2 3 2 2 4" xfId="24273"/>
    <cellStyle name="Commentaire 2 3 2 2 4 2" xfId="24274"/>
    <cellStyle name="Commentaire 2 3 2 2 5" xfId="24275"/>
    <cellStyle name="Commentaire 2 3 2 2 6" xfId="24276"/>
    <cellStyle name="Commentaire 2 3 2 2 7" xfId="24277"/>
    <cellStyle name="Commentaire 2 3 2 2 8" xfId="24278"/>
    <cellStyle name="Commentaire 2 3 2 2 9" xfId="24279"/>
    <cellStyle name="Commentaire 2 3 2 20" xfId="24280"/>
    <cellStyle name="Commentaire 2 3 2 21" xfId="24281"/>
    <cellStyle name="Commentaire 2 3 2 22" xfId="24282"/>
    <cellStyle name="Commentaire 2 3 2 23" xfId="24283"/>
    <cellStyle name="Commentaire 2 3 2 24" xfId="24284"/>
    <cellStyle name="Commentaire 2 3 2 25" xfId="24285"/>
    <cellStyle name="Commentaire 2 3 2 3" xfId="24286"/>
    <cellStyle name="Commentaire 2 3 2 3 2" xfId="24287"/>
    <cellStyle name="Commentaire 2 3 2 3 3" xfId="24288"/>
    <cellStyle name="Commentaire 2 3 2 3 4" xfId="24289"/>
    <cellStyle name="Commentaire 2 3 2 3 5" xfId="24290"/>
    <cellStyle name="Commentaire 2 3 2 3 6" xfId="24291"/>
    <cellStyle name="Commentaire 2 3 2 3 7" xfId="24292"/>
    <cellStyle name="Commentaire 2 3 2 3 8" xfId="24293"/>
    <cellStyle name="Commentaire 2 3 2 3 9" xfId="24294"/>
    <cellStyle name="Commentaire 2 3 2 4" xfId="24295"/>
    <cellStyle name="Commentaire 2 3 2 4 2" xfId="24296"/>
    <cellStyle name="Commentaire 2 3 2 4 3" xfId="24297"/>
    <cellStyle name="Commentaire 2 3 2 4 4" xfId="24298"/>
    <cellStyle name="Commentaire 2 3 2 4 5" xfId="24299"/>
    <cellStyle name="Commentaire 2 3 2 4 6" xfId="24300"/>
    <cellStyle name="Commentaire 2 3 2 4 7" xfId="24301"/>
    <cellStyle name="Commentaire 2 3 2 4 8" xfId="24302"/>
    <cellStyle name="Commentaire 2 3 2 4 9" xfId="24303"/>
    <cellStyle name="Commentaire 2 3 2 5" xfId="24304"/>
    <cellStyle name="Commentaire 2 3 2 5 2" xfId="24305"/>
    <cellStyle name="Commentaire 2 3 2 5 3" xfId="24306"/>
    <cellStyle name="Commentaire 2 3 2 5 4" xfId="24307"/>
    <cellStyle name="Commentaire 2 3 2 5 5" xfId="24308"/>
    <cellStyle name="Commentaire 2 3 2 5 6" xfId="24309"/>
    <cellStyle name="Commentaire 2 3 2 5 7" xfId="24310"/>
    <cellStyle name="Commentaire 2 3 2 5 8" xfId="24311"/>
    <cellStyle name="Commentaire 2 3 2 5 9" xfId="24312"/>
    <cellStyle name="Commentaire 2 3 2 6" xfId="24313"/>
    <cellStyle name="Commentaire 2 3 2 6 2" xfId="24314"/>
    <cellStyle name="Commentaire 2 3 2 6 3" xfId="24315"/>
    <cellStyle name="Commentaire 2 3 2 6 4" xfId="24316"/>
    <cellStyle name="Commentaire 2 3 2 6 5" xfId="24317"/>
    <cellStyle name="Commentaire 2 3 2 6 6" xfId="24318"/>
    <cellStyle name="Commentaire 2 3 2 6 7" xfId="24319"/>
    <cellStyle name="Commentaire 2 3 2 6 8" xfId="24320"/>
    <cellStyle name="Commentaire 2 3 2 6 9" xfId="24321"/>
    <cellStyle name="Commentaire 2 3 2 7" xfId="24322"/>
    <cellStyle name="Commentaire 2 3 2 7 2" xfId="24323"/>
    <cellStyle name="Commentaire 2 3 2 7 3" xfId="24324"/>
    <cellStyle name="Commentaire 2 3 2 7 4" xfId="24325"/>
    <cellStyle name="Commentaire 2 3 2 7 5" xfId="24326"/>
    <cellStyle name="Commentaire 2 3 2 7 6" xfId="24327"/>
    <cellStyle name="Commentaire 2 3 2 7 7" xfId="24328"/>
    <cellStyle name="Commentaire 2 3 2 7 8" xfId="24329"/>
    <cellStyle name="Commentaire 2 3 2 8" xfId="24330"/>
    <cellStyle name="Commentaire 2 3 2 9" xfId="24331"/>
    <cellStyle name="Commentaire 2 3 20" xfId="24332"/>
    <cellStyle name="Commentaire 2 3 21" xfId="24333"/>
    <cellStyle name="Commentaire 2 3 22" xfId="24334"/>
    <cellStyle name="Commentaire 2 3 23" xfId="24335"/>
    <cellStyle name="Commentaire 2 3 24" xfId="24336"/>
    <cellStyle name="Commentaire 2 3 25" xfId="24337"/>
    <cellStyle name="Commentaire 2 3 26" xfId="24338"/>
    <cellStyle name="Commentaire 2 3 27" xfId="24339"/>
    <cellStyle name="Commentaire 2 3 3" xfId="24340"/>
    <cellStyle name="Commentaire 2 3 3 10" xfId="24341"/>
    <cellStyle name="Commentaire 2 3 3 11" xfId="24342"/>
    <cellStyle name="Commentaire 2 3 3 12" xfId="24343"/>
    <cellStyle name="Commentaire 2 3 3 13" xfId="24344"/>
    <cellStyle name="Commentaire 2 3 3 14" xfId="24345"/>
    <cellStyle name="Commentaire 2 3 3 15" xfId="24346"/>
    <cellStyle name="Commentaire 2 3 3 16" xfId="24347"/>
    <cellStyle name="Commentaire 2 3 3 17" xfId="24348"/>
    <cellStyle name="Commentaire 2 3 3 18" xfId="24349"/>
    <cellStyle name="Commentaire 2 3 3 19" xfId="24350"/>
    <cellStyle name="Commentaire 2 3 3 2" xfId="24351"/>
    <cellStyle name="Commentaire 2 3 3 2 2" xfId="24352"/>
    <cellStyle name="Commentaire 2 3 3 2 3" xfId="24353"/>
    <cellStyle name="Commentaire 2 3 3 2 4" xfId="24354"/>
    <cellStyle name="Commentaire 2 3 3 2 5" xfId="24355"/>
    <cellStyle name="Commentaire 2 3 3 2 6" xfId="24356"/>
    <cellStyle name="Commentaire 2 3 3 2 7" xfId="24357"/>
    <cellStyle name="Commentaire 2 3 3 2 8" xfId="24358"/>
    <cellStyle name="Commentaire 2 3 3 20" xfId="24359"/>
    <cellStyle name="Commentaire 2 3 3 21" xfId="24360"/>
    <cellStyle name="Commentaire 2 3 3 22" xfId="24361"/>
    <cellStyle name="Commentaire 2 3 3 23" xfId="24362"/>
    <cellStyle name="Commentaire 2 3 3 24" xfId="24363"/>
    <cellStyle name="Commentaire 2 3 3 3" xfId="24364"/>
    <cellStyle name="Commentaire 2 3 3 3 2" xfId="24365"/>
    <cellStyle name="Commentaire 2 3 3 3 3" xfId="24366"/>
    <cellStyle name="Commentaire 2 3 3 3 4" xfId="24367"/>
    <cellStyle name="Commentaire 2 3 3 3 5" xfId="24368"/>
    <cellStyle name="Commentaire 2 3 3 3 6" xfId="24369"/>
    <cellStyle name="Commentaire 2 3 3 3 7" xfId="24370"/>
    <cellStyle name="Commentaire 2 3 3 3 8" xfId="24371"/>
    <cellStyle name="Commentaire 2 3 3 4" xfId="24372"/>
    <cellStyle name="Commentaire 2 3 3 4 2" xfId="24373"/>
    <cellStyle name="Commentaire 2 3 3 4 3" xfId="24374"/>
    <cellStyle name="Commentaire 2 3 3 4 4" xfId="24375"/>
    <cellStyle name="Commentaire 2 3 3 4 5" xfId="24376"/>
    <cellStyle name="Commentaire 2 3 3 4 6" xfId="24377"/>
    <cellStyle name="Commentaire 2 3 3 4 7" xfId="24378"/>
    <cellStyle name="Commentaire 2 3 3 4 8" xfId="24379"/>
    <cellStyle name="Commentaire 2 3 3 5" xfId="24380"/>
    <cellStyle name="Commentaire 2 3 3 5 2" xfId="24381"/>
    <cellStyle name="Commentaire 2 3 3 5 3" xfId="24382"/>
    <cellStyle name="Commentaire 2 3 3 5 4" xfId="24383"/>
    <cellStyle name="Commentaire 2 3 3 5 5" xfId="24384"/>
    <cellStyle name="Commentaire 2 3 3 5 6" xfId="24385"/>
    <cellStyle name="Commentaire 2 3 3 5 7" xfId="24386"/>
    <cellStyle name="Commentaire 2 3 3 5 8" xfId="24387"/>
    <cellStyle name="Commentaire 2 3 3 6" xfId="24388"/>
    <cellStyle name="Commentaire 2 3 3 6 2" xfId="24389"/>
    <cellStyle name="Commentaire 2 3 3 6 3" xfId="24390"/>
    <cellStyle name="Commentaire 2 3 3 6 4" xfId="24391"/>
    <cellStyle name="Commentaire 2 3 3 6 5" xfId="24392"/>
    <cellStyle name="Commentaire 2 3 3 6 6" xfId="24393"/>
    <cellStyle name="Commentaire 2 3 3 6 7" xfId="24394"/>
    <cellStyle name="Commentaire 2 3 3 6 8" xfId="24395"/>
    <cellStyle name="Commentaire 2 3 3 7" xfId="24396"/>
    <cellStyle name="Commentaire 2 3 3 7 2" xfId="24397"/>
    <cellStyle name="Commentaire 2 3 3 7 3" xfId="24398"/>
    <cellStyle name="Commentaire 2 3 3 7 4" xfId="24399"/>
    <cellStyle name="Commentaire 2 3 3 7 5" xfId="24400"/>
    <cellStyle name="Commentaire 2 3 3 7 6" xfId="24401"/>
    <cellStyle name="Commentaire 2 3 3 7 7" xfId="24402"/>
    <cellStyle name="Commentaire 2 3 3 7 8" xfId="24403"/>
    <cellStyle name="Commentaire 2 3 3 8" xfId="24404"/>
    <cellStyle name="Commentaire 2 3 3 9" xfId="24405"/>
    <cellStyle name="Commentaire 2 3 4" xfId="24406"/>
    <cellStyle name="Commentaire 2 3 4 10" xfId="24407"/>
    <cellStyle name="Commentaire 2 3 4 11" xfId="24408"/>
    <cellStyle name="Commentaire 2 3 4 12" xfId="24409"/>
    <cellStyle name="Commentaire 2 3 4 13" xfId="24410"/>
    <cellStyle name="Commentaire 2 3 4 14" xfId="24411"/>
    <cellStyle name="Commentaire 2 3 4 15" xfId="24412"/>
    <cellStyle name="Commentaire 2 3 4 16" xfId="24413"/>
    <cellStyle name="Commentaire 2 3 4 17" xfId="24414"/>
    <cellStyle name="Commentaire 2 3 4 18" xfId="24415"/>
    <cellStyle name="Commentaire 2 3 4 2" xfId="24416"/>
    <cellStyle name="Commentaire 2 3 4 3" xfId="24417"/>
    <cellStyle name="Commentaire 2 3 4 4" xfId="24418"/>
    <cellStyle name="Commentaire 2 3 4 5" xfId="24419"/>
    <cellStyle name="Commentaire 2 3 4 6" xfId="24420"/>
    <cellStyle name="Commentaire 2 3 4 7" xfId="24421"/>
    <cellStyle name="Commentaire 2 3 4 8" xfId="24422"/>
    <cellStyle name="Commentaire 2 3 4 9" xfId="24423"/>
    <cellStyle name="Commentaire 2 3 5" xfId="24424"/>
    <cellStyle name="Commentaire 2 3 5 10" xfId="24425"/>
    <cellStyle name="Commentaire 2 3 5 11" xfId="24426"/>
    <cellStyle name="Commentaire 2 3 5 12" xfId="24427"/>
    <cellStyle name="Commentaire 2 3 5 13" xfId="24428"/>
    <cellStyle name="Commentaire 2 3 5 14" xfId="24429"/>
    <cellStyle name="Commentaire 2 3 5 15" xfId="24430"/>
    <cellStyle name="Commentaire 2 3 5 16" xfId="24431"/>
    <cellStyle name="Commentaire 2 3 5 17" xfId="24432"/>
    <cellStyle name="Commentaire 2 3 5 18" xfId="24433"/>
    <cellStyle name="Commentaire 2 3 5 2" xfId="24434"/>
    <cellStyle name="Commentaire 2 3 5 3" xfId="24435"/>
    <cellStyle name="Commentaire 2 3 5 4" xfId="24436"/>
    <cellStyle name="Commentaire 2 3 5 5" xfId="24437"/>
    <cellStyle name="Commentaire 2 3 5 6" xfId="24438"/>
    <cellStyle name="Commentaire 2 3 5 7" xfId="24439"/>
    <cellStyle name="Commentaire 2 3 5 8" xfId="24440"/>
    <cellStyle name="Commentaire 2 3 5 9" xfId="24441"/>
    <cellStyle name="Commentaire 2 3 6" xfId="24442"/>
    <cellStyle name="Commentaire 2 3 6 10" xfId="24443"/>
    <cellStyle name="Commentaire 2 3 6 11" xfId="24444"/>
    <cellStyle name="Commentaire 2 3 6 12" xfId="24445"/>
    <cellStyle name="Commentaire 2 3 6 13" xfId="24446"/>
    <cellStyle name="Commentaire 2 3 6 14" xfId="24447"/>
    <cellStyle name="Commentaire 2 3 6 15" xfId="24448"/>
    <cellStyle name="Commentaire 2 3 6 16" xfId="24449"/>
    <cellStyle name="Commentaire 2 3 6 17" xfId="24450"/>
    <cellStyle name="Commentaire 2 3 6 18" xfId="24451"/>
    <cellStyle name="Commentaire 2 3 6 2" xfId="24452"/>
    <cellStyle name="Commentaire 2 3 6 3" xfId="24453"/>
    <cellStyle name="Commentaire 2 3 6 4" xfId="24454"/>
    <cellStyle name="Commentaire 2 3 6 5" xfId="24455"/>
    <cellStyle name="Commentaire 2 3 6 6" xfId="24456"/>
    <cellStyle name="Commentaire 2 3 6 7" xfId="24457"/>
    <cellStyle name="Commentaire 2 3 6 8" xfId="24458"/>
    <cellStyle name="Commentaire 2 3 6 9" xfId="24459"/>
    <cellStyle name="Commentaire 2 3 7" xfId="24460"/>
    <cellStyle name="Commentaire 2 3 7 2" xfId="24461"/>
    <cellStyle name="Commentaire 2 3 7 3" xfId="24462"/>
    <cellStyle name="Commentaire 2 3 7 4" xfId="24463"/>
    <cellStyle name="Commentaire 2 3 7 5" xfId="24464"/>
    <cellStyle name="Commentaire 2 3 7 6" xfId="24465"/>
    <cellStyle name="Commentaire 2 3 7 7" xfId="24466"/>
    <cellStyle name="Commentaire 2 3 7 8" xfId="24467"/>
    <cellStyle name="Commentaire 2 3 7 9" xfId="24468"/>
    <cellStyle name="Commentaire 2 3 8" xfId="24469"/>
    <cellStyle name="Commentaire 2 3 8 2" xfId="24470"/>
    <cellStyle name="Commentaire 2 3 8 3" xfId="24471"/>
    <cellStyle name="Commentaire 2 3 8 4" xfId="24472"/>
    <cellStyle name="Commentaire 2 3 8 5" xfId="24473"/>
    <cellStyle name="Commentaire 2 3 8 6" xfId="24474"/>
    <cellStyle name="Commentaire 2 3 8 7" xfId="24475"/>
    <cellStyle name="Commentaire 2 3 8 8" xfId="24476"/>
    <cellStyle name="Commentaire 2 3 8 9" xfId="24477"/>
    <cellStyle name="Commentaire 2 3 9" xfId="24478"/>
    <cellStyle name="Commentaire 2 3 9 2" xfId="24479"/>
    <cellStyle name="Commentaire 2 3 9 3" xfId="24480"/>
    <cellStyle name="Commentaire 2 3 9 4" xfId="24481"/>
    <cellStyle name="Commentaire 2 3 9 5" xfId="24482"/>
    <cellStyle name="Commentaire 2 3 9 6" xfId="24483"/>
    <cellStyle name="Commentaire 2 3 9 7" xfId="24484"/>
    <cellStyle name="Commentaire 2 3 9 8" xfId="24485"/>
    <cellStyle name="Commentaire 2 4" xfId="24486"/>
    <cellStyle name="Commentaire 2 4 10" xfId="24487"/>
    <cellStyle name="Commentaire 2 4 11" xfId="24488"/>
    <cellStyle name="Commentaire 2 4 12" xfId="24489"/>
    <cellStyle name="Commentaire 2 4 13" xfId="24490"/>
    <cellStyle name="Commentaire 2 4 14" xfId="24491"/>
    <cellStyle name="Commentaire 2 4 15" xfId="24492"/>
    <cellStyle name="Commentaire 2 4 16" xfId="24493"/>
    <cellStyle name="Commentaire 2 4 17" xfId="24494"/>
    <cellStyle name="Commentaire 2 4 18" xfId="24495"/>
    <cellStyle name="Commentaire 2 4 19" xfId="24496"/>
    <cellStyle name="Commentaire 2 4 2" xfId="24497"/>
    <cellStyle name="Commentaire 2 4 2 2" xfId="24498"/>
    <cellStyle name="Commentaire 2 4 2 2 2" xfId="24499"/>
    <cellStyle name="Commentaire 2 4 2 3" xfId="24500"/>
    <cellStyle name="Commentaire 2 4 2 3 2" xfId="24501"/>
    <cellStyle name="Commentaire 2 4 2 4" xfId="24502"/>
    <cellStyle name="Commentaire 2 4 2 4 2" xfId="24503"/>
    <cellStyle name="Commentaire 2 4 2 5" xfId="24504"/>
    <cellStyle name="Commentaire 2 4 2 6" xfId="24505"/>
    <cellStyle name="Commentaire 2 4 2 7" xfId="24506"/>
    <cellStyle name="Commentaire 2 4 2 8" xfId="24507"/>
    <cellStyle name="Commentaire 2 4 2 9" xfId="24508"/>
    <cellStyle name="Commentaire 2 4 20" xfId="24509"/>
    <cellStyle name="Commentaire 2 4 21" xfId="24510"/>
    <cellStyle name="Commentaire 2 4 22" xfId="24511"/>
    <cellStyle name="Commentaire 2 4 23" xfId="24512"/>
    <cellStyle name="Commentaire 2 4 24" xfId="24513"/>
    <cellStyle name="Commentaire 2 4 25" xfId="24514"/>
    <cellStyle name="Commentaire 2 4 3" xfId="24515"/>
    <cellStyle name="Commentaire 2 4 3 2" xfId="24516"/>
    <cellStyle name="Commentaire 2 4 3 3" xfId="24517"/>
    <cellStyle name="Commentaire 2 4 3 4" xfId="24518"/>
    <cellStyle name="Commentaire 2 4 3 5" xfId="24519"/>
    <cellStyle name="Commentaire 2 4 3 6" xfId="24520"/>
    <cellStyle name="Commentaire 2 4 3 7" xfId="24521"/>
    <cellStyle name="Commentaire 2 4 3 8" xfId="24522"/>
    <cellStyle name="Commentaire 2 4 3 9" xfId="24523"/>
    <cellStyle name="Commentaire 2 4 4" xfId="24524"/>
    <cellStyle name="Commentaire 2 4 4 2" xfId="24525"/>
    <cellStyle name="Commentaire 2 4 4 3" xfId="24526"/>
    <cellStyle name="Commentaire 2 4 4 4" xfId="24527"/>
    <cellStyle name="Commentaire 2 4 4 5" xfId="24528"/>
    <cellStyle name="Commentaire 2 4 4 6" xfId="24529"/>
    <cellStyle name="Commentaire 2 4 4 7" xfId="24530"/>
    <cellStyle name="Commentaire 2 4 4 8" xfId="24531"/>
    <cellStyle name="Commentaire 2 4 4 9" xfId="24532"/>
    <cellStyle name="Commentaire 2 4 5" xfId="24533"/>
    <cellStyle name="Commentaire 2 4 5 2" xfId="24534"/>
    <cellStyle name="Commentaire 2 4 5 3" xfId="24535"/>
    <cellStyle name="Commentaire 2 4 5 4" xfId="24536"/>
    <cellStyle name="Commentaire 2 4 5 5" xfId="24537"/>
    <cellStyle name="Commentaire 2 4 5 6" xfId="24538"/>
    <cellStyle name="Commentaire 2 4 5 7" xfId="24539"/>
    <cellStyle name="Commentaire 2 4 5 8" xfId="24540"/>
    <cellStyle name="Commentaire 2 4 5 9" xfId="24541"/>
    <cellStyle name="Commentaire 2 4 6" xfId="24542"/>
    <cellStyle name="Commentaire 2 4 6 2" xfId="24543"/>
    <cellStyle name="Commentaire 2 4 6 3" xfId="24544"/>
    <cellStyle name="Commentaire 2 4 6 4" xfId="24545"/>
    <cellStyle name="Commentaire 2 4 6 5" xfId="24546"/>
    <cellStyle name="Commentaire 2 4 6 6" xfId="24547"/>
    <cellStyle name="Commentaire 2 4 6 7" xfId="24548"/>
    <cellStyle name="Commentaire 2 4 6 8" xfId="24549"/>
    <cellStyle name="Commentaire 2 4 6 9" xfId="24550"/>
    <cellStyle name="Commentaire 2 4 7" xfId="24551"/>
    <cellStyle name="Commentaire 2 4 7 2" xfId="24552"/>
    <cellStyle name="Commentaire 2 4 7 3" xfId="24553"/>
    <cellStyle name="Commentaire 2 4 7 4" xfId="24554"/>
    <cellStyle name="Commentaire 2 4 7 5" xfId="24555"/>
    <cellStyle name="Commentaire 2 4 7 6" xfId="24556"/>
    <cellStyle name="Commentaire 2 4 7 7" xfId="24557"/>
    <cellStyle name="Commentaire 2 4 7 8" xfId="24558"/>
    <cellStyle name="Commentaire 2 4 8" xfId="24559"/>
    <cellStyle name="Commentaire 2 4 9" xfId="24560"/>
    <cellStyle name="Commentaire 2 5" xfId="24561"/>
    <cellStyle name="Commentaire 2 5 10" xfId="24562"/>
    <cellStyle name="Commentaire 2 5 11" xfId="24563"/>
    <cellStyle name="Commentaire 2 5 12" xfId="24564"/>
    <cellStyle name="Commentaire 2 5 13" xfId="24565"/>
    <cellStyle name="Commentaire 2 5 14" xfId="24566"/>
    <cellStyle name="Commentaire 2 5 15" xfId="24567"/>
    <cellStyle name="Commentaire 2 5 16" xfId="24568"/>
    <cellStyle name="Commentaire 2 5 17" xfId="24569"/>
    <cellStyle name="Commentaire 2 5 18" xfId="24570"/>
    <cellStyle name="Commentaire 2 5 2" xfId="24571"/>
    <cellStyle name="Commentaire 2 5 3" xfId="24572"/>
    <cellStyle name="Commentaire 2 5 4" xfId="24573"/>
    <cellStyle name="Commentaire 2 5 5" xfId="24574"/>
    <cellStyle name="Commentaire 2 5 6" xfId="24575"/>
    <cellStyle name="Commentaire 2 5 7" xfId="24576"/>
    <cellStyle name="Commentaire 2 5 8" xfId="24577"/>
    <cellStyle name="Commentaire 2 5 9" xfId="24578"/>
    <cellStyle name="Commentaire 2 6" xfId="24579"/>
    <cellStyle name="Commentaire 2 6 10" xfId="24580"/>
    <cellStyle name="Commentaire 2 6 11" xfId="24581"/>
    <cellStyle name="Commentaire 2 6 12" xfId="24582"/>
    <cellStyle name="Commentaire 2 6 13" xfId="24583"/>
    <cellStyle name="Commentaire 2 6 14" xfId="24584"/>
    <cellStyle name="Commentaire 2 6 15" xfId="24585"/>
    <cellStyle name="Commentaire 2 6 16" xfId="24586"/>
    <cellStyle name="Commentaire 2 6 17" xfId="24587"/>
    <cellStyle name="Commentaire 2 6 18" xfId="24588"/>
    <cellStyle name="Commentaire 2 6 2" xfId="24589"/>
    <cellStyle name="Commentaire 2 6 3" xfId="24590"/>
    <cellStyle name="Commentaire 2 6 4" xfId="24591"/>
    <cellStyle name="Commentaire 2 6 5" xfId="24592"/>
    <cellStyle name="Commentaire 2 6 6" xfId="24593"/>
    <cellStyle name="Commentaire 2 6 7" xfId="24594"/>
    <cellStyle name="Commentaire 2 6 8" xfId="24595"/>
    <cellStyle name="Commentaire 2 6 9" xfId="24596"/>
    <cellStyle name="Commentaire 2 7" xfId="24597"/>
    <cellStyle name="Commentaire 2 7 10" xfId="24598"/>
    <cellStyle name="Commentaire 2 7 11" xfId="24599"/>
    <cellStyle name="Commentaire 2 7 12" xfId="24600"/>
    <cellStyle name="Commentaire 2 7 13" xfId="24601"/>
    <cellStyle name="Commentaire 2 7 14" xfId="24602"/>
    <cellStyle name="Commentaire 2 7 15" xfId="24603"/>
    <cellStyle name="Commentaire 2 7 16" xfId="24604"/>
    <cellStyle name="Commentaire 2 7 17" xfId="24605"/>
    <cellStyle name="Commentaire 2 7 18" xfId="24606"/>
    <cellStyle name="Commentaire 2 7 2" xfId="24607"/>
    <cellStyle name="Commentaire 2 7 3" xfId="24608"/>
    <cellStyle name="Commentaire 2 7 4" xfId="24609"/>
    <cellStyle name="Commentaire 2 7 5" xfId="24610"/>
    <cellStyle name="Commentaire 2 7 6" xfId="24611"/>
    <cellStyle name="Commentaire 2 7 7" xfId="24612"/>
    <cellStyle name="Commentaire 2 7 8" xfId="24613"/>
    <cellStyle name="Commentaire 2 7 9" xfId="24614"/>
    <cellStyle name="Commentaire 2 8" xfId="24615"/>
    <cellStyle name="Commentaire 2 8 10" xfId="24616"/>
    <cellStyle name="Commentaire 2 8 11" xfId="24617"/>
    <cellStyle name="Commentaire 2 8 12" xfId="24618"/>
    <cellStyle name="Commentaire 2 8 13" xfId="24619"/>
    <cellStyle name="Commentaire 2 8 14" xfId="24620"/>
    <cellStyle name="Commentaire 2 8 15" xfId="24621"/>
    <cellStyle name="Commentaire 2 8 16" xfId="24622"/>
    <cellStyle name="Commentaire 2 8 17" xfId="24623"/>
    <cellStyle name="Commentaire 2 8 18" xfId="24624"/>
    <cellStyle name="Commentaire 2 8 2" xfId="24625"/>
    <cellStyle name="Commentaire 2 8 3" xfId="24626"/>
    <cellStyle name="Commentaire 2 8 4" xfId="24627"/>
    <cellStyle name="Commentaire 2 8 5" xfId="24628"/>
    <cellStyle name="Commentaire 2 8 6" xfId="24629"/>
    <cellStyle name="Commentaire 2 8 7" xfId="24630"/>
    <cellStyle name="Commentaire 2 8 8" xfId="24631"/>
    <cellStyle name="Commentaire 2 8 9" xfId="24632"/>
    <cellStyle name="Commentaire 2 9" xfId="24633"/>
    <cellStyle name="Commentaire 2 9 2" xfId="24634"/>
    <cellStyle name="Commentaire 2 9 3" xfId="24635"/>
    <cellStyle name="Commentaire 2 9 4" xfId="24636"/>
    <cellStyle name="Commentaire 2 9 5" xfId="24637"/>
    <cellStyle name="Commentaire 2 9 6" xfId="24638"/>
    <cellStyle name="Commentaire 2 9 7" xfId="24639"/>
    <cellStyle name="Commentaire 2 9 8" xfId="24640"/>
    <cellStyle name="Commentaire 2 9 9" xfId="24641"/>
    <cellStyle name="Commentaire 20" xfId="24642"/>
    <cellStyle name="Commentaire 21" xfId="24643"/>
    <cellStyle name="Commentaire 22" xfId="24644"/>
    <cellStyle name="Commentaire 23" xfId="24645"/>
    <cellStyle name="Commentaire 24" xfId="24646"/>
    <cellStyle name="Commentaire 25" xfId="24647"/>
    <cellStyle name="Commentaire 26" xfId="24648"/>
    <cellStyle name="Commentaire 3" xfId="9874"/>
    <cellStyle name="Commentaire 3 10" xfId="24649"/>
    <cellStyle name="Commentaire 3 11" xfId="24650"/>
    <cellStyle name="Commentaire 3 12" xfId="24651"/>
    <cellStyle name="Commentaire 3 13" xfId="24652"/>
    <cellStyle name="Commentaire 3 14" xfId="24653"/>
    <cellStyle name="Commentaire 3 15" xfId="24654"/>
    <cellStyle name="Commentaire 3 16" xfId="24655"/>
    <cellStyle name="Commentaire 3 17" xfId="24656"/>
    <cellStyle name="Commentaire 3 18" xfId="24657"/>
    <cellStyle name="Commentaire 3 19" xfId="24658"/>
    <cellStyle name="Commentaire 3 2" xfId="24659"/>
    <cellStyle name="Commentaire 3 2 10" xfId="24660"/>
    <cellStyle name="Commentaire 3 2 10 2" xfId="24661"/>
    <cellStyle name="Commentaire 3 2 10 3" xfId="24662"/>
    <cellStyle name="Commentaire 3 2 10 4" xfId="24663"/>
    <cellStyle name="Commentaire 3 2 10 5" xfId="24664"/>
    <cellStyle name="Commentaire 3 2 10 6" xfId="24665"/>
    <cellStyle name="Commentaire 3 2 10 7" xfId="24666"/>
    <cellStyle name="Commentaire 3 2 10 8" xfId="24667"/>
    <cellStyle name="Commentaire 3 2 11" xfId="24668"/>
    <cellStyle name="Commentaire 3 2 12" xfId="24669"/>
    <cellStyle name="Commentaire 3 2 13" xfId="24670"/>
    <cellStyle name="Commentaire 3 2 14" xfId="24671"/>
    <cellStyle name="Commentaire 3 2 15" xfId="24672"/>
    <cellStyle name="Commentaire 3 2 16" xfId="24673"/>
    <cellStyle name="Commentaire 3 2 17" xfId="24674"/>
    <cellStyle name="Commentaire 3 2 18" xfId="24675"/>
    <cellStyle name="Commentaire 3 2 19" xfId="24676"/>
    <cellStyle name="Commentaire 3 2 2" xfId="24677"/>
    <cellStyle name="Commentaire 3 2 2 10" xfId="24678"/>
    <cellStyle name="Commentaire 3 2 2 11" xfId="24679"/>
    <cellStyle name="Commentaire 3 2 2 12" xfId="24680"/>
    <cellStyle name="Commentaire 3 2 2 13" xfId="24681"/>
    <cellStyle name="Commentaire 3 2 2 14" xfId="24682"/>
    <cellStyle name="Commentaire 3 2 2 15" xfId="24683"/>
    <cellStyle name="Commentaire 3 2 2 16" xfId="24684"/>
    <cellStyle name="Commentaire 3 2 2 17" xfId="24685"/>
    <cellStyle name="Commentaire 3 2 2 18" xfId="24686"/>
    <cellStyle name="Commentaire 3 2 2 19" xfId="24687"/>
    <cellStyle name="Commentaire 3 2 2 2" xfId="24688"/>
    <cellStyle name="Commentaire 3 2 2 2 2" xfId="24689"/>
    <cellStyle name="Commentaire 3 2 2 2 2 2" xfId="24690"/>
    <cellStyle name="Commentaire 3 2 2 2 3" xfId="24691"/>
    <cellStyle name="Commentaire 3 2 2 2 3 2" xfId="24692"/>
    <cellStyle name="Commentaire 3 2 2 2 4" xfId="24693"/>
    <cellStyle name="Commentaire 3 2 2 2 4 2" xfId="24694"/>
    <cellStyle name="Commentaire 3 2 2 2 5" xfId="24695"/>
    <cellStyle name="Commentaire 3 2 2 2 6" xfId="24696"/>
    <cellStyle name="Commentaire 3 2 2 2 7" xfId="24697"/>
    <cellStyle name="Commentaire 3 2 2 2 8" xfId="24698"/>
    <cellStyle name="Commentaire 3 2 2 2 9" xfId="24699"/>
    <cellStyle name="Commentaire 3 2 2 20" xfId="24700"/>
    <cellStyle name="Commentaire 3 2 2 21" xfId="24701"/>
    <cellStyle name="Commentaire 3 2 2 22" xfId="24702"/>
    <cellStyle name="Commentaire 3 2 2 23" xfId="24703"/>
    <cellStyle name="Commentaire 3 2 2 24" xfId="24704"/>
    <cellStyle name="Commentaire 3 2 2 25" xfId="24705"/>
    <cellStyle name="Commentaire 3 2 2 3" xfId="24706"/>
    <cellStyle name="Commentaire 3 2 2 3 2" xfId="24707"/>
    <cellStyle name="Commentaire 3 2 2 3 3" xfId="24708"/>
    <cellStyle name="Commentaire 3 2 2 3 4" xfId="24709"/>
    <cellStyle name="Commentaire 3 2 2 3 5" xfId="24710"/>
    <cellStyle name="Commentaire 3 2 2 3 6" xfId="24711"/>
    <cellStyle name="Commentaire 3 2 2 3 7" xfId="24712"/>
    <cellStyle name="Commentaire 3 2 2 3 8" xfId="24713"/>
    <cellStyle name="Commentaire 3 2 2 3 9" xfId="24714"/>
    <cellStyle name="Commentaire 3 2 2 4" xfId="24715"/>
    <cellStyle name="Commentaire 3 2 2 4 2" xfId="24716"/>
    <cellStyle name="Commentaire 3 2 2 4 3" xfId="24717"/>
    <cellStyle name="Commentaire 3 2 2 4 4" xfId="24718"/>
    <cellStyle name="Commentaire 3 2 2 4 5" xfId="24719"/>
    <cellStyle name="Commentaire 3 2 2 4 6" xfId="24720"/>
    <cellStyle name="Commentaire 3 2 2 4 7" xfId="24721"/>
    <cellStyle name="Commentaire 3 2 2 4 8" xfId="24722"/>
    <cellStyle name="Commentaire 3 2 2 4 9" xfId="24723"/>
    <cellStyle name="Commentaire 3 2 2 5" xfId="24724"/>
    <cellStyle name="Commentaire 3 2 2 5 2" xfId="24725"/>
    <cellStyle name="Commentaire 3 2 2 5 3" xfId="24726"/>
    <cellStyle name="Commentaire 3 2 2 5 4" xfId="24727"/>
    <cellStyle name="Commentaire 3 2 2 5 5" xfId="24728"/>
    <cellStyle name="Commentaire 3 2 2 5 6" xfId="24729"/>
    <cellStyle name="Commentaire 3 2 2 5 7" xfId="24730"/>
    <cellStyle name="Commentaire 3 2 2 5 8" xfId="24731"/>
    <cellStyle name="Commentaire 3 2 2 5 9" xfId="24732"/>
    <cellStyle name="Commentaire 3 2 2 6" xfId="24733"/>
    <cellStyle name="Commentaire 3 2 2 6 2" xfId="24734"/>
    <cellStyle name="Commentaire 3 2 2 6 3" xfId="24735"/>
    <cellStyle name="Commentaire 3 2 2 6 4" xfId="24736"/>
    <cellStyle name="Commentaire 3 2 2 6 5" xfId="24737"/>
    <cellStyle name="Commentaire 3 2 2 6 6" xfId="24738"/>
    <cellStyle name="Commentaire 3 2 2 6 7" xfId="24739"/>
    <cellStyle name="Commentaire 3 2 2 6 8" xfId="24740"/>
    <cellStyle name="Commentaire 3 2 2 6 9" xfId="24741"/>
    <cellStyle name="Commentaire 3 2 2 7" xfId="24742"/>
    <cellStyle name="Commentaire 3 2 2 7 2" xfId="24743"/>
    <cellStyle name="Commentaire 3 2 2 7 3" xfId="24744"/>
    <cellStyle name="Commentaire 3 2 2 7 4" xfId="24745"/>
    <cellStyle name="Commentaire 3 2 2 7 5" xfId="24746"/>
    <cellStyle name="Commentaire 3 2 2 7 6" xfId="24747"/>
    <cellStyle name="Commentaire 3 2 2 7 7" xfId="24748"/>
    <cellStyle name="Commentaire 3 2 2 7 8" xfId="24749"/>
    <cellStyle name="Commentaire 3 2 2 8" xfId="24750"/>
    <cellStyle name="Commentaire 3 2 2 9" xfId="24751"/>
    <cellStyle name="Commentaire 3 2 20" xfId="24752"/>
    <cellStyle name="Commentaire 3 2 21" xfId="24753"/>
    <cellStyle name="Commentaire 3 2 22" xfId="24754"/>
    <cellStyle name="Commentaire 3 2 23" xfId="24755"/>
    <cellStyle name="Commentaire 3 2 24" xfId="24756"/>
    <cellStyle name="Commentaire 3 2 25" xfId="24757"/>
    <cellStyle name="Commentaire 3 2 26" xfId="24758"/>
    <cellStyle name="Commentaire 3 2 27" xfId="24759"/>
    <cellStyle name="Commentaire 3 2 3" xfId="24760"/>
    <cellStyle name="Commentaire 3 2 3 10" xfId="24761"/>
    <cellStyle name="Commentaire 3 2 3 11" xfId="24762"/>
    <cellStyle name="Commentaire 3 2 3 12" xfId="24763"/>
    <cellStyle name="Commentaire 3 2 3 13" xfId="24764"/>
    <cellStyle name="Commentaire 3 2 3 14" xfId="24765"/>
    <cellStyle name="Commentaire 3 2 3 15" xfId="24766"/>
    <cellStyle name="Commentaire 3 2 3 16" xfId="24767"/>
    <cellStyle name="Commentaire 3 2 3 17" xfId="24768"/>
    <cellStyle name="Commentaire 3 2 3 18" xfId="24769"/>
    <cellStyle name="Commentaire 3 2 3 19" xfId="24770"/>
    <cellStyle name="Commentaire 3 2 3 2" xfId="24771"/>
    <cellStyle name="Commentaire 3 2 3 2 2" xfId="24772"/>
    <cellStyle name="Commentaire 3 2 3 2 3" xfId="24773"/>
    <cellStyle name="Commentaire 3 2 3 2 4" xfId="24774"/>
    <cellStyle name="Commentaire 3 2 3 2 5" xfId="24775"/>
    <cellStyle name="Commentaire 3 2 3 2 6" xfId="24776"/>
    <cellStyle name="Commentaire 3 2 3 2 7" xfId="24777"/>
    <cellStyle name="Commentaire 3 2 3 2 8" xfId="24778"/>
    <cellStyle name="Commentaire 3 2 3 20" xfId="24779"/>
    <cellStyle name="Commentaire 3 2 3 21" xfId="24780"/>
    <cellStyle name="Commentaire 3 2 3 22" xfId="24781"/>
    <cellStyle name="Commentaire 3 2 3 23" xfId="24782"/>
    <cellStyle name="Commentaire 3 2 3 24" xfId="24783"/>
    <cellStyle name="Commentaire 3 2 3 3" xfId="24784"/>
    <cellStyle name="Commentaire 3 2 3 3 2" xfId="24785"/>
    <cellStyle name="Commentaire 3 2 3 3 3" xfId="24786"/>
    <cellStyle name="Commentaire 3 2 3 3 4" xfId="24787"/>
    <cellStyle name="Commentaire 3 2 3 3 5" xfId="24788"/>
    <cellStyle name="Commentaire 3 2 3 3 6" xfId="24789"/>
    <cellStyle name="Commentaire 3 2 3 3 7" xfId="24790"/>
    <cellStyle name="Commentaire 3 2 3 3 8" xfId="24791"/>
    <cellStyle name="Commentaire 3 2 3 4" xfId="24792"/>
    <cellStyle name="Commentaire 3 2 3 4 2" xfId="24793"/>
    <cellStyle name="Commentaire 3 2 3 4 3" xfId="24794"/>
    <cellStyle name="Commentaire 3 2 3 4 4" xfId="24795"/>
    <cellStyle name="Commentaire 3 2 3 4 5" xfId="24796"/>
    <cellStyle name="Commentaire 3 2 3 4 6" xfId="24797"/>
    <cellStyle name="Commentaire 3 2 3 4 7" xfId="24798"/>
    <cellStyle name="Commentaire 3 2 3 4 8" xfId="24799"/>
    <cellStyle name="Commentaire 3 2 3 5" xfId="24800"/>
    <cellStyle name="Commentaire 3 2 3 5 2" xfId="24801"/>
    <cellStyle name="Commentaire 3 2 3 5 3" xfId="24802"/>
    <cellStyle name="Commentaire 3 2 3 5 4" xfId="24803"/>
    <cellStyle name="Commentaire 3 2 3 5 5" xfId="24804"/>
    <cellStyle name="Commentaire 3 2 3 5 6" xfId="24805"/>
    <cellStyle name="Commentaire 3 2 3 5 7" xfId="24806"/>
    <cellStyle name="Commentaire 3 2 3 5 8" xfId="24807"/>
    <cellStyle name="Commentaire 3 2 3 6" xfId="24808"/>
    <cellStyle name="Commentaire 3 2 3 6 2" xfId="24809"/>
    <cellStyle name="Commentaire 3 2 3 6 3" xfId="24810"/>
    <cellStyle name="Commentaire 3 2 3 6 4" xfId="24811"/>
    <cellStyle name="Commentaire 3 2 3 6 5" xfId="24812"/>
    <cellStyle name="Commentaire 3 2 3 6 6" xfId="24813"/>
    <cellStyle name="Commentaire 3 2 3 6 7" xfId="24814"/>
    <cellStyle name="Commentaire 3 2 3 6 8" xfId="24815"/>
    <cellStyle name="Commentaire 3 2 3 7" xfId="24816"/>
    <cellStyle name="Commentaire 3 2 3 7 2" xfId="24817"/>
    <cellStyle name="Commentaire 3 2 3 7 3" xfId="24818"/>
    <cellStyle name="Commentaire 3 2 3 7 4" xfId="24819"/>
    <cellStyle name="Commentaire 3 2 3 7 5" xfId="24820"/>
    <cellStyle name="Commentaire 3 2 3 7 6" xfId="24821"/>
    <cellStyle name="Commentaire 3 2 3 7 7" xfId="24822"/>
    <cellStyle name="Commentaire 3 2 3 7 8" xfId="24823"/>
    <cellStyle name="Commentaire 3 2 3 8" xfId="24824"/>
    <cellStyle name="Commentaire 3 2 3 9" xfId="24825"/>
    <cellStyle name="Commentaire 3 2 4" xfId="24826"/>
    <cellStyle name="Commentaire 3 2 4 10" xfId="24827"/>
    <cellStyle name="Commentaire 3 2 4 11" xfId="24828"/>
    <cellStyle name="Commentaire 3 2 4 12" xfId="24829"/>
    <cellStyle name="Commentaire 3 2 4 13" xfId="24830"/>
    <cellStyle name="Commentaire 3 2 4 14" xfId="24831"/>
    <cellStyle name="Commentaire 3 2 4 15" xfId="24832"/>
    <cellStyle name="Commentaire 3 2 4 16" xfId="24833"/>
    <cellStyle name="Commentaire 3 2 4 17" xfId="24834"/>
    <cellStyle name="Commentaire 3 2 4 18" xfId="24835"/>
    <cellStyle name="Commentaire 3 2 4 2" xfId="24836"/>
    <cellStyle name="Commentaire 3 2 4 3" xfId="24837"/>
    <cellStyle name="Commentaire 3 2 4 4" xfId="24838"/>
    <cellStyle name="Commentaire 3 2 4 5" xfId="24839"/>
    <cellStyle name="Commentaire 3 2 4 6" xfId="24840"/>
    <cellStyle name="Commentaire 3 2 4 7" xfId="24841"/>
    <cellStyle name="Commentaire 3 2 4 8" xfId="24842"/>
    <cellStyle name="Commentaire 3 2 4 9" xfId="24843"/>
    <cellStyle name="Commentaire 3 2 5" xfId="24844"/>
    <cellStyle name="Commentaire 3 2 5 10" xfId="24845"/>
    <cellStyle name="Commentaire 3 2 5 11" xfId="24846"/>
    <cellStyle name="Commentaire 3 2 5 12" xfId="24847"/>
    <cellStyle name="Commentaire 3 2 5 13" xfId="24848"/>
    <cellStyle name="Commentaire 3 2 5 14" xfId="24849"/>
    <cellStyle name="Commentaire 3 2 5 15" xfId="24850"/>
    <cellStyle name="Commentaire 3 2 5 16" xfId="24851"/>
    <cellStyle name="Commentaire 3 2 5 17" xfId="24852"/>
    <cellStyle name="Commentaire 3 2 5 18" xfId="24853"/>
    <cellStyle name="Commentaire 3 2 5 2" xfId="24854"/>
    <cellStyle name="Commentaire 3 2 5 3" xfId="24855"/>
    <cellStyle name="Commentaire 3 2 5 4" xfId="24856"/>
    <cellStyle name="Commentaire 3 2 5 5" xfId="24857"/>
    <cellStyle name="Commentaire 3 2 5 6" xfId="24858"/>
    <cellStyle name="Commentaire 3 2 5 7" xfId="24859"/>
    <cellStyle name="Commentaire 3 2 5 8" xfId="24860"/>
    <cellStyle name="Commentaire 3 2 5 9" xfId="24861"/>
    <cellStyle name="Commentaire 3 2 6" xfId="24862"/>
    <cellStyle name="Commentaire 3 2 6 10" xfId="24863"/>
    <cellStyle name="Commentaire 3 2 6 11" xfId="24864"/>
    <cellStyle name="Commentaire 3 2 6 12" xfId="24865"/>
    <cellStyle name="Commentaire 3 2 6 13" xfId="24866"/>
    <cellStyle name="Commentaire 3 2 6 14" xfId="24867"/>
    <cellStyle name="Commentaire 3 2 6 15" xfId="24868"/>
    <cellStyle name="Commentaire 3 2 6 16" xfId="24869"/>
    <cellStyle name="Commentaire 3 2 6 17" xfId="24870"/>
    <cellStyle name="Commentaire 3 2 6 18" xfId="24871"/>
    <cellStyle name="Commentaire 3 2 6 2" xfId="24872"/>
    <cellStyle name="Commentaire 3 2 6 3" xfId="24873"/>
    <cellStyle name="Commentaire 3 2 6 4" xfId="24874"/>
    <cellStyle name="Commentaire 3 2 6 5" xfId="24875"/>
    <cellStyle name="Commentaire 3 2 6 6" xfId="24876"/>
    <cellStyle name="Commentaire 3 2 6 7" xfId="24877"/>
    <cellStyle name="Commentaire 3 2 6 8" xfId="24878"/>
    <cellStyle name="Commentaire 3 2 6 9" xfId="24879"/>
    <cellStyle name="Commentaire 3 2 7" xfId="24880"/>
    <cellStyle name="Commentaire 3 2 7 2" xfId="24881"/>
    <cellStyle name="Commentaire 3 2 7 3" xfId="24882"/>
    <cellStyle name="Commentaire 3 2 7 4" xfId="24883"/>
    <cellStyle name="Commentaire 3 2 7 5" xfId="24884"/>
    <cellStyle name="Commentaire 3 2 7 6" xfId="24885"/>
    <cellStyle name="Commentaire 3 2 7 7" xfId="24886"/>
    <cellStyle name="Commentaire 3 2 7 8" xfId="24887"/>
    <cellStyle name="Commentaire 3 2 7 9" xfId="24888"/>
    <cellStyle name="Commentaire 3 2 8" xfId="24889"/>
    <cellStyle name="Commentaire 3 2 8 2" xfId="24890"/>
    <cellStyle name="Commentaire 3 2 8 3" xfId="24891"/>
    <cellStyle name="Commentaire 3 2 8 4" xfId="24892"/>
    <cellStyle name="Commentaire 3 2 8 5" xfId="24893"/>
    <cellStyle name="Commentaire 3 2 8 6" xfId="24894"/>
    <cellStyle name="Commentaire 3 2 8 7" xfId="24895"/>
    <cellStyle name="Commentaire 3 2 8 8" xfId="24896"/>
    <cellStyle name="Commentaire 3 2 8 9" xfId="24897"/>
    <cellStyle name="Commentaire 3 2 9" xfId="24898"/>
    <cellStyle name="Commentaire 3 2 9 2" xfId="24899"/>
    <cellStyle name="Commentaire 3 2 9 3" xfId="24900"/>
    <cellStyle name="Commentaire 3 2 9 4" xfId="24901"/>
    <cellStyle name="Commentaire 3 2 9 5" xfId="24902"/>
    <cellStyle name="Commentaire 3 2 9 6" xfId="24903"/>
    <cellStyle name="Commentaire 3 2 9 7" xfId="24904"/>
    <cellStyle name="Commentaire 3 2 9 8" xfId="24905"/>
    <cellStyle name="Commentaire 3 20" xfId="24906"/>
    <cellStyle name="Commentaire 3 21" xfId="24907"/>
    <cellStyle name="Commentaire 3 22" xfId="24908"/>
    <cellStyle name="Commentaire 3 23" xfId="24909"/>
    <cellStyle name="Commentaire 3 24" xfId="24910"/>
    <cellStyle name="Commentaire 3 25" xfId="24911"/>
    <cellStyle name="Commentaire 3 26" xfId="24912"/>
    <cellStyle name="Commentaire 3 3" xfId="24913"/>
    <cellStyle name="Commentaire 3 3 10" xfId="24914"/>
    <cellStyle name="Commentaire 3 3 11" xfId="24915"/>
    <cellStyle name="Commentaire 3 3 12" xfId="24916"/>
    <cellStyle name="Commentaire 3 3 13" xfId="24917"/>
    <cellStyle name="Commentaire 3 3 14" xfId="24918"/>
    <cellStyle name="Commentaire 3 3 15" xfId="24919"/>
    <cellStyle name="Commentaire 3 3 16" xfId="24920"/>
    <cellStyle name="Commentaire 3 3 17" xfId="24921"/>
    <cellStyle name="Commentaire 3 3 18" xfId="24922"/>
    <cellStyle name="Commentaire 3 3 19" xfId="24923"/>
    <cellStyle name="Commentaire 3 3 2" xfId="24924"/>
    <cellStyle name="Commentaire 3 3 2 2" xfId="24925"/>
    <cellStyle name="Commentaire 3 3 2 2 2" xfId="24926"/>
    <cellStyle name="Commentaire 3 3 2 3" xfId="24927"/>
    <cellStyle name="Commentaire 3 3 2 3 2" xfId="24928"/>
    <cellStyle name="Commentaire 3 3 2 4" xfId="24929"/>
    <cellStyle name="Commentaire 3 3 2 4 2" xfId="24930"/>
    <cellStyle name="Commentaire 3 3 2 5" xfId="24931"/>
    <cellStyle name="Commentaire 3 3 2 6" xfId="24932"/>
    <cellStyle name="Commentaire 3 3 2 7" xfId="24933"/>
    <cellStyle name="Commentaire 3 3 2 8" xfId="24934"/>
    <cellStyle name="Commentaire 3 3 2 9" xfId="24935"/>
    <cellStyle name="Commentaire 3 3 20" xfId="24936"/>
    <cellStyle name="Commentaire 3 3 21" xfId="24937"/>
    <cellStyle name="Commentaire 3 3 22" xfId="24938"/>
    <cellStyle name="Commentaire 3 3 23" xfId="24939"/>
    <cellStyle name="Commentaire 3 3 24" xfId="24940"/>
    <cellStyle name="Commentaire 3 3 25" xfId="24941"/>
    <cellStyle name="Commentaire 3 3 3" xfId="24942"/>
    <cellStyle name="Commentaire 3 3 3 2" xfId="24943"/>
    <cellStyle name="Commentaire 3 3 3 3" xfId="24944"/>
    <cellStyle name="Commentaire 3 3 3 4" xfId="24945"/>
    <cellStyle name="Commentaire 3 3 3 5" xfId="24946"/>
    <cellStyle name="Commentaire 3 3 3 6" xfId="24947"/>
    <cellStyle name="Commentaire 3 3 3 7" xfId="24948"/>
    <cellStyle name="Commentaire 3 3 3 8" xfId="24949"/>
    <cellStyle name="Commentaire 3 3 3 9" xfId="24950"/>
    <cellStyle name="Commentaire 3 3 4" xfId="24951"/>
    <cellStyle name="Commentaire 3 3 4 2" xfId="24952"/>
    <cellStyle name="Commentaire 3 3 4 3" xfId="24953"/>
    <cellStyle name="Commentaire 3 3 4 4" xfId="24954"/>
    <cellStyle name="Commentaire 3 3 4 5" xfId="24955"/>
    <cellStyle name="Commentaire 3 3 4 6" xfId="24956"/>
    <cellStyle name="Commentaire 3 3 4 7" xfId="24957"/>
    <cellStyle name="Commentaire 3 3 4 8" xfId="24958"/>
    <cellStyle name="Commentaire 3 3 4 9" xfId="24959"/>
    <cellStyle name="Commentaire 3 3 5" xfId="24960"/>
    <cellStyle name="Commentaire 3 3 5 2" xfId="24961"/>
    <cellStyle name="Commentaire 3 3 5 3" xfId="24962"/>
    <cellStyle name="Commentaire 3 3 5 4" xfId="24963"/>
    <cellStyle name="Commentaire 3 3 5 5" xfId="24964"/>
    <cellStyle name="Commentaire 3 3 5 6" xfId="24965"/>
    <cellStyle name="Commentaire 3 3 5 7" xfId="24966"/>
    <cellStyle name="Commentaire 3 3 5 8" xfId="24967"/>
    <cellStyle name="Commentaire 3 3 5 9" xfId="24968"/>
    <cellStyle name="Commentaire 3 3 6" xfId="24969"/>
    <cellStyle name="Commentaire 3 3 6 2" xfId="24970"/>
    <cellStyle name="Commentaire 3 3 6 3" xfId="24971"/>
    <cellStyle name="Commentaire 3 3 6 4" xfId="24972"/>
    <cellStyle name="Commentaire 3 3 6 5" xfId="24973"/>
    <cellStyle name="Commentaire 3 3 6 6" xfId="24974"/>
    <cellStyle name="Commentaire 3 3 6 7" xfId="24975"/>
    <cellStyle name="Commentaire 3 3 6 8" xfId="24976"/>
    <cellStyle name="Commentaire 3 3 6 9" xfId="24977"/>
    <cellStyle name="Commentaire 3 3 7" xfId="24978"/>
    <cellStyle name="Commentaire 3 3 7 2" xfId="24979"/>
    <cellStyle name="Commentaire 3 3 7 3" xfId="24980"/>
    <cellStyle name="Commentaire 3 3 7 4" xfId="24981"/>
    <cellStyle name="Commentaire 3 3 7 5" xfId="24982"/>
    <cellStyle name="Commentaire 3 3 7 6" xfId="24983"/>
    <cellStyle name="Commentaire 3 3 7 7" xfId="24984"/>
    <cellStyle name="Commentaire 3 3 7 8" xfId="24985"/>
    <cellStyle name="Commentaire 3 3 8" xfId="24986"/>
    <cellStyle name="Commentaire 3 3 9" xfId="24987"/>
    <cellStyle name="Commentaire 3 4" xfId="24988"/>
    <cellStyle name="Commentaire 3 4 10" xfId="24989"/>
    <cellStyle name="Commentaire 3 4 11" xfId="24990"/>
    <cellStyle name="Commentaire 3 4 12" xfId="24991"/>
    <cellStyle name="Commentaire 3 4 13" xfId="24992"/>
    <cellStyle name="Commentaire 3 4 14" xfId="24993"/>
    <cellStyle name="Commentaire 3 4 15" xfId="24994"/>
    <cellStyle name="Commentaire 3 4 16" xfId="24995"/>
    <cellStyle name="Commentaire 3 4 17" xfId="24996"/>
    <cellStyle name="Commentaire 3 4 18" xfId="24997"/>
    <cellStyle name="Commentaire 3 4 2" xfId="24998"/>
    <cellStyle name="Commentaire 3 4 3" xfId="24999"/>
    <cellStyle name="Commentaire 3 4 4" xfId="25000"/>
    <cellStyle name="Commentaire 3 4 5" xfId="25001"/>
    <cellStyle name="Commentaire 3 4 6" xfId="25002"/>
    <cellStyle name="Commentaire 3 4 7" xfId="25003"/>
    <cellStyle name="Commentaire 3 4 8" xfId="25004"/>
    <cellStyle name="Commentaire 3 4 9" xfId="25005"/>
    <cellStyle name="Commentaire 3 5" xfId="25006"/>
    <cellStyle name="Commentaire 3 5 10" xfId="25007"/>
    <cellStyle name="Commentaire 3 5 11" xfId="25008"/>
    <cellStyle name="Commentaire 3 5 12" xfId="25009"/>
    <cellStyle name="Commentaire 3 5 13" xfId="25010"/>
    <cellStyle name="Commentaire 3 5 14" xfId="25011"/>
    <cellStyle name="Commentaire 3 5 15" xfId="25012"/>
    <cellStyle name="Commentaire 3 5 16" xfId="25013"/>
    <cellStyle name="Commentaire 3 5 17" xfId="25014"/>
    <cellStyle name="Commentaire 3 5 18" xfId="25015"/>
    <cellStyle name="Commentaire 3 5 2" xfId="25016"/>
    <cellStyle name="Commentaire 3 5 3" xfId="25017"/>
    <cellStyle name="Commentaire 3 5 4" xfId="25018"/>
    <cellStyle name="Commentaire 3 5 5" xfId="25019"/>
    <cellStyle name="Commentaire 3 5 6" xfId="25020"/>
    <cellStyle name="Commentaire 3 5 7" xfId="25021"/>
    <cellStyle name="Commentaire 3 5 8" xfId="25022"/>
    <cellStyle name="Commentaire 3 5 9" xfId="25023"/>
    <cellStyle name="Commentaire 3 6" xfId="25024"/>
    <cellStyle name="Commentaire 3 6 10" xfId="25025"/>
    <cellStyle name="Commentaire 3 6 11" xfId="25026"/>
    <cellStyle name="Commentaire 3 6 12" xfId="25027"/>
    <cellStyle name="Commentaire 3 6 13" xfId="25028"/>
    <cellStyle name="Commentaire 3 6 14" xfId="25029"/>
    <cellStyle name="Commentaire 3 6 15" xfId="25030"/>
    <cellStyle name="Commentaire 3 6 16" xfId="25031"/>
    <cellStyle name="Commentaire 3 6 17" xfId="25032"/>
    <cellStyle name="Commentaire 3 6 18" xfId="25033"/>
    <cellStyle name="Commentaire 3 6 2" xfId="25034"/>
    <cellStyle name="Commentaire 3 6 3" xfId="25035"/>
    <cellStyle name="Commentaire 3 6 4" xfId="25036"/>
    <cellStyle name="Commentaire 3 6 5" xfId="25037"/>
    <cellStyle name="Commentaire 3 6 6" xfId="25038"/>
    <cellStyle name="Commentaire 3 6 7" xfId="25039"/>
    <cellStyle name="Commentaire 3 6 8" xfId="25040"/>
    <cellStyle name="Commentaire 3 6 9" xfId="25041"/>
    <cellStyle name="Commentaire 3 7" xfId="25042"/>
    <cellStyle name="Commentaire 3 7 10" xfId="25043"/>
    <cellStyle name="Commentaire 3 7 11" xfId="25044"/>
    <cellStyle name="Commentaire 3 7 12" xfId="25045"/>
    <cellStyle name="Commentaire 3 7 13" xfId="25046"/>
    <cellStyle name="Commentaire 3 7 14" xfId="25047"/>
    <cellStyle name="Commentaire 3 7 15" xfId="25048"/>
    <cellStyle name="Commentaire 3 7 16" xfId="25049"/>
    <cellStyle name="Commentaire 3 7 17" xfId="25050"/>
    <cellStyle name="Commentaire 3 7 18" xfId="25051"/>
    <cellStyle name="Commentaire 3 7 2" xfId="25052"/>
    <cellStyle name="Commentaire 3 7 3" xfId="25053"/>
    <cellStyle name="Commentaire 3 7 4" xfId="25054"/>
    <cellStyle name="Commentaire 3 7 5" xfId="25055"/>
    <cellStyle name="Commentaire 3 7 6" xfId="25056"/>
    <cellStyle name="Commentaire 3 7 7" xfId="25057"/>
    <cellStyle name="Commentaire 3 7 8" xfId="25058"/>
    <cellStyle name="Commentaire 3 7 9" xfId="25059"/>
    <cellStyle name="Commentaire 3 8" xfId="25060"/>
    <cellStyle name="Commentaire 3 8 2" xfId="25061"/>
    <cellStyle name="Commentaire 3 8 3" xfId="25062"/>
    <cellStyle name="Commentaire 3 8 4" xfId="25063"/>
    <cellStyle name="Commentaire 3 8 5" xfId="25064"/>
    <cellStyle name="Commentaire 3 8 6" xfId="25065"/>
    <cellStyle name="Commentaire 3 8 7" xfId="25066"/>
    <cellStyle name="Commentaire 3 8 8" xfId="25067"/>
    <cellStyle name="Commentaire 3 8 9" xfId="25068"/>
    <cellStyle name="Commentaire 3 9" xfId="25069"/>
    <cellStyle name="Commentaire 3 9 2" xfId="25070"/>
    <cellStyle name="Commentaire 3 9 3" xfId="25071"/>
    <cellStyle name="Commentaire 3 9 4" xfId="25072"/>
    <cellStyle name="Commentaire 3 9 5" xfId="25073"/>
    <cellStyle name="Commentaire 3 9 6" xfId="25074"/>
    <cellStyle name="Commentaire 3 9 7" xfId="25075"/>
    <cellStyle name="Commentaire 3 9 8" xfId="25076"/>
    <cellStyle name="Commentaire 3 9 9" xfId="25077"/>
    <cellStyle name="Commentaire 4" xfId="25078"/>
    <cellStyle name="Commentaire 4 10" xfId="25079"/>
    <cellStyle name="Commentaire 4 11" xfId="25080"/>
    <cellStyle name="Commentaire 4 12" xfId="25081"/>
    <cellStyle name="Commentaire 4 13" xfId="25082"/>
    <cellStyle name="Commentaire 4 14" xfId="25083"/>
    <cellStyle name="Commentaire 4 15" xfId="25084"/>
    <cellStyle name="Commentaire 4 16" xfId="25085"/>
    <cellStyle name="Commentaire 4 17" xfId="25086"/>
    <cellStyle name="Commentaire 4 18" xfId="25087"/>
    <cellStyle name="Commentaire 4 19" xfId="25088"/>
    <cellStyle name="Commentaire 4 2" xfId="25089"/>
    <cellStyle name="Commentaire 4 2 10" xfId="25090"/>
    <cellStyle name="Commentaire 4 2 11" xfId="25091"/>
    <cellStyle name="Commentaire 4 2 12" xfId="25092"/>
    <cellStyle name="Commentaire 4 2 13" xfId="25093"/>
    <cellStyle name="Commentaire 4 2 14" xfId="25094"/>
    <cellStyle name="Commentaire 4 2 15" xfId="25095"/>
    <cellStyle name="Commentaire 4 2 16" xfId="25096"/>
    <cellStyle name="Commentaire 4 2 17" xfId="25097"/>
    <cellStyle name="Commentaire 4 2 18" xfId="25098"/>
    <cellStyle name="Commentaire 4 2 19" xfId="25099"/>
    <cellStyle name="Commentaire 4 2 2" xfId="25100"/>
    <cellStyle name="Commentaire 4 2 2 10" xfId="25101"/>
    <cellStyle name="Commentaire 4 2 2 11" xfId="25102"/>
    <cellStyle name="Commentaire 4 2 2 12" xfId="25103"/>
    <cellStyle name="Commentaire 4 2 2 13" xfId="25104"/>
    <cellStyle name="Commentaire 4 2 2 14" xfId="25105"/>
    <cellStyle name="Commentaire 4 2 2 15" xfId="25106"/>
    <cellStyle name="Commentaire 4 2 2 2" xfId="25107"/>
    <cellStyle name="Commentaire 4 2 2 2 2" xfId="25108"/>
    <cellStyle name="Commentaire 4 2 2 2 3" xfId="25109"/>
    <cellStyle name="Commentaire 4 2 2 2 4" xfId="25110"/>
    <cellStyle name="Commentaire 4 2 2 2 5" xfId="25111"/>
    <cellStyle name="Commentaire 4 2 2 2 6" xfId="25112"/>
    <cellStyle name="Commentaire 4 2 2 2 7" xfId="25113"/>
    <cellStyle name="Commentaire 4 2 2 2 8" xfId="25114"/>
    <cellStyle name="Commentaire 4 2 2 3" xfId="25115"/>
    <cellStyle name="Commentaire 4 2 2 3 2" xfId="25116"/>
    <cellStyle name="Commentaire 4 2 2 3 3" xfId="25117"/>
    <cellStyle name="Commentaire 4 2 2 3 4" xfId="25118"/>
    <cellStyle name="Commentaire 4 2 2 3 5" xfId="25119"/>
    <cellStyle name="Commentaire 4 2 2 3 6" xfId="25120"/>
    <cellStyle name="Commentaire 4 2 2 3 7" xfId="25121"/>
    <cellStyle name="Commentaire 4 2 2 3 8" xfId="25122"/>
    <cellStyle name="Commentaire 4 2 2 4" xfId="25123"/>
    <cellStyle name="Commentaire 4 2 2 4 2" xfId="25124"/>
    <cellStyle name="Commentaire 4 2 2 4 3" xfId="25125"/>
    <cellStyle name="Commentaire 4 2 2 4 4" xfId="25126"/>
    <cellStyle name="Commentaire 4 2 2 4 5" xfId="25127"/>
    <cellStyle name="Commentaire 4 2 2 4 6" xfId="25128"/>
    <cellStyle name="Commentaire 4 2 2 4 7" xfId="25129"/>
    <cellStyle name="Commentaire 4 2 2 4 8" xfId="25130"/>
    <cellStyle name="Commentaire 4 2 2 5" xfId="25131"/>
    <cellStyle name="Commentaire 4 2 2 5 2" xfId="25132"/>
    <cellStyle name="Commentaire 4 2 2 5 3" xfId="25133"/>
    <cellStyle name="Commentaire 4 2 2 5 4" xfId="25134"/>
    <cellStyle name="Commentaire 4 2 2 5 5" xfId="25135"/>
    <cellStyle name="Commentaire 4 2 2 5 6" xfId="25136"/>
    <cellStyle name="Commentaire 4 2 2 5 7" xfId="25137"/>
    <cellStyle name="Commentaire 4 2 2 5 8" xfId="25138"/>
    <cellStyle name="Commentaire 4 2 2 6" xfId="25139"/>
    <cellStyle name="Commentaire 4 2 2 6 2" xfId="25140"/>
    <cellStyle name="Commentaire 4 2 2 6 3" xfId="25141"/>
    <cellStyle name="Commentaire 4 2 2 6 4" xfId="25142"/>
    <cellStyle name="Commentaire 4 2 2 6 5" xfId="25143"/>
    <cellStyle name="Commentaire 4 2 2 6 6" xfId="25144"/>
    <cellStyle name="Commentaire 4 2 2 6 7" xfId="25145"/>
    <cellStyle name="Commentaire 4 2 2 6 8" xfId="25146"/>
    <cellStyle name="Commentaire 4 2 2 7" xfId="25147"/>
    <cellStyle name="Commentaire 4 2 2 7 2" xfId="25148"/>
    <cellStyle name="Commentaire 4 2 2 7 3" xfId="25149"/>
    <cellStyle name="Commentaire 4 2 2 7 4" xfId="25150"/>
    <cellStyle name="Commentaire 4 2 2 7 5" xfId="25151"/>
    <cellStyle name="Commentaire 4 2 2 7 6" xfId="25152"/>
    <cellStyle name="Commentaire 4 2 2 7 7" xfId="25153"/>
    <cellStyle name="Commentaire 4 2 2 7 8" xfId="25154"/>
    <cellStyle name="Commentaire 4 2 2 8" xfId="25155"/>
    <cellStyle name="Commentaire 4 2 2 9" xfId="25156"/>
    <cellStyle name="Commentaire 4 2 20" xfId="25157"/>
    <cellStyle name="Commentaire 4 2 21" xfId="25158"/>
    <cellStyle name="Commentaire 4 2 22" xfId="25159"/>
    <cellStyle name="Commentaire 4 2 23" xfId="25160"/>
    <cellStyle name="Commentaire 4 2 24" xfId="25161"/>
    <cellStyle name="Commentaire 4 2 25" xfId="25162"/>
    <cellStyle name="Commentaire 4 2 26" xfId="25163"/>
    <cellStyle name="Commentaire 4 2 27" xfId="25164"/>
    <cellStyle name="Commentaire 4 2 3" xfId="25165"/>
    <cellStyle name="Commentaire 4 2 3 10" xfId="25166"/>
    <cellStyle name="Commentaire 4 2 3 11" xfId="25167"/>
    <cellStyle name="Commentaire 4 2 3 12" xfId="25168"/>
    <cellStyle name="Commentaire 4 2 3 13" xfId="25169"/>
    <cellStyle name="Commentaire 4 2 3 14" xfId="25170"/>
    <cellStyle name="Commentaire 4 2 3 15" xfId="25171"/>
    <cellStyle name="Commentaire 4 2 3 2" xfId="25172"/>
    <cellStyle name="Commentaire 4 2 3 2 2" xfId="25173"/>
    <cellStyle name="Commentaire 4 2 3 2 3" xfId="25174"/>
    <cellStyle name="Commentaire 4 2 3 2 4" xfId="25175"/>
    <cellStyle name="Commentaire 4 2 3 2 5" xfId="25176"/>
    <cellStyle name="Commentaire 4 2 3 2 6" xfId="25177"/>
    <cellStyle name="Commentaire 4 2 3 2 7" xfId="25178"/>
    <cellStyle name="Commentaire 4 2 3 2 8" xfId="25179"/>
    <cellStyle name="Commentaire 4 2 3 3" xfId="25180"/>
    <cellStyle name="Commentaire 4 2 3 3 2" xfId="25181"/>
    <cellStyle name="Commentaire 4 2 3 3 3" xfId="25182"/>
    <cellStyle name="Commentaire 4 2 3 3 4" xfId="25183"/>
    <cellStyle name="Commentaire 4 2 3 3 5" xfId="25184"/>
    <cellStyle name="Commentaire 4 2 3 3 6" xfId="25185"/>
    <cellStyle name="Commentaire 4 2 3 3 7" xfId="25186"/>
    <cellStyle name="Commentaire 4 2 3 3 8" xfId="25187"/>
    <cellStyle name="Commentaire 4 2 3 4" xfId="25188"/>
    <cellStyle name="Commentaire 4 2 3 4 2" xfId="25189"/>
    <cellStyle name="Commentaire 4 2 3 4 3" xfId="25190"/>
    <cellStyle name="Commentaire 4 2 3 4 4" xfId="25191"/>
    <cellStyle name="Commentaire 4 2 3 4 5" xfId="25192"/>
    <cellStyle name="Commentaire 4 2 3 4 6" xfId="25193"/>
    <cellStyle name="Commentaire 4 2 3 4 7" xfId="25194"/>
    <cellStyle name="Commentaire 4 2 3 4 8" xfId="25195"/>
    <cellStyle name="Commentaire 4 2 3 5" xfId="25196"/>
    <cellStyle name="Commentaire 4 2 3 5 2" xfId="25197"/>
    <cellStyle name="Commentaire 4 2 3 5 3" xfId="25198"/>
    <cellStyle name="Commentaire 4 2 3 5 4" xfId="25199"/>
    <cellStyle name="Commentaire 4 2 3 5 5" xfId="25200"/>
    <cellStyle name="Commentaire 4 2 3 5 6" xfId="25201"/>
    <cellStyle name="Commentaire 4 2 3 5 7" xfId="25202"/>
    <cellStyle name="Commentaire 4 2 3 5 8" xfId="25203"/>
    <cellStyle name="Commentaire 4 2 3 6" xfId="25204"/>
    <cellStyle name="Commentaire 4 2 3 6 2" xfId="25205"/>
    <cellStyle name="Commentaire 4 2 3 6 3" xfId="25206"/>
    <cellStyle name="Commentaire 4 2 3 6 4" xfId="25207"/>
    <cellStyle name="Commentaire 4 2 3 6 5" xfId="25208"/>
    <cellStyle name="Commentaire 4 2 3 6 6" xfId="25209"/>
    <cellStyle name="Commentaire 4 2 3 6 7" xfId="25210"/>
    <cellStyle name="Commentaire 4 2 3 6 8" xfId="25211"/>
    <cellStyle name="Commentaire 4 2 3 7" xfId="25212"/>
    <cellStyle name="Commentaire 4 2 3 7 2" xfId="25213"/>
    <cellStyle name="Commentaire 4 2 3 7 3" xfId="25214"/>
    <cellStyle name="Commentaire 4 2 3 7 4" xfId="25215"/>
    <cellStyle name="Commentaire 4 2 3 7 5" xfId="25216"/>
    <cellStyle name="Commentaire 4 2 3 7 6" xfId="25217"/>
    <cellStyle name="Commentaire 4 2 3 7 7" xfId="25218"/>
    <cellStyle name="Commentaire 4 2 3 7 8" xfId="25219"/>
    <cellStyle name="Commentaire 4 2 3 8" xfId="25220"/>
    <cellStyle name="Commentaire 4 2 3 9" xfId="25221"/>
    <cellStyle name="Commentaire 4 2 4" xfId="25222"/>
    <cellStyle name="Commentaire 4 2 4 2" xfId="25223"/>
    <cellStyle name="Commentaire 4 2 4 3" xfId="25224"/>
    <cellStyle name="Commentaire 4 2 4 4" xfId="25225"/>
    <cellStyle name="Commentaire 4 2 4 5" xfId="25226"/>
    <cellStyle name="Commentaire 4 2 4 6" xfId="25227"/>
    <cellStyle name="Commentaire 4 2 4 7" xfId="25228"/>
    <cellStyle name="Commentaire 4 2 4 8" xfId="25229"/>
    <cellStyle name="Commentaire 4 2 4 9" xfId="25230"/>
    <cellStyle name="Commentaire 4 2 5" xfId="25231"/>
    <cellStyle name="Commentaire 4 2 5 2" xfId="25232"/>
    <cellStyle name="Commentaire 4 2 5 3" xfId="25233"/>
    <cellStyle name="Commentaire 4 2 5 4" xfId="25234"/>
    <cellStyle name="Commentaire 4 2 5 5" xfId="25235"/>
    <cellStyle name="Commentaire 4 2 5 6" xfId="25236"/>
    <cellStyle name="Commentaire 4 2 5 7" xfId="25237"/>
    <cellStyle name="Commentaire 4 2 5 8" xfId="25238"/>
    <cellStyle name="Commentaire 4 2 6" xfId="25239"/>
    <cellStyle name="Commentaire 4 2 6 2" xfId="25240"/>
    <cellStyle name="Commentaire 4 2 6 3" xfId="25241"/>
    <cellStyle name="Commentaire 4 2 6 4" xfId="25242"/>
    <cellStyle name="Commentaire 4 2 6 5" xfId="25243"/>
    <cellStyle name="Commentaire 4 2 6 6" xfId="25244"/>
    <cellStyle name="Commentaire 4 2 6 7" xfId="25245"/>
    <cellStyle name="Commentaire 4 2 6 8" xfId="25246"/>
    <cellStyle name="Commentaire 4 2 7" xfId="25247"/>
    <cellStyle name="Commentaire 4 2 7 2" xfId="25248"/>
    <cellStyle name="Commentaire 4 2 7 3" xfId="25249"/>
    <cellStyle name="Commentaire 4 2 7 4" xfId="25250"/>
    <cellStyle name="Commentaire 4 2 7 5" xfId="25251"/>
    <cellStyle name="Commentaire 4 2 7 6" xfId="25252"/>
    <cellStyle name="Commentaire 4 2 7 7" xfId="25253"/>
    <cellStyle name="Commentaire 4 2 7 8" xfId="25254"/>
    <cellStyle name="Commentaire 4 2 8" xfId="25255"/>
    <cellStyle name="Commentaire 4 2 8 2" xfId="25256"/>
    <cellStyle name="Commentaire 4 2 8 3" xfId="25257"/>
    <cellStyle name="Commentaire 4 2 8 4" xfId="25258"/>
    <cellStyle name="Commentaire 4 2 8 5" xfId="25259"/>
    <cellStyle name="Commentaire 4 2 8 6" xfId="25260"/>
    <cellStyle name="Commentaire 4 2 8 7" xfId="25261"/>
    <cellStyle name="Commentaire 4 2 8 8" xfId="25262"/>
    <cellStyle name="Commentaire 4 2 9" xfId="25263"/>
    <cellStyle name="Commentaire 4 2 9 2" xfId="25264"/>
    <cellStyle name="Commentaire 4 2 9 3" xfId="25265"/>
    <cellStyle name="Commentaire 4 2 9 4" xfId="25266"/>
    <cellStyle name="Commentaire 4 2 9 5" xfId="25267"/>
    <cellStyle name="Commentaire 4 2 9 6" xfId="25268"/>
    <cellStyle name="Commentaire 4 2 9 7" xfId="25269"/>
    <cellStyle name="Commentaire 4 2 9 8" xfId="25270"/>
    <cellStyle name="Commentaire 4 20" xfId="25271"/>
    <cellStyle name="Commentaire 4 21" xfId="25272"/>
    <cellStyle name="Commentaire 4 22" xfId="25273"/>
    <cellStyle name="Commentaire 4 23" xfId="25274"/>
    <cellStyle name="Commentaire 4 24" xfId="25275"/>
    <cellStyle name="Commentaire 4 25" xfId="25276"/>
    <cellStyle name="Commentaire 4 3" xfId="25277"/>
    <cellStyle name="Commentaire 4 3 10" xfId="25278"/>
    <cellStyle name="Commentaire 4 3 11" xfId="25279"/>
    <cellStyle name="Commentaire 4 3 12" xfId="25280"/>
    <cellStyle name="Commentaire 4 3 13" xfId="25281"/>
    <cellStyle name="Commentaire 4 3 14" xfId="25282"/>
    <cellStyle name="Commentaire 4 3 15" xfId="25283"/>
    <cellStyle name="Commentaire 4 3 16" xfId="25284"/>
    <cellStyle name="Commentaire 4 3 17" xfId="25285"/>
    <cellStyle name="Commentaire 4 3 18" xfId="25286"/>
    <cellStyle name="Commentaire 4 3 19" xfId="25287"/>
    <cellStyle name="Commentaire 4 3 2" xfId="25288"/>
    <cellStyle name="Commentaire 4 3 2 2" xfId="25289"/>
    <cellStyle name="Commentaire 4 3 2 3" xfId="25290"/>
    <cellStyle name="Commentaire 4 3 2 4" xfId="25291"/>
    <cellStyle name="Commentaire 4 3 2 5" xfId="25292"/>
    <cellStyle name="Commentaire 4 3 2 6" xfId="25293"/>
    <cellStyle name="Commentaire 4 3 2 7" xfId="25294"/>
    <cellStyle name="Commentaire 4 3 2 8" xfId="25295"/>
    <cellStyle name="Commentaire 4 3 20" xfId="25296"/>
    <cellStyle name="Commentaire 4 3 21" xfId="25297"/>
    <cellStyle name="Commentaire 4 3 22" xfId="25298"/>
    <cellStyle name="Commentaire 4 3 23" xfId="25299"/>
    <cellStyle name="Commentaire 4 3 24" xfId="25300"/>
    <cellStyle name="Commentaire 4 3 3" xfId="25301"/>
    <cellStyle name="Commentaire 4 3 3 2" xfId="25302"/>
    <cellStyle name="Commentaire 4 3 3 3" xfId="25303"/>
    <cellStyle name="Commentaire 4 3 3 4" xfId="25304"/>
    <cellStyle name="Commentaire 4 3 3 5" xfId="25305"/>
    <cellStyle name="Commentaire 4 3 3 6" xfId="25306"/>
    <cellStyle name="Commentaire 4 3 3 7" xfId="25307"/>
    <cellStyle name="Commentaire 4 3 3 8" xfId="25308"/>
    <cellStyle name="Commentaire 4 3 4" xfId="25309"/>
    <cellStyle name="Commentaire 4 3 4 2" xfId="25310"/>
    <cellStyle name="Commentaire 4 3 4 3" xfId="25311"/>
    <cellStyle name="Commentaire 4 3 4 4" xfId="25312"/>
    <cellStyle name="Commentaire 4 3 4 5" xfId="25313"/>
    <cellStyle name="Commentaire 4 3 4 6" xfId="25314"/>
    <cellStyle name="Commentaire 4 3 4 7" xfId="25315"/>
    <cellStyle name="Commentaire 4 3 4 8" xfId="25316"/>
    <cellStyle name="Commentaire 4 3 5" xfId="25317"/>
    <cellStyle name="Commentaire 4 3 5 2" xfId="25318"/>
    <cellStyle name="Commentaire 4 3 5 3" xfId="25319"/>
    <cellStyle name="Commentaire 4 3 5 4" xfId="25320"/>
    <cellStyle name="Commentaire 4 3 5 5" xfId="25321"/>
    <cellStyle name="Commentaire 4 3 5 6" xfId="25322"/>
    <cellStyle name="Commentaire 4 3 5 7" xfId="25323"/>
    <cellStyle name="Commentaire 4 3 5 8" xfId="25324"/>
    <cellStyle name="Commentaire 4 3 6" xfId="25325"/>
    <cellStyle name="Commentaire 4 3 6 2" xfId="25326"/>
    <cellStyle name="Commentaire 4 3 6 3" xfId="25327"/>
    <cellStyle name="Commentaire 4 3 6 4" xfId="25328"/>
    <cellStyle name="Commentaire 4 3 6 5" xfId="25329"/>
    <cellStyle name="Commentaire 4 3 6 6" xfId="25330"/>
    <cellStyle name="Commentaire 4 3 6 7" xfId="25331"/>
    <cellStyle name="Commentaire 4 3 6 8" xfId="25332"/>
    <cellStyle name="Commentaire 4 3 7" xfId="25333"/>
    <cellStyle name="Commentaire 4 3 7 2" xfId="25334"/>
    <cellStyle name="Commentaire 4 3 7 3" xfId="25335"/>
    <cellStyle name="Commentaire 4 3 7 4" xfId="25336"/>
    <cellStyle name="Commentaire 4 3 7 5" xfId="25337"/>
    <cellStyle name="Commentaire 4 3 7 6" xfId="25338"/>
    <cellStyle name="Commentaire 4 3 7 7" xfId="25339"/>
    <cellStyle name="Commentaire 4 3 7 8" xfId="25340"/>
    <cellStyle name="Commentaire 4 3 8" xfId="25341"/>
    <cellStyle name="Commentaire 4 3 9" xfId="25342"/>
    <cellStyle name="Commentaire 4 4" xfId="25343"/>
    <cellStyle name="Commentaire 4 4 10" xfId="25344"/>
    <cellStyle name="Commentaire 4 4 11" xfId="25345"/>
    <cellStyle name="Commentaire 4 4 12" xfId="25346"/>
    <cellStyle name="Commentaire 4 4 13" xfId="25347"/>
    <cellStyle name="Commentaire 4 4 14" xfId="25348"/>
    <cellStyle name="Commentaire 4 4 15" xfId="25349"/>
    <cellStyle name="Commentaire 4 4 16" xfId="25350"/>
    <cellStyle name="Commentaire 4 4 17" xfId="25351"/>
    <cellStyle name="Commentaire 4 4 18" xfId="25352"/>
    <cellStyle name="Commentaire 4 4 2" xfId="25353"/>
    <cellStyle name="Commentaire 4 4 3" xfId="25354"/>
    <cellStyle name="Commentaire 4 4 4" xfId="25355"/>
    <cellStyle name="Commentaire 4 4 5" xfId="25356"/>
    <cellStyle name="Commentaire 4 4 6" xfId="25357"/>
    <cellStyle name="Commentaire 4 4 7" xfId="25358"/>
    <cellStyle name="Commentaire 4 4 8" xfId="25359"/>
    <cellStyle name="Commentaire 4 4 9" xfId="25360"/>
    <cellStyle name="Commentaire 4 5" xfId="25361"/>
    <cellStyle name="Commentaire 4 5 10" xfId="25362"/>
    <cellStyle name="Commentaire 4 5 11" xfId="25363"/>
    <cellStyle name="Commentaire 4 5 12" xfId="25364"/>
    <cellStyle name="Commentaire 4 5 13" xfId="25365"/>
    <cellStyle name="Commentaire 4 5 14" xfId="25366"/>
    <cellStyle name="Commentaire 4 5 15" xfId="25367"/>
    <cellStyle name="Commentaire 4 5 16" xfId="25368"/>
    <cellStyle name="Commentaire 4 5 17" xfId="25369"/>
    <cellStyle name="Commentaire 4 5 18" xfId="25370"/>
    <cellStyle name="Commentaire 4 5 2" xfId="25371"/>
    <cellStyle name="Commentaire 4 5 3" xfId="25372"/>
    <cellStyle name="Commentaire 4 5 4" xfId="25373"/>
    <cellStyle name="Commentaire 4 5 5" xfId="25374"/>
    <cellStyle name="Commentaire 4 5 6" xfId="25375"/>
    <cellStyle name="Commentaire 4 5 7" xfId="25376"/>
    <cellStyle name="Commentaire 4 5 8" xfId="25377"/>
    <cellStyle name="Commentaire 4 5 9" xfId="25378"/>
    <cellStyle name="Commentaire 4 6" xfId="25379"/>
    <cellStyle name="Commentaire 4 6 10" xfId="25380"/>
    <cellStyle name="Commentaire 4 6 11" xfId="25381"/>
    <cellStyle name="Commentaire 4 6 12" xfId="25382"/>
    <cellStyle name="Commentaire 4 6 13" xfId="25383"/>
    <cellStyle name="Commentaire 4 6 14" xfId="25384"/>
    <cellStyle name="Commentaire 4 6 15" xfId="25385"/>
    <cellStyle name="Commentaire 4 6 16" xfId="25386"/>
    <cellStyle name="Commentaire 4 6 17" xfId="25387"/>
    <cellStyle name="Commentaire 4 6 18" xfId="25388"/>
    <cellStyle name="Commentaire 4 6 2" xfId="25389"/>
    <cellStyle name="Commentaire 4 6 3" xfId="25390"/>
    <cellStyle name="Commentaire 4 6 4" xfId="25391"/>
    <cellStyle name="Commentaire 4 6 5" xfId="25392"/>
    <cellStyle name="Commentaire 4 6 6" xfId="25393"/>
    <cellStyle name="Commentaire 4 6 7" xfId="25394"/>
    <cellStyle name="Commentaire 4 6 8" xfId="25395"/>
    <cellStyle name="Commentaire 4 6 9" xfId="25396"/>
    <cellStyle name="Commentaire 4 7" xfId="25397"/>
    <cellStyle name="Commentaire 4 7 2" xfId="25398"/>
    <cellStyle name="Commentaire 4 7 3" xfId="25399"/>
    <cellStyle name="Commentaire 4 7 4" xfId="25400"/>
    <cellStyle name="Commentaire 4 7 5" xfId="25401"/>
    <cellStyle name="Commentaire 4 7 6" xfId="25402"/>
    <cellStyle name="Commentaire 4 7 7" xfId="25403"/>
    <cellStyle name="Commentaire 4 7 8" xfId="25404"/>
    <cellStyle name="Commentaire 4 7 9" xfId="25405"/>
    <cellStyle name="Commentaire 4 8" xfId="25406"/>
    <cellStyle name="Commentaire 4 8 2" xfId="25407"/>
    <cellStyle name="Commentaire 4 8 3" xfId="25408"/>
    <cellStyle name="Commentaire 4 8 4" xfId="25409"/>
    <cellStyle name="Commentaire 4 8 5" xfId="25410"/>
    <cellStyle name="Commentaire 4 8 6" xfId="25411"/>
    <cellStyle name="Commentaire 4 8 7" xfId="25412"/>
    <cellStyle name="Commentaire 4 8 8" xfId="25413"/>
    <cellStyle name="Commentaire 4 9" xfId="25414"/>
    <cellStyle name="Commentaire 5" xfId="25415"/>
    <cellStyle name="Commentaire 5 10" xfId="25416"/>
    <cellStyle name="Commentaire 5 11" xfId="25417"/>
    <cellStyle name="Commentaire 5 12" xfId="25418"/>
    <cellStyle name="Commentaire 5 13" xfId="25419"/>
    <cellStyle name="Commentaire 5 14" xfId="25420"/>
    <cellStyle name="Commentaire 5 15" xfId="25421"/>
    <cellStyle name="Commentaire 5 16" xfId="25422"/>
    <cellStyle name="Commentaire 5 17" xfId="25423"/>
    <cellStyle name="Commentaire 5 18" xfId="25424"/>
    <cellStyle name="Commentaire 5 19" xfId="25425"/>
    <cellStyle name="Commentaire 5 2" xfId="25426"/>
    <cellStyle name="Commentaire 5 3" xfId="25427"/>
    <cellStyle name="Commentaire 5 4" xfId="25428"/>
    <cellStyle name="Commentaire 5 5" xfId="25429"/>
    <cellStyle name="Commentaire 5 6" xfId="25430"/>
    <cellStyle name="Commentaire 5 7" xfId="25431"/>
    <cellStyle name="Commentaire 5 8" xfId="25432"/>
    <cellStyle name="Commentaire 5 9" xfId="25433"/>
    <cellStyle name="Commentaire 6" xfId="25434"/>
    <cellStyle name="Commentaire 6 10" xfId="25435"/>
    <cellStyle name="Commentaire 6 11" xfId="25436"/>
    <cellStyle name="Commentaire 6 12" xfId="25437"/>
    <cellStyle name="Commentaire 6 13" xfId="25438"/>
    <cellStyle name="Commentaire 6 14" xfId="25439"/>
    <cellStyle name="Commentaire 6 15" xfId="25440"/>
    <cellStyle name="Commentaire 6 16" xfId="25441"/>
    <cellStyle name="Commentaire 6 17" xfId="25442"/>
    <cellStyle name="Commentaire 6 18" xfId="25443"/>
    <cellStyle name="Commentaire 6 2" xfId="25444"/>
    <cellStyle name="Commentaire 6 3" xfId="25445"/>
    <cellStyle name="Commentaire 6 4" xfId="25446"/>
    <cellStyle name="Commentaire 6 5" xfId="25447"/>
    <cellStyle name="Commentaire 6 6" xfId="25448"/>
    <cellStyle name="Commentaire 6 7" xfId="25449"/>
    <cellStyle name="Commentaire 6 8" xfId="25450"/>
    <cellStyle name="Commentaire 6 9" xfId="25451"/>
    <cellStyle name="Commentaire 7" xfId="25452"/>
    <cellStyle name="Commentaire 7 10" xfId="25453"/>
    <cellStyle name="Commentaire 7 11" xfId="25454"/>
    <cellStyle name="Commentaire 7 12" xfId="25455"/>
    <cellStyle name="Commentaire 7 13" xfId="25456"/>
    <cellStyle name="Commentaire 7 14" xfId="25457"/>
    <cellStyle name="Commentaire 7 15" xfId="25458"/>
    <cellStyle name="Commentaire 7 16" xfId="25459"/>
    <cellStyle name="Commentaire 7 17" xfId="25460"/>
    <cellStyle name="Commentaire 7 18" xfId="25461"/>
    <cellStyle name="Commentaire 7 2" xfId="25462"/>
    <cellStyle name="Commentaire 7 3" xfId="25463"/>
    <cellStyle name="Commentaire 7 4" xfId="25464"/>
    <cellStyle name="Commentaire 7 5" xfId="25465"/>
    <cellStyle name="Commentaire 7 6" xfId="25466"/>
    <cellStyle name="Commentaire 7 7" xfId="25467"/>
    <cellStyle name="Commentaire 7 8" xfId="25468"/>
    <cellStyle name="Commentaire 7 9" xfId="25469"/>
    <cellStyle name="Commentaire 8" xfId="25470"/>
    <cellStyle name="Commentaire 8 10" xfId="25471"/>
    <cellStyle name="Commentaire 8 11" xfId="25472"/>
    <cellStyle name="Commentaire 8 12" xfId="25473"/>
    <cellStyle name="Commentaire 8 13" xfId="25474"/>
    <cellStyle name="Commentaire 8 14" xfId="25475"/>
    <cellStyle name="Commentaire 8 15" xfId="25476"/>
    <cellStyle name="Commentaire 8 16" xfId="25477"/>
    <cellStyle name="Commentaire 8 17" xfId="25478"/>
    <cellStyle name="Commentaire 8 18" xfId="25479"/>
    <cellStyle name="Commentaire 8 2" xfId="25480"/>
    <cellStyle name="Commentaire 8 3" xfId="25481"/>
    <cellStyle name="Commentaire 8 4" xfId="25482"/>
    <cellStyle name="Commentaire 8 5" xfId="25483"/>
    <cellStyle name="Commentaire 8 6" xfId="25484"/>
    <cellStyle name="Commentaire 8 7" xfId="25485"/>
    <cellStyle name="Commentaire 8 8" xfId="25486"/>
    <cellStyle name="Commentaire 8 9" xfId="25487"/>
    <cellStyle name="Commentaire 9" xfId="25488"/>
    <cellStyle name="Commentaire 9 10" xfId="25489"/>
    <cellStyle name="Commentaire 9 11" xfId="25490"/>
    <cellStyle name="Commentaire 9 12" xfId="25491"/>
    <cellStyle name="Commentaire 9 13" xfId="25492"/>
    <cellStyle name="Commentaire 9 14" xfId="25493"/>
    <cellStyle name="Commentaire 9 15" xfId="25494"/>
    <cellStyle name="Commentaire 9 16" xfId="25495"/>
    <cellStyle name="Commentaire 9 17" xfId="25496"/>
    <cellStyle name="Commentaire 9 18" xfId="25497"/>
    <cellStyle name="Commentaire 9 2" xfId="25498"/>
    <cellStyle name="Commentaire 9 3" xfId="25499"/>
    <cellStyle name="Commentaire 9 4" xfId="25500"/>
    <cellStyle name="Commentaire 9 5" xfId="25501"/>
    <cellStyle name="Commentaire 9 6" xfId="25502"/>
    <cellStyle name="Commentaire 9 7" xfId="25503"/>
    <cellStyle name="Commentaire 9 8" xfId="25504"/>
    <cellStyle name="Commentaire 9 9" xfId="25505"/>
    <cellStyle name="Company" xfId="1650"/>
    <cellStyle name="CurRatio" xfId="1651"/>
    <cellStyle name="Currency" xfId="70" builtinId="4"/>
    <cellStyle name="Currency--" xfId="2173"/>
    <cellStyle name="Currency [00]" xfId="1652"/>
    <cellStyle name="Currency [1]" xfId="1653"/>
    <cellStyle name="Currency [2]" xfId="1654"/>
    <cellStyle name="Currency [2] 10" xfId="25506"/>
    <cellStyle name="Currency [2] 2" xfId="6862"/>
    <cellStyle name="Currency [2] 2 2" xfId="25507"/>
    <cellStyle name="Currency [2] 3" xfId="9838"/>
    <cellStyle name="Currency [2] 4" xfId="9873"/>
    <cellStyle name="Currency [2] 5" xfId="25508"/>
    <cellStyle name="Currency [2] 6" xfId="25509"/>
    <cellStyle name="Currency [2] 7" xfId="25510"/>
    <cellStyle name="Currency [2] 8" xfId="25511"/>
    <cellStyle name="Currency [2] 9" xfId="2551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2 2 2" xfId="25513"/>
    <cellStyle name="Currency 10 2 2 2 3" xfId="25514"/>
    <cellStyle name="Currency 10 2 2 3" xfId="1662"/>
    <cellStyle name="Currency 10 2 2 3 2" xfId="25515"/>
    <cellStyle name="Currency 10 2 2 4" xfId="25516"/>
    <cellStyle name="Currency 10 2 3" xfId="1663"/>
    <cellStyle name="Currency 10 2 3 2" xfId="1664"/>
    <cellStyle name="Currency 10 2 3 2 2" xfId="25517"/>
    <cellStyle name="Currency 10 2 3 3" xfId="25518"/>
    <cellStyle name="Currency 10 2 4" xfId="1665"/>
    <cellStyle name="Currency 10 2 4 2" xfId="25519"/>
    <cellStyle name="Currency 10 2 5" xfId="25520"/>
    <cellStyle name="Currency 10 3" xfId="1666"/>
    <cellStyle name="Currency 10 3 2" xfId="1667"/>
    <cellStyle name="Currency 10 3 2 2" xfId="1668"/>
    <cellStyle name="Currency 10 3 2 2 2" xfId="1669"/>
    <cellStyle name="Currency 10 3 2 2 2 2" xfId="25521"/>
    <cellStyle name="Currency 10 3 2 2 3" xfId="25522"/>
    <cellStyle name="Currency 10 3 2 3" xfId="1670"/>
    <cellStyle name="Currency 10 3 2 3 2" xfId="25523"/>
    <cellStyle name="Currency 10 3 2 4" xfId="25524"/>
    <cellStyle name="Currency 10 3 3" xfId="1671"/>
    <cellStyle name="Currency 10 3 3 2" xfId="1672"/>
    <cellStyle name="Currency 10 3 3 2 2" xfId="25525"/>
    <cellStyle name="Currency 10 3 3 3" xfId="25526"/>
    <cellStyle name="Currency 10 3 4" xfId="1673"/>
    <cellStyle name="Currency 10 3 4 2" xfId="25527"/>
    <cellStyle name="Currency 10 3 5" xfId="25528"/>
    <cellStyle name="Currency 10 4" xfId="1674"/>
    <cellStyle name="Currency 10 4 2" xfId="1675"/>
    <cellStyle name="Currency 10 4 2 2" xfId="1676"/>
    <cellStyle name="Currency 10 4 2 2 2" xfId="25529"/>
    <cellStyle name="Currency 10 4 2 3" xfId="25530"/>
    <cellStyle name="Currency 10 4 3" xfId="1677"/>
    <cellStyle name="Currency 10 4 3 2" xfId="25531"/>
    <cellStyle name="Currency 10 4 4" xfId="25532"/>
    <cellStyle name="Currency 10 5" xfId="1678"/>
    <cellStyle name="Currency 10 5 2" xfId="1679"/>
    <cellStyle name="Currency 10 5 2 2" xfId="25533"/>
    <cellStyle name="Currency 10 5 3" xfId="25534"/>
    <cellStyle name="Currency 10 6" xfId="1680"/>
    <cellStyle name="Currency 10 6 2" xfId="25535"/>
    <cellStyle name="Currency 10 7" xfId="25536"/>
    <cellStyle name="Currency 10 8" xfId="25537"/>
    <cellStyle name="Currency 11" xfId="1681"/>
    <cellStyle name="Currency 11 2" xfId="1682"/>
    <cellStyle name="Currency 11 2 2" xfId="1683"/>
    <cellStyle name="Currency 11 2 2 2" xfId="1684"/>
    <cellStyle name="Currency 11 2 2 2 2" xfId="1685"/>
    <cellStyle name="Currency 11 2 2 2 2 2" xfId="25538"/>
    <cellStyle name="Currency 11 2 2 2 3" xfId="25539"/>
    <cellStyle name="Currency 11 2 2 3" xfId="1686"/>
    <cellStyle name="Currency 11 2 2 3 2" xfId="25540"/>
    <cellStyle name="Currency 11 2 2 4" xfId="25541"/>
    <cellStyle name="Currency 11 2 3" xfId="1687"/>
    <cellStyle name="Currency 11 2 3 2" xfId="1688"/>
    <cellStyle name="Currency 11 2 3 2 2" xfId="25542"/>
    <cellStyle name="Currency 11 2 3 3" xfId="25543"/>
    <cellStyle name="Currency 11 2 4" xfId="1689"/>
    <cellStyle name="Currency 11 2 4 2" xfId="25544"/>
    <cellStyle name="Currency 11 2 5" xfId="25545"/>
    <cellStyle name="Currency 11 3" xfId="1690"/>
    <cellStyle name="Currency 11 3 2" xfId="1691"/>
    <cellStyle name="Currency 11 3 2 2" xfId="1692"/>
    <cellStyle name="Currency 11 3 2 2 2" xfId="1693"/>
    <cellStyle name="Currency 11 3 2 2 2 2" xfId="25546"/>
    <cellStyle name="Currency 11 3 2 2 3" xfId="25547"/>
    <cellStyle name="Currency 11 3 2 3" xfId="1694"/>
    <cellStyle name="Currency 11 3 2 3 2" xfId="25548"/>
    <cellStyle name="Currency 11 3 2 4" xfId="25549"/>
    <cellStyle name="Currency 11 3 3" xfId="1695"/>
    <cellStyle name="Currency 11 3 3 2" xfId="1696"/>
    <cellStyle name="Currency 11 3 3 2 2" xfId="25550"/>
    <cellStyle name="Currency 11 3 3 3" xfId="25551"/>
    <cellStyle name="Currency 11 3 4" xfId="1697"/>
    <cellStyle name="Currency 11 3 4 2" xfId="25552"/>
    <cellStyle name="Currency 11 3 5" xfId="25553"/>
    <cellStyle name="Currency 11 4" xfId="1698"/>
    <cellStyle name="Currency 11 4 2" xfId="1699"/>
    <cellStyle name="Currency 11 4 2 2" xfId="1700"/>
    <cellStyle name="Currency 11 4 2 2 2" xfId="25554"/>
    <cellStyle name="Currency 11 4 2 3" xfId="25555"/>
    <cellStyle name="Currency 11 4 3" xfId="1701"/>
    <cellStyle name="Currency 11 4 3 2" xfId="25556"/>
    <cellStyle name="Currency 11 4 4" xfId="25557"/>
    <cellStyle name="Currency 11 5" xfId="1702"/>
    <cellStyle name="Currency 11 5 2" xfId="1703"/>
    <cellStyle name="Currency 11 5 2 2" xfId="25558"/>
    <cellStyle name="Currency 11 5 3" xfId="25559"/>
    <cellStyle name="Currency 11 6" xfId="1704"/>
    <cellStyle name="Currency 11 6 2" xfId="25560"/>
    <cellStyle name="Currency 11 7" xfId="25561"/>
    <cellStyle name="Currency 12" xfId="1705"/>
    <cellStyle name="Currency 12 2" xfId="25562"/>
    <cellStyle name="Currency 12 2 2" xfId="25563"/>
    <cellStyle name="Currency 12 3" xfId="25564"/>
    <cellStyle name="Currency 13" xfId="1706"/>
    <cellStyle name="Currency 13 2" xfId="25565"/>
    <cellStyle name="Currency 13 3" xfId="25566"/>
    <cellStyle name="Currency 14" xfId="1707"/>
    <cellStyle name="Currency 14 2" xfId="1708"/>
    <cellStyle name="Currency 14 2 2" xfId="1709"/>
    <cellStyle name="Currency 14 2 2 2" xfId="1710"/>
    <cellStyle name="Currency 14 2 2 2 2" xfId="1711"/>
    <cellStyle name="Currency 14 2 2 2 2 2" xfId="25567"/>
    <cellStyle name="Currency 14 2 2 2 3" xfId="25568"/>
    <cellStyle name="Currency 14 2 2 3" xfId="1712"/>
    <cellStyle name="Currency 14 2 2 3 2" xfId="25569"/>
    <cellStyle name="Currency 14 2 2 4" xfId="25570"/>
    <cellStyle name="Currency 14 2 3" xfId="1713"/>
    <cellStyle name="Currency 14 2 3 2" xfId="1714"/>
    <cellStyle name="Currency 14 2 3 2 2" xfId="25571"/>
    <cellStyle name="Currency 14 2 3 3" xfId="25572"/>
    <cellStyle name="Currency 14 2 4" xfId="1715"/>
    <cellStyle name="Currency 14 2 4 2" xfId="25573"/>
    <cellStyle name="Currency 14 2 5" xfId="25574"/>
    <cellStyle name="Currency 14 3" xfId="1716"/>
    <cellStyle name="Currency 14 3 2" xfId="1717"/>
    <cellStyle name="Currency 14 3 2 2" xfId="1718"/>
    <cellStyle name="Currency 14 3 2 2 2" xfId="1719"/>
    <cellStyle name="Currency 14 3 2 2 2 2" xfId="25575"/>
    <cellStyle name="Currency 14 3 2 2 3" xfId="25576"/>
    <cellStyle name="Currency 14 3 2 3" xfId="1720"/>
    <cellStyle name="Currency 14 3 2 3 2" xfId="25577"/>
    <cellStyle name="Currency 14 3 2 4" xfId="25578"/>
    <cellStyle name="Currency 14 3 3" xfId="1721"/>
    <cellStyle name="Currency 14 3 3 2" xfId="1722"/>
    <cellStyle name="Currency 14 3 3 2 2" xfId="25579"/>
    <cellStyle name="Currency 14 3 3 3" xfId="25580"/>
    <cellStyle name="Currency 14 3 4" xfId="1723"/>
    <cellStyle name="Currency 14 3 4 2" xfId="25581"/>
    <cellStyle name="Currency 14 3 5" xfId="25582"/>
    <cellStyle name="Currency 14 4" xfId="1724"/>
    <cellStyle name="Currency 14 4 2" xfId="1725"/>
    <cellStyle name="Currency 14 4 2 2" xfId="1726"/>
    <cellStyle name="Currency 14 4 2 2 2" xfId="1727"/>
    <cellStyle name="Currency 14 4 2 2 2 2" xfId="25583"/>
    <cellStyle name="Currency 14 4 2 2 3" xfId="25584"/>
    <cellStyle name="Currency 14 4 2 3" xfId="1728"/>
    <cellStyle name="Currency 14 4 2 3 2" xfId="25585"/>
    <cellStyle name="Currency 14 4 2 4" xfId="25586"/>
    <cellStyle name="Currency 14 4 3" xfId="1729"/>
    <cellStyle name="Currency 14 4 3 2" xfId="1730"/>
    <cellStyle name="Currency 14 4 3 2 2" xfId="25587"/>
    <cellStyle name="Currency 14 4 3 3" xfId="25588"/>
    <cellStyle name="Currency 14 4 4" xfId="1731"/>
    <cellStyle name="Currency 14 4 4 2" xfId="25589"/>
    <cellStyle name="Currency 14 4 5" xfId="25590"/>
    <cellStyle name="Currency 14 5" xfId="1732"/>
    <cellStyle name="Currency 14 5 2" xfId="1733"/>
    <cellStyle name="Currency 14 5 2 2" xfId="1734"/>
    <cellStyle name="Currency 14 5 2 2 2" xfId="25591"/>
    <cellStyle name="Currency 14 5 2 3" xfId="25592"/>
    <cellStyle name="Currency 14 5 3" xfId="1735"/>
    <cellStyle name="Currency 14 5 3 2" xfId="25593"/>
    <cellStyle name="Currency 14 5 4" xfId="25594"/>
    <cellStyle name="Currency 14 6" xfId="1736"/>
    <cellStyle name="Currency 14 6 2" xfId="1737"/>
    <cellStyle name="Currency 14 6 2 2" xfId="25595"/>
    <cellStyle name="Currency 14 6 3" xfId="25596"/>
    <cellStyle name="Currency 14 7" xfId="1738"/>
    <cellStyle name="Currency 14 7 2" xfId="25597"/>
    <cellStyle name="Currency 14 8" xfId="25598"/>
    <cellStyle name="Currency 14 9" xfId="25599"/>
    <cellStyle name="Currency 15" xfId="1739"/>
    <cellStyle name="Currency 15 2" xfId="1740"/>
    <cellStyle name="Currency 15 2 2" xfId="1741"/>
    <cellStyle name="Currency 15 2 2 2" xfId="1742"/>
    <cellStyle name="Currency 15 2 2 2 2" xfId="25600"/>
    <cellStyle name="Currency 15 2 2 3" xfId="25601"/>
    <cellStyle name="Currency 15 2 3" xfId="1743"/>
    <cellStyle name="Currency 15 2 3 2" xfId="25602"/>
    <cellStyle name="Currency 15 2 4" xfId="25603"/>
    <cellStyle name="Currency 15 3" xfId="1744"/>
    <cellStyle name="Currency 15 3 2" xfId="1745"/>
    <cellStyle name="Currency 15 3 2 2" xfId="25604"/>
    <cellStyle name="Currency 15 3 3" xfId="25605"/>
    <cellStyle name="Currency 15 4" xfId="1746"/>
    <cellStyle name="Currency 15 4 2" xfId="25606"/>
    <cellStyle name="Currency 15 5" xfId="25607"/>
    <cellStyle name="Currency 16" xfId="1747"/>
    <cellStyle name="Currency 16 2" xfId="1748"/>
    <cellStyle name="Currency 16 2 2" xfId="25608"/>
    <cellStyle name="Currency 16 3" xfId="25609"/>
    <cellStyle name="Currency 17" xfId="1749"/>
    <cellStyle name="Currency 17 2" xfId="25610"/>
    <cellStyle name="Currency 18" xfId="1750"/>
    <cellStyle name="Currency 19" xfId="1751"/>
    <cellStyle name="Currency 19 2" xfId="1752"/>
    <cellStyle name="Currency 19 2 2" xfId="1753"/>
    <cellStyle name="Currency 19 2 2 2" xfId="1754"/>
    <cellStyle name="Currency 19 2 2 2 2" xfId="1755"/>
    <cellStyle name="Currency 19 2 2 2 2 2" xfId="25611"/>
    <cellStyle name="Currency 19 2 2 2 3" xfId="25612"/>
    <cellStyle name="Currency 19 2 2 3" xfId="1756"/>
    <cellStyle name="Currency 19 2 2 3 2" xfId="25613"/>
    <cellStyle name="Currency 19 2 2 4" xfId="25614"/>
    <cellStyle name="Currency 19 2 3" xfId="1757"/>
    <cellStyle name="Currency 19 2 3 2" xfId="1758"/>
    <cellStyle name="Currency 19 2 3 2 2" xfId="25615"/>
    <cellStyle name="Currency 19 2 3 3" xfId="25616"/>
    <cellStyle name="Currency 19 2 4" xfId="1759"/>
    <cellStyle name="Currency 19 2 4 2" xfId="25617"/>
    <cellStyle name="Currency 19 2 5" xfId="25618"/>
    <cellStyle name="Currency 19 3" xfId="1760"/>
    <cellStyle name="Currency 19 3 2" xfId="1761"/>
    <cellStyle name="Currency 19 3 2 2" xfId="1762"/>
    <cellStyle name="Currency 19 3 2 2 2" xfId="1763"/>
    <cellStyle name="Currency 19 3 2 2 2 2" xfId="25619"/>
    <cellStyle name="Currency 19 3 2 2 3" xfId="25620"/>
    <cellStyle name="Currency 19 3 2 3" xfId="1764"/>
    <cellStyle name="Currency 19 3 2 3 2" xfId="25621"/>
    <cellStyle name="Currency 19 3 2 4" xfId="25622"/>
    <cellStyle name="Currency 19 3 3" xfId="1765"/>
    <cellStyle name="Currency 19 3 3 2" xfId="1766"/>
    <cellStyle name="Currency 19 3 3 2 2" xfId="25623"/>
    <cellStyle name="Currency 19 3 3 3" xfId="25624"/>
    <cellStyle name="Currency 19 3 4" xfId="1767"/>
    <cellStyle name="Currency 19 3 4 2" xfId="25625"/>
    <cellStyle name="Currency 19 3 5" xfId="25626"/>
    <cellStyle name="Currency 19 4" xfId="1768"/>
    <cellStyle name="Currency 19 4 2" xfId="1769"/>
    <cellStyle name="Currency 19 4 2 2" xfId="1770"/>
    <cellStyle name="Currency 19 4 2 2 2" xfId="25627"/>
    <cellStyle name="Currency 19 4 2 3" xfId="25628"/>
    <cellStyle name="Currency 19 4 3" xfId="1771"/>
    <cellStyle name="Currency 19 4 3 2" xfId="25629"/>
    <cellStyle name="Currency 19 4 4" xfId="25630"/>
    <cellStyle name="Currency 19 5" xfId="1772"/>
    <cellStyle name="Currency 19 5 2" xfId="1773"/>
    <cellStyle name="Currency 19 5 2 2" xfId="25631"/>
    <cellStyle name="Currency 19 5 3" xfId="25632"/>
    <cellStyle name="Currency 19 6" xfId="1774"/>
    <cellStyle name="Currency 19 6 2" xfId="25633"/>
    <cellStyle name="Currency 19 7" xfId="25634"/>
    <cellStyle name="Currency 2" xfId="4"/>
    <cellStyle name="Currency 2 10" xfId="1775"/>
    <cellStyle name="Currency 2 10 2" xfId="1776"/>
    <cellStyle name="Currency 2 10 2 2" xfId="1777"/>
    <cellStyle name="Currency 2 10 2 2 2" xfId="25635"/>
    <cellStyle name="Currency 2 10 2 3" xfId="25636"/>
    <cellStyle name="Currency 2 10 3" xfId="1778"/>
    <cellStyle name="Currency 2 10 3 2" xfId="25637"/>
    <cellStyle name="Currency 2 10 4" xfId="25638"/>
    <cellStyle name="Currency 2 11" xfId="1779"/>
    <cellStyle name="Currency 2 11 2" xfId="25639"/>
    <cellStyle name="Currency 2 12" xfId="1780"/>
    <cellStyle name="Currency 2 12 2" xfId="25640"/>
    <cellStyle name="Currency 2 13" xfId="1781"/>
    <cellStyle name="Currency 2 13 2" xfId="25641"/>
    <cellStyle name="Currency 2 14" xfId="1782"/>
    <cellStyle name="Currency 2 14 2" xfId="25642"/>
    <cellStyle name="Currency 2 15" xfId="1783"/>
    <cellStyle name="Currency 2 15 2" xfId="25643"/>
    <cellStyle name="Currency 2 16" xfId="1784"/>
    <cellStyle name="Currency 2 16 2" xfId="25644"/>
    <cellStyle name="Currency 2 17" xfId="1785"/>
    <cellStyle name="Currency 2 17 2" xfId="25645"/>
    <cellStyle name="Currency 2 18" xfId="1786"/>
    <cellStyle name="Currency 2 2" xfId="1787"/>
    <cellStyle name="Currency 2 2 10" xfId="1788"/>
    <cellStyle name="Currency 2 2 11" xfId="1789"/>
    <cellStyle name="Currency 2 2 12" xfId="25646"/>
    <cellStyle name="Currency 2 2 12 2" xfId="25647"/>
    <cellStyle name="Currency 2 2 12 3" xfId="25648"/>
    <cellStyle name="Currency 2 2 13" xfId="25649"/>
    <cellStyle name="Currency 2 2 14" xfId="25650"/>
    <cellStyle name="Currency 2 2 2" xfId="1790"/>
    <cellStyle name="Currency 2 2 2 2" xfId="25651"/>
    <cellStyle name="Currency 2 2 2 2 2" xfId="25652"/>
    <cellStyle name="Currency 2 2 2 2 2 2" xfId="25653"/>
    <cellStyle name="Currency 2 2 2 3" xfId="25654"/>
    <cellStyle name="Currency 2 2 2 3 2" xfId="25655"/>
    <cellStyle name="Currency 2 2 3" xfId="1791"/>
    <cellStyle name="Currency 2 2 3 2" xfId="25656"/>
    <cellStyle name="Currency 2 2 3 2 2" xfId="25657"/>
    <cellStyle name="Currency 2 2 3 3" xfId="25658"/>
    <cellStyle name="Currency 2 2 4" xfId="1792"/>
    <cellStyle name="Currency 2 2 4 2" xfId="25659"/>
    <cellStyle name="Currency 2 2 4 2 2" xfId="25660"/>
    <cellStyle name="Currency 2 2 5" xfId="1793"/>
    <cellStyle name="Currency 2 2 5 2" xfId="25661"/>
    <cellStyle name="Currency 2 2 5 3" xfId="25662"/>
    <cellStyle name="Currency 2 2 6" xfId="1794"/>
    <cellStyle name="Currency 2 2 6 2" xfId="25663"/>
    <cellStyle name="Currency 2 2 7" xfId="1795"/>
    <cellStyle name="Currency 2 2 8" xfId="1796"/>
    <cellStyle name="Currency 2 2 9" xfId="1797"/>
    <cellStyle name="Currency 2 2 9 2" xfId="25664"/>
    <cellStyle name="Currency 2 3" xfId="1798"/>
    <cellStyle name="Currency 2 3 2" xfId="1799"/>
    <cellStyle name="Currency 2 3 2 2" xfId="25665"/>
    <cellStyle name="Currency 2 3 2 2 2" xfId="25666"/>
    <cellStyle name="Currency 2 3 2 3" xfId="25667"/>
    <cellStyle name="Currency 2 3 3" xfId="1800"/>
    <cellStyle name="Currency 2 3 3 2" xfId="25668"/>
    <cellStyle name="Currency 2 3 3 3" xfId="25669"/>
    <cellStyle name="Currency 2 3 4" xfId="1801"/>
    <cellStyle name="Currency 2 3 4 2" xfId="25670"/>
    <cellStyle name="Currency 2 3 5" xfId="1802"/>
    <cellStyle name="Currency 2 3 5 2" xfId="25671"/>
    <cellStyle name="Currency 2 3 5 3" xfId="25672"/>
    <cellStyle name="Currency 2 3 6" xfId="25673"/>
    <cellStyle name="Currency 2 3 6 2" xfId="25674"/>
    <cellStyle name="Currency 2 3 7" xfId="25675"/>
    <cellStyle name="Currency 2 4" xfId="1803"/>
    <cellStyle name="Currency 2 4 2" xfId="25676"/>
    <cellStyle name="Currency 2 4 2 2" xfId="25677"/>
    <cellStyle name="Currency 2 4 3" xfId="25678"/>
    <cellStyle name="Currency 2 4 3 2" xfId="25679"/>
    <cellStyle name="Currency 2 4 3 3" xfId="25680"/>
    <cellStyle name="Currency 2 4 4" xfId="25681"/>
    <cellStyle name="Currency 2 4 5" xfId="25682"/>
    <cellStyle name="Currency 2 5" xfId="1804"/>
    <cellStyle name="Currency 2 5 2" xfId="25683"/>
    <cellStyle name="Currency 2 5 2 2" xfId="25684"/>
    <cellStyle name="Currency 2 5 3" xfId="25685"/>
    <cellStyle name="Currency 2 5 4" xfId="25686"/>
    <cellStyle name="Currency 2 5 4 2" xfId="25687"/>
    <cellStyle name="Currency 2 6" xfId="1805"/>
    <cellStyle name="Currency 2 6 2" xfId="25688"/>
    <cellStyle name="Currency 2 6 2 2" xfId="25689"/>
    <cellStyle name="Currency 2 6 2 2 2" xfId="25690"/>
    <cellStyle name="Currency 2 6 3" xfId="25691"/>
    <cellStyle name="Currency 2 6 4" xfId="25692"/>
    <cellStyle name="Currency 2 7" xfId="1806"/>
    <cellStyle name="Currency 2 7 2" xfId="25693"/>
    <cellStyle name="Currency 2 7 2 2" xfId="25694"/>
    <cellStyle name="Currency 2 8" xfId="1807"/>
    <cellStyle name="Currency 2 8 2" xfId="25695"/>
    <cellStyle name="Currency 2 9" xfId="1808"/>
    <cellStyle name="Currency 2 9 2" xfId="25696"/>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2 2 2" xfId="25697"/>
    <cellStyle name="Currency 20 2 2 2 3" xfId="25698"/>
    <cellStyle name="Currency 20 2 2 3" xfId="1816"/>
    <cellStyle name="Currency 20 2 2 3 2" xfId="25699"/>
    <cellStyle name="Currency 20 2 2 4" xfId="25700"/>
    <cellStyle name="Currency 20 2 3" xfId="1817"/>
    <cellStyle name="Currency 20 2 3 2" xfId="1818"/>
    <cellStyle name="Currency 20 2 3 2 2" xfId="25701"/>
    <cellStyle name="Currency 20 2 3 3" xfId="25702"/>
    <cellStyle name="Currency 20 2 4" xfId="1819"/>
    <cellStyle name="Currency 20 2 4 2" xfId="25703"/>
    <cellStyle name="Currency 20 2 5" xfId="25704"/>
    <cellStyle name="Currency 20 3" xfId="1820"/>
    <cellStyle name="Currency 20 3 2" xfId="1821"/>
    <cellStyle name="Currency 20 3 2 2" xfId="1822"/>
    <cellStyle name="Currency 20 3 2 2 2" xfId="1823"/>
    <cellStyle name="Currency 20 3 2 2 2 2" xfId="25705"/>
    <cellStyle name="Currency 20 3 2 2 3" xfId="25706"/>
    <cellStyle name="Currency 20 3 2 3" xfId="1824"/>
    <cellStyle name="Currency 20 3 2 3 2" xfId="25707"/>
    <cellStyle name="Currency 20 3 2 4" xfId="25708"/>
    <cellStyle name="Currency 20 3 3" xfId="1825"/>
    <cellStyle name="Currency 20 3 3 2" xfId="1826"/>
    <cellStyle name="Currency 20 3 3 2 2" xfId="25709"/>
    <cellStyle name="Currency 20 3 3 3" xfId="25710"/>
    <cellStyle name="Currency 20 3 4" xfId="1827"/>
    <cellStyle name="Currency 20 3 4 2" xfId="25711"/>
    <cellStyle name="Currency 20 3 5" xfId="25712"/>
    <cellStyle name="Currency 20 4" xfId="1828"/>
    <cellStyle name="Currency 20 4 2" xfId="1829"/>
    <cellStyle name="Currency 20 4 2 2" xfId="1830"/>
    <cellStyle name="Currency 20 4 2 2 2" xfId="25713"/>
    <cellStyle name="Currency 20 4 2 3" xfId="25714"/>
    <cellStyle name="Currency 20 4 3" xfId="1831"/>
    <cellStyle name="Currency 20 4 3 2" xfId="25715"/>
    <cellStyle name="Currency 20 4 4" xfId="25716"/>
    <cellStyle name="Currency 20 5" xfId="1832"/>
    <cellStyle name="Currency 20 5 2" xfId="1833"/>
    <cellStyle name="Currency 20 5 2 2" xfId="25717"/>
    <cellStyle name="Currency 20 5 3" xfId="25718"/>
    <cellStyle name="Currency 20 6" xfId="1834"/>
    <cellStyle name="Currency 20 6 2" xfId="25719"/>
    <cellStyle name="Currency 20 7" xfId="25720"/>
    <cellStyle name="Currency 21" xfId="1835"/>
    <cellStyle name="Currency 21 2" xfId="1836"/>
    <cellStyle name="Currency 21 2 2" xfId="1837"/>
    <cellStyle name="Currency 21 2 2 2" xfId="1838"/>
    <cellStyle name="Currency 21 2 2 2 2" xfId="1839"/>
    <cellStyle name="Currency 21 2 2 2 2 2" xfId="25721"/>
    <cellStyle name="Currency 21 2 2 2 3" xfId="25722"/>
    <cellStyle name="Currency 21 2 2 3" xfId="1840"/>
    <cellStyle name="Currency 21 2 2 3 2" xfId="25723"/>
    <cellStyle name="Currency 21 2 2 4" xfId="25724"/>
    <cellStyle name="Currency 21 2 3" xfId="1841"/>
    <cellStyle name="Currency 21 2 3 2" xfId="1842"/>
    <cellStyle name="Currency 21 2 3 2 2" xfId="25725"/>
    <cellStyle name="Currency 21 2 3 3" xfId="25726"/>
    <cellStyle name="Currency 21 2 4" xfId="1843"/>
    <cellStyle name="Currency 21 2 4 2" xfId="25727"/>
    <cellStyle name="Currency 21 2 5" xfId="25728"/>
    <cellStyle name="Currency 21 3" xfId="1844"/>
    <cellStyle name="Currency 21 3 2" xfId="1845"/>
    <cellStyle name="Currency 21 3 2 2" xfId="1846"/>
    <cellStyle name="Currency 21 3 2 2 2" xfId="1847"/>
    <cellStyle name="Currency 21 3 2 2 2 2" xfId="25729"/>
    <cellStyle name="Currency 21 3 2 2 3" xfId="25730"/>
    <cellStyle name="Currency 21 3 2 3" xfId="1848"/>
    <cellStyle name="Currency 21 3 2 3 2" xfId="25731"/>
    <cellStyle name="Currency 21 3 2 4" xfId="25732"/>
    <cellStyle name="Currency 21 3 3" xfId="1849"/>
    <cellStyle name="Currency 21 3 3 2" xfId="1850"/>
    <cellStyle name="Currency 21 3 3 2 2" xfId="25733"/>
    <cellStyle name="Currency 21 3 3 3" xfId="25734"/>
    <cellStyle name="Currency 21 3 4" xfId="1851"/>
    <cellStyle name="Currency 21 3 4 2" xfId="25735"/>
    <cellStyle name="Currency 21 3 5" xfId="25736"/>
    <cellStyle name="Currency 21 4" xfId="1852"/>
    <cellStyle name="Currency 21 4 2" xfId="1853"/>
    <cellStyle name="Currency 21 4 2 2" xfId="1854"/>
    <cellStyle name="Currency 21 4 2 2 2" xfId="25737"/>
    <cellStyle name="Currency 21 4 2 3" xfId="25738"/>
    <cellStyle name="Currency 21 4 3" xfId="1855"/>
    <cellStyle name="Currency 21 4 3 2" xfId="25739"/>
    <cellStyle name="Currency 21 4 4" xfId="25740"/>
    <cellStyle name="Currency 21 5" xfId="1856"/>
    <cellStyle name="Currency 21 5 2" xfId="1857"/>
    <cellStyle name="Currency 21 5 2 2" xfId="25741"/>
    <cellStyle name="Currency 21 5 3" xfId="25742"/>
    <cellStyle name="Currency 21 6" xfId="1858"/>
    <cellStyle name="Currency 21 6 2" xfId="25743"/>
    <cellStyle name="Currency 21 7" xfId="25744"/>
    <cellStyle name="Currency 22" xfId="1859"/>
    <cellStyle name="Currency 22 2" xfId="1860"/>
    <cellStyle name="Currency 22 2 2" xfId="1861"/>
    <cellStyle name="Currency 22 2 2 2" xfId="1862"/>
    <cellStyle name="Currency 22 2 2 2 2" xfId="1863"/>
    <cellStyle name="Currency 22 2 2 2 2 2" xfId="25745"/>
    <cellStyle name="Currency 22 2 2 2 3" xfId="25746"/>
    <cellStyle name="Currency 22 2 2 3" xfId="1864"/>
    <cellStyle name="Currency 22 2 2 3 2" xfId="25747"/>
    <cellStyle name="Currency 22 2 2 4" xfId="25748"/>
    <cellStyle name="Currency 22 2 3" xfId="1865"/>
    <cellStyle name="Currency 22 2 3 2" xfId="1866"/>
    <cellStyle name="Currency 22 2 3 2 2" xfId="25749"/>
    <cellStyle name="Currency 22 2 3 3" xfId="25750"/>
    <cellStyle name="Currency 22 2 4" xfId="1867"/>
    <cellStyle name="Currency 22 2 4 2" xfId="25751"/>
    <cellStyle name="Currency 22 2 5" xfId="25752"/>
    <cellStyle name="Currency 22 3" xfId="1868"/>
    <cellStyle name="Currency 22 3 2" xfId="1869"/>
    <cellStyle name="Currency 22 3 2 2" xfId="1870"/>
    <cellStyle name="Currency 22 3 2 2 2" xfId="1871"/>
    <cellStyle name="Currency 22 3 2 2 2 2" xfId="25753"/>
    <cellStyle name="Currency 22 3 2 2 3" xfId="25754"/>
    <cellStyle name="Currency 22 3 2 3" xfId="1872"/>
    <cellStyle name="Currency 22 3 2 3 2" xfId="25755"/>
    <cellStyle name="Currency 22 3 2 4" xfId="25756"/>
    <cellStyle name="Currency 22 3 3" xfId="1873"/>
    <cellStyle name="Currency 22 3 3 2" xfId="1874"/>
    <cellStyle name="Currency 22 3 3 2 2" xfId="25757"/>
    <cellStyle name="Currency 22 3 3 3" xfId="25758"/>
    <cellStyle name="Currency 22 3 4" xfId="1875"/>
    <cellStyle name="Currency 22 3 4 2" xfId="25759"/>
    <cellStyle name="Currency 22 3 5" xfId="25760"/>
    <cellStyle name="Currency 22 4" xfId="1876"/>
    <cellStyle name="Currency 22 4 2" xfId="1877"/>
    <cellStyle name="Currency 22 4 2 2" xfId="1878"/>
    <cellStyle name="Currency 22 4 2 2 2" xfId="25761"/>
    <cellStyle name="Currency 22 4 2 3" xfId="25762"/>
    <cellStyle name="Currency 22 4 3" xfId="1879"/>
    <cellStyle name="Currency 22 4 3 2" xfId="25763"/>
    <cellStyle name="Currency 22 4 4" xfId="25764"/>
    <cellStyle name="Currency 22 5" xfId="1880"/>
    <cellStyle name="Currency 22 5 2" xfId="1881"/>
    <cellStyle name="Currency 22 5 2 2" xfId="25765"/>
    <cellStyle name="Currency 22 5 3" xfId="25766"/>
    <cellStyle name="Currency 22 6" xfId="1882"/>
    <cellStyle name="Currency 22 6 2" xfId="25767"/>
    <cellStyle name="Currency 22 7" xfId="25768"/>
    <cellStyle name="Currency 23" xfId="1883"/>
    <cellStyle name="Currency 23 2" xfId="1884"/>
    <cellStyle name="Currency 23 2 2" xfId="1885"/>
    <cellStyle name="Currency 23 2 2 2" xfId="1886"/>
    <cellStyle name="Currency 23 2 2 2 2" xfId="1887"/>
    <cellStyle name="Currency 23 2 2 2 2 2" xfId="25769"/>
    <cellStyle name="Currency 23 2 2 2 3" xfId="25770"/>
    <cellStyle name="Currency 23 2 2 3" xfId="1888"/>
    <cellStyle name="Currency 23 2 2 3 2" xfId="25771"/>
    <cellStyle name="Currency 23 2 2 4" xfId="25772"/>
    <cellStyle name="Currency 23 2 3" xfId="1889"/>
    <cellStyle name="Currency 23 2 3 2" xfId="1890"/>
    <cellStyle name="Currency 23 2 3 2 2" xfId="25773"/>
    <cellStyle name="Currency 23 2 3 3" xfId="25774"/>
    <cellStyle name="Currency 23 2 4" xfId="1891"/>
    <cellStyle name="Currency 23 2 4 2" xfId="25775"/>
    <cellStyle name="Currency 23 2 5" xfId="25776"/>
    <cellStyle name="Currency 23 3" xfId="1892"/>
    <cellStyle name="Currency 23 3 2" xfId="1893"/>
    <cellStyle name="Currency 23 3 2 2" xfId="1894"/>
    <cellStyle name="Currency 23 3 2 2 2" xfId="1895"/>
    <cellStyle name="Currency 23 3 2 2 2 2" xfId="25777"/>
    <cellStyle name="Currency 23 3 2 2 3" xfId="25778"/>
    <cellStyle name="Currency 23 3 2 3" xfId="1896"/>
    <cellStyle name="Currency 23 3 2 3 2" xfId="25779"/>
    <cellStyle name="Currency 23 3 2 4" xfId="25780"/>
    <cellStyle name="Currency 23 3 3" xfId="1897"/>
    <cellStyle name="Currency 23 3 3 2" xfId="1898"/>
    <cellStyle name="Currency 23 3 3 2 2" xfId="25781"/>
    <cellStyle name="Currency 23 3 3 3" xfId="25782"/>
    <cellStyle name="Currency 23 3 4" xfId="1899"/>
    <cellStyle name="Currency 23 3 4 2" xfId="25783"/>
    <cellStyle name="Currency 23 3 5" xfId="25784"/>
    <cellStyle name="Currency 23 4" xfId="1900"/>
    <cellStyle name="Currency 23 4 2" xfId="1901"/>
    <cellStyle name="Currency 23 4 2 2" xfId="1902"/>
    <cellStyle name="Currency 23 4 2 2 2" xfId="25785"/>
    <cellStyle name="Currency 23 4 2 3" xfId="25786"/>
    <cellStyle name="Currency 23 4 3" xfId="1903"/>
    <cellStyle name="Currency 23 4 3 2" xfId="25787"/>
    <cellStyle name="Currency 23 4 4" xfId="25788"/>
    <cellStyle name="Currency 23 5" xfId="1904"/>
    <cellStyle name="Currency 23 5 2" xfId="1905"/>
    <cellStyle name="Currency 23 5 2 2" xfId="25789"/>
    <cellStyle name="Currency 23 5 3" xfId="25790"/>
    <cellStyle name="Currency 23 6" xfId="1906"/>
    <cellStyle name="Currency 23 6 2" xfId="25791"/>
    <cellStyle name="Currency 23 7" xfId="25792"/>
    <cellStyle name="Currency 24" xfId="1907"/>
    <cellStyle name="Currency 24 2" xfId="1908"/>
    <cellStyle name="Currency 24 2 2" xfId="1909"/>
    <cellStyle name="Currency 24 2 2 2" xfId="1910"/>
    <cellStyle name="Currency 24 2 2 2 2" xfId="1911"/>
    <cellStyle name="Currency 24 2 2 2 2 2" xfId="25793"/>
    <cellStyle name="Currency 24 2 2 2 3" xfId="25794"/>
    <cellStyle name="Currency 24 2 2 3" xfId="1912"/>
    <cellStyle name="Currency 24 2 2 3 2" xfId="25795"/>
    <cellStyle name="Currency 24 2 2 4" xfId="25796"/>
    <cellStyle name="Currency 24 2 3" xfId="1913"/>
    <cellStyle name="Currency 24 2 3 2" xfId="1914"/>
    <cellStyle name="Currency 24 2 3 2 2" xfId="25797"/>
    <cellStyle name="Currency 24 2 3 3" xfId="25798"/>
    <cellStyle name="Currency 24 2 4" xfId="1915"/>
    <cellStyle name="Currency 24 2 4 2" xfId="25799"/>
    <cellStyle name="Currency 24 2 5" xfId="25800"/>
    <cellStyle name="Currency 24 3" xfId="1916"/>
    <cellStyle name="Currency 24 3 2" xfId="1917"/>
    <cellStyle name="Currency 24 3 2 2" xfId="1918"/>
    <cellStyle name="Currency 24 3 2 2 2" xfId="1919"/>
    <cellStyle name="Currency 24 3 2 2 2 2" xfId="25801"/>
    <cellStyle name="Currency 24 3 2 2 3" xfId="25802"/>
    <cellStyle name="Currency 24 3 2 3" xfId="1920"/>
    <cellStyle name="Currency 24 3 2 3 2" xfId="25803"/>
    <cellStyle name="Currency 24 3 2 4" xfId="25804"/>
    <cellStyle name="Currency 24 3 3" xfId="1921"/>
    <cellStyle name="Currency 24 3 3 2" xfId="1922"/>
    <cellStyle name="Currency 24 3 3 2 2" xfId="25805"/>
    <cellStyle name="Currency 24 3 3 3" xfId="25806"/>
    <cellStyle name="Currency 24 3 4" xfId="1923"/>
    <cellStyle name="Currency 24 3 4 2" xfId="25807"/>
    <cellStyle name="Currency 24 3 5" xfId="25808"/>
    <cellStyle name="Currency 24 4" xfId="1924"/>
    <cellStyle name="Currency 24 4 2" xfId="1925"/>
    <cellStyle name="Currency 24 4 2 2" xfId="1926"/>
    <cellStyle name="Currency 24 4 2 2 2" xfId="25809"/>
    <cellStyle name="Currency 24 4 2 3" xfId="25810"/>
    <cellStyle name="Currency 24 4 3" xfId="1927"/>
    <cellStyle name="Currency 24 4 3 2" xfId="25811"/>
    <cellStyle name="Currency 24 4 4" xfId="25812"/>
    <cellStyle name="Currency 24 5" xfId="1928"/>
    <cellStyle name="Currency 24 5 2" xfId="1929"/>
    <cellStyle name="Currency 24 5 2 2" xfId="25813"/>
    <cellStyle name="Currency 24 5 3" xfId="25814"/>
    <cellStyle name="Currency 24 6" xfId="1930"/>
    <cellStyle name="Currency 24 6 2" xfId="25815"/>
    <cellStyle name="Currency 24 7" xfId="25816"/>
    <cellStyle name="Currency 25" xfId="1931"/>
    <cellStyle name="Currency 26" xfId="1932"/>
    <cellStyle name="Currency 26 2" xfId="1933"/>
    <cellStyle name="Currency 26 2 2" xfId="1934"/>
    <cellStyle name="Currency 26 2 2 2" xfId="1935"/>
    <cellStyle name="Currency 26 2 2 2 2" xfId="1936"/>
    <cellStyle name="Currency 26 2 2 2 2 2" xfId="25817"/>
    <cellStyle name="Currency 26 2 2 2 3" xfId="25818"/>
    <cellStyle name="Currency 26 2 2 3" xfId="1937"/>
    <cellStyle name="Currency 26 2 2 3 2" xfId="25819"/>
    <cellStyle name="Currency 26 2 2 4" xfId="25820"/>
    <cellStyle name="Currency 26 2 3" xfId="1938"/>
    <cellStyle name="Currency 26 2 3 2" xfId="1939"/>
    <cellStyle name="Currency 26 2 3 2 2" xfId="25821"/>
    <cellStyle name="Currency 26 2 3 3" xfId="25822"/>
    <cellStyle name="Currency 26 2 4" xfId="1940"/>
    <cellStyle name="Currency 26 2 4 2" xfId="25823"/>
    <cellStyle name="Currency 26 2 5" xfId="25824"/>
    <cellStyle name="Currency 26 3" xfId="1941"/>
    <cellStyle name="Currency 26 3 2" xfId="1942"/>
    <cellStyle name="Currency 26 3 2 2" xfId="1943"/>
    <cellStyle name="Currency 26 3 2 2 2" xfId="1944"/>
    <cellStyle name="Currency 26 3 2 2 2 2" xfId="25825"/>
    <cellStyle name="Currency 26 3 2 2 3" xfId="25826"/>
    <cellStyle name="Currency 26 3 2 3" xfId="1945"/>
    <cellStyle name="Currency 26 3 2 3 2" xfId="25827"/>
    <cellStyle name="Currency 26 3 2 4" xfId="25828"/>
    <cellStyle name="Currency 26 3 3" xfId="1946"/>
    <cellStyle name="Currency 26 3 3 2" xfId="1947"/>
    <cellStyle name="Currency 26 3 3 2 2" xfId="25829"/>
    <cellStyle name="Currency 26 3 3 3" xfId="25830"/>
    <cellStyle name="Currency 26 3 4" xfId="1948"/>
    <cellStyle name="Currency 26 3 4 2" xfId="25831"/>
    <cellStyle name="Currency 26 3 5" xfId="25832"/>
    <cellStyle name="Currency 26 4" xfId="1949"/>
    <cellStyle name="Currency 26 4 2" xfId="1950"/>
    <cellStyle name="Currency 26 4 2 2" xfId="1951"/>
    <cellStyle name="Currency 26 4 2 2 2" xfId="25833"/>
    <cellStyle name="Currency 26 4 2 3" xfId="25834"/>
    <cellStyle name="Currency 26 4 3" xfId="1952"/>
    <cellStyle name="Currency 26 4 3 2" xfId="25835"/>
    <cellStyle name="Currency 26 4 4" xfId="25836"/>
    <cellStyle name="Currency 26 5" xfId="1953"/>
    <cellStyle name="Currency 26 5 2" xfId="1954"/>
    <cellStyle name="Currency 26 5 2 2" xfId="25837"/>
    <cellStyle name="Currency 26 5 3" xfId="25838"/>
    <cellStyle name="Currency 26 6" xfId="1955"/>
    <cellStyle name="Currency 26 6 2" xfId="25839"/>
    <cellStyle name="Currency 26 7" xfId="25840"/>
    <cellStyle name="Currency 27" xfId="1956"/>
    <cellStyle name="Currency 27 2" xfId="1957"/>
    <cellStyle name="Currency 27 2 2" xfId="1958"/>
    <cellStyle name="Currency 27 2 2 2" xfId="1959"/>
    <cellStyle name="Currency 27 2 2 2 2" xfId="1960"/>
    <cellStyle name="Currency 27 2 2 2 2 2" xfId="25841"/>
    <cellStyle name="Currency 27 2 2 2 3" xfId="25842"/>
    <cellStyle name="Currency 27 2 2 3" xfId="1961"/>
    <cellStyle name="Currency 27 2 2 3 2" xfId="25843"/>
    <cellStyle name="Currency 27 2 2 4" xfId="25844"/>
    <cellStyle name="Currency 27 2 3" xfId="1962"/>
    <cellStyle name="Currency 27 2 3 2" xfId="1963"/>
    <cellStyle name="Currency 27 2 3 2 2" xfId="25845"/>
    <cellStyle name="Currency 27 2 3 3" xfId="25846"/>
    <cellStyle name="Currency 27 2 4" xfId="1964"/>
    <cellStyle name="Currency 27 2 4 2" xfId="25847"/>
    <cellStyle name="Currency 27 2 5" xfId="25848"/>
    <cellStyle name="Currency 27 3" xfId="1965"/>
    <cellStyle name="Currency 27 3 2" xfId="1966"/>
    <cellStyle name="Currency 27 3 2 2" xfId="1967"/>
    <cellStyle name="Currency 27 3 2 2 2" xfId="1968"/>
    <cellStyle name="Currency 27 3 2 2 2 2" xfId="25849"/>
    <cellStyle name="Currency 27 3 2 2 3" xfId="25850"/>
    <cellStyle name="Currency 27 3 2 3" xfId="1969"/>
    <cellStyle name="Currency 27 3 2 3 2" xfId="25851"/>
    <cellStyle name="Currency 27 3 2 4" xfId="25852"/>
    <cellStyle name="Currency 27 3 3" xfId="1970"/>
    <cellStyle name="Currency 27 3 3 2" xfId="1971"/>
    <cellStyle name="Currency 27 3 3 2 2" xfId="25853"/>
    <cellStyle name="Currency 27 3 3 3" xfId="25854"/>
    <cellStyle name="Currency 27 3 4" xfId="1972"/>
    <cellStyle name="Currency 27 3 4 2" xfId="25855"/>
    <cellStyle name="Currency 27 3 5" xfId="25856"/>
    <cellStyle name="Currency 27 4" xfId="1973"/>
    <cellStyle name="Currency 27 4 2" xfId="1974"/>
    <cellStyle name="Currency 27 4 2 2" xfId="1975"/>
    <cellStyle name="Currency 27 4 2 2 2" xfId="25857"/>
    <cellStyle name="Currency 27 4 2 3" xfId="25858"/>
    <cellStyle name="Currency 27 4 3" xfId="1976"/>
    <cellStyle name="Currency 27 4 3 2" xfId="25859"/>
    <cellStyle name="Currency 27 4 4" xfId="25860"/>
    <cellStyle name="Currency 27 5" xfId="1977"/>
    <cellStyle name="Currency 27 5 2" xfId="1978"/>
    <cellStyle name="Currency 27 5 2 2" xfId="25861"/>
    <cellStyle name="Currency 27 5 3" xfId="25862"/>
    <cellStyle name="Currency 27 6" xfId="1979"/>
    <cellStyle name="Currency 27 6 2" xfId="25863"/>
    <cellStyle name="Currency 27 7" xfId="25864"/>
    <cellStyle name="Currency 28" xfId="1980"/>
    <cellStyle name="Currency 28 2" xfId="1981"/>
    <cellStyle name="Currency 28 2 2" xfId="1982"/>
    <cellStyle name="Currency 28 2 2 2" xfId="1983"/>
    <cellStyle name="Currency 28 2 2 2 2" xfId="1984"/>
    <cellStyle name="Currency 28 2 2 2 2 2" xfId="25865"/>
    <cellStyle name="Currency 28 2 2 2 3" xfId="25866"/>
    <cellStyle name="Currency 28 2 2 3" xfId="1985"/>
    <cellStyle name="Currency 28 2 2 3 2" xfId="25867"/>
    <cellStyle name="Currency 28 2 2 4" xfId="25868"/>
    <cellStyle name="Currency 28 2 3" xfId="1986"/>
    <cellStyle name="Currency 28 2 3 2" xfId="1987"/>
    <cellStyle name="Currency 28 2 3 2 2" xfId="25869"/>
    <cellStyle name="Currency 28 2 3 3" xfId="25870"/>
    <cellStyle name="Currency 28 2 4" xfId="1988"/>
    <cellStyle name="Currency 28 2 4 2" xfId="25871"/>
    <cellStyle name="Currency 28 2 5" xfId="25872"/>
    <cellStyle name="Currency 28 3" xfId="1989"/>
    <cellStyle name="Currency 28 3 2" xfId="1990"/>
    <cellStyle name="Currency 28 3 2 2" xfId="1991"/>
    <cellStyle name="Currency 28 3 2 2 2" xfId="1992"/>
    <cellStyle name="Currency 28 3 2 2 2 2" xfId="25873"/>
    <cellStyle name="Currency 28 3 2 2 3" xfId="25874"/>
    <cellStyle name="Currency 28 3 2 3" xfId="1993"/>
    <cellStyle name="Currency 28 3 2 3 2" xfId="25875"/>
    <cellStyle name="Currency 28 3 2 4" xfId="25876"/>
    <cellStyle name="Currency 28 3 3" xfId="1994"/>
    <cellStyle name="Currency 28 3 3 2" xfId="1995"/>
    <cellStyle name="Currency 28 3 3 2 2" xfId="25877"/>
    <cellStyle name="Currency 28 3 3 3" xfId="25878"/>
    <cellStyle name="Currency 28 3 4" xfId="1996"/>
    <cellStyle name="Currency 28 3 4 2" xfId="25879"/>
    <cellStyle name="Currency 28 3 5" xfId="25880"/>
    <cellStyle name="Currency 28 4" xfId="1997"/>
    <cellStyle name="Currency 28 4 2" xfId="1998"/>
    <cellStyle name="Currency 28 4 2 2" xfId="1999"/>
    <cellStyle name="Currency 28 4 2 2 2" xfId="25881"/>
    <cellStyle name="Currency 28 4 2 3" xfId="25882"/>
    <cellStyle name="Currency 28 4 3" xfId="2000"/>
    <cellStyle name="Currency 28 4 3 2" xfId="25883"/>
    <cellStyle name="Currency 28 4 4" xfId="25884"/>
    <cellStyle name="Currency 28 5" xfId="2001"/>
    <cellStyle name="Currency 28 5 2" xfId="2002"/>
    <cellStyle name="Currency 28 5 2 2" xfId="25885"/>
    <cellStyle name="Currency 28 5 3" xfId="25886"/>
    <cellStyle name="Currency 28 6" xfId="2003"/>
    <cellStyle name="Currency 28 6 2" xfId="25887"/>
    <cellStyle name="Currency 28 7" xfId="25888"/>
    <cellStyle name="Currency 29" xfId="2004"/>
    <cellStyle name="Currency 29 2" xfId="2005"/>
    <cellStyle name="Currency 29 2 2" xfId="2006"/>
    <cellStyle name="Currency 29 2 2 2" xfId="2007"/>
    <cellStyle name="Currency 29 2 2 2 2" xfId="2008"/>
    <cellStyle name="Currency 29 2 2 2 2 2" xfId="25889"/>
    <cellStyle name="Currency 29 2 2 2 3" xfId="25890"/>
    <cellStyle name="Currency 29 2 2 3" xfId="2009"/>
    <cellStyle name="Currency 29 2 2 3 2" xfId="25891"/>
    <cellStyle name="Currency 29 2 2 4" xfId="25892"/>
    <cellStyle name="Currency 29 2 3" xfId="2010"/>
    <cellStyle name="Currency 29 2 3 2" xfId="2011"/>
    <cellStyle name="Currency 29 2 3 2 2" xfId="25893"/>
    <cellStyle name="Currency 29 2 3 3" xfId="25894"/>
    <cellStyle name="Currency 29 2 4" xfId="2012"/>
    <cellStyle name="Currency 29 2 4 2" xfId="25895"/>
    <cellStyle name="Currency 29 2 5" xfId="25896"/>
    <cellStyle name="Currency 29 3" xfId="2013"/>
    <cellStyle name="Currency 29 3 2" xfId="2014"/>
    <cellStyle name="Currency 29 3 2 2" xfId="2015"/>
    <cellStyle name="Currency 29 3 2 2 2" xfId="2016"/>
    <cellStyle name="Currency 29 3 2 2 2 2" xfId="25897"/>
    <cellStyle name="Currency 29 3 2 2 3" xfId="25898"/>
    <cellStyle name="Currency 29 3 2 3" xfId="2017"/>
    <cellStyle name="Currency 29 3 2 3 2" xfId="25899"/>
    <cellStyle name="Currency 29 3 2 4" xfId="25900"/>
    <cellStyle name="Currency 29 3 3" xfId="2018"/>
    <cellStyle name="Currency 29 3 3 2" xfId="2019"/>
    <cellStyle name="Currency 29 3 3 2 2" xfId="25901"/>
    <cellStyle name="Currency 29 3 3 3" xfId="25902"/>
    <cellStyle name="Currency 29 3 4" xfId="2020"/>
    <cellStyle name="Currency 29 3 4 2" xfId="25903"/>
    <cellStyle name="Currency 29 3 5" xfId="25904"/>
    <cellStyle name="Currency 29 4" xfId="2021"/>
    <cellStyle name="Currency 29 4 2" xfId="2022"/>
    <cellStyle name="Currency 29 4 2 2" xfId="2023"/>
    <cellStyle name="Currency 29 4 2 2 2" xfId="25905"/>
    <cellStyle name="Currency 29 4 2 3" xfId="25906"/>
    <cellStyle name="Currency 29 4 3" xfId="2024"/>
    <cellStyle name="Currency 29 4 3 2" xfId="25907"/>
    <cellStyle name="Currency 29 4 4" xfId="25908"/>
    <cellStyle name="Currency 29 5" xfId="2025"/>
    <cellStyle name="Currency 29 5 2" xfId="2026"/>
    <cellStyle name="Currency 29 5 2 2" xfId="25909"/>
    <cellStyle name="Currency 29 5 3" xfId="25910"/>
    <cellStyle name="Currency 29 6" xfId="2027"/>
    <cellStyle name="Currency 29 6 2" xfId="25911"/>
    <cellStyle name="Currency 29 7" xfId="25912"/>
    <cellStyle name="Currency 3" xfId="2028"/>
    <cellStyle name="Currency 3 2" xfId="2029"/>
    <cellStyle name="Currency 3 2 2" xfId="2030"/>
    <cellStyle name="Currency 3 2 2 2" xfId="2031"/>
    <cellStyle name="Currency 3 2 2 2 2" xfId="25913"/>
    <cellStyle name="Currency 3 2 2 3" xfId="25914"/>
    <cellStyle name="Currency 3 2 3" xfId="2032"/>
    <cellStyle name="Currency 3 2 3 2" xfId="25915"/>
    <cellStyle name="Currency 3 2 4" xfId="2033"/>
    <cellStyle name="Currency 3 2 4 2" xfId="25916"/>
    <cellStyle name="Currency 3 2 5" xfId="2034"/>
    <cellStyle name="Currency 3 2 5 2" xfId="25917"/>
    <cellStyle name="Currency 3 2 6" xfId="25918"/>
    <cellStyle name="Currency 3 2 6 2" xfId="25919"/>
    <cellStyle name="Currency 3 3" xfId="2035"/>
    <cellStyle name="Currency 3 3 2" xfId="25920"/>
    <cellStyle name="Currency 3 3 2 2" xfId="25921"/>
    <cellStyle name="Currency 3 3 2 3" xfId="25922"/>
    <cellStyle name="Currency 3 3 3" xfId="25923"/>
    <cellStyle name="Currency 3 4" xfId="2036"/>
    <cellStyle name="Currency 3 4 2" xfId="25924"/>
    <cellStyle name="Currency 3 4 3" xfId="25925"/>
    <cellStyle name="Currency 3 5" xfId="2037"/>
    <cellStyle name="Currency 3 5 2" xfId="25926"/>
    <cellStyle name="Currency 3 6" xfId="2038"/>
    <cellStyle name="Currency 3 7" xfId="25927"/>
    <cellStyle name="Currency 3 7 2" xfId="25928"/>
    <cellStyle name="Currency 3 8" xfId="25929"/>
    <cellStyle name="Currency 30" xfId="25930"/>
    <cellStyle name="Currency 31" xfId="25931"/>
    <cellStyle name="Currency 32" xfId="25932"/>
    <cellStyle name="Currency 33" xfId="25933"/>
    <cellStyle name="Currency 34" xfId="25934"/>
    <cellStyle name="Currency 35" xfId="25935"/>
    <cellStyle name="Currency 36" xfId="25936"/>
    <cellStyle name="Currency 37" xfId="25937"/>
    <cellStyle name="Currency 38" xfId="25938"/>
    <cellStyle name="Currency 39" xfId="25939"/>
    <cellStyle name="Currency 4" xfId="2039"/>
    <cellStyle name="Currency 4 10" xfId="2040"/>
    <cellStyle name="Currency 4 10 2" xfId="25940"/>
    <cellStyle name="Currency 4 11" xfId="25941"/>
    <cellStyle name="Currency 4 12" xfId="25942"/>
    <cellStyle name="Currency 4 2" xfId="2041"/>
    <cellStyle name="Currency 4 2 2" xfId="2042"/>
    <cellStyle name="Currency 4 2 2 2" xfId="2043"/>
    <cellStyle name="Currency 4 2 2 2 2" xfId="2044"/>
    <cellStyle name="Currency 4 2 2 2 2 2" xfId="25943"/>
    <cellStyle name="Currency 4 2 2 2 3" xfId="25944"/>
    <cellStyle name="Currency 4 2 2 3" xfId="2045"/>
    <cellStyle name="Currency 4 2 2 3 2" xfId="25945"/>
    <cellStyle name="Currency 4 2 2 4" xfId="25946"/>
    <cellStyle name="Currency 4 2 3" xfId="2046"/>
    <cellStyle name="Currency 4 2 3 2" xfId="2047"/>
    <cellStyle name="Currency 4 2 3 2 2" xfId="25947"/>
    <cellStyle name="Currency 4 2 3 3" xfId="25948"/>
    <cellStyle name="Currency 4 2 4" xfId="2048"/>
    <cellStyle name="Currency 4 2 4 2" xfId="25949"/>
    <cellStyle name="Currency 4 2 5" xfId="25950"/>
    <cellStyle name="Currency 4 2 5 2" xfId="25951"/>
    <cellStyle name="Currency 4 3" xfId="2049"/>
    <cellStyle name="Currency 4 3 2" xfId="2050"/>
    <cellStyle name="Currency 4 3 2 2" xfId="2051"/>
    <cellStyle name="Currency 4 3 2 2 2" xfId="2052"/>
    <cellStyle name="Currency 4 3 2 2 2 2" xfId="25952"/>
    <cellStyle name="Currency 4 3 2 2 3" xfId="25953"/>
    <cellStyle name="Currency 4 3 2 3" xfId="2053"/>
    <cellStyle name="Currency 4 3 2 3 2" xfId="25954"/>
    <cellStyle name="Currency 4 3 2 4" xfId="25955"/>
    <cellStyle name="Currency 4 3 3" xfId="2054"/>
    <cellStyle name="Currency 4 3 3 2" xfId="2055"/>
    <cellStyle name="Currency 4 3 3 2 2" xfId="25956"/>
    <cellStyle name="Currency 4 3 3 3" xfId="25957"/>
    <cellStyle name="Currency 4 3 4" xfId="2056"/>
    <cellStyle name="Currency 4 3 4 2" xfId="25958"/>
    <cellStyle name="Currency 4 3 5" xfId="25959"/>
    <cellStyle name="Currency 4 3 5 2" xfId="25960"/>
    <cellStyle name="Currency 4 4" xfId="2057"/>
    <cellStyle name="Currency 4 4 2" xfId="2058"/>
    <cellStyle name="Currency 4 4 2 2" xfId="2059"/>
    <cellStyle name="Currency 4 4 2 2 2" xfId="25961"/>
    <cellStyle name="Currency 4 4 2 3" xfId="25962"/>
    <cellStyle name="Currency 4 4 3" xfId="2060"/>
    <cellStyle name="Currency 4 4 3 2" xfId="25963"/>
    <cellStyle name="Currency 4 4 4" xfId="25964"/>
    <cellStyle name="Currency 4 5" xfId="2061"/>
    <cellStyle name="Currency 4 5 2" xfId="2062"/>
    <cellStyle name="Currency 4 5 2 2" xfId="2063"/>
    <cellStyle name="Currency 4 5 2 2 2" xfId="25965"/>
    <cellStyle name="Currency 4 5 2 3" xfId="25966"/>
    <cellStyle name="Currency 4 5 3" xfId="2064"/>
    <cellStyle name="Currency 4 5 3 2" xfId="25967"/>
    <cellStyle name="Currency 4 5 4" xfId="25968"/>
    <cellStyle name="Currency 4 6" xfId="2065"/>
    <cellStyle name="Currency 4 6 2" xfId="2066"/>
    <cellStyle name="Currency 4 6 2 2" xfId="2067"/>
    <cellStyle name="Currency 4 6 2 2 2" xfId="25969"/>
    <cellStyle name="Currency 4 6 2 3" xfId="25970"/>
    <cellStyle name="Currency 4 6 3" xfId="2068"/>
    <cellStyle name="Currency 4 6 3 2" xfId="25971"/>
    <cellStyle name="Currency 4 6 4" xfId="25972"/>
    <cellStyle name="Currency 4 7" xfId="2069"/>
    <cellStyle name="Currency 4 7 2" xfId="2070"/>
    <cellStyle name="Currency 4 7 2 2" xfId="25973"/>
    <cellStyle name="Currency 4 7 3" xfId="25974"/>
    <cellStyle name="Currency 4 8" xfId="2071"/>
    <cellStyle name="Currency 4 8 2" xfId="25975"/>
    <cellStyle name="Currency 4 9" xfId="2072"/>
    <cellStyle name="Currency 40" xfId="25976"/>
    <cellStyle name="Currency 41" xfId="25977"/>
    <cellStyle name="Currency 42" xfId="25978"/>
    <cellStyle name="Currency 43" xfId="25979"/>
    <cellStyle name="Currency 5" xfId="2073"/>
    <cellStyle name="Currency 5 2" xfId="2074"/>
    <cellStyle name="Currency 5 2 2" xfId="2075"/>
    <cellStyle name="Currency 5 2 2 2" xfId="2076"/>
    <cellStyle name="Currency 5 2 2 2 2" xfId="2077"/>
    <cellStyle name="Currency 5 2 2 2 2 2" xfId="25980"/>
    <cellStyle name="Currency 5 2 2 2 3" xfId="25981"/>
    <cellStyle name="Currency 5 2 2 3" xfId="2078"/>
    <cellStyle name="Currency 5 2 2 3 2" xfId="25982"/>
    <cellStyle name="Currency 5 2 2 4" xfId="25983"/>
    <cellStyle name="Currency 5 2 3" xfId="2079"/>
    <cellStyle name="Currency 5 2 3 2" xfId="2080"/>
    <cellStyle name="Currency 5 2 3 2 2" xfId="25984"/>
    <cellStyle name="Currency 5 2 3 3" xfId="25985"/>
    <cellStyle name="Currency 5 2 4" xfId="2081"/>
    <cellStyle name="Currency 5 2 4 2" xfId="25986"/>
    <cellStyle name="Currency 5 2 5" xfId="25987"/>
    <cellStyle name="Currency 5 2 5 2" xfId="25988"/>
    <cellStyle name="Currency 5 3" xfId="2082"/>
    <cellStyle name="Currency 5 3 2" xfId="2083"/>
    <cellStyle name="Currency 5 3 2 2" xfId="2084"/>
    <cellStyle name="Currency 5 3 2 2 2" xfId="2085"/>
    <cellStyle name="Currency 5 3 2 2 2 2" xfId="25989"/>
    <cellStyle name="Currency 5 3 2 2 3" xfId="25990"/>
    <cellStyle name="Currency 5 3 2 3" xfId="2086"/>
    <cellStyle name="Currency 5 3 2 3 2" xfId="25991"/>
    <cellStyle name="Currency 5 3 2 4" xfId="25992"/>
    <cellStyle name="Currency 5 3 3" xfId="2087"/>
    <cellStyle name="Currency 5 3 3 2" xfId="2088"/>
    <cellStyle name="Currency 5 3 3 2 2" xfId="25993"/>
    <cellStyle name="Currency 5 3 3 3" xfId="25994"/>
    <cellStyle name="Currency 5 3 4" xfId="2089"/>
    <cellStyle name="Currency 5 3 4 2" xfId="25995"/>
    <cellStyle name="Currency 5 3 5" xfId="25996"/>
    <cellStyle name="Currency 5 3 5 2" xfId="25997"/>
    <cellStyle name="Currency 5 4" xfId="2090"/>
    <cellStyle name="Currency 5 4 2" xfId="2091"/>
    <cellStyle name="Currency 5 4 2 2" xfId="2092"/>
    <cellStyle name="Currency 5 4 2 2 2" xfId="25998"/>
    <cellStyle name="Currency 5 4 2 3" xfId="25999"/>
    <cellStyle name="Currency 5 4 3" xfId="2093"/>
    <cellStyle name="Currency 5 4 3 2" xfId="26000"/>
    <cellStyle name="Currency 5 4 4" xfId="26001"/>
    <cellStyle name="Currency 5 5" xfId="2094"/>
    <cellStyle name="Currency 5 5 2" xfId="2095"/>
    <cellStyle name="Currency 5 5 2 2" xfId="26002"/>
    <cellStyle name="Currency 5 5 3" xfId="26003"/>
    <cellStyle name="Currency 5 6" xfId="2096"/>
    <cellStyle name="Currency 5 6 2" xfId="26004"/>
    <cellStyle name="Currency 5 7" xfId="26005"/>
    <cellStyle name="Currency 5 7 2" xfId="26006"/>
    <cellStyle name="Currency 6" xfId="2097"/>
    <cellStyle name="Currency 6 2" xfId="2098"/>
    <cellStyle name="Currency 6 2 2" xfId="2099"/>
    <cellStyle name="Currency 6 2 2 2" xfId="2100"/>
    <cellStyle name="Currency 6 2 2 2 2" xfId="2101"/>
    <cellStyle name="Currency 6 2 2 2 2 2" xfId="26007"/>
    <cellStyle name="Currency 6 2 2 2 3" xfId="26008"/>
    <cellStyle name="Currency 6 2 2 3" xfId="2102"/>
    <cellStyle name="Currency 6 2 2 3 2" xfId="26009"/>
    <cellStyle name="Currency 6 2 2 4" xfId="26010"/>
    <cellStyle name="Currency 6 2 3" xfId="2103"/>
    <cellStyle name="Currency 6 2 3 2" xfId="2104"/>
    <cellStyle name="Currency 6 2 3 2 2" xfId="26011"/>
    <cellStyle name="Currency 6 2 3 3" xfId="26012"/>
    <cellStyle name="Currency 6 2 4" xfId="2105"/>
    <cellStyle name="Currency 6 2 4 2" xfId="26013"/>
    <cellStyle name="Currency 6 2 5" xfId="26014"/>
    <cellStyle name="Currency 6 3" xfId="2106"/>
    <cellStyle name="Currency 6 3 2" xfId="2107"/>
    <cellStyle name="Currency 6 3 2 2" xfId="2108"/>
    <cellStyle name="Currency 6 3 2 2 2" xfId="2109"/>
    <cellStyle name="Currency 6 3 2 2 2 2" xfId="26015"/>
    <cellStyle name="Currency 6 3 2 2 3" xfId="26016"/>
    <cellStyle name="Currency 6 3 2 3" xfId="2110"/>
    <cellStyle name="Currency 6 3 2 3 2" xfId="26017"/>
    <cellStyle name="Currency 6 3 2 4" xfId="26018"/>
    <cellStyle name="Currency 6 3 3" xfId="2111"/>
    <cellStyle name="Currency 6 3 3 2" xfId="2112"/>
    <cellStyle name="Currency 6 3 3 2 2" xfId="26019"/>
    <cellStyle name="Currency 6 3 3 3" xfId="26020"/>
    <cellStyle name="Currency 6 3 4" xfId="2113"/>
    <cellStyle name="Currency 6 3 4 2" xfId="26021"/>
    <cellStyle name="Currency 6 3 5" xfId="26022"/>
    <cellStyle name="Currency 6 4" xfId="2114"/>
    <cellStyle name="Currency 6 4 2" xfId="2115"/>
    <cellStyle name="Currency 6 4 2 2" xfId="2116"/>
    <cellStyle name="Currency 6 4 2 2 2" xfId="26023"/>
    <cellStyle name="Currency 6 4 2 3" xfId="26024"/>
    <cellStyle name="Currency 6 4 3" xfId="2117"/>
    <cellStyle name="Currency 6 4 3 2" xfId="26025"/>
    <cellStyle name="Currency 6 4 4" xfId="26026"/>
    <cellStyle name="Currency 6 5" xfId="2118"/>
    <cellStyle name="Currency 6 5 2" xfId="2119"/>
    <cellStyle name="Currency 6 5 2 2" xfId="26027"/>
    <cellStyle name="Currency 6 5 3" xfId="26028"/>
    <cellStyle name="Currency 6 6" xfId="2120"/>
    <cellStyle name="Currency 6 6 2" xfId="26029"/>
    <cellStyle name="Currency 6 7" xfId="26030"/>
    <cellStyle name="Currency 6 8" xfId="26031"/>
    <cellStyle name="Currency 7" xfId="2121"/>
    <cellStyle name="Currency 7 2" xfId="2122"/>
    <cellStyle name="Currency 7 2 2" xfId="26032"/>
    <cellStyle name="Currency 7 3" xfId="26033"/>
    <cellStyle name="Currency 7 4" xfId="26034"/>
    <cellStyle name="Currency 7 5" xfId="26035"/>
    <cellStyle name="Currency 8" xfId="2123"/>
    <cellStyle name="Currency 8 2" xfId="2124"/>
    <cellStyle name="Currency 8 2 2" xfId="2125"/>
    <cellStyle name="Currency 8 2 2 2" xfId="2126"/>
    <cellStyle name="Currency 8 2 2 2 2" xfId="2127"/>
    <cellStyle name="Currency 8 2 2 2 2 2" xfId="26036"/>
    <cellStyle name="Currency 8 2 2 2 3" xfId="26037"/>
    <cellStyle name="Currency 8 2 2 3" xfId="2128"/>
    <cellStyle name="Currency 8 2 2 3 2" xfId="26038"/>
    <cellStyle name="Currency 8 2 2 4" xfId="26039"/>
    <cellStyle name="Currency 8 2 3" xfId="2129"/>
    <cellStyle name="Currency 8 2 3 2" xfId="2130"/>
    <cellStyle name="Currency 8 2 3 2 2" xfId="26040"/>
    <cellStyle name="Currency 8 2 3 3" xfId="26041"/>
    <cellStyle name="Currency 8 2 4" xfId="2131"/>
    <cellStyle name="Currency 8 2 4 2" xfId="26042"/>
    <cellStyle name="Currency 8 2 5" xfId="26043"/>
    <cellStyle name="Currency 8 3" xfId="2132"/>
    <cellStyle name="Currency 8 3 2" xfId="2133"/>
    <cellStyle name="Currency 8 3 2 2" xfId="2134"/>
    <cellStyle name="Currency 8 3 2 2 2" xfId="2135"/>
    <cellStyle name="Currency 8 3 2 2 2 2" xfId="26044"/>
    <cellStyle name="Currency 8 3 2 2 3" xfId="26045"/>
    <cellStyle name="Currency 8 3 2 3" xfId="2136"/>
    <cellStyle name="Currency 8 3 2 3 2" xfId="26046"/>
    <cellStyle name="Currency 8 3 2 4" xfId="26047"/>
    <cellStyle name="Currency 8 3 3" xfId="2137"/>
    <cellStyle name="Currency 8 3 3 2" xfId="2138"/>
    <cellStyle name="Currency 8 3 3 2 2" xfId="26048"/>
    <cellStyle name="Currency 8 3 3 3" xfId="26049"/>
    <cellStyle name="Currency 8 3 4" xfId="2139"/>
    <cellStyle name="Currency 8 3 4 2" xfId="26050"/>
    <cellStyle name="Currency 8 3 5" xfId="26051"/>
    <cellStyle name="Currency 8 4" xfId="2140"/>
    <cellStyle name="Currency 8 4 2" xfId="2141"/>
    <cellStyle name="Currency 8 4 2 2" xfId="2142"/>
    <cellStyle name="Currency 8 4 2 2 2" xfId="26052"/>
    <cellStyle name="Currency 8 4 2 3" xfId="26053"/>
    <cellStyle name="Currency 8 4 3" xfId="2143"/>
    <cellStyle name="Currency 8 4 3 2" xfId="26054"/>
    <cellStyle name="Currency 8 4 4" xfId="26055"/>
    <cellStyle name="Currency 8 5" xfId="2144"/>
    <cellStyle name="Currency 8 5 2" xfId="2145"/>
    <cellStyle name="Currency 8 5 2 2" xfId="26056"/>
    <cellStyle name="Currency 8 5 3" xfId="26057"/>
    <cellStyle name="Currency 8 6" xfId="2146"/>
    <cellStyle name="Currency 8 6 2" xfId="26058"/>
    <cellStyle name="Currency 8 7" xfId="2147"/>
    <cellStyle name="Currency 8 7 2" xfId="26059"/>
    <cellStyle name="Currency 8 8" xfId="26060"/>
    <cellStyle name="Currency 8 9" xfId="26061"/>
    <cellStyle name="Currency 9" xfId="2148"/>
    <cellStyle name="Currency 9 2" xfId="2149"/>
    <cellStyle name="Currency 9 2 2" xfId="2150"/>
    <cellStyle name="Currency 9 2 2 2" xfId="2151"/>
    <cellStyle name="Currency 9 2 2 2 2" xfId="2152"/>
    <cellStyle name="Currency 9 2 2 2 2 2" xfId="26062"/>
    <cellStyle name="Currency 9 2 2 2 3" xfId="26063"/>
    <cellStyle name="Currency 9 2 2 3" xfId="2153"/>
    <cellStyle name="Currency 9 2 2 3 2" xfId="26064"/>
    <cellStyle name="Currency 9 2 2 4" xfId="26065"/>
    <cellStyle name="Currency 9 2 3" xfId="2154"/>
    <cellStyle name="Currency 9 2 3 2" xfId="2155"/>
    <cellStyle name="Currency 9 2 3 2 2" xfId="26066"/>
    <cellStyle name="Currency 9 2 3 3" xfId="26067"/>
    <cellStyle name="Currency 9 2 4" xfId="2156"/>
    <cellStyle name="Currency 9 2 4 2" xfId="26068"/>
    <cellStyle name="Currency 9 2 5" xfId="26069"/>
    <cellStyle name="Currency 9 3" xfId="2157"/>
    <cellStyle name="Currency 9 3 2" xfId="2158"/>
    <cellStyle name="Currency 9 3 2 2" xfId="2159"/>
    <cellStyle name="Currency 9 3 2 2 2" xfId="2160"/>
    <cellStyle name="Currency 9 3 2 2 2 2" xfId="26070"/>
    <cellStyle name="Currency 9 3 2 2 3" xfId="26071"/>
    <cellStyle name="Currency 9 3 2 3" xfId="2161"/>
    <cellStyle name="Currency 9 3 2 3 2" xfId="26072"/>
    <cellStyle name="Currency 9 3 2 4" xfId="26073"/>
    <cellStyle name="Currency 9 3 3" xfId="2162"/>
    <cellStyle name="Currency 9 3 3 2" xfId="2163"/>
    <cellStyle name="Currency 9 3 3 2 2" xfId="26074"/>
    <cellStyle name="Currency 9 3 3 3" xfId="26075"/>
    <cellStyle name="Currency 9 3 4" xfId="2164"/>
    <cellStyle name="Currency 9 3 4 2" xfId="26076"/>
    <cellStyle name="Currency 9 3 5" xfId="26077"/>
    <cellStyle name="Currency 9 4" xfId="2165"/>
    <cellStyle name="Currency 9 4 2" xfId="2166"/>
    <cellStyle name="Currency 9 4 2 2" xfId="2167"/>
    <cellStyle name="Currency 9 4 2 2 2" xfId="26078"/>
    <cellStyle name="Currency 9 4 2 3" xfId="26079"/>
    <cellStyle name="Currency 9 4 3" xfId="2168"/>
    <cellStyle name="Currency 9 4 3 2" xfId="26080"/>
    <cellStyle name="Currency 9 4 4" xfId="26081"/>
    <cellStyle name="Currency 9 5" xfId="2169"/>
    <cellStyle name="Currency 9 5 2" xfId="2170"/>
    <cellStyle name="Currency 9 5 2 2" xfId="26082"/>
    <cellStyle name="Currency 9 5 3" xfId="26083"/>
    <cellStyle name="Currency 9 6" xfId="2171"/>
    <cellStyle name="Currency 9 6 2" xfId="26084"/>
    <cellStyle name="Currency 9 7" xfId="26085"/>
    <cellStyle name="Currency 9 8" xfId="26086"/>
    <cellStyle name="Currency Per Share" xfId="2172"/>
    <cellStyle name="Currency0" xfId="2174"/>
    <cellStyle name="Currency0 2" xfId="26087"/>
    <cellStyle name="Currency0 2 2" xfId="26088"/>
    <cellStyle name="Currency0 2 2 2" xfId="26089"/>
    <cellStyle name="Currency0 2 2 2 2" xfId="26090"/>
    <cellStyle name="Currency0 2 2 3" xfId="26091"/>
    <cellStyle name="Currency0 2 3" xfId="26092"/>
    <cellStyle name="Currency0 2 3 2" xfId="26093"/>
    <cellStyle name="Currency0 2 4" xfId="26094"/>
    <cellStyle name="Currency0 3" xfId="26095"/>
    <cellStyle name="Currency0 3 2" xfId="26096"/>
    <cellStyle name="Currency0 3 3" xfId="26097"/>
    <cellStyle name="Currency0 4" xfId="26098"/>
    <cellStyle name="Currency2" xfId="2175"/>
    <cellStyle name="CUS.Work.Area" xfId="2176"/>
    <cellStyle name="custom" xfId="26099"/>
    <cellStyle name="Dash" xfId="2177"/>
    <cellStyle name="Data" xfId="2178"/>
    <cellStyle name="Data 10" xfId="26100"/>
    <cellStyle name="Data 11" xfId="26101"/>
    <cellStyle name="Data 2" xfId="2179"/>
    <cellStyle name="Data 2 2" xfId="9842"/>
    <cellStyle name="Data 2 2 2" xfId="26102"/>
    <cellStyle name="Data 2 2 3" xfId="26103"/>
    <cellStyle name="Data 2 2 4" xfId="26104"/>
    <cellStyle name="Data 2 2 5" xfId="26105"/>
    <cellStyle name="Data 2 2 6" xfId="26106"/>
    <cellStyle name="Data 2 2 7" xfId="26107"/>
    <cellStyle name="Data 2 3" xfId="26108"/>
    <cellStyle name="Data 2 4" xfId="26109"/>
    <cellStyle name="Data 2 5" xfId="26110"/>
    <cellStyle name="Data 2 6" xfId="26111"/>
    <cellStyle name="Data 2 7" xfId="26112"/>
    <cellStyle name="Data 2 8" xfId="26113"/>
    <cellStyle name="Data 2 9" xfId="26114"/>
    <cellStyle name="Data 3" xfId="2180"/>
    <cellStyle name="Data 4" xfId="9841"/>
    <cellStyle name="Data 4 2" xfId="26115"/>
    <cellStyle name="Data 4 3" xfId="26116"/>
    <cellStyle name="Data 4 4" xfId="26117"/>
    <cellStyle name="Data 4 5" xfId="26118"/>
    <cellStyle name="Data 4 6" xfId="26119"/>
    <cellStyle name="Data 4 7" xfId="26120"/>
    <cellStyle name="Data 5" xfId="26121"/>
    <cellStyle name="Data 6" xfId="26122"/>
    <cellStyle name="Data 7" xfId="26123"/>
    <cellStyle name="Data 8" xfId="26124"/>
    <cellStyle name="Data 9" xfId="26125"/>
    <cellStyle name="Date" xfId="2181"/>
    <cellStyle name="Date [mm-dd-yyyy]" xfId="2183"/>
    <cellStyle name="Date [mm-dd-yyyy] 2" xfId="2184"/>
    <cellStyle name="Date [mm-d-yyyy]" xfId="2182"/>
    <cellStyle name="Date [mm-d-yyyy] 10" xfId="26126"/>
    <cellStyle name="Date [mm-d-yyyy] 11" xfId="26127"/>
    <cellStyle name="Date [mm-d-yyyy] 12" xfId="26128"/>
    <cellStyle name="Date [mm-d-yyyy] 13" xfId="26129"/>
    <cellStyle name="Date [mm-d-yyyy] 2" xfId="5696"/>
    <cellStyle name="Date [mm-d-yyyy] 2 10" xfId="26130"/>
    <cellStyle name="Date [mm-d-yyyy] 2 11" xfId="26131"/>
    <cellStyle name="Date [mm-d-yyyy] 2 2" xfId="26132"/>
    <cellStyle name="Date [mm-d-yyyy] 2 3" xfId="26133"/>
    <cellStyle name="Date [mm-d-yyyy] 2 4" xfId="26134"/>
    <cellStyle name="Date [mm-d-yyyy] 2 5" xfId="26135"/>
    <cellStyle name="Date [mm-d-yyyy] 2 6" xfId="26136"/>
    <cellStyle name="Date [mm-d-yyyy] 2 7" xfId="26137"/>
    <cellStyle name="Date [mm-d-yyyy] 2 8" xfId="26138"/>
    <cellStyle name="Date [mm-d-yyyy] 2 9" xfId="26139"/>
    <cellStyle name="Date [mm-d-yyyy] 3" xfId="26140"/>
    <cellStyle name="Date [mm-d-yyyy] 4" xfId="26141"/>
    <cellStyle name="Date [mm-d-yyyy] 5" xfId="26142"/>
    <cellStyle name="Date [mm-d-yyyy] 6" xfId="26143"/>
    <cellStyle name="Date [mm-d-yyyy] 7" xfId="26144"/>
    <cellStyle name="Date [mm-d-yyyy] 8" xfId="26145"/>
    <cellStyle name="Date [mm-d-yyyy] 9" xfId="26146"/>
    <cellStyle name="Date [mmm-yyyy]" xfId="2185"/>
    <cellStyle name="Date [mmm-yyyy] 10" xfId="26147"/>
    <cellStyle name="Date [mmm-yyyy] 11" xfId="26148"/>
    <cellStyle name="Date [mmm-yyyy] 12" xfId="26149"/>
    <cellStyle name="Date [mmm-yyyy] 2" xfId="5697"/>
    <cellStyle name="Date [mmm-yyyy] 3" xfId="26150"/>
    <cellStyle name="Date [mmm-yyyy] 4" xfId="26151"/>
    <cellStyle name="Date [mmm-yyyy] 5" xfId="26152"/>
    <cellStyle name="Date [mmm-yyyy] 6" xfId="26153"/>
    <cellStyle name="Date [mmm-yyyy] 7" xfId="26154"/>
    <cellStyle name="Date [mmm-yyyy] 8" xfId="26155"/>
    <cellStyle name="Date [mmm-yyyy] 9" xfId="26156"/>
    <cellStyle name="Date 2" xfId="26157"/>
    <cellStyle name="Date 2 2" xfId="26158"/>
    <cellStyle name="Date 2 2 2" xfId="26159"/>
    <cellStyle name="Date 2 2 2 2" xfId="26160"/>
    <cellStyle name="Date 2 2 3" xfId="26161"/>
    <cellStyle name="Date 2 3" xfId="26162"/>
    <cellStyle name="Date 2 3 2" xfId="26163"/>
    <cellStyle name="Date 2 4" xfId="26164"/>
    <cellStyle name="Date 3" xfId="26165"/>
    <cellStyle name="Date 3 2" xfId="26166"/>
    <cellStyle name="Date 3 3" xfId="26167"/>
    <cellStyle name="Date 4" xfId="26168"/>
    <cellStyle name="Date Aligned" xfId="2186"/>
    <cellStyle name="Date Aligned*" xfId="2187"/>
    <cellStyle name="Date Aligned_comp_Integrateds" xfId="9801"/>
    <cellStyle name="Date Short" xfId="2188"/>
    <cellStyle name="date_ Pies " xfId="2189"/>
    <cellStyle name="DblLineDollarAcct" xfId="2190"/>
    <cellStyle name="DblLineDollarAcct 2" xfId="26169"/>
    <cellStyle name="DblLinePercent" xfId="2191"/>
    <cellStyle name="Dezimal [0]_A17 - 31.03.1998" xfId="2192"/>
    <cellStyle name="Dezimal_A17 - 31.03.1998" xfId="2193"/>
    <cellStyle name="Dia" xfId="2194"/>
    <cellStyle name="Dollar_ Pies " xfId="2195"/>
    <cellStyle name="DollarAccounting" xfId="2196"/>
    <cellStyle name="DollarAccounting 2" xfId="26170"/>
    <cellStyle name="Dotted Line" xfId="2197"/>
    <cellStyle name="Dotted Line 2" xfId="2198"/>
    <cellStyle name="Dotted Line 3" xfId="2199"/>
    <cellStyle name="Double Accounting" xfId="2200"/>
    <cellStyle name="Double Accounting 2" xfId="26171"/>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ntrée 10" xfId="26172"/>
    <cellStyle name="Entrée 10 2" xfId="26173"/>
    <cellStyle name="Entrée 11" xfId="26174"/>
    <cellStyle name="Entrée 12" xfId="26175"/>
    <cellStyle name="Entrée 13" xfId="26176"/>
    <cellStyle name="Entrée 14" xfId="26177"/>
    <cellStyle name="Entrée 15" xfId="26178"/>
    <cellStyle name="Entrée 16" xfId="26179"/>
    <cellStyle name="Entrée 17" xfId="26180"/>
    <cellStyle name="Entrée 18" xfId="26181"/>
    <cellStyle name="Entrée 19" xfId="26182"/>
    <cellStyle name="Entrée 2" xfId="9843"/>
    <cellStyle name="Entrée 2 10" xfId="26183"/>
    <cellStyle name="Entrée 2 10 2" xfId="26184"/>
    <cellStyle name="Entrée 2 10 3" xfId="26185"/>
    <cellStyle name="Entrée 2 10 4" xfId="26186"/>
    <cellStyle name="Entrée 2 10 5" xfId="26187"/>
    <cellStyle name="Entrée 2 10 6" xfId="26188"/>
    <cellStyle name="Entrée 2 10 7" xfId="26189"/>
    <cellStyle name="Entrée 2 10 8" xfId="26190"/>
    <cellStyle name="Entrée 2 11" xfId="26191"/>
    <cellStyle name="Entrée 2 12" xfId="26192"/>
    <cellStyle name="Entrée 2 13" xfId="26193"/>
    <cellStyle name="Entrée 2 14" xfId="26194"/>
    <cellStyle name="Entrée 2 15" xfId="26195"/>
    <cellStyle name="Entrée 2 16" xfId="26196"/>
    <cellStyle name="Entrée 2 17" xfId="26197"/>
    <cellStyle name="Entrée 2 18" xfId="26198"/>
    <cellStyle name="Entrée 2 19" xfId="26199"/>
    <cellStyle name="Entrée 2 2" xfId="26200"/>
    <cellStyle name="Entrée 2 2 10" xfId="26201"/>
    <cellStyle name="Entrée 2 2 11" xfId="26202"/>
    <cellStyle name="Entrée 2 2 12" xfId="26203"/>
    <cellStyle name="Entrée 2 2 13" xfId="26204"/>
    <cellStyle name="Entrée 2 2 14" xfId="26205"/>
    <cellStyle name="Entrée 2 2 15" xfId="26206"/>
    <cellStyle name="Entrée 2 2 16" xfId="26207"/>
    <cellStyle name="Entrée 2 2 17" xfId="26208"/>
    <cellStyle name="Entrée 2 2 18" xfId="26209"/>
    <cellStyle name="Entrée 2 2 19" xfId="26210"/>
    <cellStyle name="Entrée 2 2 2" xfId="26211"/>
    <cellStyle name="Entrée 2 2 2 10" xfId="26212"/>
    <cellStyle name="Entrée 2 2 2 11" xfId="26213"/>
    <cellStyle name="Entrée 2 2 2 12" xfId="26214"/>
    <cellStyle name="Entrée 2 2 2 13" xfId="26215"/>
    <cellStyle name="Entrée 2 2 2 14" xfId="26216"/>
    <cellStyle name="Entrée 2 2 2 15" xfId="26217"/>
    <cellStyle name="Entrée 2 2 2 2" xfId="26218"/>
    <cellStyle name="Entrée 2 2 2 2 2" xfId="26219"/>
    <cellStyle name="Entrée 2 2 2 2 3" xfId="26220"/>
    <cellStyle name="Entrée 2 2 2 2 4" xfId="26221"/>
    <cellStyle name="Entrée 2 2 2 2 5" xfId="26222"/>
    <cellStyle name="Entrée 2 2 2 2 6" xfId="26223"/>
    <cellStyle name="Entrée 2 2 2 2 7" xfId="26224"/>
    <cellStyle name="Entrée 2 2 2 2 8" xfId="26225"/>
    <cellStyle name="Entrée 2 2 2 2 9" xfId="26226"/>
    <cellStyle name="Entrée 2 2 2 3" xfId="26227"/>
    <cellStyle name="Entrée 2 2 2 3 2" xfId="26228"/>
    <cellStyle name="Entrée 2 2 2 3 3" xfId="26229"/>
    <cellStyle name="Entrée 2 2 2 3 4" xfId="26230"/>
    <cellStyle name="Entrée 2 2 2 3 5" xfId="26231"/>
    <cellStyle name="Entrée 2 2 2 3 6" xfId="26232"/>
    <cellStyle name="Entrée 2 2 2 3 7" xfId="26233"/>
    <cellStyle name="Entrée 2 2 2 3 8" xfId="26234"/>
    <cellStyle name="Entrée 2 2 2 3 9" xfId="26235"/>
    <cellStyle name="Entrée 2 2 2 4" xfId="26236"/>
    <cellStyle name="Entrée 2 2 2 4 2" xfId="26237"/>
    <cellStyle name="Entrée 2 2 2 4 3" xfId="26238"/>
    <cellStyle name="Entrée 2 2 2 4 4" xfId="26239"/>
    <cellStyle name="Entrée 2 2 2 4 5" xfId="26240"/>
    <cellStyle name="Entrée 2 2 2 4 6" xfId="26241"/>
    <cellStyle name="Entrée 2 2 2 4 7" xfId="26242"/>
    <cellStyle name="Entrée 2 2 2 4 8" xfId="26243"/>
    <cellStyle name="Entrée 2 2 2 4 9" xfId="26244"/>
    <cellStyle name="Entrée 2 2 2 5" xfId="26245"/>
    <cellStyle name="Entrée 2 2 2 5 2" xfId="26246"/>
    <cellStyle name="Entrée 2 2 2 5 3" xfId="26247"/>
    <cellStyle name="Entrée 2 2 2 5 4" xfId="26248"/>
    <cellStyle name="Entrée 2 2 2 5 5" xfId="26249"/>
    <cellStyle name="Entrée 2 2 2 5 6" xfId="26250"/>
    <cellStyle name="Entrée 2 2 2 5 7" xfId="26251"/>
    <cellStyle name="Entrée 2 2 2 5 8" xfId="26252"/>
    <cellStyle name="Entrée 2 2 2 6" xfId="26253"/>
    <cellStyle name="Entrée 2 2 2 6 2" xfId="26254"/>
    <cellStyle name="Entrée 2 2 2 6 3" xfId="26255"/>
    <cellStyle name="Entrée 2 2 2 6 4" xfId="26256"/>
    <cellStyle name="Entrée 2 2 2 6 5" xfId="26257"/>
    <cellStyle name="Entrée 2 2 2 6 6" xfId="26258"/>
    <cellStyle name="Entrée 2 2 2 6 7" xfId="26259"/>
    <cellStyle name="Entrée 2 2 2 6 8" xfId="26260"/>
    <cellStyle name="Entrée 2 2 2 7" xfId="26261"/>
    <cellStyle name="Entrée 2 2 2 7 2" xfId="26262"/>
    <cellStyle name="Entrée 2 2 2 7 3" xfId="26263"/>
    <cellStyle name="Entrée 2 2 2 7 4" xfId="26264"/>
    <cellStyle name="Entrée 2 2 2 7 5" xfId="26265"/>
    <cellStyle name="Entrée 2 2 2 7 6" xfId="26266"/>
    <cellStyle name="Entrée 2 2 2 7 7" xfId="26267"/>
    <cellStyle name="Entrée 2 2 2 7 8" xfId="26268"/>
    <cellStyle name="Entrée 2 2 2 8" xfId="26269"/>
    <cellStyle name="Entrée 2 2 2 9" xfId="26270"/>
    <cellStyle name="Entrée 2 2 20" xfId="26271"/>
    <cellStyle name="Entrée 2 2 21" xfId="26272"/>
    <cellStyle name="Entrée 2 2 22" xfId="26273"/>
    <cellStyle name="Entrée 2 2 23" xfId="26274"/>
    <cellStyle name="Entrée 2 2 24" xfId="26275"/>
    <cellStyle name="Entrée 2 2 25" xfId="26276"/>
    <cellStyle name="Entrée 2 2 26" xfId="26277"/>
    <cellStyle name="Entrée 2 2 27" xfId="26278"/>
    <cellStyle name="Entrée 2 2 3" xfId="26279"/>
    <cellStyle name="Entrée 2 2 3 10" xfId="26280"/>
    <cellStyle name="Entrée 2 2 3 11" xfId="26281"/>
    <cellStyle name="Entrée 2 2 3 12" xfId="26282"/>
    <cellStyle name="Entrée 2 2 3 13" xfId="26283"/>
    <cellStyle name="Entrée 2 2 3 14" xfId="26284"/>
    <cellStyle name="Entrée 2 2 3 15" xfId="26285"/>
    <cellStyle name="Entrée 2 2 3 2" xfId="26286"/>
    <cellStyle name="Entrée 2 2 3 2 2" xfId="26287"/>
    <cellStyle name="Entrée 2 2 3 2 3" xfId="26288"/>
    <cellStyle name="Entrée 2 2 3 2 4" xfId="26289"/>
    <cellStyle name="Entrée 2 2 3 2 5" xfId="26290"/>
    <cellStyle name="Entrée 2 2 3 2 6" xfId="26291"/>
    <cellStyle name="Entrée 2 2 3 2 7" xfId="26292"/>
    <cellStyle name="Entrée 2 2 3 2 8" xfId="26293"/>
    <cellStyle name="Entrée 2 2 3 3" xfId="26294"/>
    <cellStyle name="Entrée 2 2 3 3 2" xfId="26295"/>
    <cellStyle name="Entrée 2 2 3 3 3" xfId="26296"/>
    <cellStyle name="Entrée 2 2 3 3 4" xfId="26297"/>
    <cellStyle name="Entrée 2 2 3 3 5" xfId="26298"/>
    <cellStyle name="Entrée 2 2 3 3 6" xfId="26299"/>
    <cellStyle name="Entrée 2 2 3 3 7" xfId="26300"/>
    <cellStyle name="Entrée 2 2 3 3 8" xfId="26301"/>
    <cellStyle name="Entrée 2 2 3 4" xfId="26302"/>
    <cellStyle name="Entrée 2 2 3 4 2" xfId="26303"/>
    <cellStyle name="Entrée 2 2 3 4 3" xfId="26304"/>
    <cellStyle name="Entrée 2 2 3 4 4" xfId="26305"/>
    <cellStyle name="Entrée 2 2 3 4 5" xfId="26306"/>
    <cellStyle name="Entrée 2 2 3 4 6" xfId="26307"/>
    <cellStyle name="Entrée 2 2 3 4 7" xfId="26308"/>
    <cellStyle name="Entrée 2 2 3 4 8" xfId="26309"/>
    <cellStyle name="Entrée 2 2 3 5" xfId="26310"/>
    <cellStyle name="Entrée 2 2 3 5 2" xfId="26311"/>
    <cellStyle name="Entrée 2 2 3 5 3" xfId="26312"/>
    <cellStyle name="Entrée 2 2 3 5 4" xfId="26313"/>
    <cellStyle name="Entrée 2 2 3 5 5" xfId="26314"/>
    <cellStyle name="Entrée 2 2 3 5 6" xfId="26315"/>
    <cellStyle name="Entrée 2 2 3 5 7" xfId="26316"/>
    <cellStyle name="Entrée 2 2 3 5 8" xfId="26317"/>
    <cellStyle name="Entrée 2 2 3 6" xfId="26318"/>
    <cellStyle name="Entrée 2 2 3 6 2" xfId="26319"/>
    <cellStyle name="Entrée 2 2 3 6 3" xfId="26320"/>
    <cellStyle name="Entrée 2 2 3 6 4" xfId="26321"/>
    <cellStyle name="Entrée 2 2 3 6 5" xfId="26322"/>
    <cellStyle name="Entrée 2 2 3 6 6" xfId="26323"/>
    <cellStyle name="Entrée 2 2 3 6 7" xfId="26324"/>
    <cellStyle name="Entrée 2 2 3 6 8" xfId="26325"/>
    <cellStyle name="Entrée 2 2 3 7" xfId="26326"/>
    <cellStyle name="Entrée 2 2 3 7 2" xfId="26327"/>
    <cellStyle name="Entrée 2 2 3 7 3" xfId="26328"/>
    <cellStyle name="Entrée 2 2 3 7 4" xfId="26329"/>
    <cellStyle name="Entrée 2 2 3 7 5" xfId="26330"/>
    <cellStyle name="Entrée 2 2 3 7 6" xfId="26331"/>
    <cellStyle name="Entrée 2 2 3 7 7" xfId="26332"/>
    <cellStyle name="Entrée 2 2 3 7 8" xfId="26333"/>
    <cellStyle name="Entrée 2 2 3 8" xfId="26334"/>
    <cellStyle name="Entrée 2 2 3 9" xfId="26335"/>
    <cellStyle name="Entrée 2 2 4" xfId="26336"/>
    <cellStyle name="Entrée 2 2 4 2" xfId="26337"/>
    <cellStyle name="Entrée 2 2 4 3" xfId="26338"/>
    <cellStyle name="Entrée 2 2 4 4" xfId="26339"/>
    <cellStyle name="Entrée 2 2 4 5" xfId="26340"/>
    <cellStyle name="Entrée 2 2 4 6" xfId="26341"/>
    <cellStyle name="Entrée 2 2 4 7" xfId="26342"/>
    <cellStyle name="Entrée 2 2 4 8" xfId="26343"/>
    <cellStyle name="Entrée 2 2 4 9" xfId="26344"/>
    <cellStyle name="Entrée 2 2 5" xfId="26345"/>
    <cellStyle name="Entrée 2 2 5 2" xfId="26346"/>
    <cellStyle name="Entrée 2 2 5 3" xfId="26347"/>
    <cellStyle name="Entrée 2 2 5 4" xfId="26348"/>
    <cellStyle name="Entrée 2 2 5 5" xfId="26349"/>
    <cellStyle name="Entrée 2 2 5 6" xfId="26350"/>
    <cellStyle name="Entrée 2 2 5 7" xfId="26351"/>
    <cellStyle name="Entrée 2 2 5 8" xfId="26352"/>
    <cellStyle name="Entrée 2 2 5 9" xfId="26353"/>
    <cellStyle name="Entrée 2 2 6" xfId="26354"/>
    <cellStyle name="Entrée 2 2 6 2" xfId="26355"/>
    <cellStyle name="Entrée 2 2 6 3" xfId="26356"/>
    <cellStyle name="Entrée 2 2 6 4" xfId="26357"/>
    <cellStyle name="Entrée 2 2 6 5" xfId="26358"/>
    <cellStyle name="Entrée 2 2 6 6" xfId="26359"/>
    <cellStyle name="Entrée 2 2 6 7" xfId="26360"/>
    <cellStyle name="Entrée 2 2 6 8" xfId="26361"/>
    <cellStyle name="Entrée 2 2 6 9" xfId="26362"/>
    <cellStyle name="Entrée 2 2 7" xfId="26363"/>
    <cellStyle name="Entrée 2 2 7 2" xfId="26364"/>
    <cellStyle name="Entrée 2 2 7 3" xfId="26365"/>
    <cellStyle name="Entrée 2 2 7 4" xfId="26366"/>
    <cellStyle name="Entrée 2 2 7 5" xfId="26367"/>
    <cellStyle name="Entrée 2 2 7 6" xfId="26368"/>
    <cellStyle name="Entrée 2 2 7 7" xfId="26369"/>
    <cellStyle name="Entrée 2 2 7 8" xfId="26370"/>
    <cellStyle name="Entrée 2 2 8" xfId="26371"/>
    <cellStyle name="Entrée 2 2 8 2" xfId="26372"/>
    <cellStyle name="Entrée 2 2 8 3" xfId="26373"/>
    <cellStyle name="Entrée 2 2 8 4" xfId="26374"/>
    <cellStyle name="Entrée 2 2 8 5" xfId="26375"/>
    <cellStyle name="Entrée 2 2 8 6" xfId="26376"/>
    <cellStyle name="Entrée 2 2 8 7" xfId="26377"/>
    <cellStyle name="Entrée 2 2 8 8" xfId="26378"/>
    <cellStyle name="Entrée 2 2 9" xfId="26379"/>
    <cellStyle name="Entrée 2 2 9 2" xfId="26380"/>
    <cellStyle name="Entrée 2 2 9 3" xfId="26381"/>
    <cellStyle name="Entrée 2 2 9 4" xfId="26382"/>
    <cellStyle name="Entrée 2 2 9 5" xfId="26383"/>
    <cellStyle name="Entrée 2 2 9 6" xfId="26384"/>
    <cellStyle name="Entrée 2 2 9 7" xfId="26385"/>
    <cellStyle name="Entrée 2 2 9 8" xfId="26386"/>
    <cellStyle name="Entrée 2 20" xfId="26387"/>
    <cellStyle name="Entrée 2 21" xfId="26388"/>
    <cellStyle name="Entrée 2 22" xfId="26389"/>
    <cellStyle name="Entrée 2 23" xfId="26390"/>
    <cellStyle name="Entrée 2 24" xfId="26391"/>
    <cellStyle name="Entrée 2 25" xfId="26392"/>
    <cellStyle name="Entrée 2 26" xfId="26393"/>
    <cellStyle name="Entrée 2 3" xfId="26394"/>
    <cellStyle name="Entrée 2 3 10" xfId="26395"/>
    <cellStyle name="Entrée 2 3 11" xfId="26396"/>
    <cellStyle name="Entrée 2 3 12" xfId="26397"/>
    <cellStyle name="Entrée 2 3 13" xfId="26398"/>
    <cellStyle name="Entrée 2 3 14" xfId="26399"/>
    <cellStyle name="Entrée 2 3 15" xfId="26400"/>
    <cellStyle name="Entrée 2 3 16" xfId="26401"/>
    <cellStyle name="Entrée 2 3 17" xfId="26402"/>
    <cellStyle name="Entrée 2 3 18" xfId="26403"/>
    <cellStyle name="Entrée 2 3 19" xfId="26404"/>
    <cellStyle name="Entrée 2 3 2" xfId="26405"/>
    <cellStyle name="Entrée 2 3 2 2" xfId="26406"/>
    <cellStyle name="Entrée 2 3 2 3" xfId="26407"/>
    <cellStyle name="Entrée 2 3 2 4" xfId="26408"/>
    <cellStyle name="Entrée 2 3 2 5" xfId="26409"/>
    <cellStyle name="Entrée 2 3 2 6" xfId="26410"/>
    <cellStyle name="Entrée 2 3 2 7" xfId="26411"/>
    <cellStyle name="Entrée 2 3 2 8" xfId="26412"/>
    <cellStyle name="Entrée 2 3 2 9" xfId="26413"/>
    <cellStyle name="Entrée 2 3 20" xfId="26414"/>
    <cellStyle name="Entrée 2 3 21" xfId="26415"/>
    <cellStyle name="Entrée 2 3 22" xfId="26416"/>
    <cellStyle name="Entrée 2 3 23" xfId="26417"/>
    <cellStyle name="Entrée 2 3 24" xfId="26418"/>
    <cellStyle name="Entrée 2 3 3" xfId="26419"/>
    <cellStyle name="Entrée 2 3 3 2" xfId="26420"/>
    <cellStyle name="Entrée 2 3 3 3" xfId="26421"/>
    <cellStyle name="Entrée 2 3 3 4" xfId="26422"/>
    <cellStyle name="Entrée 2 3 3 5" xfId="26423"/>
    <cellStyle name="Entrée 2 3 3 6" xfId="26424"/>
    <cellStyle name="Entrée 2 3 3 7" xfId="26425"/>
    <cellStyle name="Entrée 2 3 3 8" xfId="26426"/>
    <cellStyle name="Entrée 2 3 3 9" xfId="26427"/>
    <cellStyle name="Entrée 2 3 4" xfId="26428"/>
    <cellStyle name="Entrée 2 3 4 2" xfId="26429"/>
    <cellStyle name="Entrée 2 3 4 3" xfId="26430"/>
    <cellStyle name="Entrée 2 3 4 4" xfId="26431"/>
    <cellStyle name="Entrée 2 3 4 5" xfId="26432"/>
    <cellStyle name="Entrée 2 3 4 6" xfId="26433"/>
    <cellStyle name="Entrée 2 3 4 7" xfId="26434"/>
    <cellStyle name="Entrée 2 3 4 8" xfId="26435"/>
    <cellStyle name="Entrée 2 3 4 9" xfId="26436"/>
    <cellStyle name="Entrée 2 3 5" xfId="26437"/>
    <cellStyle name="Entrée 2 3 5 2" xfId="26438"/>
    <cellStyle name="Entrée 2 3 5 3" xfId="26439"/>
    <cellStyle name="Entrée 2 3 5 4" xfId="26440"/>
    <cellStyle name="Entrée 2 3 5 5" xfId="26441"/>
    <cellStyle name="Entrée 2 3 5 6" xfId="26442"/>
    <cellStyle name="Entrée 2 3 5 7" xfId="26443"/>
    <cellStyle name="Entrée 2 3 5 8" xfId="26444"/>
    <cellStyle name="Entrée 2 3 6" xfId="26445"/>
    <cellStyle name="Entrée 2 3 6 2" xfId="26446"/>
    <cellStyle name="Entrée 2 3 6 3" xfId="26447"/>
    <cellStyle name="Entrée 2 3 6 4" xfId="26448"/>
    <cellStyle name="Entrée 2 3 6 5" xfId="26449"/>
    <cellStyle name="Entrée 2 3 6 6" xfId="26450"/>
    <cellStyle name="Entrée 2 3 6 7" xfId="26451"/>
    <cellStyle name="Entrée 2 3 6 8" xfId="26452"/>
    <cellStyle name="Entrée 2 3 7" xfId="26453"/>
    <cellStyle name="Entrée 2 3 7 2" xfId="26454"/>
    <cellStyle name="Entrée 2 3 7 3" xfId="26455"/>
    <cellStyle name="Entrée 2 3 7 4" xfId="26456"/>
    <cellStyle name="Entrée 2 3 7 5" xfId="26457"/>
    <cellStyle name="Entrée 2 3 7 6" xfId="26458"/>
    <cellStyle name="Entrée 2 3 7 7" xfId="26459"/>
    <cellStyle name="Entrée 2 3 7 8" xfId="26460"/>
    <cellStyle name="Entrée 2 3 8" xfId="26461"/>
    <cellStyle name="Entrée 2 3 9" xfId="26462"/>
    <cellStyle name="Entrée 2 4" xfId="26463"/>
    <cellStyle name="Entrée 2 4 10" xfId="26464"/>
    <cellStyle name="Entrée 2 4 11" xfId="26465"/>
    <cellStyle name="Entrée 2 4 12" xfId="26466"/>
    <cellStyle name="Entrée 2 4 13" xfId="26467"/>
    <cellStyle name="Entrée 2 4 14" xfId="26468"/>
    <cellStyle name="Entrée 2 4 15" xfId="26469"/>
    <cellStyle name="Entrée 2 4 16" xfId="26470"/>
    <cellStyle name="Entrée 2 4 17" xfId="26471"/>
    <cellStyle name="Entrée 2 4 18" xfId="26472"/>
    <cellStyle name="Entrée 2 4 2" xfId="26473"/>
    <cellStyle name="Entrée 2 4 3" xfId="26474"/>
    <cellStyle name="Entrée 2 4 4" xfId="26475"/>
    <cellStyle name="Entrée 2 4 5" xfId="26476"/>
    <cellStyle name="Entrée 2 4 6" xfId="26477"/>
    <cellStyle name="Entrée 2 4 7" xfId="26478"/>
    <cellStyle name="Entrée 2 4 8" xfId="26479"/>
    <cellStyle name="Entrée 2 4 9" xfId="26480"/>
    <cellStyle name="Entrée 2 5" xfId="26481"/>
    <cellStyle name="Entrée 2 5 10" xfId="26482"/>
    <cellStyle name="Entrée 2 5 11" xfId="26483"/>
    <cellStyle name="Entrée 2 5 12" xfId="26484"/>
    <cellStyle name="Entrée 2 5 13" xfId="26485"/>
    <cellStyle name="Entrée 2 5 14" xfId="26486"/>
    <cellStyle name="Entrée 2 5 15" xfId="26487"/>
    <cellStyle name="Entrée 2 5 16" xfId="26488"/>
    <cellStyle name="Entrée 2 5 17" xfId="26489"/>
    <cellStyle name="Entrée 2 5 18" xfId="26490"/>
    <cellStyle name="Entrée 2 5 2" xfId="26491"/>
    <cellStyle name="Entrée 2 5 3" xfId="26492"/>
    <cellStyle name="Entrée 2 5 4" xfId="26493"/>
    <cellStyle name="Entrée 2 5 5" xfId="26494"/>
    <cellStyle name="Entrée 2 5 6" xfId="26495"/>
    <cellStyle name="Entrée 2 5 7" xfId="26496"/>
    <cellStyle name="Entrée 2 5 8" xfId="26497"/>
    <cellStyle name="Entrée 2 5 9" xfId="26498"/>
    <cellStyle name="Entrée 2 6" xfId="26499"/>
    <cellStyle name="Entrée 2 6 10" xfId="26500"/>
    <cellStyle name="Entrée 2 6 11" xfId="26501"/>
    <cellStyle name="Entrée 2 6 12" xfId="26502"/>
    <cellStyle name="Entrée 2 6 13" xfId="26503"/>
    <cellStyle name="Entrée 2 6 14" xfId="26504"/>
    <cellStyle name="Entrée 2 6 15" xfId="26505"/>
    <cellStyle name="Entrée 2 6 16" xfId="26506"/>
    <cellStyle name="Entrée 2 6 17" xfId="26507"/>
    <cellStyle name="Entrée 2 6 18" xfId="26508"/>
    <cellStyle name="Entrée 2 6 2" xfId="26509"/>
    <cellStyle name="Entrée 2 6 3" xfId="26510"/>
    <cellStyle name="Entrée 2 6 4" xfId="26511"/>
    <cellStyle name="Entrée 2 6 5" xfId="26512"/>
    <cellStyle name="Entrée 2 6 6" xfId="26513"/>
    <cellStyle name="Entrée 2 6 7" xfId="26514"/>
    <cellStyle name="Entrée 2 6 8" xfId="26515"/>
    <cellStyle name="Entrée 2 6 9" xfId="26516"/>
    <cellStyle name="Entrée 2 7" xfId="26517"/>
    <cellStyle name="Entrée 2 7 2" xfId="26518"/>
    <cellStyle name="Entrée 2 7 3" xfId="26519"/>
    <cellStyle name="Entrée 2 7 4" xfId="26520"/>
    <cellStyle name="Entrée 2 7 5" xfId="26521"/>
    <cellStyle name="Entrée 2 7 6" xfId="26522"/>
    <cellStyle name="Entrée 2 7 7" xfId="26523"/>
    <cellStyle name="Entrée 2 7 8" xfId="26524"/>
    <cellStyle name="Entrée 2 7 9" xfId="26525"/>
    <cellStyle name="Entrée 2 8" xfId="26526"/>
    <cellStyle name="Entrée 2 8 2" xfId="26527"/>
    <cellStyle name="Entrée 2 8 3" xfId="26528"/>
    <cellStyle name="Entrée 2 8 4" xfId="26529"/>
    <cellStyle name="Entrée 2 8 5" xfId="26530"/>
    <cellStyle name="Entrée 2 8 6" xfId="26531"/>
    <cellStyle name="Entrée 2 8 7" xfId="26532"/>
    <cellStyle name="Entrée 2 8 8" xfId="26533"/>
    <cellStyle name="Entrée 2 8 9" xfId="26534"/>
    <cellStyle name="Entrée 2 9" xfId="26535"/>
    <cellStyle name="Entrée 2 9 2" xfId="26536"/>
    <cellStyle name="Entrée 2 9 3" xfId="26537"/>
    <cellStyle name="Entrée 2 9 4" xfId="26538"/>
    <cellStyle name="Entrée 2 9 5" xfId="26539"/>
    <cellStyle name="Entrée 2 9 6" xfId="26540"/>
    <cellStyle name="Entrée 2 9 7" xfId="26541"/>
    <cellStyle name="Entrée 2 9 8" xfId="26542"/>
    <cellStyle name="Entrée 20" xfId="26543"/>
    <cellStyle name="Entrée 21" xfId="26544"/>
    <cellStyle name="Entrée 22" xfId="26545"/>
    <cellStyle name="Entrée 23" xfId="26546"/>
    <cellStyle name="Entrée 24" xfId="26547"/>
    <cellStyle name="Entrée 25" xfId="26548"/>
    <cellStyle name="Entrée 3" xfId="9870"/>
    <cellStyle name="Entrée 3 10" xfId="26549"/>
    <cellStyle name="Entrée 3 10 2" xfId="26550"/>
    <cellStyle name="Entrée 3 10 3" xfId="26551"/>
    <cellStyle name="Entrée 3 10 4" xfId="26552"/>
    <cellStyle name="Entrée 3 10 5" xfId="26553"/>
    <cellStyle name="Entrée 3 10 6" xfId="26554"/>
    <cellStyle name="Entrée 3 10 7" xfId="26555"/>
    <cellStyle name="Entrée 3 10 8" xfId="26556"/>
    <cellStyle name="Entrée 3 11" xfId="26557"/>
    <cellStyle name="Entrée 3 11 2" xfId="26558"/>
    <cellStyle name="Entrée 3 11 3" xfId="26559"/>
    <cellStyle name="Entrée 3 11 4" xfId="26560"/>
    <cellStyle name="Entrée 3 11 5" xfId="26561"/>
    <cellStyle name="Entrée 3 11 6" xfId="26562"/>
    <cellStyle name="Entrée 3 11 7" xfId="26563"/>
    <cellStyle name="Entrée 3 11 8" xfId="26564"/>
    <cellStyle name="Entrée 3 12" xfId="26565"/>
    <cellStyle name="Entrée 3 13" xfId="26566"/>
    <cellStyle name="Entrée 3 14" xfId="26567"/>
    <cellStyle name="Entrée 3 15" xfId="26568"/>
    <cellStyle name="Entrée 3 16" xfId="26569"/>
    <cellStyle name="Entrée 3 17" xfId="26570"/>
    <cellStyle name="Entrée 3 18" xfId="26571"/>
    <cellStyle name="Entrée 3 19" xfId="26572"/>
    <cellStyle name="Entrée 3 2" xfId="26573"/>
    <cellStyle name="Entrée 3 2 10" xfId="26574"/>
    <cellStyle name="Entrée 3 2 10 2" xfId="26575"/>
    <cellStyle name="Entrée 3 2 10 3" xfId="26576"/>
    <cellStyle name="Entrée 3 2 10 4" xfId="26577"/>
    <cellStyle name="Entrée 3 2 10 5" xfId="26578"/>
    <cellStyle name="Entrée 3 2 10 6" xfId="26579"/>
    <cellStyle name="Entrée 3 2 10 7" xfId="26580"/>
    <cellStyle name="Entrée 3 2 10 8" xfId="26581"/>
    <cellStyle name="Entrée 3 2 11" xfId="26582"/>
    <cellStyle name="Entrée 3 2 12" xfId="26583"/>
    <cellStyle name="Entrée 3 2 13" xfId="26584"/>
    <cellStyle name="Entrée 3 2 14" xfId="26585"/>
    <cellStyle name="Entrée 3 2 15" xfId="26586"/>
    <cellStyle name="Entrée 3 2 16" xfId="26587"/>
    <cellStyle name="Entrée 3 2 17" xfId="26588"/>
    <cellStyle name="Entrée 3 2 18" xfId="26589"/>
    <cellStyle name="Entrée 3 2 19" xfId="26590"/>
    <cellStyle name="Entrée 3 2 2" xfId="26591"/>
    <cellStyle name="Entrée 3 2 2 10" xfId="26592"/>
    <cellStyle name="Entrée 3 2 2 11" xfId="26593"/>
    <cellStyle name="Entrée 3 2 2 12" xfId="26594"/>
    <cellStyle name="Entrée 3 2 2 13" xfId="26595"/>
    <cellStyle name="Entrée 3 2 2 14" xfId="26596"/>
    <cellStyle name="Entrée 3 2 2 15" xfId="26597"/>
    <cellStyle name="Entrée 3 2 2 16" xfId="26598"/>
    <cellStyle name="Entrée 3 2 2 17" xfId="26599"/>
    <cellStyle name="Entrée 3 2 2 18" xfId="26600"/>
    <cellStyle name="Entrée 3 2 2 19" xfId="26601"/>
    <cellStyle name="Entrée 3 2 2 2" xfId="26602"/>
    <cellStyle name="Entrée 3 2 2 2 10" xfId="26603"/>
    <cellStyle name="Entrée 3 2 2 2 11" xfId="26604"/>
    <cellStyle name="Entrée 3 2 2 2 12" xfId="26605"/>
    <cellStyle name="Entrée 3 2 2 2 13" xfId="26606"/>
    <cellStyle name="Entrée 3 2 2 2 14" xfId="26607"/>
    <cellStyle name="Entrée 3 2 2 2 15" xfId="26608"/>
    <cellStyle name="Entrée 3 2 2 2 2" xfId="26609"/>
    <cellStyle name="Entrée 3 2 2 2 2 2" xfId="26610"/>
    <cellStyle name="Entrée 3 2 2 2 2 3" xfId="26611"/>
    <cellStyle name="Entrée 3 2 2 2 2 4" xfId="26612"/>
    <cellStyle name="Entrée 3 2 2 2 2 5" xfId="26613"/>
    <cellStyle name="Entrée 3 2 2 2 2 6" xfId="26614"/>
    <cellStyle name="Entrée 3 2 2 2 2 7" xfId="26615"/>
    <cellStyle name="Entrée 3 2 2 2 2 8" xfId="26616"/>
    <cellStyle name="Entrée 3 2 2 2 2 9" xfId="26617"/>
    <cellStyle name="Entrée 3 2 2 2 3" xfId="26618"/>
    <cellStyle name="Entrée 3 2 2 2 3 2" xfId="26619"/>
    <cellStyle name="Entrée 3 2 2 2 3 3" xfId="26620"/>
    <cellStyle name="Entrée 3 2 2 2 3 4" xfId="26621"/>
    <cellStyle name="Entrée 3 2 2 2 3 5" xfId="26622"/>
    <cellStyle name="Entrée 3 2 2 2 3 6" xfId="26623"/>
    <cellStyle name="Entrée 3 2 2 2 3 7" xfId="26624"/>
    <cellStyle name="Entrée 3 2 2 2 3 8" xfId="26625"/>
    <cellStyle name="Entrée 3 2 2 2 3 9" xfId="26626"/>
    <cellStyle name="Entrée 3 2 2 2 4" xfId="26627"/>
    <cellStyle name="Entrée 3 2 2 2 4 2" xfId="26628"/>
    <cellStyle name="Entrée 3 2 2 2 4 3" xfId="26629"/>
    <cellStyle name="Entrée 3 2 2 2 4 4" xfId="26630"/>
    <cellStyle name="Entrée 3 2 2 2 4 5" xfId="26631"/>
    <cellStyle name="Entrée 3 2 2 2 4 6" xfId="26632"/>
    <cellStyle name="Entrée 3 2 2 2 4 7" xfId="26633"/>
    <cellStyle name="Entrée 3 2 2 2 4 8" xfId="26634"/>
    <cellStyle name="Entrée 3 2 2 2 4 9" xfId="26635"/>
    <cellStyle name="Entrée 3 2 2 2 5" xfId="26636"/>
    <cellStyle name="Entrée 3 2 2 2 5 2" xfId="26637"/>
    <cellStyle name="Entrée 3 2 2 2 5 3" xfId="26638"/>
    <cellStyle name="Entrée 3 2 2 2 5 4" xfId="26639"/>
    <cellStyle name="Entrée 3 2 2 2 5 5" xfId="26640"/>
    <cellStyle name="Entrée 3 2 2 2 5 6" xfId="26641"/>
    <cellStyle name="Entrée 3 2 2 2 5 7" xfId="26642"/>
    <cellStyle name="Entrée 3 2 2 2 5 8" xfId="26643"/>
    <cellStyle name="Entrée 3 2 2 2 6" xfId="26644"/>
    <cellStyle name="Entrée 3 2 2 2 6 2" xfId="26645"/>
    <cellStyle name="Entrée 3 2 2 2 6 3" xfId="26646"/>
    <cellStyle name="Entrée 3 2 2 2 6 4" xfId="26647"/>
    <cellStyle name="Entrée 3 2 2 2 6 5" xfId="26648"/>
    <cellStyle name="Entrée 3 2 2 2 6 6" xfId="26649"/>
    <cellStyle name="Entrée 3 2 2 2 6 7" xfId="26650"/>
    <cellStyle name="Entrée 3 2 2 2 6 8" xfId="26651"/>
    <cellStyle name="Entrée 3 2 2 2 7" xfId="26652"/>
    <cellStyle name="Entrée 3 2 2 2 7 2" xfId="26653"/>
    <cellStyle name="Entrée 3 2 2 2 7 3" xfId="26654"/>
    <cellStyle name="Entrée 3 2 2 2 7 4" xfId="26655"/>
    <cellStyle name="Entrée 3 2 2 2 7 5" xfId="26656"/>
    <cellStyle name="Entrée 3 2 2 2 7 6" xfId="26657"/>
    <cellStyle name="Entrée 3 2 2 2 7 7" xfId="26658"/>
    <cellStyle name="Entrée 3 2 2 2 7 8" xfId="26659"/>
    <cellStyle name="Entrée 3 2 2 2 8" xfId="26660"/>
    <cellStyle name="Entrée 3 2 2 2 9" xfId="26661"/>
    <cellStyle name="Entrée 3 2 2 20" xfId="26662"/>
    <cellStyle name="Entrée 3 2 2 21" xfId="26663"/>
    <cellStyle name="Entrée 3 2 2 22" xfId="26664"/>
    <cellStyle name="Entrée 3 2 2 23" xfId="26665"/>
    <cellStyle name="Entrée 3 2 2 24" xfId="26666"/>
    <cellStyle name="Entrée 3 2 2 25" xfId="26667"/>
    <cellStyle name="Entrée 3 2 2 26" xfId="26668"/>
    <cellStyle name="Entrée 3 2 2 27" xfId="26669"/>
    <cellStyle name="Entrée 3 2 2 3" xfId="26670"/>
    <cellStyle name="Entrée 3 2 2 3 10" xfId="26671"/>
    <cellStyle name="Entrée 3 2 2 3 11" xfId="26672"/>
    <cellStyle name="Entrée 3 2 2 3 12" xfId="26673"/>
    <cellStyle name="Entrée 3 2 2 3 13" xfId="26674"/>
    <cellStyle name="Entrée 3 2 2 3 14" xfId="26675"/>
    <cellStyle name="Entrée 3 2 2 3 15" xfId="26676"/>
    <cellStyle name="Entrée 3 2 2 3 2" xfId="26677"/>
    <cellStyle name="Entrée 3 2 2 3 2 2" xfId="26678"/>
    <cellStyle name="Entrée 3 2 2 3 2 3" xfId="26679"/>
    <cellStyle name="Entrée 3 2 2 3 2 4" xfId="26680"/>
    <cellStyle name="Entrée 3 2 2 3 2 5" xfId="26681"/>
    <cellStyle name="Entrée 3 2 2 3 2 6" xfId="26682"/>
    <cellStyle name="Entrée 3 2 2 3 2 7" xfId="26683"/>
    <cellStyle name="Entrée 3 2 2 3 2 8" xfId="26684"/>
    <cellStyle name="Entrée 3 2 2 3 3" xfId="26685"/>
    <cellStyle name="Entrée 3 2 2 3 3 2" xfId="26686"/>
    <cellStyle name="Entrée 3 2 2 3 3 3" xfId="26687"/>
    <cellStyle name="Entrée 3 2 2 3 3 4" xfId="26688"/>
    <cellStyle name="Entrée 3 2 2 3 3 5" xfId="26689"/>
    <cellStyle name="Entrée 3 2 2 3 3 6" xfId="26690"/>
    <cellStyle name="Entrée 3 2 2 3 3 7" xfId="26691"/>
    <cellStyle name="Entrée 3 2 2 3 3 8" xfId="26692"/>
    <cellStyle name="Entrée 3 2 2 3 4" xfId="26693"/>
    <cellStyle name="Entrée 3 2 2 3 4 2" xfId="26694"/>
    <cellStyle name="Entrée 3 2 2 3 4 3" xfId="26695"/>
    <cellStyle name="Entrée 3 2 2 3 4 4" xfId="26696"/>
    <cellStyle name="Entrée 3 2 2 3 4 5" xfId="26697"/>
    <cellStyle name="Entrée 3 2 2 3 4 6" xfId="26698"/>
    <cellStyle name="Entrée 3 2 2 3 4 7" xfId="26699"/>
    <cellStyle name="Entrée 3 2 2 3 4 8" xfId="26700"/>
    <cellStyle name="Entrée 3 2 2 3 5" xfId="26701"/>
    <cellStyle name="Entrée 3 2 2 3 5 2" xfId="26702"/>
    <cellStyle name="Entrée 3 2 2 3 5 3" xfId="26703"/>
    <cellStyle name="Entrée 3 2 2 3 5 4" xfId="26704"/>
    <cellStyle name="Entrée 3 2 2 3 5 5" xfId="26705"/>
    <cellStyle name="Entrée 3 2 2 3 5 6" xfId="26706"/>
    <cellStyle name="Entrée 3 2 2 3 5 7" xfId="26707"/>
    <cellStyle name="Entrée 3 2 2 3 5 8" xfId="26708"/>
    <cellStyle name="Entrée 3 2 2 3 6" xfId="26709"/>
    <cellStyle name="Entrée 3 2 2 3 6 2" xfId="26710"/>
    <cellStyle name="Entrée 3 2 2 3 6 3" xfId="26711"/>
    <cellStyle name="Entrée 3 2 2 3 6 4" xfId="26712"/>
    <cellStyle name="Entrée 3 2 2 3 6 5" xfId="26713"/>
    <cellStyle name="Entrée 3 2 2 3 6 6" xfId="26714"/>
    <cellStyle name="Entrée 3 2 2 3 6 7" xfId="26715"/>
    <cellStyle name="Entrée 3 2 2 3 6 8" xfId="26716"/>
    <cellStyle name="Entrée 3 2 2 3 7" xfId="26717"/>
    <cellStyle name="Entrée 3 2 2 3 7 2" xfId="26718"/>
    <cellStyle name="Entrée 3 2 2 3 7 3" xfId="26719"/>
    <cellStyle name="Entrée 3 2 2 3 7 4" xfId="26720"/>
    <cellStyle name="Entrée 3 2 2 3 7 5" xfId="26721"/>
    <cellStyle name="Entrée 3 2 2 3 7 6" xfId="26722"/>
    <cellStyle name="Entrée 3 2 2 3 7 7" xfId="26723"/>
    <cellStyle name="Entrée 3 2 2 3 7 8" xfId="26724"/>
    <cellStyle name="Entrée 3 2 2 3 8" xfId="26725"/>
    <cellStyle name="Entrée 3 2 2 3 9" xfId="26726"/>
    <cellStyle name="Entrée 3 2 2 4" xfId="26727"/>
    <cellStyle name="Entrée 3 2 2 4 2" xfId="26728"/>
    <cellStyle name="Entrée 3 2 2 4 3" xfId="26729"/>
    <cellStyle name="Entrée 3 2 2 4 4" xfId="26730"/>
    <cellStyle name="Entrée 3 2 2 4 5" xfId="26731"/>
    <cellStyle name="Entrée 3 2 2 4 6" xfId="26732"/>
    <cellStyle name="Entrée 3 2 2 4 7" xfId="26733"/>
    <cellStyle name="Entrée 3 2 2 4 8" xfId="26734"/>
    <cellStyle name="Entrée 3 2 2 4 9" xfId="26735"/>
    <cellStyle name="Entrée 3 2 2 5" xfId="26736"/>
    <cellStyle name="Entrée 3 2 2 5 2" xfId="26737"/>
    <cellStyle name="Entrée 3 2 2 5 3" xfId="26738"/>
    <cellStyle name="Entrée 3 2 2 5 4" xfId="26739"/>
    <cellStyle name="Entrée 3 2 2 5 5" xfId="26740"/>
    <cellStyle name="Entrée 3 2 2 5 6" xfId="26741"/>
    <cellStyle name="Entrée 3 2 2 5 7" xfId="26742"/>
    <cellStyle name="Entrée 3 2 2 5 8" xfId="26743"/>
    <cellStyle name="Entrée 3 2 2 5 9" xfId="26744"/>
    <cellStyle name="Entrée 3 2 2 6" xfId="26745"/>
    <cellStyle name="Entrée 3 2 2 6 2" xfId="26746"/>
    <cellStyle name="Entrée 3 2 2 6 3" xfId="26747"/>
    <cellStyle name="Entrée 3 2 2 6 4" xfId="26748"/>
    <cellStyle name="Entrée 3 2 2 6 5" xfId="26749"/>
    <cellStyle name="Entrée 3 2 2 6 6" xfId="26750"/>
    <cellStyle name="Entrée 3 2 2 6 7" xfId="26751"/>
    <cellStyle name="Entrée 3 2 2 6 8" xfId="26752"/>
    <cellStyle name="Entrée 3 2 2 6 9" xfId="26753"/>
    <cellStyle name="Entrée 3 2 2 7" xfId="26754"/>
    <cellStyle name="Entrée 3 2 2 7 2" xfId="26755"/>
    <cellStyle name="Entrée 3 2 2 7 3" xfId="26756"/>
    <cellStyle name="Entrée 3 2 2 7 4" xfId="26757"/>
    <cellStyle name="Entrée 3 2 2 7 5" xfId="26758"/>
    <cellStyle name="Entrée 3 2 2 7 6" xfId="26759"/>
    <cellStyle name="Entrée 3 2 2 7 7" xfId="26760"/>
    <cellStyle name="Entrée 3 2 2 7 8" xfId="26761"/>
    <cellStyle name="Entrée 3 2 2 8" xfId="26762"/>
    <cellStyle name="Entrée 3 2 2 8 2" xfId="26763"/>
    <cellStyle name="Entrée 3 2 2 8 3" xfId="26764"/>
    <cellStyle name="Entrée 3 2 2 8 4" xfId="26765"/>
    <cellStyle name="Entrée 3 2 2 8 5" xfId="26766"/>
    <cellStyle name="Entrée 3 2 2 8 6" xfId="26767"/>
    <cellStyle name="Entrée 3 2 2 8 7" xfId="26768"/>
    <cellStyle name="Entrée 3 2 2 8 8" xfId="26769"/>
    <cellStyle name="Entrée 3 2 2 9" xfId="26770"/>
    <cellStyle name="Entrée 3 2 2 9 2" xfId="26771"/>
    <cellStyle name="Entrée 3 2 2 9 3" xfId="26772"/>
    <cellStyle name="Entrée 3 2 2 9 4" xfId="26773"/>
    <cellStyle name="Entrée 3 2 2 9 5" xfId="26774"/>
    <cellStyle name="Entrée 3 2 2 9 6" xfId="26775"/>
    <cellStyle name="Entrée 3 2 2 9 7" xfId="26776"/>
    <cellStyle name="Entrée 3 2 2 9 8" xfId="26777"/>
    <cellStyle name="Entrée 3 2 20" xfId="26778"/>
    <cellStyle name="Entrée 3 2 21" xfId="26779"/>
    <cellStyle name="Entrée 3 2 22" xfId="26780"/>
    <cellStyle name="Entrée 3 2 23" xfId="26781"/>
    <cellStyle name="Entrée 3 2 24" xfId="26782"/>
    <cellStyle name="Entrée 3 2 25" xfId="26783"/>
    <cellStyle name="Entrée 3 2 26" xfId="26784"/>
    <cellStyle name="Entrée 3 2 3" xfId="26785"/>
    <cellStyle name="Entrée 3 2 3 10" xfId="26786"/>
    <cellStyle name="Entrée 3 2 3 11" xfId="26787"/>
    <cellStyle name="Entrée 3 2 3 12" xfId="26788"/>
    <cellStyle name="Entrée 3 2 3 13" xfId="26789"/>
    <cellStyle name="Entrée 3 2 3 14" xfId="26790"/>
    <cellStyle name="Entrée 3 2 3 15" xfId="26791"/>
    <cellStyle name="Entrée 3 2 3 16" xfId="26792"/>
    <cellStyle name="Entrée 3 2 3 17" xfId="26793"/>
    <cellStyle name="Entrée 3 2 3 18" xfId="26794"/>
    <cellStyle name="Entrée 3 2 3 19" xfId="26795"/>
    <cellStyle name="Entrée 3 2 3 2" xfId="26796"/>
    <cellStyle name="Entrée 3 2 3 2 2" xfId="26797"/>
    <cellStyle name="Entrée 3 2 3 2 3" xfId="26798"/>
    <cellStyle name="Entrée 3 2 3 2 4" xfId="26799"/>
    <cellStyle name="Entrée 3 2 3 2 5" xfId="26800"/>
    <cellStyle name="Entrée 3 2 3 2 6" xfId="26801"/>
    <cellStyle name="Entrée 3 2 3 2 7" xfId="26802"/>
    <cellStyle name="Entrée 3 2 3 2 8" xfId="26803"/>
    <cellStyle name="Entrée 3 2 3 2 9" xfId="26804"/>
    <cellStyle name="Entrée 3 2 3 20" xfId="26805"/>
    <cellStyle name="Entrée 3 2 3 21" xfId="26806"/>
    <cellStyle name="Entrée 3 2 3 22" xfId="26807"/>
    <cellStyle name="Entrée 3 2 3 23" xfId="26808"/>
    <cellStyle name="Entrée 3 2 3 24" xfId="26809"/>
    <cellStyle name="Entrée 3 2 3 3" xfId="26810"/>
    <cellStyle name="Entrée 3 2 3 3 2" xfId="26811"/>
    <cellStyle name="Entrée 3 2 3 3 3" xfId="26812"/>
    <cellStyle name="Entrée 3 2 3 3 4" xfId="26813"/>
    <cellStyle name="Entrée 3 2 3 3 5" xfId="26814"/>
    <cellStyle name="Entrée 3 2 3 3 6" xfId="26815"/>
    <cellStyle name="Entrée 3 2 3 3 7" xfId="26816"/>
    <cellStyle name="Entrée 3 2 3 3 8" xfId="26817"/>
    <cellStyle name="Entrée 3 2 3 3 9" xfId="26818"/>
    <cellStyle name="Entrée 3 2 3 4" xfId="26819"/>
    <cellStyle name="Entrée 3 2 3 4 2" xfId="26820"/>
    <cellStyle name="Entrée 3 2 3 4 3" xfId="26821"/>
    <cellStyle name="Entrée 3 2 3 4 4" xfId="26822"/>
    <cellStyle name="Entrée 3 2 3 4 5" xfId="26823"/>
    <cellStyle name="Entrée 3 2 3 4 6" xfId="26824"/>
    <cellStyle name="Entrée 3 2 3 4 7" xfId="26825"/>
    <cellStyle name="Entrée 3 2 3 4 8" xfId="26826"/>
    <cellStyle name="Entrée 3 2 3 4 9" xfId="26827"/>
    <cellStyle name="Entrée 3 2 3 5" xfId="26828"/>
    <cellStyle name="Entrée 3 2 3 5 2" xfId="26829"/>
    <cellStyle name="Entrée 3 2 3 5 3" xfId="26830"/>
    <cellStyle name="Entrée 3 2 3 5 4" xfId="26831"/>
    <cellStyle name="Entrée 3 2 3 5 5" xfId="26832"/>
    <cellStyle name="Entrée 3 2 3 5 6" xfId="26833"/>
    <cellStyle name="Entrée 3 2 3 5 7" xfId="26834"/>
    <cellStyle name="Entrée 3 2 3 5 8" xfId="26835"/>
    <cellStyle name="Entrée 3 2 3 6" xfId="26836"/>
    <cellStyle name="Entrée 3 2 3 6 2" xfId="26837"/>
    <cellStyle name="Entrée 3 2 3 6 3" xfId="26838"/>
    <cellStyle name="Entrée 3 2 3 6 4" xfId="26839"/>
    <cellStyle name="Entrée 3 2 3 6 5" xfId="26840"/>
    <cellStyle name="Entrée 3 2 3 6 6" xfId="26841"/>
    <cellStyle name="Entrée 3 2 3 6 7" xfId="26842"/>
    <cellStyle name="Entrée 3 2 3 6 8" xfId="26843"/>
    <cellStyle name="Entrée 3 2 3 7" xfId="26844"/>
    <cellStyle name="Entrée 3 2 3 7 2" xfId="26845"/>
    <cellStyle name="Entrée 3 2 3 7 3" xfId="26846"/>
    <cellStyle name="Entrée 3 2 3 7 4" xfId="26847"/>
    <cellStyle name="Entrée 3 2 3 7 5" xfId="26848"/>
    <cellStyle name="Entrée 3 2 3 7 6" xfId="26849"/>
    <cellStyle name="Entrée 3 2 3 7 7" xfId="26850"/>
    <cellStyle name="Entrée 3 2 3 7 8" xfId="26851"/>
    <cellStyle name="Entrée 3 2 3 8" xfId="26852"/>
    <cellStyle name="Entrée 3 2 3 9" xfId="26853"/>
    <cellStyle name="Entrée 3 2 4" xfId="26854"/>
    <cellStyle name="Entrée 3 2 4 10" xfId="26855"/>
    <cellStyle name="Entrée 3 2 4 11" xfId="26856"/>
    <cellStyle name="Entrée 3 2 4 12" xfId="26857"/>
    <cellStyle name="Entrée 3 2 4 13" xfId="26858"/>
    <cellStyle name="Entrée 3 2 4 14" xfId="26859"/>
    <cellStyle name="Entrée 3 2 4 15" xfId="26860"/>
    <cellStyle name="Entrée 3 2 4 16" xfId="26861"/>
    <cellStyle name="Entrée 3 2 4 17" xfId="26862"/>
    <cellStyle name="Entrée 3 2 4 18" xfId="26863"/>
    <cellStyle name="Entrée 3 2 4 2" xfId="26864"/>
    <cellStyle name="Entrée 3 2 4 3" xfId="26865"/>
    <cellStyle name="Entrée 3 2 4 4" xfId="26866"/>
    <cellStyle name="Entrée 3 2 4 5" xfId="26867"/>
    <cellStyle name="Entrée 3 2 4 6" xfId="26868"/>
    <cellStyle name="Entrée 3 2 4 7" xfId="26869"/>
    <cellStyle name="Entrée 3 2 4 8" xfId="26870"/>
    <cellStyle name="Entrée 3 2 4 9" xfId="26871"/>
    <cellStyle name="Entrée 3 2 5" xfId="26872"/>
    <cellStyle name="Entrée 3 2 5 10" xfId="26873"/>
    <cellStyle name="Entrée 3 2 5 11" xfId="26874"/>
    <cellStyle name="Entrée 3 2 5 12" xfId="26875"/>
    <cellStyle name="Entrée 3 2 5 13" xfId="26876"/>
    <cellStyle name="Entrée 3 2 5 14" xfId="26877"/>
    <cellStyle name="Entrée 3 2 5 15" xfId="26878"/>
    <cellStyle name="Entrée 3 2 5 16" xfId="26879"/>
    <cellStyle name="Entrée 3 2 5 17" xfId="26880"/>
    <cellStyle name="Entrée 3 2 5 18" xfId="26881"/>
    <cellStyle name="Entrée 3 2 5 2" xfId="26882"/>
    <cellStyle name="Entrée 3 2 5 3" xfId="26883"/>
    <cellStyle name="Entrée 3 2 5 4" xfId="26884"/>
    <cellStyle name="Entrée 3 2 5 5" xfId="26885"/>
    <cellStyle name="Entrée 3 2 5 6" xfId="26886"/>
    <cellStyle name="Entrée 3 2 5 7" xfId="26887"/>
    <cellStyle name="Entrée 3 2 5 8" xfId="26888"/>
    <cellStyle name="Entrée 3 2 5 9" xfId="26889"/>
    <cellStyle name="Entrée 3 2 6" xfId="26890"/>
    <cellStyle name="Entrée 3 2 6 10" xfId="26891"/>
    <cellStyle name="Entrée 3 2 6 11" xfId="26892"/>
    <cellStyle name="Entrée 3 2 6 12" xfId="26893"/>
    <cellStyle name="Entrée 3 2 6 13" xfId="26894"/>
    <cellStyle name="Entrée 3 2 6 14" xfId="26895"/>
    <cellStyle name="Entrée 3 2 6 15" xfId="26896"/>
    <cellStyle name="Entrée 3 2 6 16" xfId="26897"/>
    <cellStyle name="Entrée 3 2 6 17" xfId="26898"/>
    <cellStyle name="Entrée 3 2 6 18" xfId="26899"/>
    <cellStyle name="Entrée 3 2 6 2" xfId="26900"/>
    <cellStyle name="Entrée 3 2 6 3" xfId="26901"/>
    <cellStyle name="Entrée 3 2 6 4" xfId="26902"/>
    <cellStyle name="Entrée 3 2 6 5" xfId="26903"/>
    <cellStyle name="Entrée 3 2 6 6" xfId="26904"/>
    <cellStyle name="Entrée 3 2 6 7" xfId="26905"/>
    <cellStyle name="Entrée 3 2 6 8" xfId="26906"/>
    <cellStyle name="Entrée 3 2 6 9" xfId="26907"/>
    <cellStyle name="Entrée 3 2 7" xfId="26908"/>
    <cellStyle name="Entrée 3 2 7 2" xfId="26909"/>
    <cellStyle name="Entrée 3 2 7 3" xfId="26910"/>
    <cellStyle name="Entrée 3 2 7 4" xfId="26911"/>
    <cellStyle name="Entrée 3 2 7 5" xfId="26912"/>
    <cellStyle name="Entrée 3 2 7 6" xfId="26913"/>
    <cellStyle name="Entrée 3 2 7 7" xfId="26914"/>
    <cellStyle name="Entrée 3 2 7 8" xfId="26915"/>
    <cellStyle name="Entrée 3 2 7 9" xfId="26916"/>
    <cellStyle name="Entrée 3 2 8" xfId="26917"/>
    <cellStyle name="Entrée 3 2 8 2" xfId="26918"/>
    <cellStyle name="Entrée 3 2 8 3" xfId="26919"/>
    <cellStyle name="Entrée 3 2 8 4" xfId="26920"/>
    <cellStyle name="Entrée 3 2 8 5" xfId="26921"/>
    <cellStyle name="Entrée 3 2 8 6" xfId="26922"/>
    <cellStyle name="Entrée 3 2 8 7" xfId="26923"/>
    <cellStyle name="Entrée 3 2 8 8" xfId="26924"/>
    <cellStyle name="Entrée 3 2 8 9" xfId="26925"/>
    <cellStyle name="Entrée 3 2 9" xfId="26926"/>
    <cellStyle name="Entrée 3 2 9 2" xfId="26927"/>
    <cellStyle name="Entrée 3 2 9 3" xfId="26928"/>
    <cellStyle name="Entrée 3 2 9 4" xfId="26929"/>
    <cellStyle name="Entrée 3 2 9 5" xfId="26930"/>
    <cellStyle name="Entrée 3 2 9 6" xfId="26931"/>
    <cellStyle name="Entrée 3 2 9 7" xfId="26932"/>
    <cellStyle name="Entrée 3 2 9 8" xfId="26933"/>
    <cellStyle name="Entrée 3 20" xfId="26934"/>
    <cellStyle name="Entrée 3 21" xfId="26935"/>
    <cellStyle name="Entrée 3 22" xfId="26936"/>
    <cellStyle name="Entrée 3 23" xfId="26937"/>
    <cellStyle name="Entrée 3 24" xfId="26938"/>
    <cellStyle name="Entrée 3 25" xfId="26939"/>
    <cellStyle name="Entrée 3 26" xfId="26940"/>
    <cellStyle name="Entrée 3 27" xfId="26941"/>
    <cellStyle name="Entrée 3 3" xfId="26942"/>
    <cellStyle name="Entrée 3 3 10" xfId="26943"/>
    <cellStyle name="Entrée 3 3 11" xfId="26944"/>
    <cellStyle name="Entrée 3 3 12" xfId="26945"/>
    <cellStyle name="Entrée 3 3 13" xfId="26946"/>
    <cellStyle name="Entrée 3 3 14" xfId="26947"/>
    <cellStyle name="Entrée 3 3 15" xfId="26948"/>
    <cellStyle name="Entrée 3 3 16" xfId="26949"/>
    <cellStyle name="Entrée 3 3 17" xfId="26950"/>
    <cellStyle name="Entrée 3 3 18" xfId="26951"/>
    <cellStyle name="Entrée 3 3 19" xfId="26952"/>
    <cellStyle name="Entrée 3 3 2" xfId="26953"/>
    <cellStyle name="Entrée 3 3 2 10" xfId="26954"/>
    <cellStyle name="Entrée 3 3 2 11" xfId="26955"/>
    <cellStyle name="Entrée 3 3 2 12" xfId="26956"/>
    <cellStyle name="Entrée 3 3 2 13" xfId="26957"/>
    <cellStyle name="Entrée 3 3 2 14" xfId="26958"/>
    <cellStyle name="Entrée 3 3 2 15" xfId="26959"/>
    <cellStyle name="Entrée 3 3 2 2" xfId="26960"/>
    <cellStyle name="Entrée 3 3 2 2 2" xfId="26961"/>
    <cellStyle name="Entrée 3 3 2 2 3" xfId="26962"/>
    <cellStyle name="Entrée 3 3 2 2 4" xfId="26963"/>
    <cellStyle name="Entrée 3 3 2 2 5" xfId="26964"/>
    <cellStyle name="Entrée 3 3 2 2 6" xfId="26965"/>
    <cellStyle name="Entrée 3 3 2 2 7" xfId="26966"/>
    <cellStyle name="Entrée 3 3 2 2 8" xfId="26967"/>
    <cellStyle name="Entrée 3 3 2 2 9" xfId="26968"/>
    <cellStyle name="Entrée 3 3 2 3" xfId="26969"/>
    <cellStyle name="Entrée 3 3 2 3 2" xfId="26970"/>
    <cellStyle name="Entrée 3 3 2 3 3" xfId="26971"/>
    <cellStyle name="Entrée 3 3 2 3 4" xfId="26972"/>
    <cellStyle name="Entrée 3 3 2 3 5" xfId="26973"/>
    <cellStyle name="Entrée 3 3 2 3 6" xfId="26974"/>
    <cellStyle name="Entrée 3 3 2 3 7" xfId="26975"/>
    <cellStyle name="Entrée 3 3 2 3 8" xfId="26976"/>
    <cellStyle name="Entrée 3 3 2 3 9" xfId="26977"/>
    <cellStyle name="Entrée 3 3 2 4" xfId="26978"/>
    <cellStyle name="Entrée 3 3 2 4 2" xfId="26979"/>
    <cellStyle name="Entrée 3 3 2 4 3" xfId="26980"/>
    <cellStyle name="Entrée 3 3 2 4 4" xfId="26981"/>
    <cellStyle name="Entrée 3 3 2 4 5" xfId="26982"/>
    <cellStyle name="Entrée 3 3 2 4 6" xfId="26983"/>
    <cellStyle name="Entrée 3 3 2 4 7" xfId="26984"/>
    <cellStyle name="Entrée 3 3 2 4 8" xfId="26985"/>
    <cellStyle name="Entrée 3 3 2 4 9" xfId="26986"/>
    <cellStyle name="Entrée 3 3 2 5" xfId="26987"/>
    <cellStyle name="Entrée 3 3 2 5 2" xfId="26988"/>
    <cellStyle name="Entrée 3 3 2 5 3" xfId="26989"/>
    <cellStyle name="Entrée 3 3 2 5 4" xfId="26990"/>
    <cellStyle name="Entrée 3 3 2 5 5" xfId="26991"/>
    <cellStyle name="Entrée 3 3 2 5 6" xfId="26992"/>
    <cellStyle name="Entrée 3 3 2 5 7" xfId="26993"/>
    <cellStyle name="Entrée 3 3 2 5 8" xfId="26994"/>
    <cellStyle name="Entrée 3 3 2 6" xfId="26995"/>
    <cellStyle name="Entrée 3 3 2 6 2" xfId="26996"/>
    <cellStyle name="Entrée 3 3 2 6 3" xfId="26997"/>
    <cellStyle name="Entrée 3 3 2 6 4" xfId="26998"/>
    <cellStyle name="Entrée 3 3 2 6 5" xfId="26999"/>
    <cellStyle name="Entrée 3 3 2 6 6" xfId="27000"/>
    <cellStyle name="Entrée 3 3 2 6 7" xfId="27001"/>
    <cellStyle name="Entrée 3 3 2 6 8" xfId="27002"/>
    <cellStyle name="Entrée 3 3 2 7" xfId="27003"/>
    <cellStyle name="Entrée 3 3 2 7 2" xfId="27004"/>
    <cellStyle name="Entrée 3 3 2 7 3" xfId="27005"/>
    <cellStyle name="Entrée 3 3 2 7 4" xfId="27006"/>
    <cellStyle name="Entrée 3 3 2 7 5" xfId="27007"/>
    <cellStyle name="Entrée 3 3 2 7 6" xfId="27008"/>
    <cellStyle name="Entrée 3 3 2 7 7" xfId="27009"/>
    <cellStyle name="Entrée 3 3 2 7 8" xfId="27010"/>
    <cellStyle name="Entrée 3 3 2 8" xfId="27011"/>
    <cellStyle name="Entrée 3 3 2 9" xfId="27012"/>
    <cellStyle name="Entrée 3 3 20" xfId="27013"/>
    <cellStyle name="Entrée 3 3 21" xfId="27014"/>
    <cellStyle name="Entrée 3 3 22" xfId="27015"/>
    <cellStyle name="Entrée 3 3 23" xfId="27016"/>
    <cellStyle name="Entrée 3 3 24" xfId="27017"/>
    <cellStyle name="Entrée 3 3 25" xfId="27018"/>
    <cellStyle name="Entrée 3 3 26" xfId="27019"/>
    <cellStyle name="Entrée 3 3 27" xfId="27020"/>
    <cellStyle name="Entrée 3 3 3" xfId="27021"/>
    <cellStyle name="Entrée 3 3 3 10" xfId="27022"/>
    <cellStyle name="Entrée 3 3 3 11" xfId="27023"/>
    <cellStyle name="Entrée 3 3 3 12" xfId="27024"/>
    <cellStyle name="Entrée 3 3 3 13" xfId="27025"/>
    <cellStyle name="Entrée 3 3 3 14" xfId="27026"/>
    <cellStyle name="Entrée 3 3 3 15" xfId="27027"/>
    <cellStyle name="Entrée 3 3 3 2" xfId="27028"/>
    <cellStyle name="Entrée 3 3 3 2 2" xfId="27029"/>
    <cellStyle name="Entrée 3 3 3 2 3" xfId="27030"/>
    <cellStyle name="Entrée 3 3 3 2 4" xfId="27031"/>
    <cellStyle name="Entrée 3 3 3 2 5" xfId="27032"/>
    <cellStyle name="Entrée 3 3 3 2 6" xfId="27033"/>
    <cellStyle name="Entrée 3 3 3 2 7" xfId="27034"/>
    <cellStyle name="Entrée 3 3 3 2 8" xfId="27035"/>
    <cellStyle name="Entrée 3 3 3 3" xfId="27036"/>
    <cellStyle name="Entrée 3 3 3 3 2" xfId="27037"/>
    <cellStyle name="Entrée 3 3 3 3 3" xfId="27038"/>
    <cellStyle name="Entrée 3 3 3 3 4" xfId="27039"/>
    <cellStyle name="Entrée 3 3 3 3 5" xfId="27040"/>
    <cellStyle name="Entrée 3 3 3 3 6" xfId="27041"/>
    <cellStyle name="Entrée 3 3 3 3 7" xfId="27042"/>
    <cellStyle name="Entrée 3 3 3 3 8" xfId="27043"/>
    <cellStyle name="Entrée 3 3 3 4" xfId="27044"/>
    <cellStyle name="Entrée 3 3 3 4 2" xfId="27045"/>
    <cellStyle name="Entrée 3 3 3 4 3" xfId="27046"/>
    <cellStyle name="Entrée 3 3 3 4 4" xfId="27047"/>
    <cellStyle name="Entrée 3 3 3 4 5" xfId="27048"/>
    <cellStyle name="Entrée 3 3 3 4 6" xfId="27049"/>
    <cellStyle name="Entrée 3 3 3 4 7" xfId="27050"/>
    <cellStyle name="Entrée 3 3 3 4 8" xfId="27051"/>
    <cellStyle name="Entrée 3 3 3 5" xfId="27052"/>
    <cellStyle name="Entrée 3 3 3 5 2" xfId="27053"/>
    <cellStyle name="Entrée 3 3 3 5 3" xfId="27054"/>
    <cellStyle name="Entrée 3 3 3 5 4" xfId="27055"/>
    <cellStyle name="Entrée 3 3 3 5 5" xfId="27056"/>
    <cellStyle name="Entrée 3 3 3 5 6" xfId="27057"/>
    <cellStyle name="Entrée 3 3 3 5 7" xfId="27058"/>
    <cellStyle name="Entrée 3 3 3 5 8" xfId="27059"/>
    <cellStyle name="Entrée 3 3 3 6" xfId="27060"/>
    <cellStyle name="Entrée 3 3 3 6 2" xfId="27061"/>
    <cellStyle name="Entrée 3 3 3 6 3" xfId="27062"/>
    <cellStyle name="Entrée 3 3 3 6 4" xfId="27063"/>
    <cellStyle name="Entrée 3 3 3 6 5" xfId="27064"/>
    <cellStyle name="Entrée 3 3 3 6 6" xfId="27065"/>
    <cellStyle name="Entrée 3 3 3 6 7" xfId="27066"/>
    <cellStyle name="Entrée 3 3 3 6 8" xfId="27067"/>
    <cellStyle name="Entrée 3 3 3 7" xfId="27068"/>
    <cellStyle name="Entrée 3 3 3 7 2" xfId="27069"/>
    <cellStyle name="Entrée 3 3 3 7 3" xfId="27070"/>
    <cellStyle name="Entrée 3 3 3 7 4" xfId="27071"/>
    <cellStyle name="Entrée 3 3 3 7 5" xfId="27072"/>
    <cellStyle name="Entrée 3 3 3 7 6" xfId="27073"/>
    <cellStyle name="Entrée 3 3 3 7 7" xfId="27074"/>
    <cellStyle name="Entrée 3 3 3 7 8" xfId="27075"/>
    <cellStyle name="Entrée 3 3 3 8" xfId="27076"/>
    <cellStyle name="Entrée 3 3 3 9" xfId="27077"/>
    <cellStyle name="Entrée 3 3 4" xfId="27078"/>
    <cellStyle name="Entrée 3 3 4 2" xfId="27079"/>
    <cellStyle name="Entrée 3 3 4 3" xfId="27080"/>
    <cellStyle name="Entrée 3 3 4 4" xfId="27081"/>
    <cellStyle name="Entrée 3 3 4 5" xfId="27082"/>
    <cellStyle name="Entrée 3 3 4 6" xfId="27083"/>
    <cellStyle name="Entrée 3 3 4 7" xfId="27084"/>
    <cellStyle name="Entrée 3 3 4 8" xfId="27085"/>
    <cellStyle name="Entrée 3 3 4 9" xfId="27086"/>
    <cellStyle name="Entrée 3 3 5" xfId="27087"/>
    <cellStyle name="Entrée 3 3 5 2" xfId="27088"/>
    <cellStyle name="Entrée 3 3 5 3" xfId="27089"/>
    <cellStyle name="Entrée 3 3 5 4" xfId="27090"/>
    <cellStyle name="Entrée 3 3 5 5" xfId="27091"/>
    <cellStyle name="Entrée 3 3 5 6" xfId="27092"/>
    <cellStyle name="Entrée 3 3 5 7" xfId="27093"/>
    <cellStyle name="Entrée 3 3 5 8" xfId="27094"/>
    <cellStyle name="Entrée 3 3 5 9" xfId="27095"/>
    <cellStyle name="Entrée 3 3 6" xfId="27096"/>
    <cellStyle name="Entrée 3 3 6 2" xfId="27097"/>
    <cellStyle name="Entrée 3 3 6 3" xfId="27098"/>
    <cellStyle name="Entrée 3 3 6 4" xfId="27099"/>
    <cellStyle name="Entrée 3 3 6 5" xfId="27100"/>
    <cellStyle name="Entrée 3 3 6 6" xfId="27101"/>
    <cellStyle name="Entrée 3 3 6 7" xfId="27102"/>
    <cellStyle name="Entrée 3 3 6 8" xfId="27103"/>
    <cellStyle name="Entrée 3 3 6 9" xfId="27104"/>
    <cellStyle name="Entrée 3 3 7" xfId="27105"/>
    <cellStyle name="Entrée 3 3 7 2" xfId="27106"/>
    <cellStyle name="Entrée 3 3 7 3" xfId="27107"/>
    <cellStyle name="Entrée 3 3 7 4" xfId="27108"/>
    <cellStyle name="Entrée 3 3 7 5" xfId="27109"/>
    <cellStyle name="Entrée 3 3 7 6" xfId="27110"/>
    <cellStyle name="Entrée 3 3 7 7" xfId="27111"/>
    <cellStyle name="Entrée 3 3 7 8" xfId="27112"/>
    <cellStyle name="Entrée 3 3 8" xfId="27113"/>
    <cellStyle name="Entrée 3 3 8 2" xfId="27114"/>
    <cellStyle name="Entrée 3 3 8 3" xfId="27115"/>
    <cellStyle name="Entrée 3 3 8 4" xfId="27116"/>
    <cellStyle name="Entrée 3 3 8 5" xfId="27117"/>
    <cellStyle name="Entrée 3 3 8 6" xfId="27118"/>
    <cellStyle name="Entrée 3 3 8 7" xfId="27119"/>
    <cellStyle name="Entrée 3 3 8 8" xfId="27120"/>
    <cellStyle name="Entrée 3 3 9" xfId="27121"/>
    <cellStyle name="Entrée 3 3 9 2" xfId="27122"/>
    <cellStyle name="Entrée 3 3 9 3" xfId="27123"/>
    <cellStyle name="Entrée 3 3 9 4" xfId="27124"/>
    <cellStyle name="Entrée 3 3 9 5" xfId="27125"/>
    <cellStyle name="Entrée 3 3 9 6" xfId="27126"/>
    <cellStyle name="Entrée 3 3 9 7" xfId="27127"/>
    <cellStyle name="Entrée 3 3 9 8" xfId="27128"/>
    <cellStyle name="Entrée 3 4" xfId="27129"/>
    <cellStyle name="Entrée 3 4 10" xfId="27130"/>
    <cellStyle name="Entrée 3 4 11" xfId="27131"/>
    <cellStyle name="Entrée 3 4 12" xfId="27132"/>
    <cellStyle name="Entrée 3 4 13" xfId="27133"/>
    <cellStyle name="Entrée 3 4 14" xfId="27134"/>
    <cellStyle name="Entrée 3 4 15" xfId="27135"/>
    <cellStyle name="Entrée 3 4 16" xfId="27136"/>
    <cellStyle name="Entrée 3 4 17" xfId="27137"/>
    <cellStyle name="Entrée 3 4 18" xfId="27138"/>
    <cellStyle name="Entrée 3 4 19" xfId="27139"/>
    <cellStyle name="Entrée 3 4 2" xfId="27140"/>
    <cellStyle name="Entrée 3 4 2 2" xfId="27141"/>
    <cellStyle name="Entrée 3 4 2 3" xfId="27142"/>
    <cellStyle name="Entrée 3 4 2 4" xfId="27143"/>
    <cellStyle name="Entrée 3 4 2 5" xfId="27144"/>
    <cellStyle name="Entrée 3 4 2 6" xfId="27145"/>
    <cellStyle name="Entrée 3 4 2 7" xfId="27146"/>
    <cellStyle name="Entrée 3 4 2 8" xfId="27147"/>
    <cellStyle name="Entrée 3 4 2 9" xfId="27148"/>
    <cellStyle name="Entrée 3 4 20" xfId="27149"/>
    <cellStyle name="Entrée 3 4 21" xfId="27150"/>
    <cellStyle name="Entrée 3 4 22" xfId="27151"/>
    <cellStyle name="Entrée 3 4 23" xfId="27152"/>
    <cellStyle name="Entrée 3 4 24" xfId="27153"/>
    <cellStyle name="Entrée 3 4 3" xfId="27154"/>
    <cellStyle name="Entrée 3 4 3 2" xfId="27155"/>
    <cellStyle name="Entrée 3 4 3 3" xfId="27156"/>
    <cellStyle name="Entrée 3 4 3 4" xfId="27157"/>
    <cellStyle name="Entrée 3 4 3 5" xfId="27158"/>
    <cellStyle name="Entrée 3 4 3 6" xfId="27159"/>
    <cellStyle name="Entrée 3 4 3 7" xfId="27160"/>
    <cellStyle name="Entrée 3 4 3 8" xfId="27161"/>
    <cellStyle name="Entrée 3 4 3 9" xfId="27162"/>
    <cellStyle name="Entrée 3 4 4" xfId="27163"/>
    <cellStyle name="Entrée 3 4 4 2" xfId="27164"/>
    <cellStyle name="Entrée 3 4 4 3" xfId="27165"/>
    <cellStyle name="Entrée 3 4 4 4" xfId="27166"/>
    <cellStyle name="Entrée 3 4 4 5" xfId="27167"/>
    <cellStyle name="Entrée 3 4 4 6" xfId="27168"/>
    <cellStyle name="Entrée 3 4 4 7" xfId="27169"/>
    <cellStyle name="Entrée 3 4 4 8" xfId="27170"/>
    <cellStyle name="Entrée 3 4 4 9" xfId="27171"/>
    <cellStyle name="Entrée 3 4 5" xfId="27172"/>
    <cellStyle name="Entrée 3 4 5 2" xfId="27173"/>
    <cellStyle name="Entrée 3 4 5 3" xfId="27174"/>
    <cellStyle name="Entrée 3 4 5 4" xfId="27175"/>
    <cellStyle name="Entrée 3 4 5 5" xfId="27176"/>
    <cellStyle name="Entrée 3 4 5 6" xfId="27177"/>
    <cellStyle name="Entrée 3 4 5 7" xfId="27178"/>
    <cellStyle name="Entrée 3 4 5 8" xfId="27179"/>
    <cellStyle name="Entrée 3 4 6" xfId="27180"/>
    <cellStyle name="Entrée 3 4 6 2" xfId="27181"/>
    <cellStyle name="Entrée 3 4 6 3" xfId="27182"/>
    <cellStyle name="Entrée 3 4 6 4" xfId="27183"/>
    <cellStyle name="Entrée 3 4 6 5" xfId="27184"/>
    <cellStyle name="Entrée 3 4 6 6" xfId="27185"/>
    <cellStyle name="Entrée 3 4 6 7" xfId="27186"/>
    <cellStyle name="Entrée 3 4 6 8" xfId="27187"/>
    <cellStyle name="Entrée 3 4 7" xfId="27188"/>
    <cellStyle name="Entrée 3 4 7 2" xfId="27189"/>
    <cellStyle name="Entrée 3 4 7 3" xfId="27190"/>
    <cellStyle name="Entrée 3 4 7 4" xfId="27191"/>
    <cellStyle name="Entrée 3 4 7 5" xfId="27192"/>
    <cellStyle name="Entrée 3 4 7 6" xfId="27193"/>
    <cellStyle name="Entrée 3 4 7 7" xfId="27194"/>
    <cellStyle name="Entrée 3 4 7 8" xfId="27195"/>
    <cellStyle name="Entrée 3 4 8" xfId="27196"/>
    <cellStyle name="Entrée 3 4 9" xfId="27197"/>
    <cellStyle name="Entrée 3 5" xfId="27198"/>
    <cellStyle name="Entrée 3 5 10" xfId="27199"/>
    <cellStyle name="Entrée 3 5 11" xfId="27200"/>
    <cellStyle name="Entrée 3 5 12" xfId="27201"/>
    <cellStyle name="Entrée 3 5 13" xfId="27202"/>
    <cellStyle name="Entrée 3 5 14" xfId="27203"/>
    <cellStyle name="Entrée 3 5 15" xfId="27204"/>
    <cellStyle name="Entrée 3 5 16" xfId="27205"/>
    <cellStyle name="Entrée 3 5 17" xfId="27206"/>
    <cellStyle name="Entrée 3 5 18" xfId="27207"/>
    <cellStyle name="Entrée 3 5 2" xfId="27208"/>
    <cellStyle name="Entrée 3 5 3" xfId="27209"/>
    <cellStyle name="Entrée 3 5 4" xfId="27210"/>
    <cellStyle name="Entrée 3 5 5" xfId="27211"/>
    <cellStyle name="Entrée 3 5 6" xfId="27212"/>
    <cellStyle name="Entrée 3 5 7" xfId="27213"/>
    <cellStyle name="Entrée 3 5 8" xfId="27214"/>
    <cellStyle name="Entrée 3 5 9" xfId="27215"/>
    <cellStyle name="Entrée 3 6" xfId="27216"/>
    <cellStyle name="Entrée 3 6 10" xfId="27217"/>
    <cellStyle name="Entrée 3 6 11" xfId="27218"/>
    <cellStyle name="Entrée 3 6 12" xfId="27219"/>
    <cellStyle name="Entrée 3 6 13" xfId="27220"/>
    <cellStyle name="Entrée 3 6 14" xfId="27221"/>
    <cellStyle name="Entrée 3 6 15" xfId="27222"/>
    <cellStyle name="Entrée 3 6 16" xfId="27223"/>
    <cellStyle name="Entrée 3 6 17" xfId="27224"/>
    <cellStyle name="Entrée 3 6 18" xfId="27225"/>
    <cellStyle name="Entrée 3 6 2" xfId="27226"/>
    <cellStyle name="Entrée 3 6 3" xfId="27227"/>
    <cellStyle name="Entrée 3 6 4" xfId="27228"/>
    <cellStyle name="Entrée 3 6 5" xfId="27229"/>
    <cellStyle name="Entrée 3 6 6" xfId="27230"/>
    <cellStyle name="Entrée 3 6 7" xfId="27231"/>
    <cellStyle name="Entrée 3 6 8" xfId="27232"/>
    <cellStyle name="Entrée 3 6 9" xfId="27233"/>
    <cellStyle name="Entrée 3 7" xfId="27234"/>
    <cellStyle name="Entrée 3 7 10" xfId="27235"/>
    <cellStyle name="Entrée 3 7 11" xfId="27236"/>
    <cellStyle name="Entrée 3 7 12" xfId="27237"/>
    <cellStyle name="Entrée 3 7 13" xfId="27238"/>
    <cellStyle name="Entrée 3 7 14" xfId="27239"/>
    <cellStyle name="Entrée 3 7 15" xfId="27240"/>
    <cellStyle name="Entrée 3 7 16" xfId="27241"/>
    <cellStyle name="Entrée 3 7 17" xfId="27242"/>
    <cellStyle name="Entrée 3 7 18" xfId="27243"/>
    <cellStyle name="Entrée 3 7 2" xfId="27244"/>
    <cellStyle name="Entrée 3 7 3" xfId="27245"/>
    <cellStyle name="Entrée 3 7 4" xfId="27246"/>
    <cellStyle name="Entrée 3 7 5" xfId="27247"/>
    <cellStyle name="Entrée 3 7 6" xfId="27248"/>
    <cellStyle name="Entrée 3 7 7" xfId="27249"/>
    <cellStyle name="Entrée 3 7 8" xfId="27250"/>
    <cellStyle name="Entrée 3 7 9" xfId="27251"/>
    <cellStyle name="Entrée 3 8" xfId="27252"/>
    <cellStyle name="Entrée 3 8 2" xfId="27253"/>
    <cellStyle name="Entrée 3 8 3" xfId="27254"/>
    <cellStyle name="Entrée 3 8 4" xfId="27255"/>
    <cellStyle name="Entrée 3 8 5" xfId="27256"/>
    <cellStyle name="Entrée 3 8 6" xfId="27257"/>
    <cellStyle name="Entrée 3 8 7" xfId="27258"/>
    <cellStyle name="Entrée 3 8 8" xfId="27259"/>
    <cellStyle name="Entrée 3 8 9" xfId="27260"/>
    <cellStyle name="Entrée 3 9" xfId="27261"/>
    <cellStyle name="Entrée 3 9 2" xfId="27262"/>
    <cellStyle name="Entrée 3 9 3" xfId="27263"/>
    <cellStyle name="Entrée 3 9 4" xfId="27264"/>
    <cellStyle name="Entrée 3 9 5" xfId="27265"/>
    <cellStyle name="Entrée 3 9 6" xfId="27266"/>
    <cellStyle name="Entrée 3 9 7" xfId="27267"/>
    <cellStyle name="Entrée 3 9 8" xfId="27268"/>
    <cellStyle name="Entrée 3 9 9" xfId="27269"/>
    <cellStyle name="Entrée 4" xfId="27270"/>
    <cellStyle name="Entrée 4 10" xfId="27271"/>
    <cellStyle name="Entrée 4 11" xfId="27272"/>
    <cellStyle name="Entrée 4 12" xfId="27273"/>
    <cellStyle name="Entrée 4 13" xfId="27274"/>
    <cellStyle name="Entrée 4 14" xfId="27275"/>
    <cellStyle name="Entrée 4 15" xfId="27276"/>
    <cellStyle name="Entrée 4 16" xfId="27277"/>
    <cellStyle name="Entrée 4 17" xfId="27278"/>
    <cellStyle name="Entrée 4 18" xfId="27279"/>
    <cellStyle name="Entrée 4 19" xfId="27280"/>
    <cellStyle name="Entrée 4 2" xfId="27281"/>
    <cellStyle name="Entrée 4 2 10" xfId="27282"/>
    <cellStyle name="Entrée 4 2 11" xfId="27283"/>
    <cellStyle name="Entrée 4 2 12" xfId="27284"/>
    <cellStyle name="Entrée 4 2 13" xfId="27285"/>
    <cellStyle name="Entrée 4 2 14" xfId="27286"/>
    <cellStyle name="Entrée 4 2 15" xfId="27287"/>
    <cellStyle name="Entrée 4 2 16" xfId="27288"/>
    <cellStyle name="Entrée 4 2 17" xfId="27289"/>
    <cellStyle name="Entrée 4 2 18" xfId="27290"/>
    <cellStyle name="Entrée 4 2 19" xfId="27291"/>
    <cellStyle name="Entrée 4 2 2" xfId="27292"/>
    <cellStyle name="Entrée 4 2 2 10" xfId="27293"/>
    <cellStyle name="Entrée 4 2 2 11" xfId="27294"/>
    <cellStyle name="Entrée 4 2 2 12" xfId="27295"/>
    <cellStyle name="Entrée 4 2 2 13" xfId="27296"/>
    <cellStyle name="Entrée 4 2 2 14" xfId="27297"/>
    <cellStyle name="Entrée 4 2 2 15" xfId="27298"/>
    <cellStyle name="Entrée 4 2 2 2" xfId="27299"/>
    <cellStyle name="Entrée 4 2 2 2 2" xfId="27300"/>
    <cellStyle name="Entrée 4 2 2 2 3" xfId="27301"/>
    <cellStyle name="Entrée 4 2 2 2 4" xfId="27302"/>
    <cellStyle name="Entrée 4 2 2 2 5" xfId="27303"/>
    <cellStyle name="Entrée 4 2 2 2 6" xfId="27304"/>
    <cellStyle name="Entrée 4 2 2 2 7" xfId="27305"/>
    <cellStyle name="Entrée 4 2 2 2 8" xfId="27306"/>
    <cellStyle name="Entrée 4 2 2 3" xfId="27307"/>
    <cellStyle name="Entrée 4 2 2 3 2" xfId="27308"/>
    <cellStyle name="Entrée 4 2 2 3 3" xfId="27309"/>
    <cellStyle name="Entrée 4 2 2 3 4" xfId="27310"/>
    <cellStyle name="Entrée 4 2 2 3 5" xfId="27311"/>
    <cellStyle name="Entrée 4 2 2 3 6" xfId="27312"/>
    <cellStyle name="Entrée 4 2 2 3 7" xfId="27313"/>
    <cellStyle name="Entrée 4 2 2 3 8" xfId="27314"/>
    <cellStyle name="Entrée 4 2 2 4" xfId="27315"/>
    <cellStyle name="Entrée 4 2 2 4 2" xfId="27316"/>
    <cellStyle name="Entrée 4 2 2 4 3" xfId="27317"/>
    <cellStyle name="Entrée 4 2 2 4 4" xfId="27318"/>
    <cellStyle name="Entrée 4 2 2 4 5" xfId="27319"/>
    <cellStyle name="Entrée 4 2 2 4 6" xfId="27320"/>
    <cellStyle name="Entrée 4 2 2 4 7" xfId="27321"/>
    <cellStyle name="Entrée 4 2 2 4 8" xfId="27322"/>
    <cellStyle name="Entrée 4 2 2 5" xfId="27323"/>
    <cellStyle name="Entrée 4 2 2 5 2" xfId="27324"/>
    <cellStyle name="Entrée 4 2 2 5 3" xfId="27325"/>
    <cellStyle name="Entrée 4 2 2 5 4" xfId="27326"/>
    <cellStyle name="Entrée 4 2 2 5 5" xfId="27327"/>
    <cellStyle name="Entrée 4 2 2 5 6" xfId="27328"/>
    <cellStyle name="Entrée 4 2 2 5 7" xfId="27329"/>
    <cellStyle name="Entrée 4 2 2 5 8" xfId="27330"/>
    <cellStyle name="Entrée 4 2 2 6" xfId="27331"/>
    <cellStyle name="Entrée 4 2 2 6 2" xfId="27332"/>
    <cellStyle name="Entrée 4 2 2 6 3" xfId="27333"/>
    <cellStyle name="Entrée 4 2 2 6 4" xfId="27334"/>
    <cellStyle name="Entrée 4 2 2 6 5" xfId="27335"/>
    <cellStyle name="Entrée 4 2 2 6 6" xfId="27336"/>
    <cellStyle name="Entrée 4 2 2 6 7" xfId="27337"/>
    <cellStyle name="Entrée 4 2 2 6 8" xfId="27338"/>
    <cellStyle name="Entrée 4 2 2 7" xfId="27339"/>
    <cellStyle name="Entrée 4 2 2 7 2" xfId="27340"/>
    <cellStyle name="Entrée 4 2 2 7 3" xfId="27341"/>
    <cellStyle name="Entrée 4 2 2 7 4" xfId="27342"/>
    <cellStyle name="Entrée 4 2 2 7 5" xfId="27343"/>
    <cellStyle name="Entrée 4 2 2 7 6" xfId="27344"/>
    <cellStyle name="Entrée 4 2 2 7 7" xfId="27345"/>
    <cellStyle name="Entrée 4 2 2 7 8" xfId="27346"/>
    <cellStyle name="Entrée 4 2 2 8" xfId="27347"/>
    <cellStyle name="Entrée 4 2 2 9" xfId="27348"/>
    <cellStyle name="Entrée 4 2 20" xfId="27349"/>
    <cellStyle name="Entrée 4 2 21" xfId="27350"/>
    <cellStyle name="Entrée 4 2 22" xfId="27351"/>
    <cellStyle name="Entrée 4 2 23" xfId="27352"/>
    <cellStyle name="Entrée 4 2 24" xfId="27353"/>
    <cellStyle name="Entrée 4 2 25" xfId="27354"/>
    <cellStyle name="Entrée 4 2 26" xfId="27355"/>
    <cellStyle name="Entrée 4 2 27" xfId="27356"/>
    <cellStyle name="Entrée 4 2 3" xfId="27357"/>
    <cellStyle name="Entrée 4 2 3 10" xfId="27358"/>
    <cellStyle name="Entrée 4 2 3 11" xfId="27359"/>
    <cellStyle name="Entrée 4 2 3 12" xfId="27360"/>
    <cellStyle name="Entrée 4 2 3 13" xfId="27361"/>
    <cellStyle name="Entrée 4 2 3 14" xfId="27362"/>
    <cellStyle name="Entrée 4 2 3 15" xfId="27363"/>
    <cellStyle name="Entrée 4 2 3 2" xfId="27364"/>
    <cellStyle name="Entrée 4 2 3 2 2" xfId="27365"/>
    <cellStyle name="Entrée 4 2 3 2 3" xfId="27366"/>
    <cellStyle name="Entrée 4 2 3 2 4" xfId="27367"/>
    <cellStyle name="Entrée 4 2 3 2 5" xfId="27368"/>
    <cellStyle name="Entrée 4 2 3 2 6" xfId="27369"/>
    <cellStyle name="Entrée 4 2 3 2 7" xfId="27370"/>
    <cellStyle name="Entrée 4 2 3 2 8" xfId="27371"/>
    <cellStyle name="Entrée 4 2 3 3" xfId="27372"/>
    <cellStyle name="Entrée 4 2 3 3 2" xfId="27373"/>
    <cellStyle name="Entrée 4 2 3 3 3" xfId="27374"/>
    <cellStyle name="Entrée 4 2 3 3 4" xfId="27375"/>
    <cellStyle name="Entrée 4 2 3 3 5" xfId="27376"/>
    <cellStyle name="Entrée 4 2 3 3 6" xfId="27377"/>
    <cellStyle name="Entrée 4 2 3 3 7" xfId="27378"/>
    <cellStyle name="Entrée 4 2 3 3 8" xfId="27379"/>
    <cellStyle name="Entrée 4 2 3 4" xfId="27380"/>
    <cellStyle name="Entrée 4 2 3 4 2" xfId="27381"/>
    <cellStyle name="Entrée 4 2 3 4 3" xfId="27382"/>
    <cellStyle name="Entrée 4 2 3 4 4" xfId="27383"/>
    <cellStyle name="Entrée 4 2 3 4 5" xfId="27384"/>
    <cellStyle name="Entrée 4 2 3 4 6" xfId="27385"/>
    <cellStyle name="Entrée 4 2 3 4 7" xfId="27386"/>
    <cellStyle name="Entrée 4 2 3 4 8" xfId="27387"/>
    <cellStyle name="Entrée 4 2 3 5" xfId="27388"/>
    <cellStyle name="Entrée 4 2 3 5 2" xfId="27389"/>
    <cellStyle name="Entrée 4 2 3 5 3" xfId="27390"/>
    <cellStyle name="Entrée 4 2 3 5 4" xfId="27391"/>
    <cellStyle name="Entrée 4 2 3 5 5" xfId="27392"/>
    <cellStyle name="Entrée 4 2 3 5 6" xfId="27393"/>
    <cellStyle name="Entrée 4 2 3 5 7" xfId="27394"/>
    <cellStyle name="Entrée 4 2 3 5 8" xfId="27395"/>
    <cellStyle name="Entrée 4 2 3 6" xfId="27396"/>
    <cellStyle name="Entrée 4 2 3 6 2" xfId="27397"/>
    <cellStyle name="Entrée 4 2 3 6 3" xfId="27398"/>
    <cellStyle name="Entrée 4 2 3 6 4" xfId="27399"/>
    <cellStyle name="Entrée 4 2 3 6 5" xfId="27400"/>
    <cellStyle name="Entrée 4 2 3 6 6" xfId="27401"/>
    <cellStyle name="Entrée 4 2 3 6 7" xfId="27402"/>
    <cellStyle name="Entrée 4 2 3 6 8" xfId="27403"/>
    <cellStyle name="Entrée 4 2 3 7" xfId="27404"/>
    <cellStyle name="Entrée 4 2 3 7 2" xfId="27405"/>
    <cellStyle name="Entrée 4 2 3 7 3" xfId="27406"/>
    <cellStyle name="Entrée 4 2 3 7 4" xfId="27407"/>
    <cellStyle name="Entrée 4 2 3 7 5" xfId="27408"/>
    <cellStyle name="Entrée 4 2 3 7 6" xfId="27409"/>
    <cellStyle name="Entrée 4 2 3 7 7" xfId="27410"/>
    <cellStyle name="Entrée 4 2 3 7 8" xfId="27411"/>
    <cellStyle name="Entrée 4 2 3 8" xfId="27412"/>
    <cellStyle name="Entrée 4 2 3 9" xfId="27413"/>
    <cellStyle name="Entrée 4 2 4" xfId="27414"/>
    <cellStyle name="Entrée 4 2 4 2" xfId="27415"/>
    <cellStyle name="Entrée 4 2 4 3" xfId="27416"/>
    <cellStyle name="Entrée 4 2 4 4" xfId="27417"/>
    <cellStyle name="Entrée 4 2 4 5" xfId="27418"/>
    <cellStyle name="Entrée 4 2 4 6" xfId="27419"/>
    <cellStyle name="Entrée 4 2 4 7" xfId="27420"/>
    <cellStyle name="Entrée 4 2 4 8" xfId="27421"/>
    <cellStyle name="Entrée 4 2 4 9" xfId="27422"/>
    <cellStyle name="Entrée 4 2 5" xfId="27423"/>
    <cellStyle name="Entrée 4 2 5 2" xfId="27424"/>
    <cellStyle name="Entrée 4 2 5 3" xfId="27425"/>
    <cellStyle name="Entrée 4 2 5 4" xfId="27426"/>
    <cellStyle name="Entrée 4 2 5 5" xfId="27427"/>
    <cellStyle name="Entrée 4 2 5 6" xfId="27428"/>
    <cellStyle name="Entrée 4 2 5 7" xfId="27429"/>
    <cellStyle name="Entrée 4 2 5 8" xfId="27430"/>
    <cellStyle name="Entrée 4 2 6" xfId="27431"/>
    <cellStyle name="Entrée 4 2 6 2" xfId="27432"/>
    <cellStyle name="Entrée 4 2 6 3" xfId="27433"/>
    <cellStyle name="Entrée 4 2 6 4" xfId="27434"/>
    <cellStyle name="Entrée 4 2 6 5" xfId="27435"/>
    <cellStyle name="Entrée 4 2 6 6" xfId="27436"/>
    <cellStyle name="Entrée 4 2 6 7" xfId="27437"/>
    <cellStyle name="Entrée 4 2 6 8" xfId="27438"/>
    <cellStyle name="Entrée 4 2 7" xfId="27439"/>
    <cellStyle name="Entrée 4 2 7 2" xfId="27440"/>
    <cellStyle name="Entrée 4 2 7 3" xfId="27441"/>
    <cellStyle name="Entrée 4 2 7 4" xfId="27442"/>
    <cellStyle name="Entrée 4 2 7 5" xfId="27443"/>
    <cellStyle name="Entrée 4 2 7 6" xfId="27444"/>
    <cellStyle name="Entrée 4 2 7 7" xfId="27445"/>
    <cellStyle name="Entrée 4 2 7 8" xfId="27446"/>
    <cellStyle name="Entrée 4 2 8" xfId="27447"/>
    <cellStyle name="Entrée 4 2 8 2" xfId="27448"/>
    <cellStyle name="Entrée 4 2 8 3" xfId="27449"/>
    <cellStyle name="Entrée 4 2 8 4" xfId="27450"/>
    <cellStyle name="Entrée 4 2 8 5" xfId="27451"/>
    <cellStyle name="Entrée 4 2 8 6" xfId="27452"/>
    <cellStyle name="Entrée 4 2 8 7" xfId="27453"/>
    <cellStyle name="Entrée 4 2 8 8" xfId="27454"/>
    <cellStyle name="Entrée 4 2 9" xfId="27455"/>
    <cellStyle name="Entrée 4 2 9 2" xfId="27456"/>
    <cellStyle name="Entrée 4 2 9 3" xfId="27457"/>
    <cellStyle name="Entrée 4 2 9 4" xfId="27458"/>
    <cellStyle name="Entrée 4 2 9 5" xfId="27459"/>
    <cellStyle name="Entrée 4 2 9 6" xfId="27460"/>
    <cellStyle name="Entrée 4 2 9 7" xfId="27461"/>
    <cellStyle name="Entrée 4 2 9 8" xfId="27462"/>
    <cellStyle name="Entrée 4 20" xfId="27463"/>
    <cellStyle name="Entrée 4 21" xfId="27464"/>
    <cellStyle name="Entrée 4 22" xfId="27465"/>
    <cellStyle name="Entrée 4 23" xfId="27466"/>
    <cellStyle name="Entrée 4 24" xfId="27467"/>
    <cellStyle name="Entrée 4 3" xfId="27468"/>
    <cellStyle name="Entrée 4 3 10" xfId="27469"/>
    <cellStyle name="Entrée 4 3 11" xfId="27470"/>
    <cellStyle name="Entrée 4 3 12" xfId="27471"/>
    <cellStyle name="Entrée 4 3 13" xfId="27472"/>
    <cellStyle name="Entrée 4 3 14" xfId="27473"/>
    <cellStyle name="Entrée 4 3 15" xfId="27474"/>
    <cellStyle name="Entrée 4 3 16" xfId="27475"/>
    <cellStyle name="Entrée 4 3 17" xfId="27476"/>
    <cellStyle name="Entrée 4 3 18" xfId="27477"/>
    <cellStyle name="Entrée 4 3 19" xfId="27478"/>
    <cellStyle name="Entrée 4 3 2" xfId="27479"/>
    <cellStyle name="Entrée 4 3 2 2" xfId="27480"/>
    <cellStyle name="Entrée 4 3 2 3" xfId="27481"/>
    <cellStyle name="Entrée 4 3 2 4" xfId="27482"/>
    <cellStyle name="Entrée 4 3 2 5" xfId="27483"/>
    <cellStyle name="Entrée 4 3 2 6" xfId="27484"/>
    <cellStyle name="Entrée 4 3 2 7" xfId="27485"/>
    <cellStyle name="Entrée 4 3 2 8" xfId="27486"/>
    <cellStyle name="Entrée 4 3 20" xfId="27487"/>
    <cellStyle name="Entrée 4 3 21" xfId="27488"/>
    <cellStyle name="Entrée 4 3 22" xfId="27489"/>
    <cellStyle name="Entrée 4 3 23" xfId="27490"/>
    <cellStyle name="Entrée 4 3 24" xfId="27491"/>
    <cellStyle name="Entrée 4 3 3" xfId="27492"/>
    <cellStyle name="Entrée 4 3 3 2" xfId="27493"/>
    <cellStyle name="Entrée 4 3 3 3" xfId="27494"/>
    <cellStyle name="Entrée 4 3 3 4" xfId="27495"/>
    <cellStyle name="Entrée 4 3 3 5" xfId="27496"/>
    <cellStyle name="Entrée 4 3 3 6" xfId="27497"/>
    <cellStyle name="Entrée 4 3 3 7" xfId="27498"/>
    <cellStyle name="Entrée 4 3 3 8" xfId="27499"/>
    <cellStyle name="Entrée 4 3 4" xfId="27500"/>
    <cellStyle name="Entrée 4 3 4 2" xfId="27501"/>
    <cellStyle name="Entrée 4 3 4 3" xfId="27502"/>
    <cellStyle name="Entrée 4 3 4 4" xfId="27503"/>
    <cellStyle name="Entrée 4 3 4 5" xfId="27504"/>
    <cellStyle name="Entrée 4 3 4 6" xfId="27505"/>
    <cellStyle name="Entrée 4 3 4 7" xfId="27506"/>
    <cellStyle name="Entrée 4 3 4 8" xfId="27507"/>
    <cellStyle name="Entrée 4 3 5" xfId="27508"/>
    <cellStyle name="Entrée 4 3 5 2" xfId="27509"/>
    <cellStyle name="Entrée 4 3 5 3" xfId="27510"/>
    <cellStyle name="Entrée 4 3 5 4" xfId="27511"/>
    <cellStyle name="Entrée 4 3 5 5" xfId="27512"/>
    <cellStyle name="Entrée 4 3 5 6" xfId="27513"/>
    <cellStyle name="Entrée 4 3 5 7" xfId="27514"/>
    <cellStyle name="Entrée 4 3 5 8" xfId="27515"/>
    <cellStyle name="Entrée 4 3 6" xfId="27516"/>
    <cellStyle name="Entrée 4 3 6 2" xfId="27517"/>
    <cellStyle name="Entrée 4 3 6 3" xfId="27518"/>
    <cellStyle name="Entrée 4 3 6 4" xfId="27519"/>
    <cellStyle name="Entrée 4 3 6 5" xfId="27520"/>
    <cellStyle name="Entrée 4 3 6 6" xfId="27521"/>
    <cellStyle name="Entrée 4 3 6 7" xfId="27522"/>
    <cellStyle name="Entrée 4 3 6 8" xfId="27523"/>
    <cellStyle name="Entrée 4 3 7" xfId="27524"/>
    <cellStyle name="Entrée 4 3 7 2" xfId="27525"/>
    <cellStyle name="Entrée 4 3 7 3" xfId="27526"/>
    <cellStyle name="Entrée 4 3 7 4" xfId="27527"/>
    <cellStyle name="Entrée 4 3 7 5" xfId="27528"/>
    <cellStyle name="Entrée 4 3 7 6" xfId="27529"/>
    <cellStyle name="Entrée 4 3 7 7" xfId="27530"/>
    <cellStyle name="Entrée 4 3 7 8" xfId="27531"/>
    <cellStyle name="Entrée 4 3 8" xfId="27532"/>
    <cellStyle name="Entrée 4 3 9" xfId="27533"/>
    <cellStyle name="Entrée 4 4" xfId="27534"/>
    <cellStyle name="Entrée 4 4 10" xfId="27535"/>
    <cellStyle name="Entrée 4 4 11" xfId="27536"/>
    <cellStyle name="Entrée 4 4 12" xfId="27537"/>
    <cellStyle name="Entrée 4 4 13" xfId="27538"/>
    <cellStyle name="Entrée 4 4 14" xfId="27539"/>
    <cellStyle name="Entrée 4 4 15" xfId="27540"/>
    <cellStyle name="Entrée 4 4 16" xfId="27541"/>
    <cellStyle name="Entrée 4 4 17" xfId="27542"/>
    <cellStyle name="Entrée 4 4 18" xfId="27543"/>
    <cellStyle name="Entrée 4 4 2" xfId="27544"/>
    <cellStyle name="Entrée 4 4 3" xfId="27545"/>
    <cellStyle name="Entrée 4 4 4" xfId="27546"/>
    <cellStyle name="Entrée 4 4 5" xfId="27547"/>
    <cellStyle name="Entrée 4 4 6" xfId="27548"/>
    <cellStyle name="Entrée 4 4 7" xfId="27549"/>
    <cellStyle name="Entrée 4 4 8" xfId="27550"/>
    <cellStyle name="Entrée 4 4 9" xfId="27551"/>
    <cellStyle name="Entrée 4 5" xfId="27552"/>
    <cellStyle name="Entrée 4 5 10" xfId="27553"/>
    <cellStyle name="Entrée 4 5 11" xfId="27554"/>
    <cellStyle name="Entrée 4 5 12" xfId="27555"/>
    <cellStyle name="Entrée 4 5 13" xfId="27556"/>
    <cellStyle name="Entrée 4 5 14" xfId="27557"/>
    <cellStyle name="Entrée 4 5 15" xfId="27558"/>
    <cellStyle name="Entrée 4 5 16" xfId="27559"/>
    <cellStyle name="Entrée 4 5 17" xfId="27560"/>
    <cellStyle name="Entrée 4 5 18" xfId="27561"/>
    <cellStyle name="Entrée 4 5 2" xfId="27562"/>
    <cellStyle name="Entrée 4 5 3" xfId="27563"/>
    <cellStyle name="Entrée 4 5 4" xfId="27564"/>
    <cellStyle name="Entrée 4 5 5" xfId="27565"/>
    <cellStyle name="Entrée 4 5 6" xfId="27566"/>
    <cellStyle name="Entrée 4 5 7" xfId="27567"/>
    <cellStyle name="Entrée 4 5 8" xfId="27568"/>
    <cellStyle name="Entrée 4 5 9" xfId="27569"/>
    <cellStyle name="Entrée 4 6" xfId="27570"/>
    <cellStyle name="Entrée 4 6 10" xfId="27571"/>
    <cellStyle name="Entrée 4 6 11" xfId="27572"/>
    <cellStyle name="Entrée 4 6 12" xfId="27573"/>
    <cellStyle name="Entrée 4 6 13" xfId="27574"/>
    <cellStyle name="Entrée 4 6 14" xfId="27575"/>
    <cellStyle name="Entrée 4 6 15" xfId="27576"/>
    <cellStyle name="Entrée 4 6 16" xfId="27577"/>
    <cellStyle name="Entrée 4 6 17" xfId="27578"/>
    <cellStyle name="Entrée 4 6 18" xfId="27579"/>
    <cellStyle name="Entrée 4 6 2" xfId="27580"/>
    <cellStyle name="Entrée 4 6 3" xfId="27581"/>
    <cellStyle name="Entrée 4 6 4" xfId="27582"/>
    <cellStyle name="Entrée 4 6 5" xfId="27583"/>
    <cellStyle name="Entrée 4 6 6" xfId="27584"/>
    <cellStyle name="Entrée 4 6 7" xfId="27585"/>
    <cellStyle name="Entrée 4 6 8" xfId="27586"/>
    <cellStyle name="Entrée 4 6 9" xfId="27587"/>
    <cellStyle name="Entrée 4 7" xfId="27588"/>
    <cellStyle name="Entrée 4 7 2" xfId="27589"/>
    <cellStyle name="Entrée 4 7 3" xfId="27590"/>
    <cellStyle name="Entrée 4 7 4" xfId="27591"/>
    <cellStyle name="Entrée 4 7 5" xfId="27592"/>
    <cellStyle name="Entrée 4 7 6" xfId="27593"/>
    <cellStyle name="Entrée 4 7 7" xfId="27594"/>
    <cellStyle name="Entrée 4 7 8" xfId="27595"/>
    <cellStyle name="Entrée 4 7 9" xfId="27596"/>
    <cellStyle name="Entrée 4 8" xfId="27597"/>
    <cellStyle name="Entrée 4 8 2" xfId="27598"/>
    <cellStyle name="Entrée 4 8 3" xfId="27599"/>
    <cellStyle name="Entrée 4 8 4" xfId="27600"/>
    <cellStyle name="Entrée 4 8 5" xfId="27601"/>
    <cellStyle name="Entrée 4 8 6" xfId="27602"/>
    <cellStyle name="Entrée 4 8 7" xfId="27603"/>
    <cellStyle name="Entrée 4 8 8" xfId="27604"/>
    <cellStyle name="Entrée 4 9" xfId="27605"/>
    <cellStyle name="Entrée 5" xfId="27606"/>
    <cellStyle name="Entrée 5 10" xfId="27607"/>
    <cellStyle name="Entrée 5 11" xfId="27608"/>
    <cellStyle name="Entrée 5 12" xfId="27609"/>
    <cellStyle name="Entrée 5 13" xfId="27610"/>
    <cellStyle name="Entrée 5 14" xfId="27611"/>
    <cellStyle name="Entrée 5 15" xfId="27612"/>
    <cellStyle name="Entrée 5 16" xfId="27613"/>
    <cellStyle name="Entrée 5 17" xfId="27614"/>
    <cellStyle name="Entrée 5 18" xfId="27615"/>
    <cellStyle name="Entrée 5 19" xfId="27616"/>
    <cellStyle name="Entrée 5 2" xfId="27617"/>
    <cellStyle name="Entrée 5 3" xfId="27618"/>
    <cellStyle name="Entrée 5 4" xfId="27619"/>
    <cellStyle name="Entrée 5 5" xfId="27620"/>
    <cellStyle name="Entrée 5 6" xfId="27621"/>
    <cellStyle name="Entrée 5 7" xfId="27622"/>
    <cellStyle name="Entrée 5 8" xfId="27623"/>
    <cellStyle name="Entrée 5 9" xfId="27624"/>
    <cellStyle name="Entrée 6" xfId="27625"/>
    <cellStyle name="Entrée 6 10" xfId="27626"/>
    <cellStyle name="Entrée 6 11" xfId="27627"/>
    <cellStyle name="Entrée 6 12" xfId="27628"/>
    <cellStyle name="Entrée 6 13" xfId="27629"/>
    <cellStyle name="Entrée 6 14" xfId="27630"/>
    <cellStyle name="Entrée 6 15" xfId="27631"/>
    <cellStyle name="Entrée 6 16" xfId="27632"/>
    <cellStyle name="Entrée 6 17" xfId="27633"/>
    <cellStyle name="Entrée 6 18" xfId="27634"/>
    <cellStyle name="Entrée 6 2" xfId="27635"/>
    <cellStyle name="Entrée 6 3" xfId="27636"/>
    <cellStyle name="Entrée 6 4" xfId="27637"/>
    <cellStyle name="Entrée 6 5" xfId="27638"/>
    <cellStyle name="Entrée 6 6" xfId="27639"/>
    <cellStyle name="Entrée 6 7" xfId="27640"/>
    <cellStyle name="Entrée 6 8" xfId="27641"/>
    <cellStyle name="Entrée 6 9" xfId="27642"/>
    <cellStyle name="Entrée 7" xfId="27643"/>
    <cellStyle name="Entrée 7 10" xfId="27644"/>
    <cellStyle name="Entrée 7 11" xfId="27645"/>
    <cellStyle name="Entrée 7 12" xfId="27646"/>
    <cellStyle name="Entrée 7 13" xfId="27647"/>
    <cellStyle name="Entrée 7 14" xfId="27648"/>
    <cellStyle name="Entrée 7 15" xfId="27649"/>
    <cellStyle name="Entrée 7 16" xfId="27650"/>
    <cellStyle name="Entrée 7 17" xfId="27651"/>
    <cellStyle name="Entrée 7 18" xfId="27652"/>
    <cellStyle name="Entrée 7 2" xfId="27653"/>
    <cellStyle name="Entrée 7 3" xfId="27654"/>
    <cellStyle name="Entrée 7 4" xfId="27655"/>
    <cellStyle name="Entrée 7 5" xfId="27656"/>
    <cellStyle name="Entrée 7 6" xfId="27657"/>
    <cellStyle name="Entrée 7 7" xfId="27658"/>
    <cellStyle name="Entrée 7 8" xfId="27659"/>
    <cellStyle name="Entrée 7 9" xfId="27660"/>
    <cellStyle name="Entrée 8" xfId="27661"/>
    <cellStyle name="Entrée 8 10" xfId="27662"/>
    <cellStyle name="Entrée 8 11" xfId="27663"/>
    <cellStyle name="Entrée 8 12" xfId="27664"/>
    <cellStyle name="Entrée 8 13" xfId="27665"/>
    <cellStyle name="Entrée 8 14" xfId="27666"/>
    <cellStyle name="Entrée 8 15" xfId="27667"/>
    <cellStyle name="Entrée 8 16" xfId="27668"/>
    <cellStyle name="Entrée 8 17" xfId="27669"/>
    <cellStyle name="Entrée 8 18" xfId="27670"/>
    <cellStyle name="Entrée 8 2" xfId="27671"/>
    <cellStyle name="Entrée 8 3" xfId="27672"/>
    <cellStyle name="Entrée 8 4" xfId="27673"/>
    <cellStyle name="Entrée 8 5" xfId="27674"/>
    <cellStyle name="Entrée 8 6" xfId="27675"/>
    <cellStyle name="Entrée 8 7" xfId="27676"/>
    <cellStyle name="Entrée 8 8" xfId="27677"/>
    <cellStyle name="Entrée 8 9" xfId="27678"/>
    <cellStyle name="Entrée 9" xfId="27679"/>
    <cellStyle name="Entrée 9 10" xfId="27680"/>
    <cellStyle name="Entrée 9 11" xfId="27681"/>
    <cellStyle name="Entrée 9 12" xfId="27682"/>
    <cellStyle name="Entrée 9 13" xfId="27683"/>
    <cellStyle name="Entrée 9 14" xfId="27684"/>
    <cellStyle name="Entrée 9 15" xfId="27685"/>
    <cellStyle name="Entrée 9 16" xfId="27686"/>
    <cellStyle name="Entrée 9 17" xfId="27687"/>
    <cellStyle name="Entrée 9 18" xfId="27688"/>
    <cellStyle name="Entrée 9 2" xfId="27689"/>
    <cellStyle name="Entrée 9 3" xfId="27690"/>
    <cellStyle name="Entrée 9 4" xfId="27691"/>
    <cellStyle name="Entrée 9 5" xfId="27692"/>
    <cellStyle name="Entrée 9 6" xfId="27693"/>
    <cellStyle name="Entrée 9 7" xfId="27694"/>
    <cellStyle name="Entrée 9 8" xfId="27695"/>
    <cellStyle name="Entrée 9 9" xfId="27696"/>
    <cellStyle name="Euro" xfId="2210"/>
    <cellStyle name="Euro 2" xfId="27697"/>
    <cellStyle name="Euro 2 2" xfId="27698"/>
    <cellStyle name="Euro 2 2 2" xfId="27699"/>
    <cellStyle name="Euro 2 2 2 2" xfId="27700"/>
    <cellStyle name="Euro 2 2 3" xfId="27701"/>
    <cellStyle name="Euro 2 3" xfId="27702"/>
    <cellStyle name="Euro 2 3 2" xfId="27703"/>
    <cellStyle name="Euro 2 4" xfId="27704"/>
    <cellStyle name="Euro 3" xfId="27705"/>
    <cellStyle name="Euro 3 2" xfId="27706"/>
    <cellStyle name="Euro 3 3" xfId="27707"/>
    <cellStyle name="Euro 4" xfId="27708"/>
    <cellStyle name="Explanatory Text 2" xfId="41"/>
    <cellStyle name="Explanatory Text 2 10" xfId="27709"/>
    <cellStyle name="Explanatory Text 2 11" xfId="27710"/>
    <cellStyle name="Explanatory Text 2 2" xfId="2211"/>
    <cellStyle name="Explanatory Text 2 2 2" xfId="27711"/>
    <cellStyle name="Explanatory Text 2 3" xfId="2212"/>
    <cellStyle name="Explanatory Text 2 3 2" xfId="277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Explanatory Text 4" xfId="27713"/>
    <cellStyle name="Explanatory Text 5" xfId="27714"/>
    <cellStyle name="Explanatory Text 6" xfId="27715"/>
    <cellStyle name="fact" xfId="2220"/>
    <cellStyle name="fact 2" xfId="5698"/>
    <cellStyle name="FieldName" xfId="2221"/>
    <cellStyle name="FieldName 10" xfId="27716"/>
    <cellStyle name="FieldName 11" xfId="27717"/>
    <cellStyle name="FieldName 12" xfId="27718"/>
    <cellStyle name="FieldName 2" xfId="9844"/>
    <cellStyle name="FieldName 2 2" xfId="27719"/>
    <cellStyle name="FieldName 3" xfId="9869"/>
    <cellStyle name="FieldName 4" xfId="27720"/>
    <cellStyle name="FieldName 5" xfId="27721"/>
    <cellStyle name="FieldName 6" xfId="27722"/>
    <cellStyle name="FieldName 7" xfId="27723"/>
    <cellStyle name="FieldName 8" xfId="27724"/>
    <cellStyle name="FieldName 9" xfId="27725"/>
    <cellStyle name="Fijo" xfId="2222"/>
    <cellStyle name="Financiero" xfId="2223"/>
    <cellStyle name="Fixed" xfId="2224"/>
    <cellStyle name="Fixed 2" xfId="27726"/>
    <cellStyle name="Fixed 2 2" xfId="27727"/>
    <cellStyle name="Fixed 2 2 2" xfId="27728"/>
    <cellStyle name="Fixed 2 2 2 2" xfId="27729"/>
    <cellStyle name="Fixed 2 2 3" xfId="27730"/>
    <cellStyle name="Fixed 2 3" xfId="27731"/>
    <cellStyle name="Fixed 2 3 2" xfId="27732"/>
    <cellStyle name="Fixed 2 4" xfId="27733"/>
    <cellStyle name="Fixed 3" xfId="27734"/>
    <cellStyle name="Fixed 3 2" xfId="27735"/>
    <cellStyle name="Fixed 3 3" xfId="27736"/>
    <cellStyle name="Fixed 4" xfId="27737"/>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10" xfId="27738"/>
    <cellStyle name="Good 2 11" xfId="27739"/>
    <cellStyle name="Good 2 2" xfId="2227"/>
    <cellStyle name="Good 2 2 2" xfId="27740"/>
    <cellStyle name="Good 2 3" xfId="2228"/>
    <cellStyle name="Good 2 3 2" xfId="27741"/>
    <cellStyle name="Good 2 4" xfId="2229"/>
    <cellStyle name="Good 2 5" xfId="2230"/>
    <cellStyle name="Good 2 6" xfId="2231"/>
    <cellStyle name="Good 2 7" xfId="2232"/>
    <cellStyle name="Good 2 8" xfId="2233"/>
    <cellStyle name="Good 2 9" xfId="2234"/>
    <cellStyle name="Good 3" xfId="2235"/>
    <cellStyle name="Good 4" xfId="27742"/>
    <cellStyle name="Good 5" xfId="27743"/>
    <cellStyle name="Good 6" xfId="27744"/>
    <cellStyle name="Grey" xfId="2236"/>
    <cellStyle name="Grey 2" xfId="27745"/>
    <cellStyle name="GWN Table Body" xfId="2237"/>
    <cellStyle name="GWN Table Header" xfId="2238"/>
    <cellStyle name="GWN Table Left Header" xfId="2239"/>
    <cellStyle name="GWN Table Note" xfId="2240"/>
    <cellStyle name="GWN Table Title" xfId="2241"/>
    <cellStyle name="hard no" xfId="2242"/>
    <cellStyle name="hard no 2" xfId="9845"/>
    <cellStyle name="hard no 3" xfId="9868"/>
    <cellStyle name="hard no 4" xfId="27746"/>
    <cellStyle name="Hard Percent" xfId="2243"/>
    <cellStyle name="hardno" xfId="2244"/>
    <cellStyle name="Header" xfId="2245"/>
    <cellStyle name="Header 2" xfId="27747"/>
    <cellStyle name="Header1" xfId="2246"/>
    <cellStyle name="Header1 2" xfId="9846"/>
    <cellStyle name="Header2" xfId="2247"/>
    <cellStyle name="Header2 2" xfId="9847"/>
    <cellStyle name="Header2 2 2" xfId="27748"/>
    <cellStyle name="Header2 2 2 2" xfId="27749"/>
    <cellStyle name="Header2 2 2 3" xfId="27750"/>
    <cellStyle name="Header2 2 2 4" xfId="27751"/>
    <cellStyle name="Header2 2 2 5" xfId="27752"/>
    <cellStyle name="Header2 2 2 6" xfId="27753"/>
    <cellStyle name="Header2 2 2 7" xfId="27754"/>
    <cellStyle name="Header2 2 2 8" xfId="27755"/>
    <cellStyle name="Header2 2 3" xfId="27756"/>
    <cellStyle name="Header2 2 4" xfId="27757"/>
    <cellStyle name="Header2 3" xfId="9867"/>
    <cellStyle name="Header2 3 2" xfId="27758"/>
    <cellStyle name="Header2 3 2 2" xfId="27759"/>
    <cellStyle name="Header2 3 2 2 2" xfId="27760"/>
    <cellStyle name="Header2 3 2 2 3" xfId="27761"/>
    <cellStyle name="Header2 3 2 2 4" xfId="27762"/>
    <cellStyle name="Header2 3 2 2 5" xfId="27763"/>
    <cellStyle name="Header2 3 2 2 6" xfId="27764"/>
    <cellStyle name="Header2 3 2 2 7" xfId="27765"/>
    <cellStyle name="Header2 3 2 2 8" xfId="27766"/>
    <cellStyle name="Header2 3 2 3" xfId="27767"/>
    <cellStyle name="Header2 3 2 4" xfId="27768"/>
    <cellStyle name="Header2 3 3" xfId="27769"/>
    <cellStyle name="Header2 3 3 2" xfId="27770"/>
    <cellStyle name="Header2 3 3 3" xfId="27771"/>
    <cellStyle name="Header2 3 3 4" xfId="27772"/>
    <cellStyle name="Header2 3 3 5" xfId="27773"/>
    <cellStyle name="Header2 3 3 6" xfId="27774"/>
    <cellStyle name="Header2 3 3 7" xfId="27775"/>
    <cellStyle name="Header2 3 3 8" xfId="27776"/>
    <cellStyle name="Header2 3 4" xfId="27777"/>
    <cellStyle name="Header2 3 5" xfId="27778"/>
    <cellStyle name="Header2 4" xfId="27779"/>
    <cellStyle name="Header2 4 2" xfId="27780"/>
    <cellStyle name="Header2 4 3" xfId="27781"/>
    <cellStyle name="Header2 4 4" xfId="27782"/>
    <cellStyle name="Header2 4 5" xfId="27783"/>
    <cellStyle name="Header2 4 6" xfId="27784"/>
    <cellStyle name="Header2 4 7" xfId="27785"/>
    <cellStyle name="Header2 4 8" xfId="27786"/>
    <cellStyle name="Header2 5" xfId="27787"/>
    <cellStyle name="Header2 5 2" xfId="27788"/>
    <cellStyle name="Header2 6" xfId="27789"/>
    <cellStyle name="Header2 6 2" xfId="27790"/>
    <cellStyle name="Header2 7" xfId="27791"/>
    <cellStyle name="Header2 8" xfId="27792"/>
    <cellStyle name="Header2 9" xfId="27793"/>
    <cellStyle name="Heading" xfId="2248"/>
    <cellStyle name="Heading 1 2" xfId="43"/>
    <cellStyle name="Heading 1 2 2" xfId="2249"/>
    <cellStyle name="Heading 1 2 2 2" xfId="27794"/>
    <cellStyle name="Heading 1 2 3" xfId="2250"/>
    <cellStyle name="Heading 1 2 3 2" xfId="27795"/>
    <cellStyle name="Heading 1 2 4" xfId="2251"/>
    <cellStyle name="Heading 1 2 5" xfId="2252"/>
    <cellStyle name="Heading 1 2 6" xfId="2253"/>
    <cellStyle name="Heading 1 2 7" xfId="27796"/>
    <cellStyle name="Heading 1 2 8" xfId="27797"/>
    <cellStyle name="Heading 1 3" xfId="2254"/>
    <cellStyle name="Heading 1 3 2" xfId="27798"/>
    <cellStyle name="Heading 1 4" xfId="27799"/>
    <cellStyle name="Heading 1 5" xfId="27800"/>
    <cellStyle name="Heading 1 6" xfId="27801"/>
    <cellStyle name="Heading 2 2" xfId="44"/>
    <cellStyle name="Heading 2 2 2" xfId="2255"/>
    <cellStyle name="Heading 2 2 2 2" xfId="27802"/>
    <cellStyle name="Heading 2 2 3" xfId="2256"/>
    <cellStyle name="Heading 2 2 3 2" xfId="27803"/>
    <cellStyle name="Heading 2 2 4" xfId="2257"/>
    <cellStyle name="Heading 2 2 5" xfId="2258"/>
    <cellStyle name="Heading 2 2 6" xfId="2259"/>
    <cellStyle name="Heading 2 2 7" xfId="27804"/>
    <cellStyle name="Heading 2 2 8" xfId="27805"/>
    <cellStyle name="Heading 2 3" xfId="2260"/>
    <cellStyle name="Heading 2 3 2" xfId="27806"/>
    <cellStyle name="Heading 2 4" xfId="27807"/>
    <cellStyle name="Heading 2 5" xfId="27808"/>
    <cellStyle name="Heading 2 6" xfId="27809"/>
    <cellStyle name="Heading 3 2" xfId="45"/>
    <cellStyle name="Heading 3 2 2" xfId="2261"/>
    <cellStyle name="Heading 3 2 2 2" xfId="27810"/>
    <cellStyle name="Heading 3 2 3" xfId="2262"/>
    <cellStyle name="Heading 3 2 3 2" xfId="27811"/>
    <cellStyle name="Heading 3 2 4" xfId="2263"/>
    <cellStyle name="Heading 3 2 5" xfId="2264"/>
    <cellStyle name="Heading 3 2 6" xfId="2265"/>
    <cellStyle name="Heading 3 2 7" xfId="2266"/>
    <cellStyle name="Heading 3 2 8" xfId="9746"/>
    <cellStyle name="Heading 3 2 9" xfId="27812"/>
    <cellStyle name="Heading 3 3" xfId="2267"/>
    <cellStyle name="Heading 3 3 2" xfId="27813"/>
    <cellStyle name="Heading 3 4" xfId="27814"/>
    <cellStyle name="Heading 3 5" xfId="27815"/>
    <cellStyle name="Heading 3 6" xfId="27816"/>
    <cellStyle name="Heading 4 2" xfId="46"/>
    <cellStyle name="Heading 4 2 2" xfId="2268"/>
    <cellStyle name="Heading 4 2 2 2" xfId="27817"/>
    <cellStyle name="Heading 4 2 3" xfId="27818"/>
    <cellStyle name="Heading 4 2 4" xfId="27819"/>
    <cellStyle name="Heading 4 3" xfId="2269"/>
    <cellStyle name="Heading 4 4" xfId="27820"/>
    <cellStyle name="Heading 4 5" xfId="27821"/>
    <cellStyle name="Heading 4 6" xfId="27822"/>
    <cellStyle name="Heading2" xfId="2270"/>
    <cellStyle name="Heading3" xfId="2271"/>
    <cellStyle name="HeadingColumn" xfId="2272"/>
    <cellStyle name="HeadingS" xfId="2273"/>
    <cellStyle name="HeadingS 2" xfId="9848"/>
    <cellStyle name="HeadingYear" xfId="2274"/>
    <cellStyle name="HeadingYear 10" xfId="27823"/>
    <cellStyle name="HeadingYear 11" xfId="27824"/>
    <cellStyle name="HeadingYear 12" xfId="27825"/>
    <cellStyle name="HeadingYear 13" xfId="27826"/>
    <cellStyle name="HeadingYear 2" xfId="27827"/>
    <cellStyle name="HeadingYear 2 10" xfId="27828"/>
    <cellStyle name="HeadingYear 2 11" xfId="27829"/>
    <cellStyle name="HeadingYear 2 2" xfId="27830"/>
    <cellStyle name="HeadingYear 2 3" xfId="27831"/>
    <cellStyle name="HeadingYear 2 4" xfId="27832"/>
    <cellStyle name="HeadingYear 2 5" xfId="27833"/>
    <cellStyle name="HeadingYear 2 6" xfId="27834"/>
    <cellStyle name="HeadingYear 2 7" xfId="27835"/>
    <cellStyle name="HeadingYear 2 8" xfId="27836"/>
    <cellStyle name="HeadingYear 2 9" xfId="27837"/>
    <cellStyle name="HeadingYear 3" xfId="27838"/>
    <cellStyle name="HeadingYear 4" xfId="27839"/>
    <cellStyle name="HeadingYear 5" xfId="27840"/>
    <cellStyle name="HeadingYear 6" xfId="27841"/>
    <cellStyle name="HeadingYear 7" xfId="27842"/>
    <cellStyle name="HeadingYear 8" xfId="27843"/>
    <cellStyle name="HeadingYear 9" xfId="2784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14" xfId="27845"/>
    <cellStyle name="Hyperlink 2 15" xfId="27846"/>
    <cellStyle name="Hyperlink 2 16" xfId="27847"/>
    <cellStyle name="Hyperlink 2 2" xfId="2284"/>
    <cellStyle name="Hyperlink 2 2 2" xfId="2285"/>
    <cellStyle name="Hyperlink 2 2 2 2" xfId="27848"/>
    <cellStyle name="Hyperlink 2 2 3" xfId="27849"/>
    <cellStyle name="Hyperlink 2 2 4" xfId="27850"/>
    <cellStyle name="Hyperlink 2 3" xfId="2286"/>
    <cellStyle name="Hyperlink 2 3 2" xfId="2287"/>
    <cellStyle name="Hyperlink 2 3 2 2" xfId="27851"/>
    <cellStyle name="Hyperlink 2 3 3" xfId="27852"/>
    <cellStyle name="Hyperlink 2 3 3 2" xfId="27853"/>
    <cellStyle name="Hyperlink 2 3 4" xfId="27854"/>
    <cellStyle name="Hyperlink 2 4" xfId="2288"/>
    <cellStyle name="Hyperlink 2 4 2" xfId="27855"/>
    <cellStyle name="Hyperlink 2 4 3" xfId="27856"/>
    <cellStyle name="Hyperlink 2 5" xfId="2289"/>
    <cellStyle name="Hyperlink 2 5 2" xfId="27857"/>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13" xfId="27858"/>
    <cellStyle name="Hyperlink 3 2" xfId="2298"/>
    <cellStyle name="Hyperlink 3 3" xfId="2299"/>
    <cellStyle name="Hyperlink 3 3 2" xfId="2785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4 2" xfId="27860"/>
    <cellStyle name="Hyperlink 5" xfId="2307"/>
    <cellStyle name="Hyperlink 6" xfId="27861"/>
    <cellStyle name="InLink_Acquis_CapitalCost " xfId="2308"/>
    <cellStyle name="Input (1dp#)_ Pies " xfId="2309"/>
    <cellStyle name="Input [yellow]" xfId="2310"/>
    <cellStyle name="Input [yellow] 2" xfId="9849"/>
    <cellStyle name="Input [yellow] 2 2" xfId="27862"/>
    <cellStyle name="Input [yellow] 2 2 2" xfId="27863"/>
    <cellStyle name="Input [yellow] 2 2 2 10" xfId="27864"/>
    <cellStyle name="Input [yellow] 2 2 2 11" xfId="27865"/>
    <cellStyle name="Input [yellow] 2 2 2 12" xfId="27866"/>
    <cellStyle name="Input [yellow] 2 2 2 13" xfId="27867"/>
    <cellStyle name="Input [yellow] 2 2 2 2" xfId="27868"/>
    <cellStyle name="Input [yellow] 2 2 2 2 10" xfId="27869"/>
    <cellStyle name="Input [yellow] 2 2 2 2 2" xfId="27870"/>
    <cellStyle name="Input [yellow] 2 2 2 2 2 2" xfId="27871"/>
    <cellStyle name="Input [yellow] 2 2 2 2 2 3" xfId="27872"/>
    <cellStyle name="Input [yellow] 2 2 2 2 2 4" xfId="27873"/>
    <cellStyle name="Input [yellow] 2 2 2 2 2 5" xfId="27874"/>
    <cellStyle name="Input [yellow] 2 2 2 2 2 6" xfId="27875"/>
    <cellStyle name="Input [yellow] 2 2 2 2 2 7" xfId="27876"/>
    <cellStyle name="Input [yellow] 2 2 2 2 2 8" xfId="27877"/>
    <cellStyle name="Input [yellow] 2 2 2 2 2 9" xfId="27878"/>
    <cellStyle name="Input [yellow] 2 2 2 2 3" xfId="27879"/>
    <cellStyle name="Input [yellow] 2 2 2 2 4" xfId="27880"/>
    <cellStyle name="Input [yellow] 2 2 2 2 5" xfId="27881"/>
    <cellStyle name="Input [yellow] 2 2 2 2 6" xfId="27882"/>
    <cellStyle name="Input [yellow] 2 2 2 2 7" xfId="27883"/>
    <cellStyle name="Input [yellow] 2 2 2 2 8" xfId="27884"/>
    <cellStyle name="Input [yellow] 2 2 2 2 9" xfId="27885"/>
    <cellStyle name="Input [yellow] 2 2 2 3" xfId="27886"/>
    <cellStyle name="Input [yellow] 2 2 2 3 2" xfId="27887"/>
    <cellStyle name="Input [yellow] 2 2 2 3 3" xfId="27888"/>
    <cellStyle name="Input [yellow] 2 2 2 3 4" xfId="27889"/>
    <cellStyle name="Input [yellow] 2 2 2 3 5" xfId="27890"/>
    <cellStyle name="Input [yellow] 2 2 2 3 6" xfId="27891"/>
    <cellStyle name="Input [yellow] 2 2 2 3 7" xfId="27892"/>
    <cellStyle name="Input [yellow] 2 2 2 3 8" xfId="27893"/>
    <cellStyle name="Input [yellow] 2 2 2 4" xfId="27894"/>
    <cellStyle name="Input [yellow] 2 2 2 4 2" xfId="27895"/>
    <cellStyle name="Input [yellow] 2 2 2 4 3" xfId="27896"/>
    <cellStyle name="Input [yellow] 2 2 2 4 4" xfId="27897"/>
    <cellStyle name="Input [yellow] 2 2 2 4 5" xfId="27898"/>
    <cellStyle name="Input [yellow] 2 2 2 4 6" xfId="27899"/>
    <cellStyle name="Input [yellow] 2 2 2 4 7" xfId="27900"/>
    <cellStyle name="Input [yellow] 2 2 2 4 8" xfId="27901"/>
    <cellStyle name="Input [yellow] 2 2 2 4 9" xfId="27902"/>
    <cellStyle name="Input [yellow] 2 2 2 5" xfId="27903"/>
    <cellStyle name="Input [yellow] 2 2 2 6" xfId="27904"/>
    <cellStyle name="Input [yellow] 2 2 2 7" xfId="27905"/>
    <cellStyle name="Input [yellow] 2 2 2 8" xfId="27906"/>
    <cellStyle name="Input [yellow] 2 2 2 9" xfId="27907"/>
    <cellStyle name="Input [yellow] 2 3" xfId="27908"/>
    <cellStyle name="Input [yellow] 2 3 10" xfId="27909"/>
    <cellStyle name="Input [yellow] 2 3 11" xfId="27910"/>
    <cellStyle name="Input [yellow] 2 3 12" xfId="27911"/>
    <cellStyle name="Input [yellow] 2 3 13" xfId="27912"/>
    <cellStyle name="Input [yellow] 2 3 2" xfId="27913"/>
    <cellStyle name="Input [yellow] 2 3 2 10" xfId="27914"/>
    <cellStyle name="Input [yellow] 2 3 2 2" xfId="27915"/>
    <cellStyle name="Input [yellow] 2 3 2 2 2" xfId="27916"/>
    <cellStyle name="Input [yellow] 2 3 2 2 3" xfId="27917"/>
    <cellStyle name="Input [yellow] 2 3 2 2 4" xfId="27918"/>
    <cellStyle name="Input [yellow] 2 3 2 2 5" xfId="27919"/>
    <cellStyle name="Input [yellow] 2 3 2 2 6" xfId="27920"/>
    <cellStyle name="Input [yellow] 2 3 2 2 7" xfId="27921"/>
    <cellStyle name="Input [yellow] 2 3 2 2 8" xfId="27922"/>
    <cellStyle name="Input [yellow] 2 3 2 2 9" xfId="27923"/>
    <cellStyle name="Input [yellow] 2 3 2 3" xfId="27924"/>
    <cellStyle name="Input [yellow] 2 3 2 4" xfId="27925"/>
    <cellStyle name="Input [yellow] 2 3 2 5" xfId="27926"/>
    <cellStyle name="Input [yellow] 2 3 2 6" xfId="27927"/>
    <cellStyle name="Input [yellow] 2 3 2 7" xfId="27928"/>
    <cellStyle name="Input [yellow] 2 3 2 8" xfId="27929"/>
    <cellStyle name="Input [yellow] 2 3 2 9" xfId="27930"/>
    <cellStyle name="Input [yellow] 2 3 3" xfId="27931"/>
    <cellStyle name="Input [yellow] 2 3 3 2" xfId="27932"/>
    <cellStyle name="Input [yellow] 2 3 3 3" xfId="27933"/>
    <cellStyle name="Input [yellow] 2 3 3 4" xfId="27934"/>
    <cellStyle name="Input [yellow] 2 3 3 5" xfId="27935"/>
    <cellStyle name="Input [yellow] 2 3 3 6" xfId="27936"/>
    <cellStyle name="Input [yellow] 2 3 3 7" xfId="27937"/>
    <cellStyle name="Input [yellow] 2 3 3 8" xfId="27938"/>
    <cellStyle name="Input [yellow] 2 3 4" xfId="27939"/>
    <cellStyle name="Input [yellow] 2 3 4 2" xfId="27940"/>
    <cellStyle name="Input [yellow] 2 3 4 3" xfId="27941"/>
    <cellStyle name="Input [yellow] 2 3 4 4" xfId="27942"/>
    <cellStyle name="Input [yellow] 2 3 4 5" xfId="27943"/>
    <cellStyle name="Input [yellow] 2 3 4 6" xfId="27944"/>
    <cellStyle name="Input [yellow] 2 3 4 7" xfId="27945"/>
    <cellStyle name="Input [yellow] 2 3 4 8" xfId="27946"/>
    <cellStyle name="Input [yellow] 2 3 4 9" xfId="27947"/>
    <cellStyle name="Input [yellow] 2 3 5" xfId="27948"/>
    <cellStyle name="Input [yellow] 2 3 6" xfId="27949"/>
    <cellStyle name="Input [yellow] 2 3 7" xfId="27950"/>
    <cellStyle name="Input [yellow] 2 3 8" xfId="27951"/>
    <cellStyle name="Input [yellow] 2 3 9" xfId="27952"/>
    <cellStyle name="Input [yellow] 3" xfId="9866"/>
    <cellStyle name="Input [yellow] 3 10" xfId="27953"/>
    <cellStyle name="Input [yellow] 3 11" xfId="27954"/>
    <cellStyle name="Input [yellow] 3 12" xfId="27955"/>
    <cellStyle name="Input [yellow] 3 13" xfId="27956"/>
    <cellStyle name="Input [yellow] 3 2" xfId="27957"/>
    <cellStyle name="Input [yellow] 3 2 10" xfId="27958"/>
    <cellStyle name="Input [yellow] 3 2 2" xfId="27959"/>
    <cellStyle name="Input [yellow] 3 2 2 2" xfId="27960"/>
    <cellStyle name="Input [yellow] 3 2 2 3" xfId="27961"/>
    <cellStyle name="Input [yellow] 3 2 2 4" xfId="27962"/>
    <cellStyle name="Input [yellow] 3 2 2 5" xfId="27963"/>
    <cellStyle name="Input [yellow] 3 2 2 6" xfId="27964"/>
    <cellStyle name="Input [yellow] 3 2 2 7" xfId="27965"/>
    <cellStyle name="Input [yellow] 3 2 2 8" xfId="27966"/>
    <cellStyle name="Input [yellow] 3 2 2 9" xfId="27967"/>
    <cellStyle name="Input [yellow] 3 2 3" xfId="27968"/>
    <cellStyle name="Input [yellow] 3 2 4" xfId="27969"/>
    <cellStyle name="Input [yellow] 3 2 5" xfId="27970"/>
    <cellStyle name="Input [yellow] 3 2 6" xfId="27971"/>
    <cellStyle name="Input [yellow] 3 2 7" xfId="27972"/>
    <cellStyle name="Input [yellow] 3 2 8" xfId="27973"/>
    <cellStyle name="Input [yellow] 3 2 9" xfId="27974"/>
    <cellStyle name="Input [yellow] 3 3" xfId="27975"/>
    <cellStyle name="Input [yellow] 3 3 2" xfId="27976"/>
    <cellStyle name="Input [yellow] 3 3 3" xfId="27977"/>
    <cellStyle name="Input [yellow] 3 3 4" xfId="27978"/>
    <cellStyle name="Input [yellow] 3 3 5" xfId="27979"/>
    <cellStyle name="Input [yellow] 3 3 6" xfId="27980"/>
    <cellStyle name="Input [yellow] 3 3 7" xfId="27981"/>
    <cellStyle name="Input [yellow] 3 3 8" xfId="27982"/>
    <cellStyle name="Input [yellow] 3 4" xfId="27983"/>
    <cellStyle name="Input [yellow] 3 4 2" xfId="27984"/>
    <cellStyle name="Input [yellow] 3 4 3" xfId="27985"/>
    <cellStyle name="Input [yellow] 3 4 4" xfId="27986"/>
    <cellStyle name="Input [yellow] 3 4 5" xfId="27987"/>
    <cellStyle name="Input [yellow] 3 4 6" xfId="27988"/>
    <cellStyle name="Input [yellow] 3 4 7" xfId="27989"/>
    <cellStyle name="Input [yellow] 3 4 8" xfId="27990"/>
    <cellStyle name="Input [yellow] 3 4 9" xfId="27991"/>
    <cellStyle name="Input [yellow] 3 5" xfId="27992"/>
    <cellStyle name="Input [yellow] 3 6" xfId="27993"/>
    <cellStyle name="Input [yellow] 3 7" xfId="27994"/>
    <cellStyle name="Input [yellow] 3 8" xfId="27995"/>
    <cellStyle name="Input [yellow] 3 9" xfId="27996"/>
    <cellStyle name="Input [yellow] 4" xfId="27997"/>
    <cellStyle name="Input 10" xfId="27998"/>
    <cellStyle name="Input 11" xfId="27999"/>
    <cellStyle name="Input 12" xfId="28000"/>
    <cellStyle name="Input 13" xfId="28001"/>
    <cellStyle name="Input 14" xfId="28002"/>
    <cellStyle name="Input 15" xfId="28003"/>
    <cellStyle name="Input 2" xfId="47"/>
    <cellStyle name="Input 2 10" xfId="9747"/>
    <cellStyle name="Input 2 10 10" xfId="28004"/>
    <cellStyle name="Input 2 10 11" xfId="28005"/>
    <cellStyle name="Input 2 10 12" xfId="28006"/>
    <cellStyle name="Input 2 10 13" xfId="28007"/>
    <cellStyle name="Input 2 10 14" xfId="28008"/>
    <cellStyle name="Input 2 10 15" xfId="28009"/>
    <cellStyle name="Input 2 10 16" xfId="28010"/>
    <cellStyle name="Input 2 10 17" xfId="28011"/>
    <cellStyle name="Input 2 10 18" xfId="28012"/>
    <cellStyle name="Input 2 10 2" xfId="28013"/>
    <cellStyle name="Input 2 10 3" xfId="28014"/>
    <cellStyle name="Input 2 10 4" xfId="28015"/>
    <cellStyle name="Input 2 10 5" xfId="28016"/>
    <cellStyle name="Input 2 10 6" xfId="28017"/>
    <cellStyle name="Input 2 10 7" xfId="28018"/>
    <cellStyle name="Input 2 10 8" xfId="28019"/>
    <cellStyle name="Input 2 10 9" xfId="28020"/>
    <cellStyle name="Input 2 11" xfId="9795"/>
    <cellStyle name="Input 2 11 10" xfId="28021"/>
    <cellStyle name="Input 2 11 11" xfId="28022"/>
    <cellStyle name="Input 2 11 12" xfId="28023"/>
    <cellStyle name="Input 2 11 13" xfId="28024"/>
    <cellStyle name="Input 2 11 14" xfId="28025"/>
    <cellStyle name="Input 2 11 15" xfId="28026"/>
    <cellStyle name="Input 2 11 16" xfId="28027"/>
    <cellStyle name="Input 2 11 17" xfId="28028"/>
    <cellStyle name="Input 2 11 18" xfId="28029"/>
    <cellStyle name="Input 2 11 2" xfId="28030"/>
    <cellStyle name="Input 2 11 3" xfId="28031"/>
    <cellStyle name="Input 2 11 4" xfId="28032"/>
    <cellStyle name="Input 2 11 5" xfId="28033"/>
    <cellStyle name="Input 2 11 6" xfId="28034"/>
    <cellStyle name="Input 2 11 7" xfId="28035"/>
    <cellStyle name="Input 2 11 8" xfId="28036"/>
    <cellStyle name="Input 2 11 9" xfId="28037"/>
    <cellStyle name="Input 2 12" xfId="9865"/>
    <cellStyle name="Input 2 12 2" xfId="28038"/>
    <cellStyle name="Input 2 13" xfId="28039"/>
    <cellStyle name="Input 2 14" xfId="28040"/>
    <cellStyle name="Input 2 15" xfId="28041"/>
    <cellStyle name="Input 2 16" xfId="28042"/>
    <cellStyle name="Input 2 17" xfId="28043"/>
    <cellStyle name="Input 2 18" xfId="28044"/>
    <cellStyle name="Input 2 19" xfId="28045"/>
    <cellStyle name="Input 2 2" xfId="65"/>
    <cellStyle name="Input 2 2 10" xfId="28046"/>
    <cellStyle name="Input 2 2 10 2" xfId="28047"/>
    <cellStyle name="Input 2 2 11" xfId="28048"/>
    <cellStyle name="Input 2 2 12" xfId="28049"/>
    <cellStyle name="Input 2 2 13" xfId="28050"/>
    <cellStyle name="Input 2 2 14" xfId="28051"/>
    <cellStyle name="Input 2 2 15" xfId="28052"/>
    <cellStyle name="Input 2 2 16" xfId="28053"/>
    <cellStyle name="Input 2 2 17" xfId="28054"/>
    <cellStyle name="Input 2 2 18" xfId="28055"/>
    <cellStyle name="Input 2 2 19" xfId="28056"/>
    <cellStyle name="Input 2 2 2" xfId="85"/>
    <cellStyle name="Input 2 2 2 10" xfId="28057"/>
    <cellStyle name="Input 2 2 2 10 2" xfId="28058"/>
    <cellStyle name="Input 2 2 2 10 3" xfId="28059"/>
    <cellStyle name="Input 2 2 2 10 4" xfId="28060"/>
    <cellStyle name="Input 2 2 2 10 5" xfId="28061"/>
    <cellStyle name="Input 2 2 2 10 6" xfId="28062"/>
    <cellStyle name="Input 2 2 2 10 7" xfId="28063"/>
    <cellStyle name="Input 2 2 2 10 8" xfId="28064"/>
    <cellStyle name="Input 2 2 2 11" xfId="28065"/>
    <cellStyle name="Input 2 2 2 12" xfId="28066"/>
    <cellStyle name="Input 2 2 2 13" xfId="28067"/>
    <cellStyle name="Input 2 2 2 14" xfId="28068"/>
    <cellStyle name="Input 2 2 2 15" xfId="28069"/>
    <cellStyle name="Input 2 2 2 16" xfId="28070"/>
    <cellStyle name="Input 2 2 2 17" xfId="28071"/>
    <cellStyle name="Input 2 2 2 18" xfId="28072"/>
    <cellStyle name="Input 2 2 2 19" xfId="28073"/>
    <cellStyle name="Input 2 2 2 2" xfId="9767"/>
    <cellStyle name="Input 2 2 2 2 10" xfId="28074"/>
    <cellStyle name="Input 2 2 2 2 11" xfId="28075"/>
    <cellStyle name="Input 2 2 2 2 12" xfId="28076"/>
    <cellStyle name="Input 2 2 2 2 13" xfId="28077"/>
    <cellStyle name="Input 2 2 2 2 14" xfId="28078"/>
    <cellStyle name="Input 2 2 2 2 15" xfId="28079"/>
    <cellStyle name="Input 2 2 2 2 16" xfId="28080"/>
    <cellStyle name="Input 2 2 2 2 17" xfId="28081"/>
    <cellStyle name="Input 2 2 2 2 18" xfId="28082"/>
    <cellStyle name="Input 2 2 2 2 19" xfId="28083"/>
    <cellStyle name="Input 2 2 2 2 2" xfId="28084"/>
    <cellStyle name="Input 2 2 2 2 2 10" xfId="28085"/>
    <cellStyle name="Input 2 2 2 2 2 11" xfId="28086"/>
    <cellStyle name="Input 2 2 2 2 2 12" xfId="28087"/>
    <cellStyle name="Input 2 2 2 2 2 13" xfId="28088"/>
    <cellStyle name="Input 2 2 2 2 2 14" xfId="28089"/>
    <cellStyle name="Input 2 2 2 2 2 15" xfId="28090"/>
    <cellStyle name="Input 2 2 2 2 2 2" xfId="28091"/>
    <cellStyle name="Input 2 2 2 2 2 2 10" xfId="28092"/>
    <cellStyle name="Input 2 2 2 2 2 2 2" xfId="28093"/>
    <cellStyle name="Input 2 2 2 2 2 2 2 2" xfId="28094"/>
    <cellStyle name="Input 2 2 2 2 2 2 2 3" xfId="28095"/>
    <cellStyle name="Input 2 2 2 2 2 2 2 4" xfId="28096"/>
    <cellStyle name="Input 2 2 2 2 2 2 2 5" xfId="28097"/>
    <cellStyle name="Input 2 2 2 2 2 2 2 6" xfId="28098"/>
    <cellStyle name="Input 2 2 2 2 2 2 2 7" xfId="28099"/>
    <cellStyle name="Input 2 2 2 2 2 2 2 8" xfId="28100"/>
    <cellStyle name="Input 2 2 2 2 2 2 2 9" xfId="28101"/>
    <cellStyle name="Input 2 2 2 2 2 2 3" xfId="28102"/>
    <cellStyle name="Input 2 2 2 2 2 2 4" xfId="28103"/>
    <cellStyle name="Input 2 2 2 2 2 2 5" xfId="28104"/>
    <cellStyle name="Input 2 2 2 2 2 2 6" xfId="28105"/>
    <cellStyle name="Input 2 2 2 2 2 2 7" xfId="28106"/>
    <cellStyle name="Input 2 2 2 2 2 2 8" xfId="28107"/>
    <cellStyle name="Input 2 2 2 2 2 2 9" xfId="28108"/>
    <cellStyle name="Input 2 2 2 2 2 3" xfId="28109"/>
    <cellStyle name="Input 2 2 2 2 2 3 2" xfId="28110"/>
    <cellStyle name="Input 2 2 2 2 2 3 3" xfId="28111"/>
    <cellStyle name="Input 2 2 2 2 2 3 4" xfId="28112"/>
    <cellStyle name="Input 2 2 2 2 2 3 5" xfId="28113"/>
    <cellStyle name="Input 2 2 2 2 2 3 6" xfId="28114"/>
    <cellStyle name="Input 2 2 2 2 2 3 7" xfId="28115"/>
    <cellStyle name="Input 2 2 2 2 2 3 8" xfId="28116"/>
    <cellStyle name="Input 2 2 2 2 2 3 9" xfId="28117"/>
    <cellStyle name="Input 2 2 2 2 2 4" xfId="28118"/>
    <cellStyle name="Input 2 2 2 2 2 4 2" xfId="28119"/>
    <cellStyle name="Input 2 2 2 2 2 4 3" xfId="28120"/>
    <cellStyle name="Input 2 2 2 2 2 4 4" xfId="28121"/>
    <cellStyle name="Input 2 2 2 2 2 4 5" xfId="28122"/>
    <cellStyle name="Input 2 2 2 2 2 4 6" xfId="28123"/>
    <cellStyle name="Input 2 2 2 2 2 4 7" xfId="28124"/>
    <cellStyle name="Input 2 2 2 2 2 4 8" xfId="28125"/>
    <cellStyle name="Input 2 2 2 2 2 4 9" xfId="28126"/>
    <cellStyle name="Input 2 2 2 2 2 5" xfId="28127"/>
    <cellStyle name="Input 2 2 2 2 2 5 2" xfId="28128"/>
    <cellStyle name="Input 2 2 2 2 2 5 3" xfId="28129"/>
    <cellStyle name="Input 2 2 2 2 2 5 4" xfId="28130"/>
    <cellStyle name="Input 2 2 2 2 2 5 5" xfId="28131"/>
    <cellStyle name="Input 2 2 2 2 2 5 6" xfId="28132"/>
    <cellStyle name="Input 2 2 2 2 2 5 7" xfId="28133"/>
    <cellStyle name="Input 2 2 2 2 2 5 8" xfId="28134"/>
    <cellStyle name="Input 2 2 2 2 2 6" xfId="28135"/>
    <cellStyle name="Input 2 2 2 2 2 6 2" xfId="28136"/>
    <cellStyle name="Input 2 2 2 2 2 6 3" xfId="28137"/>
    <cellStyle name="Input 2 2 2 2 2 6 4" xfId="28138"/>
    <cellStyle name="Input 2 2 2 2 2 6 5" xfId="28139"/>
    <cellStyle name="Input 2 2 2 2 2 6 6" xfId="28140"/>
    <cellStyle name="Input 2 2 2 2 2 6 7" xfId="28141"/>
    <cellStyle name="Input 2 2 2 2 2 6 8" xfId="28142"/>
    <cellStyle name="Input 2 2 2 2 2 7" xfId="28143"/>
    <cellStyle name="Input 2 2 2 2 2 7 2" xfId="28144"/>
    <cellStyle name="Input 2 2 2 2 2 7 3" xfId="28145"/>
    <cellStyle name="Input 2 2 2 2 2 7 4" xfId="28146"/>
    <cellStyle name="Input 2 2 2 2 2 7 5" xfId="28147"/>
    <cellStyle name="Input 2 2 2 2 2 7 6" xfId="28148"/>
    <cellStyle name="Input 2 2 2 2 2 7 7" xfId="28149"/>
    <cellStyle name="Input 2 2 2 2 2 7 8" xfId="28150"/>
    <cellStyle name="Input 2 2 2 2 2 8" xfId="28151"/>
    <cellStyle name="Input 2 2 2 2 2 9" xfId="28152"/>
    <cellStyle name="Input 2 2 2 2 20" xfId="28153"/>
    <cellStyle name="Input 2 2 2 2 21" xfId="28154"/>
    <cellStyle name="Input 2 2 2 2 22" xfId="28155"/>
    <cellStyle name="Input 2 2 2 2 23" xfId="28156"/>
    <cellStyle name="Input 2 2 2 2 24" xfId="28157"/>
    <cellStyle name="Input 2 2 2 2 25" xfId="28158"/>
    <cellStyle name="Input 2 2 2 2 26" xfId="28159"/>
    <cellStyle name="Input 2 2 2 2 27" xfId="28160"/>
    <cellStyle name="Input 2 2 2 2 3" xfId="28161"/>
    <cellStyle name="Input 2 2 2 2 3 10" xfId="28162"/>
    <cellStyle name="Input 2 2 2 2 3 11" xfId="28163"/>
    <cellStyle name="Input 2 2 2 2 3 12" xfId="28164"/>
    <cellStyle name="Input 2 2 2 2 3 13" xfId="28165"/>
    <cellStyle name="Input 2 2 2 2 3 14" xfId="28166"/>
    <cellStyle name="Input 2 2 2 2 3 15" xfId="28167"/>
    <cellStyle name="Input 2 2 2 2 3 2" xfId="28168"/>
    <cellStyle name="Input 2 2 2 2 3 2 10" xfId="28169"/>
    <cellStyle name="Input 2 2 2 2 3 2 2" xfId="28170"/>
    <cellStyle name="Input 2 2 2 2 3 2 2 2" xfId="28171"/>
    <cellStyle name="Input 2 2 2 2 3 2 2 3" xfId="28172"/>
    <cellStyle name="Input 2 2 2 2 3 2 2 4" xfId="28173"/>
    <cellStyle name="Input 2 2 2 2 3 2 2 5" xfId="28174"/>
    <cellStyle name="Input 2 2 2 2 3 2 2 6" xfId="28175"/>
    <cellStyle name="Input 2 2 2 2 3 2 2 7" xfId="28176"/>
    <cellStyle name="Input 2 2 2 2 3 2 2 8" xfId="28177"/>
    <cellStyle name="Input 2 2 2 2 3 2 2 9" xfId="28178"/>
    <cellStyle name="Input 2 2 2 2 3 2 3" xfId="28179"/>
    <cellStyle name="Input 2 2 2 2 3 2 4" xfId="28180"/>
    <cellStyle name="Input 2 2 2 2 3 2 5" xfId="28181"/>
    <cellStyle name="Input 2 2 2 2 3 2 6" xfId="28182"/>
    <cellStyle name="Input 2 2 2 2 3 2 7" xfId="28183"/>
    <cellStyle name="Input 2 2 2 2 3 2 8" xfId="28184"/>
    <cellStyle name="Input 2 2 2 2 3 2 9" xfId="28185"/>
    <cellStyle name="Input 2 2 2 2 3 3" xfId="28186"/>
    <cellStyle name="Input 2 2 2 2 3 3 2" xfId="28187"/>
    <cellStyle name="Input 2 2 2 2 3 3 3" xfId="28188"/>
    <cellStyle name="Input 2 2 2 2 3 3 4" xfId="28189"/>
    <cellStyle name="Input 2 2 2 2 3 3 5" xfId="28190"/>
    <cellStyle name="Input 2 2 2 2 3 3 6" xfId="28191"/>
    <cellStyle name="Input 2 2 2 2 3 3 7" xfId="28192"/>
    <cellStyle name="Input 2 2 2 2 3 3 8" xfId="28193"/>
    <cellStyle name="Input 2 2 2 2 3 4" xfId="28194"/>
    <cellStyle name="Input 2 2 2 2 3 4 2" xfId="28195"/>
    <cellStyle name="Input 2 2 2 2 3 4 3" xfId="28196"/>
    <cellStyle name="Input 2 2 2 2 3 4 4" xfId="28197"/>
    <cellStyle name="Input 2 2 2 2 3 4 5" xfId="28198"/>
    <cellStyle name="Input 2 2 2 2 3 4 6" xfId="28199"/>
    <cellStyle name="Input 2 2 2 2 3 4 7" xfId="28200"/>
    <cellStyle name="Input 2 2 2 2 3 4 8" xfId="28201"/>
    <cellStyle name="Input 2 2 2 2 3 4 9" xfId="28202"/>
    <cellStyle name="Input 2 2 2 2 3 5" xfId="28203"/>
    <cellStyle name="Input 2 2 2 2 3 5 2" xfId="28204"/>
    <cellStyle name="Input 2 2 2 2 3 5 3" xfId="28205"/>
    <cellStyle name="Input 2 2 2 2 3 5 4" xfId="28206"/>
    <cellStyle name="Input 2 2 2 2 3 5 5" xfId="28207"/>
    <cellStyle name="Input 2 2 2 2 3 5 6" xfId="28208"/>
    <cellStyle name="Input 2 2 2 2 3 5 7" xfId="28209"/>
    <cellStyle name="Input 2 2 2 2 3 5 8" xfId="28210"/>
    <cellStyle name="Input 2 2 2 2 3 6" xfId="28211"/>
    <cellStyle name="Input 2 2 2 2 3 6 2" xfId="28212"/>
    <cellStyle name="Input 2 2 2 2 3 6 3" xfId="28213"/>
    <cellStyle name="Input 2 2 2 2 3 6 4" xfId="28214"/>
    <cellStyle name="Input 2 2 2 2 3 6 5" xfId="28215"/>
    <cellStyle name="Input 2 2 2 2 3 6 6" xfId="28216"/>
    <cellStyle name="Input 2 2 2 2 3 6 7" xfId="28217"/>
    <cellStyle name="Input 2 2 2 2 3 6 8" xfId="28218"/>
    <cellStyle name="Input 2 2 2 2 3 7" xfId="28219"/>
    <cellStyle name="Input 2 2 2 2 3 7 2" xfId="28220"/>
    <cellStyle name="Input 2 2 2 2 3 7 3" xfId="28221"/>
    <cellStyle name="Input 2 2 2 2 3 7 4" xfId="28222"/>
    <cellStyle name="Input 2 2 2 2 3 7 5" xfId="28223"/>
    <cellStyle name="Input 2 2 2 2 3 7 6" xfId="28224"/>
    <cellStyle name="Input 2 2 2 2 3 7 7" xfId="28225"/>
    <cellStyle name="Input 2 2 2 2 3 7 8" xfId="28226"/>
    <cellStyle name="Input 2 2 2 2 3 8" xfId="28227"/>
    <cellStyle name="Input 2 2 2 2 3 9" xfId="28228"/>
    <cellStyle name="Input 2 2 2 2 4" xfId="28229"/>
    <cellStyle name="Input 2 2 2 2 4 10" xfId="28230"/>
    <cellStyle name="Input 2 2 2 2 4 11" xfId="28231"/>
    <cellStyle name="Input 2 2 2 2 4 12" xfId="28232"/>
    <cellStyle name="Input 2 2 2 2 4 13" xfId="28233"/>
    <cellStyle name="Input 2 2 2 2 4 2" xfId="28234"/>
    <cellStyle name="Input 2 2 2 2 4 2 10" xfId="28235"/>
    <cellStyle name="Input 2 2 2 2 4 2 2" xfId="28236"/>
    <cellStyle name="Input 2 2 2 2 4 2 2 2" xfId="28237"/>
    <cellStyle name="Input 2 2 2 2 4 2 2 3" xfId="28238"/>
    <cellStyle name="Input 2 2 2 2 4 2 2 4" xfId="28239"/>
    <cellStyle name="Input 2 2 2 2 4 2 2 5" xfId="28240"/>
    <cellStyle name="Input 2 2 2 2 4 2 2 6" xfId="28241"/>
    <cellStyle name="Input 2 2 2 2 4 2 2 7" xfId="28242"/>
    <cellStyle name="Input 2 2 2 2 4 2 2 8" xfId="28243"/>
    <cellStyle name="Input 2 2 2 2 4 2 2 9" xfId="28244"/>
    <cellStyle name="Input 2 2 2 2 4 2 3" xfId="28245"/>
    <cellStyle name="Input 2 2 2 2 4 2 4" xfId="28246"/>
    <cellStyle name="Input 2 2 2 2 4 2 5" xfId="28247"/>
    <cellStyle name="Input 2 2 2 2 4 2 6" xfId="28248"/>
    <cellStyle name="Input 2 2 2 2 4 2 7" xfId="28249"/>
    <cellStyle name="Input 2 2 2 2 4 2 8" xfId="28250"/>
    <cellStyle name="Input 2 2 2 2 4 2 9" xfId="28251"/>
    <cellStyle name="Input 2 2 2 2 4 3" xfId="28252"/>
    <cellStyle name="Input 2 2 2 2 4 3 2" xfId="28253"/>
    <cellStyle name="Input 2 2 2 2 4 3 3" xfId="28254"/>
    <cellStyle name="Input 2 2 2 2 4 3 4" xfId="28255"/>
    <cellStyle name="Input 2 2 2 2 4 3 5" xfId="28256"/>
    <cellStyle name="Input 2 2 2 2 4 3 6" xfId="28257"/>
    <cellStyle name="Input 2 2 2 2 4 3 7" xfId="28258"/>
    <cellStyle name="Input 2 2 2 2 4 3 8" xfId="28259"/>
    <cellStyle name="Input 2 2 2 2 4 4" xfId="28260"/>
    <cellStyle name="Input 2 2 2 2 4 4 2" xfId="28261"/>
    <cellStyle name="Input 2 2 2 2 4 4 3" xfId="28262"/>
    <cellStyle name="Input 2 2 2 2 4 4 4" xfId="28263"/>
    <cellStyle name="Input 2 2 2 2 4 4 5" xfId="28264"/>
    <cellStyle name="Input 2 2 2 2 4 4 6" xfId="28265"/>
    <cellStyle name="Input 2 2 2 2 4 4 7" xfId="28266"/>
    <cellStyle name="Input 2 2 2 2 4 4 8" xfId="28267"/>
    <cellStyle name="Input 2 2 2 2 4 4 9" xfId="28268"/>
    <cellStyle name="Input 2 2 2 2 4 5" xfId="28269"/>
    <cellStyle name="Input 2 2 2 2 4 6" xfId="28270"/>
    <cellStyle name="Input 2 2 2 2 4 7" xfId="28271"/>
    <cellStyle name="Input 2 2 2 2 4 8" xfId="28272"/>
    <cellStyle name="Input 2 2 2 2 4 9" xfId="28273"/>
    <cellStyle name="Input 2 2 2 2 5" xfId="28274"/>
    <cellStyle name="Input 2 2 2 2 5 10" xfId="28275"/>
    <cellStyle name="Input 2 2 2 2 5 11" xfId="28276"/>
    <cellStyle name="Input 2 2 2 2 5 12" xfId="28277"/>
    <cellStyle name="Input 2 2 2 2 5 13" xfId="28278"/>
    <cellStyle name="Input 2 2 2 2 5 2" xfId="28279"/>
    <cellStyle name="Input 2 2 2 2 5 2 10" xfId="28280"/>
    <cellStyle name="Input 2 2 2 2 5 2 2" xfId="28281"/>
    <cellStyle name="Input 2 2 2 2 5 2 2 2" xfId="28282"/>
    <cellStyle name="Input 2 2 2 2 5 2 2 3" xfId="28283"/>
    <cellStyle name="Input 2 2 2 2 5 2 2 4" xfId="28284"/>
    <cellStyle name="Input 2 2 2 2 5 2 2 5" xfId="28285"/>
    <cellStyle name="Input 2 2 2 2 5 2 2 6" xfId="28286"/>
    <cellStyle name="Input 2 2 2 2 5 2 2 7" xfId="28287"/>
    <cellStyle name="Input 2 2 2 2 5 2 2 8" xfId="28288"/>
    <cellStyle name="Input 2 2 2 2 5 2 2 9" xfId="28289"/>
    <cellStyle name="Input 2 2 2 2 5 2 3" xfId="28290"/>
    <cellStyle name="Input 2 2 2 2 5 2 4" xfId="28291"/>
    <cellStyle name="Input 2 2 2 2 5 2 5" xfId="28292"/>
    <cellStyle name="Input 2 2 2 2 5 2 6" xfId="28293"/>
    <cellStyle name="Input 2 2 2 2 5 2 7" xfId="28294"/>
    <cellStyle name="Input 2 2 2 2 5 2 8" xfId="28295"/>
    <cellStyle name="Input 2 2 2 2 5 2 9" xfId="28296"/>
    <cellStyle name="Input 2 2 2 2 5 3" xfId="28297"/>
    <cellStyle name="Input 2 2 2 2 5 3 2" xfId="28298"/>
    <cellStyle name="Input 2 2 2 2 5 3 3" xfId="28299"/>
    <cellStyle name="Input 2 2 2 2 5 3 4" xfId="28300"/>
    <cellStyle name="Input 2 2 2 2 5 3 5" xfId="28301"/>
    <cellStyle name="Input 2 2 2 2 5 3 6" xfId="28302"/>
    <cellStyle name="Input 2 2 2 2 5 3 7" xfId="28303"/>
    <cellStyle name="Input 2 2 2 2 5 3 8" xfId="28304"/>
    <cellStyle name="Input 2 2 2 2 5 4" xfId="28305"/>
    <cellStyle name="Input 2 2 2 2 5 4 2" xfId="28306"/>
    <cellStyle name="Input 2 2 2 2 5 4 3" xfId="28307"/>
    <cellStyle name="Input 2 2 2 2 5 4 4" xfId="28308"/>
    <cellStyle name="Input 2 2 2 2 5 4 5" xfId="28309"/>
    <cellStyle name="Input 2 2 2 2 5 4 6" xfId="28310"/>
    <cellStyle name="Input 2 2 2 2 5 4 7" xfId="28311"/>
    <cellStyle name="Input 2 2 2 2 5 4 8" xfId="28312"/>
    <cellStyle name="Input 2 2 2 2 5 4 9" xfId="28313"/>
    <cellStyle name="Input 2 2 2 2 5 5" xfId="28314"/>
    <cellStyle name="Input 2 2 2 2 5 6" xfId="28315"/>
    <cellStyle name="Input 2 2 2 2 5 7" xfId="28316"/>
    <cellStyle name="Input 2 2 2 2 5 8" xfId="28317"/>
    <cellStyle name="Input 2 2 2 2 5 9" xfId="28318"/>
    <cellStyle name="Input 2 2 2 2 6" xfId="28319"/>
    <cellStyle name="Input 2 2 2 2 6 10" xfId="28320"/>
    <cellStyle name="Input 2 2 2 2 6 2" xfId="28321"/>
    <cellStyle name="Input 2 2 2 2 6 2 2" xfId="28322"/>
    <cellStyle name="Input 2 2 2 2 6 2 3" xfId="28323"/>
    <cellStyle name="Input 2 2 2 2 6 2 4" xfId="28324"/>
    <cellStyle name="Input 2 2 2 2 6 2 5" xfId="28325"/>
    <cellStyle name="Input 2 2 2 2 6 2 6" xfId="28326"/>
    <cellStyle name="Input 2 2 2 2 6 2 7" xfId="28327"/>
    <cellStyle name="Input 2 2 2 2 6 2 8" xfId="28328"/>
    <cellStyle name="Input 2 2 2 2 6 2 9" xfId="28329"/>
    <cellStyle name="Input 2 2 2 2 6 3" xfId="28330"/>
    <cellStyle name="Input 2 2 2 2 6 4" xfId="28331"/>
    <cellStyle name="Input 2 2 2 2 6 5" xfId="28332"/>
    <cellStyle name="Input 2 2 2 2 6 6" xfId="28333"/>
    <cellStyle name="Input 2 2 2 2 6 7" xfId="28334"/>
    <cellStyle name="Input 2 2 2 2 6 8" xfId="28335"/>
    <cellStyle name="Input 2 2 2 2 6 9" xfId="28336"/>
    <cellStyle name="Input 2 2 2 2 7" xfId="28337"/>
    <cellStyle name="Input 2 2 2 2 7 2" xfId="28338"/>
    <cellStyle name="Input 2 2 2 2 7 3" xfId="28339"/>
    <cellStyle name="Input 2 2 2 2 7 4" xfId="28340"/>
    <cellStyle name="Input 2 2 2 2 7 5" xfId="28341"/>
    <cellStyle name="Input 2 2 2 2 7 6" xfId="28342"/>
    <cellStyle name="Input 2 2 2 2 7 7" xfId="28343"/>
    <cellStyle name="Input 2 2 2 2 7 8" xfId="28344"/>
    <cellStyle name="Input 2 2 2 2 8" xfId="28345"/>
    <cellStyle name="Input 2 2 2 2 8 2" xfId="28346"/>
    <cellStyle name="Input 2 2 2 2 8 3" xfId="28347"/>
    <cellStyle name="Input 2 2 2 2 8 4" xfId="28348"/>
    <cellStyle name="Input 2 2 2 2 8 5" xfId="28349"/>
    <cellStyle name="Input 2 2 2 2 8 6" xfId="28350"/>
    <cellStyle name="Input 2 2 2 2 8 7" xfId="28351"/>
    <cellStyle name="Input 2 2 2 2 8 8" xfId="28352"/>
    <cellStyle name="Input 2 2 2 2 8 9" xfId="28353"/>
    <cellStyle name="Input 2 2 2 2 9" xfId="28354"/>
    <cellStyle name="Input 2 2 2 2 9 2" xfId="28355"/>
    <cellStyle name="Input 2 2 2 2 9 3" xfId="28356"/>
    <cellStyle name="Input 2 2 2 2 9 4" xfId="28357"/>
    <cellStyle name="Input 2 2 2 2 9 5" xfId="28358"/>
    <cellStyle name="Input 2 2 2 2 9 6" xfId="28359"/>
    <cellStyle name="Input 2 2 2 2 9 7" xfId="28360"/>
    <cellStyle name="Input 2 2 2 2 9 8" xfId="28361"/>
    <cellStyle name="Input 2 2 2 20" xfId="28362"/>
    <cellStyle name="Input 2 2 2 21" xfId="28363"/>
    <cellStyle name="Input 2 2 2 22" xfId="28364"/>
    <cellStyle name="Input 2 2 2 23" xfId="28365"/>
    <cellStyle name="Input 2 2 2 24" xfId="28366"/>
    <cellStyle name="Input 2 2 2 25" xfId="28367"/>
    <cellStyle name="Input 2 2 2 26" xfId="28368"/>
    <cellStyle name="Input 2 2 2 3" xfId="9778"/>
    <cellStyle name="Input 2 2 2 3 10" xfId="28369"/>
    <cellStyle name="Input 2 2 2 3 11" xfId="28370"/>
    <cellStyle name="Input 2 2 2 3 12" xfId="28371"/>
    <cellStyle name="Input 2 2 2 3 13" xfId="28372"/>
    <cellStyle name="Input 2 2 2 3 14" xfId="28373"/>
    <cellStyle name="Input 2 2 2 3 15" xfId="28374"/>
    <cellStyle name="Input 2 2 2 3 16" xfId="28375"/>
    <cellStyle name="Input 2 2 2 3 17" xfId="28376"/>
    <cellStyle name="Input 2 2 2 3 18" xfId="28377"/>
    <cellStyle name="Input 2 2 2 3 19" xfId="28378"/>
    <cellStyle name="Input 2 2 2 3 2" xfId="28379"/>
    <cellStyle name="Input 2 2 2 3 2 10" xfId="28380"/>
    <cellStyle name="Input 2 2 2 3 2 11" xfId="28381"/>
    <cellStyle name="Input 2 2 2 3 2 12" xfId="28382"/>
    <cellStyle name="Input 2 2 2 3 2 13" xfId="28383"/>
    <cellStyle name="Input 2 2 2 3 2 2" xfId="28384"/>
    <cellStyle name="Input 2 2 2 3 2 2 10" xfId="28385"/>
    <cellStyle name="Input 2 2 2 3 2 2 2" xfId="28386"/>
    <cellStyle name="Input 2 2 2 3 2 2 2 2" xfId="28387"/>
    <cellStyle name="Input 2 2 2 3 2 2 2 3" xfId="28388"/>
    <cellStyle name="Input 2 2 2 3 2 2 2 4" xfId="28389"/>
    <cellStyle name="Input 2 2 2 3 2 2 2 5" xfId="28390"/>
    <cellStyle name="Input 2 2 2 3 2 2 2 6" xfId="28391"/>
    <cellStyle name="Input 2 2 2 3 2 2 2 7" xfId="28392"/>
    <cellStyle name="Input 2 2 2 3 2 2 2 8" xfId="28393"/>
    <cellStyle name="Input 2 2 2 3 2 2 2 9" xfId="28394"/>
    <cellStyle name="Input 2 2 2 3 2 2 3" xfId="28395"/>
    <cellStyle name="Input 2 2 2 3 2 2 4" xfId="28396"/>
    <cellStyle name="Input 2 2 2 3 2 2 5" xfId="28397"/>
    <cellStyle name="Input 2 2 2 3 2 2 6" xfId="28398"/>
    <cellStyle name="Input 2 2 2 3 2 2 7" xfId="28399"/>
    <cellStyle name="Input 2 2 2 3 2 2 8" xfId="28400"/>
    <cellStyle name="Input 2 2 2 3 2 2 9" xfId="28401"/>
    <cellStyle name="Input 2 2 2 3 2 3" xfId="28402"/>
    <cellStyle name="Input 2 2 2 3 2 3 2" xfId="28403"/>
    <cellStyle name="Input 2 2 2 3 2 3 3" xfId="28404"/>
    <cellStyle name="Input 2 2 2 3 2 3 4" xfId="28405"/>
    <cellStyle name="Input 2 2 2 3 2 3 5" xfId="28406"/>
    <cellStyle name="Input 2 2 2 3 2 3 6" xfId="28407"/>
    <cellStyle name="Input 2 2 2 3 2 3 7" xfId="28408"/>
    <cellStyle name="Input 2 2 2 3 2 3 8" xfId="28409"/>
    <cellStyle name="Input 2 2 2 3 2 4" xfId="28410"/>
    <cellStyle name="Input 2 2 2 3 2 4 2" xfId="28411"/>
    <cellStyle name="Input 2 2 2 3 2 4 3" xfId="28412"/>
    <cellStyle name="Input 2 2 2 3 2 4 4" xfId="28413"/>
    <cellStyle name="Input 2 2 2 3 2 4 5" xfId="28414"/>
    <cellStyle name="Input 2 2 2 3 2 4 6" xfId="28415"/>
    <cellStyle name="Input 2 2 2 3 2 4 7" xfId="28416"/>
    <cellStyle name="Input 2 2 2 3 2 4 8" xfId="28417"/>
    <cellStyle name="Input 2 2 2 3 2 4 9" xfId="28418"/>
    <cellStyle name="Input 2 2 2 3 2 5" xfId="28419"/>
    <cellStyle name="Input 2 2 2 3 2 6" xfId="28420"/>
    <cellStyle name="Input 2 2 2 3 2 7" xfId="28421"/>
    <cellStyle name="Input 2 2 2 3 2 8" xfId="28422"/>
    <cellStyle name="Input 2 2 2 3 2 9" xfId="28423"/>
    <cellStyle name="Input 2 2 2 3 20" xfId="28424"/>
    <cellStyle name="Input 2 2 2 3 21" xfId="28425"/>
    <cellStyle name="Input 2 2 2 3 22" xfId="28426"/>
    <cellStyle name="Input 2 2 2 3 23" xfId="28427"/>
    <cellStyle name="Input 2 2 2 3 24" xfId="28428"/>
    <cellStyle name="Input 2 2 2 3 3" xfId="28429"/>
    <cellStyle name="Input 2 2 2 3 3 10" xfId="28430"/>
    <cellStyle name="Input 2 2 2 3 3 11" xfId="28431"/>
    <cellStyle name="Input 2 2 2 3 3 12" xfId="28432"/>
    <cellStyle name="Input 2 2 2 3 3 13" xfId="28433"/>
    <cellStyle name="Input 2 2 2 3 3 2" xfId="28434"/>
    <cellStyle name="Input 2 2 2 3 3 2 10" xfId="28435"/>
    <cellStyle name="Input 2 2 2 3 3 2 2" xfId="28436"/>
    <cellStyle name="Input 2 2 2 3 3 2 2 2" xfId="28437"/>
    <cellStyle name="Input 2 2 2 3 3 2 2 3" xfId="28438"/>
    <cellStyle name="Input 2 2 2 3 3 2 2 4" xfId="28439"/>
    <cellStyle name="Input 2 2 2 3 3 2 2 5" xfId="28440"/>
    <cellStyle name="Input 2 2 2 3 3 2 2 6" xfId="28441"/>
    <cellStyle name="Input 2 2 2 3 3 2 2 7" xfId="28442"/>
    <cellStyle name="Input 2 2 2 3 3 2 2 8" xfId="28443"/>
    <cellStyle name="Input 2 2 2 3 3 2 2 9" xfId="28444"/>
    <cellStyle name="Input 2 2 2 3 3 2 3" xfId="28445"/>
    <cellStyle name="Input 2 2 2 3 3 2 4" xfId="28446"/>
    <cellStyle name="Input 2 2 2 3 3 2 5" xfId="28447"/>
    <cellStyle name="Input 2 2 2 3 3 2 6" xfId="28448"/>
    <cellStyle name="Input 2 2 2 3 3 2 7" xfId="28449"/>
    <cellStyle name="Input 2 2 2 3 3 2 8" xfId="28450"/>
    <cellStyle name="Input 2 2 2 3 3 2 9" xfId="28451"/>
    <cellStyle name="Input 2 2 2 3 3 3" xfId="28452"/>
    <cellStyle name="Input 2 2 2 3 3 3 2" xfId="28453"/>
    <cellStyle name="Input 2 2 2 3 3 3 3" xfId="28454"/>
    <cellStyle name="Input 2 2 2 3 3 3 4" xfId="28455"/>
    <cellStyle name="Input 2 2 2 3 3 3 5" xfId="28456"/>
    <cellStyle name="Input 2 2 2 3 3 3 6" xfId="28457"/>
    <cellStyle name="Input 2 2 2 3 3 3 7" xfId="28458"/>
    <cellStyle name="Input 2 2 2 3 3 3 8" xfId="28459"/>
    <cellStyle name="Input 2 2 2 3 3 4" xfId="28460"/>
    <cellStyle name="Input 2 2 2 3 3 4 2" xfId="28461"/>
    <cellStyle name="Input 2 2 2 3 3 4 3" xfId="28462"/>
    <cellStyle name="Input 2 2 2 3 3 4 4" xfId="28463"/>
    <cellStyle name="Input 2 2 2 3 3 4 5" xfId="28464"/>
    <cellStyle name="Input 2 2 2 3 3 4 6" xfId="28465"/>
    <cellStyle name="Input 2 2 2 3 3 4 7" xfId="28466"/>
    <cellStyle name="Input 2 2 2 3 3 4 8" xfId="28467"/>
    <cellStyle name="Input 2 2 2 3 3 4 9" xfId="28468"/>
    <cellStyle name="Input 2 2 2 3 3 5" xfId="28469"/>
    <cellStyle name="Input 2 2 2 3 3 6" xfId="28470"/>
    <cellStyle name="Input 2 2 2 3 3 7" xfId="28471"/>
    <cellStyle name="Input 2 2 2 3 3 8" xfId="28472"/>
    <cellStyle name="Input 2 2 2 3 3 9" xfId="28473"/>
    <cellStyle name="Input 2 2 2 3 4" xfId="28474"/>
    <cellStyle name="Input 2 2 2 3 4 10" xfId="28475"/>
    <cellStyle name="Input 2 2 2 3 4 11" xfId="28476"/>
    <cellStyle name="Input 2 2 2 3 4 12" xfId="28477"/>
    <cellStyle name="Input 2 2 2 3 4 13" xfId="28478"/>
    <cellStyle name="Input 2 2 2 3 4 2" xfId="28479"/>
    <cellStyle name="Input 2 2 2 3 4 2 10" xfId="28480"/>
    <cellStyle name="Input 2 2 2 3 4 2 2" xfId="28481"/>
    <cellStyle name="Input 2 2 2 3 4 2 2 2" xfId="28482"/>
    <cellStyle name="Input 2 2 2 3 4 2 2 3" xfId="28483"/>
    <cellStyle name="Input 2 2 2 3 4 2 2 4" xfId="28484"/>
    <cellStyle name="Input 2 2 2 3 4 2 2 5" xfId="28485"/>
    <cellStyle name="Input 2 2 2 3 4 2 2 6" xfId="28486"/>
    <cellStyle name="Input 2 2 2 3 4 2 2 7" xfId="28487"/>
    <cellStyle name="Input 2 2 2 3 4 2 2 8" xfId="28488"/>
    <cellStyle name="Input 2 2 2 3 4 2 2 9" xfId="28489"/>
    <cellStyle name="Input 2 2 2 3 4 2 3" xfId="28490"/>
    <cellStyle name="Input 2 2 2 3 4 2 4" xfId="28491"/>
    <cellStyle name="Input 2 2 2 3 4 2 5" xfId="28492"/>
    <cellStyle name="Input 2 2 2 3 4 2 6" xfId="28493"/>
    <cellStyle name="Input 2 2 2 3 4 2 7" xfId="28494"/>
    <cellStyle name="Input 2 2 2 3 4 2 8" xfId="28495"/>
    <cellStyle name="Input 2 2 2 3 4 2 9" xfId="28496"/>
    <cellStyle name="Input 2 2 2 3 4 3" xfId="28497"/>
    <cellStyle name="Input 2 2 2 3 4 3 2" xfId="28498"/>
    <cellStyle name="Input 2 2 2 3 4 3 3" xfId="28499"/>
    <cellStyle name="Input 2 2 2 3 4 3 4" xfId="28500"/>
    <cellStyle name="Input 2 2 2 3 4 3 5" xfId="28501"/>
    <cellStyle name="Input 2 2 2 3 4 3 6" xfId="28502"/>
    <cellStyle name="Input 2 2 2 3 4 3 7" xfId="28503"/>
    <cellStyle name="Input 2 2 2 3 4 3 8" xfId="28504"/>
    <cellStyle name="Input 2 2 2 3 4 4" xfId="28505"/>
    <cellStyle name="Input 2 2 2 3 4 4 2" xfId="28506"/>
    <cellStyle name="Input 2 2 2 3 4 4 3" xfId="28507"/>
    <cellStyle name="Input 2 2 2 3 4 4 4" xfId="28508"/>
    <cellStyle name="Input 2 2 2 3 4 4 5" xfId="28509"/>
    <cellStyle name="Input 2 2 2 3 4 4 6" xfId="28510"/>
    <cellStyle name="Input 2 2 2 3 4 4 7" xfId="28511"/>
    <cellStyle name="Input 2 2 2 3 4 4 8" xfId="28512"/>
    <cellStyle name="Input 2 2 2 3 4 4 9" xfId="28513"/>
    <cellStyle name="Input 2 2 2 3 4 5" xfId="28514"/>
    <cellStyle name="Input 2 2 2 3 4 6" xfId="28515"/>
    <cellStyle name="Input 2 2 2 3 4 7" xfId="28516"/>
    <cellStyle name="Input 2 2 2 3 4 8" xfId="28517"/>
    <cellStyle name="Input 2 2 2 3 4 9" xfId="28518"/>
    <cellStyle name="Input 2 2 2 3 5" xfId="28519"/>
    <cellStyle name="Input 2 2 2 3 5 10" xfId="28520"/>
    <cellStyle name="Input 2 2 2 3 5 2" xfId="28521"/>
    <cellStyle name="Input 2 2 2 3 5 2 2" xfId="28522"/>
    <cellStyle name="Input 2 2 2 3 5 2 3" xfId="28523"/>
    <cellStyle name="Input 2 2 2 3 5 2 4" xfId="28524"/>
    <cellStyle name="Input 2 2 2 3 5 2 5" xfId="28525"/>
    <cellStyle name="Input 2 2 2 3 5 2 6" xfId="28526"/>
    <cellStyle name="Input 2 2 2 3 5 2 7" xfId="28527"/>
    <cellStyle name="Input 2 2 2 3 5 2 8" xfId="28528"/>
    <cellStyle name="Input 2 2 2 3 5 2 9" xfId="28529"/>
    <cellStyle name="Input 2 2 2 3 5 3" xfId="28530"/>
    <cellStyle name="Input 2 2 2 3 5 4" xfId="28531"/>
    <cellStyle name="Input 2 2 2 3 5 5" xfId="28532"/>
    <cellStyle name="Input 2 2 2 3 5 6" xfId="28533"/>
    <cellStyle name="Input 2 2 2 3 5 7" xfId="28534"/>
    <cellStyle name="Input 2 2 2 3 5 8" xfId="28535"/>
    <cellStyle name="Input 2 2 2 3 5 9" xfId="28536"/>
    <cellStyle name="Input 2 2 2 3 6" xfId="28537"/>
    <cellStyle name="Input 2 2 2 3 6 2" xfId="28538"/>
    <cellStyle name="Input 2 2 2 3 6 3" xfId="28539"/>
    <cellStyle name="Input 2 2 2 3 6 4" xfId="28540"/>
    <cellStyle name="Input 2 2 2 3 6 5" xfId="28541"/>
    <cellStyle name="Input 2 2 2 3 6 6" xfId="28542"/>
    <cellStyle name="Input 2 2 2 3 6 7" xfId="28543"/>
    <cellStyle name="Input 2 2 2 3 6 8" xfId="28544"/>
    <cellStyle name="Input 2 2 2 3 7" xfId="28545"/>
    <cellStyle name="Input 2 2 2 3 7 2" xfId="28546"/>
    <cellStyle name="Input 2 2 2 3 7 3" xfId="28547"/>
    <cellStyle name="Input 2 2 2 3 7 4" xfId="28548"/>
    <cellStyle name="Input 2 2 2 3 7 5" xfId="28549"/>
    <cellStyle name="Input 2 2 2 3 7 6" xfId="28550"/>
    <cellStyle name="Input 2 2 2 3 7 7" xfId="28551"/>
    <cellStyle name="Input 2 2 2 3 7 8" xfId="28552"/>
    <cellStyle name="Input 2 2 2 3 7 9" xfId="28553"/>
    <cellStyle name="Input 2 2 2 3 8" xfId="28554"/>
    <cellStyle name="Input 2 2 2 3 9" xfId="28555"/>
    <cellStyle name="Input 2 2 2 4" xfId="9850"/>
    <cellStyle name="Input 2 2 2 4 10" xfId="28556"/>
    <cellStyle name="Input 2 2 2 4 11" xfId="28557"/>
    <cellStyle name="Input 2 2 2 4 12" xfId="28558"/>
    <cellStyle name="Input 2 2 2 4 13" xfId="28559"/>
    <cellStyle name="Input 2 2 2 4 14" xfId="28560"/>
    <cellStyle name="Input 2 2 2 4 15" xfId="28561"/>
    <cellStyle name="Input 2 2 2 4 16" xfId="28562"/>
    <cellStyle name="Input 2 2 2 4 17" xfId="28563"/>
    <cellStyle name="Input 2 2 2 4 18" xfId="28564"/>
    <cellStyle name="Input 2 2 2 4 2" xfId="28565"/>
    <cellStyle name="Input 2 2 2 4 2 10" xfId="28566"/>
    <cellStyle name="Input 2 2 2 4 2 2" xfId="28567"/>
    <cellStyle name="Input 2 2 2 4 2 2 2" xfId="28568"/>
    <cellStyle name="Input 2 2 2 4 2 2 3" xfId="28569"/>
    <cellStyle name="Input 2 2 2 4 2 2 4" xfId="28570"/>
    <cellStyle name="Input 2 2 2 4 2 2 5" xfId="28571"/>
    <cellStyle name="Input 2 2 2 4 2 2 6" xfId="28572"/>
    <cellStyle name="Input 2 2 2 4 2 2 7" xfId="28573"/>
    <cellStyle name="Input 2 2 2 4 2 2 8" xfId="28574"/>
    <cellStyle name="Input 2 2 2 4 2 2 9" xfId="28575"/>
    <cellStyle name="Input 2 2 2 4 2 3" xfId="28576"/>
    <cellStyle name="Input 2 2 2 4 2 4" xfId="28577"/>
    <cellStyle name="Input 2 2 2 4 2 5" xfId="28578"/>
    <cellStyle name="Input 2 2 2 4 2 6" xfId="28579"/>
    <cellStyle name="Input 2 2 2 4 2 7" xfId="28580"/>
    <cellStyle name="Input 2 2 2 4 2 8" xfId="28581"/>
    <cellStyle name="Input 2 2 2 4 2 9" xfId="28582"/>
    <cellStyle name="Input 2 2 2 4 3" xfId="28583"/>
    <cellStyle name="Input 2 2 2 4 3 2" xfId="28584"/>
    <cellStyle name="Input 2 2 2 4 3 3" xfId="28585"/>
    <cellStyle name="Input 2 2 2 4 3 4" xfId="28586"/>
    <cellStyle name="Input 2 2 2 4 3 5" xfId="28587"/>
    <cellStyle name="Input 2 2 2 4 3 6" xfId="28588"/>
    <cellStyle name="Input 2 2 2 4 3 7" xfId="28589"/>
    <cellStyle name="Input 2 2 2 4 3 8" xfId="28590"/>
    <cellStyle name="Input 2 2 2 4 4" xfId="28591"/>
    <cellStyle name="Input 2 2 2 4 4 2" xfId="28592"/>
    <cellStyle name="Input 2 2 2 4 4 3" xfId="28593"/>
    <cellStyle name="Input 2 2 2 4 4 4" xfId="28594"/>
    <cellStyle name="Input 2 2 2 4 4 5" xfId="28595"/>
    <cellStyle name="Input 2 2 2 4 4 6" xfId="28596"/>
    <cellStyle name="Input 2 2 2 4 4 7" xfId="28597"/>
    <cellStyle name="Input 2 2 2 4 4 8" xfId="28598"/>
    <cellStyle name="Input 2 2 2 4 4 9" xfId="28599"/>
    <cellStyle name="Input 2 2 2 4 5" xfId="28600"/>
    <cellStyle name="Input 2 2 2 4 6" xfId="28601"/>
    <cellStyle name="Input 2 2 2 4 7" xfId="28602"/>
    <cellStyle name="Input 2 2 2 4 8" xfId="28603"/>
    <cellStyle name="Input 2 2 2 4 9" xfId="28604"/>
    <cellStyle name="Input 2 2 2 5" xfId="28605"/>
    <cellStyle name="Input 2 2 2 5 10" xfId="28606"/>
    <cellStyle name="Input 2 2 2 5 11" xfId="28607"/>
    <cellStyle name="Input 2 2 2 5 12" xfId="28608"/>
    <cellStyle name="Input 2 2 2 5 13" xfId="28609"/>
    <cellStyle name="Input 2 2 2 5 14" xfId="28610"/>
    <cellStyle name="Input 2 2 2 5 15" xfId="28611"/>
    <cellStyle name="Input 2 2 2 5 16" xfId="28612"/>
    <cellStyle name="Input 2 2 2 5 17" xfId="28613"/>
    <cellStyle name="Input 2 2 2 5 18" xfId="28614"/>
    <cellStyle name="Input 2 2 2 5 2" xfId="28615"/>
    <cellStyle name="Input 2 2 2 5 3" xfId="28616"/>
    <cellStyle name="Input 2 2 2 5 4" xfId="28617"/>
    <cellStyle name="Input 2 2 2 5 5" xfId="28618"/>
    <cellStyle name="Input 2 2 2 5 6" xfId="28619"/>
    <cellStyle name="Input 2 2 2 5 7" xfId="28620"/>
    <cellStyle name="Input 2 2 2 5 8" xfId="28621"/>
    <cellStyle name="Input 2 2 2 5 9" xfId="28622"/>
    <cellStyle name="Input 2 2 2 6" xfId="28623"/>
    <cellStyle name="Input 2 2 2 6 10" xfId="28624"/>
    <cellStyle name="Input 2 2 2 6 11" xfId="28625"/>
    <cellStyle name="Input 2 2 2 6 12" xfId="28626"/>
    <cellStyle name="Input 2 2 2 6 13" xfId="28627"/>
    <cellStyle name="Input 2 2 2 6 14" xfId="28628"/>
    <cellStyle name="Input 2 2 2 6 15" xfId="28629"/>
    <cellStyle name="Input 2 2 2 6 16" xfId="28630"/>
    <cellStyle name="Input 2 2 2 6 17" xfId="28631"/>
    <cellStyle name="Input 2 2 2 6 18" xfId="28632"/>
    <cellStyle name="Input 2 2 2 6 2" xfId="28633"/>
    <cellStyle name="Input 2 2 2 6 3" xfId="28634"/>
    <cellStyle name="Input 2 2 2 6 4" xfId="28635"/>
    <cellStyle name="Input 2 2 2 6 5" xfId="28636"/>
    <cellStyle name="Input 2 2 2 6 6" xfId="28637"/>
    <cellStyle name="Input 2 2 2 6 7" xfId="28638"/>
    <cellStyle name="Input 2 2 2 6 8" xfId="28639"/>
    <cellStyle name="Input 2 2 2 6 9" xfId="28640"/>
    <cellStyle name="Input 2 2 2 7" xfId="28641"/>
    <cellStyle name="Input 2 2 2 7 2" xfId="28642"/>
    <cellStyle name="Input 2 2 2 7 3" xfId="28643"/>
    <cellStyle name="Input 2 2 2 7 4" xfId="28644"/>
    <cellStyle name="Input 2 2 2 7 5" xfId="28645"/>
    <cellStyle name="Input 2 2 2 7 6" xfId="28646"/>
    <cellStyle name="Input 2 2 2 7 7" xfId="28647"/>
    <cellStyle name="Input 2 2 2 7 8" xfId="28648"/>
    <cellStyle name="Input 2 2 2 7 9" xfId="28649"/>
    <cellStyle name="Input 2 2 2 8" xfId="28650"/>
    <cellStyle name="Input 2 2 2 8 2" xfId="28651"/>
    <cellStyle name="Input 2 2 2 8 3" xfId="28652"/>
    <cellStyle name="Input 2 2 2 8 4" xfId="28653"/>
    <cellStyle name="Input 2 2 2 8 5" xfId="28654"/>
    <cellStyle name="Input 2 2 2 8 6" xfId="28655"/>
    <cellStyle name="Input 2 2 2 8 7" xfId="28656"/>
    <cellStyle name="Input 2 2 2 8 8" xfId="28657"/>
    <cellStyle name="Input 2 2 2 8 9" xfId="28658"/>
    <cellStyle name="Input 2 2 2 9" xfId="28659"/>
    <cellStyle name="Input 2 2 2 9 2" xfId="28660"/>
    <cellStyle name="Input 2 2 2 9 3" xfId="28661"/>
    <cellStyle name="Input 2 2 2 9 4" xfId="28662"/>
    <cellStyle name="Input 2 2 2 9 5" xfId="28663"/>
    <cellStyle name="Input 2 2 2 9 6" xfId="28664"/>
    <cellStyle name="Input 2 2 2 9 7" xfId="28665"/>
    <cellStyle name="Input 2 2 2 9 8" xfId="28666"/>
    <cellStyle name="Input 2 2 20" xfId="28667"/>
    <cellStyle name="Input 2 2 21" xfId="28668"/>
    <cellStyle name="Input 2 2 22" xfId="28669"/>
    <cellStyle name="Input 2 2 23" xfId="28670"/>
    <cellStyle name="Input 2 2 24" xfId="28671"/>
    <cellStyle name="Input 2 2 25" xfId="28672"/>
    <cellStyle name="Input 2 2 3" xfId="9753"/>
    <cellStyle name="Input 2 2 3 10" xfId="28673"/>
    <cellStyle name="Input 2 2 3 10 2" xfId="28674"/>
    <cellStyle name="Input 2 2 3 10 3" xfId="28675"/>
    <cellStyle name="Input 2 2 3 10 4" xfId="28676"/>
    <cellStyle name="Input 2 2 3 10 5" xfId="28677"/>
    <cellStyle name="Input 2 2 3 10 6" xfId="28678"/>
    <cellStyle name="Input 2 2 3 10 7" xfId="28679"/>
    <cellStyle name="Input 2 2 3 10 8" xfId="28680"/>
    <cellStyle name="Input 2 2 3 11" xfId="28681"/>
    <cellStyle name="Input 2 2 3 11 2" xfId="28682"/>
    <cellStyle name="Input 2 2 3 11 3" xfId="28683"/>
    <cellStyle name="Input 2 2 3 11 4" xfId="28684"/>
    <cellStyle name="Input 2 2 3 11 5" xfId="28685"/>
    <cellStyle name="Input 2 2 3 11 6" xfId="28686"/>
    <cellStyle name="Input 2 2 3 11 7" xfId="28687"/>
    <cellStyle name="Input 2 2 3 11 8" xfId="28688"/>
    <cellStyle name="Input 2 2 3 12" xfId="28689"/>
    <cellStyle name="Input 2 2 3 13" xfId="28690"/>
    <cellStyle name="Input 2 2 3 14" xfId="28691"/>
    <cellStyle name="Input 2 2 3 15" xfId="28692"/>
    <cellStyle name="Input 2 2 3 16" xfId="28693"/>
    <cellStyle name="Input 2 2 3 17" xfId="28694"/>
    <cellStyle name="Input 2 2 3 18" xfId="28695"/>
    <cellStyle name="Input 2 2 3 19" xfId="28696"/>
    <cellStyle name="Input 2 2 3 2" xfId="28697"/>
    <cellStyle name="Input 2 2 3 2 10" xfId="28698"/>
    <cellStyle name="Input 2 2 3 2 10 2" xfId="28699"/>
    <cellStyle name="Input 2 2 3 2 10 3" xfId="28700"/>
    <cellStyle name="Input 2 2 3 2 10 4" xfId="28701"/>
    <cellStyle name="Input 2 2 3 2 10 5" xfId="28702"/>
    <cellStyle name="Input 2 2 3 2 10 6" xfId="28703"/>
    <cellStyle name="Input 2 2 3 2 10 7" xfId="28704"/>
    <cellStyle name="Input 2 2 3 2 10 8" xfId="28705"/>
    <cellStyle name="Input 2 2 3 2 11" xfId="28706"/>
    <cellStyle name="Input 2 2 3 2 12" xfId="28707"/>
    <cellStyle name="Input 2 2 3 2 13" xfId="28708"/>
    <cellStyle name="Input 2 2 3 2 14" xfId="28709"/>
    <cellStyle name="Input 2 2 3 2 15" xfId="28710"/>
    <cellStyle name="Input 2 2 3 2 16" xfId="28711"/>
    <cellStyle name="Input 2 2 3 2 17" xfId="28712"/>
    <cellStyle name="Input 2 2 3 2 18" xfId="28713"/>
    <cellStyle name="Input 2 2 3 2 19" xfId="28714"/>
    <cellStyle name="Input 2 2 3 2 2" xfId="28715"/>
    <cellStyle name="Input 2 2 3 2 2 10" xfId="28716"/>
    <cellStyle name="Input 2 2 3 2 2 11" xfId="28717"/>
    <cellStyle name="Input 2 2 3 2 2 12" xfId="28718"/>
    <cellStyle name="Input 2 2 3 2 2 13" xfId="28719"/>
    <cellStyle name="Input 2 2 3 2 2 14" xfId="28720"/>
    <cellStyle name="Input 2 2 3 2 2 15" xfId="28721"/>
    <cellStyle name="Input 2 2 3 2 2 16" xfId="28722"/>
    <cellStyle name="Input 2 2 3 2 2 17" xfId="28723"/>
    <cellStyle name="Input 2 2 3 2 2 18" xfId="28724"/>
    <cellStyle name="Input 2 2 3 2 2 19" xfId="28725"/>
    <cellStyle name="Input 2 2 3 2 2 2" xfId="28726"/>
    <cellStyle name="Input 2 2 3 2 2 2 10" xfId="28727"/>
    <cellStyle name="Input 2 2 3 2 2 2 11" xfId="28728"/>
    <cellStyle name="Input 2 2 3 2 2 2 12" xfId="28729"/>
    <cellStyle name="Input 2 2 3 2 2 2 13" xfId="28730"/>
    <cellStyle name="Input 2 2 3 2 2 2 14" xfId="28731"/>
    <cellStyle name="Input 2 2 3 2 2 2 15" xfId="28732"/>
    <cellStyle name="Input 2 2 3 2 2 2 2" xfId="28733"/>
    <cellStyle name="Input 2 2 3 2 2 2 2 2" xfId="28734"/>
    <cellStyle name="Input 2 2 3 2 2 2 2 3" xfId="28735"/>
    <cellStyle name="Input 2 2 3 2 2 2 2 4" xfId="28736"/>
    <cellStyle name="Input 2 2 3 2 2 2 2 5" xfId="28737"/>
    <cellStyle name="Input 2 2 3 2 2 2 2 6" xfId="28738"/>
    <cellStyle name="Input 2 2 3 2 2 2 2 7" xfId="28739"/>
    <cellStyle name="Input 2 2 3 2 2 2 2 8" xfId="28740"/>
    <cellStyle name="Input 2 2 3 2 2 2 2 9" xfId="28741"/>
    <cellStyle name="Input 2 2 3 2 2 2 3" xfId="28742"/>
    <cellStyle name="Input 2 2 3 2 2 2 3 2" xfId="28743"/>
    <cellStyle name="Input 2 2 3 2 2 2 3 3" xfId="28744"/>
    <cellStyle name="Input 2 2 3 2 2 2 3 4" xfId="28745"/>
    <cellStyle name="Input 2 2 3 2 2 2 3 5" xfId="28746"/>
    <cellStyle name="Input 2 2 3 2 2 2 3 6" xfId="28747"/>
    <cellStyle name="Input 2 2 3 2 2 2 3 7" xfId="28748"/>
    <cellStyle name="Input 2 2 3 2 2 2 3 8" xfId="28749"/>
    <cellStyle name="Input 2 2 3 2 2 2 3 9" xfId="28750"/>
    <cellStyle name="Input 2 2 3 2 2 2 4" xfId="28751"/>
    <cellStyle name="Input 2 2 3 2 2 2 4 2" xfId="28752"/>
    <cellStyle name="Input 2 2 3 2 2 2 4 3" xfId="28753"/>
    <cellStyle name="Input 2 2 3 2 2 2 4 4" xfId="28754"/>
    <cellStyle name="Input 2 2 3 2 2 2 4 5" xfId="28755"/>
    <cellStyle name="Input 2 2 3 2 2 2 4 6" xfId="28756"/>
    <cellStyle name="Input 2 2 3 2 2 2 4 7" xfId="28757"/>
    <cellStyle name="Input 2 2 3 2 2 2 4 8" xfId="28758"/>
    <cellStyle name="Input 2 2 3 2 2 2 4 9" xfId="28759"/>
    <cellStyle name="Input 2 2 3 2 2 2 5" xfId="28760"/>
    <cellStyle name="Input 2 2 3 2 2 2 5 2" xfId="28761"/>
    <cellStyle name="Input 2 2 3 2 2 2 5 3" xfId="28762"/>
    <cellStyle name="Input 2 2 3 2 2 2 5 4" xfId="28763"/>
    <cellStyle name="Input 2 2 3 2 2 2 5 5" xfId="28764"/>
    <cellStyle name="Input 2 2 3 2 2 2 5 6" xfId="28765"/>
    <cellStyle name="Input 2 2 3 2 2 2 5 7" xfId="28766"/>
    <cellStyle name="Input 2 2 3 2 2 2 5 8" xfId="28767"/>
    <cellStyle name="Input 2 2 3 2 2 2 6" xfId="28768"/>
    <cellStyle name="Input 2 2 3 2 2 2 6 2" xfId="28769"/>
    <cellStyle name="Input 2 2 3 2 2 2 6 3" xfId="28770"/>
    <cellStyle name="Input 2 2 3 2 2 2 6 4" xfId="28771"/>
    <cellStyle name="Input 2 2 3 2 2 2 6 5" xfId="28772"/>
    <cellStyle name="Input 2 2 3 2 2 2 6 6" xfId="28773"/>
    <cellStyle name="Input 2 2 3 2 2 2 6 7" xfId="28774"/>
    <cellStyle name="Input 2 2 3 2 2 2 6 8" xfId="28775"/>
    <cellStyle name="Input 2 2 3 2 2 2 7" xfId="28776"/>
    <cellStyle name="Input 2 2 3 2 2 2 7 2" xfId="28777"/>
    <cellStyle name="Input 2 2 3 2 2 2 7 3" xfId="28778"/>
    <cellStyle name="Input 2 2 3 2 2 2 7 4" xfId="28779"/>
    <cellStyle name="Input 2 2 3 2 2 2 7 5" xfId="28780"/>
    <cellStyle name="Input 2 2 3 2 2 2 7 6" xfId="28781"/>
    <cellStyle name="Input 2 2 3 2 2 2 7 7" xfId="28782"/>
    <cellStyle name="Input 2 2 3 2 2 2 7 8" xfId="28783"/>
    <cellStyle name="Input 2 2 3 2 2 2 8" xfId="28784"/>
    <cellStyle name="Input 2 2 3 2 2 2 9" xfId="28785"/>
    <cellStyle name="Input 2 2 3 2 2 20" xfId="28786"/>
    <cellStyle name="Input 2 2 3 2 2 21" xfId="28787"/>
    <cellStyle name="Input 2 2 3 2 2 22" xfId="28788"/>
    <cellStyle name="Input 2 2 3 2 2 23" xfId="28789"/>
    <cellStyle name="Input 2 2 3 2 2 24" xfId="28790"/>
    <cellStyle name="Input 2 2 3 2 2 25" xfId="28791"/>
    <cellStyle name="Input 2 2 3 2 2 26" xfId="28792"/>
    <cellStyle name="Input 2 2 3 2 2 27" xfId="28793"/>
    <cellStyle name="Input 2 2 3 2 2 3" xfId="28794"/>
    <cellStyle name="Input 2 2 3 2 2 3 10" xfId="28795"/>
    <cellStyle name="Input 2 2 3 2 2 3 11" xfId="28796"/>
    <cellStyle name="Input 2 2 3 2 2 3 12" xfId="28797"/>
    <cellStyle name="Input 2 2 3 2 2 3 13" xfId="28798"/>
    <cellStyle name="Input 2 2 3 2 2 3 14" xfId="28799"/>
    <cellStyle name="Input 2 2 3 2 2 3 15" xfId="28800"/>
    <cellStyle name="Input 2 2 3 2 2 3 2" xfId="28801"/>
    <cellStyle name="Input 2 2 3 2 2 3 2 2" xfId="28802"/>
    <cellStyle name="Input 2 2 3 2 2 3 2 3" xfId="28803"/>
    <cellStyle name="Input 2 2 3 2 2 3 2 4" xfId="28804"/>
    <cellStyle name="Input 2 2 3 2 2 3 2 5" xfId="28805"/>
    <cellStyle name="Input 2 2 3 2 2 3 2 6" xfId="28806"/>
    <cellStyle name="Input 2 2 3 2 2 3 2 7" xfId="28807"/>
    <cellStyle name="Input 2 2 3 2 2 3 2 8" xfId="28808"/>
    <cellStyle name="Input 2 2 3 2 2 3 3" xfId="28809"/>
    <cellStyle name="Input 2 2 3 2 2 3 3 2" xfId="28810"/>
    <cellStyle name="Input 2 2 3 2 2 3 3 3" xfId="28811"/>
    <cellStyle name="Input 2 2 3 2 2 3 3 4" xfId="28812"/>
    <cellStyle name="Input 2 2 3 2 2 3 3 5" xfId="28813"/>
    <cellStyle name="Input 2 2 3 2 2 3 3 6" xfId="28814"/>
    <cellStyle name="Input 2 2 3 2 2 3 3 7" xfId="28815"/>
    <cellStyle name="Input 2 2 3 2 2 3 3 8" xfId="28816"/>
    <cellStyle name="Input 2 2 3 2 2 3 4" xfId="28817"/>
    <cellStyle name="Input 2 2 3 2 2 3 4 2" xfId="28818"/>
    <cellStyle name="Input 2 2 3 2 2 3 4 3" xfId="28819"/>
    <cellStyle name="Input 2 2 3 2 2 3 4 4" xfId="28820"/>
    <cellStyle name="Input 2 2 3 2 2 3 4 5" xfId="28821"/>
    <cellStyle name="Input 2 2 3 2 2 3 4 6" xfId="28822"/>
    <cellStyle name="Input 2 2 3 2 2 3 4 7" xfId="28823"/>
    <cellStyle name="Input 2 2 3 2 2 3 4 8" xfId="28824"/>
    <cellStyle name="Input 2 2 3 2 2 3 5" xfId="28825"/>
    <cellStyle name="Input 2 2 3 2 2 3 5 2" xfId="28826"/>
    <cellStyle name="Input 2 2 3 2 2 3 5 3" xfId="28827"/>
    <cellStyle name="Input 2 2 3 2 2 3 5 4" xfId="28828"/>
    <cellStyle name="Input 2 2 3 2 2 3 5 5" xfId="28829"/>
    <cellStyle name="Input 2 2 3 2 2 3 5 6" xfId="28830"/>
    <cellStyle name="Input 2 2 3 2 2 3 5 7" xfId="28831"/>
    <cellStyle name="Input 2 2 3 2 2 3 5 8" xfId="28832"/>
    <cellStyle name="Input 2 2 3 2 2 3 6" xfId="28833"/>
    <cellStyle name="Input 2 2 3 2 2 3 6 2" xfId="28834"/>
    <cellStyle name="Input 2 2 3 2 2 3 6 3" xfId="28835"/>
    <cellStyle name="Input 2 2 3 2 2 3 6 4" xfId="28836"/>
    <cellStyle name="Input 2 2 3 2 2 3 6 5" xfId="28837"/>
    <cellStyle name="Input 2 2 3 2 2 3 6 6" xfId="28838"/>
    <cellStyle name="Input 2 2 3 2 2 3 6 7" xfId="28839"/>
    <cellStyle name="Input 2 2 3 2 2 3 6 8" xfId="28840"/>
    <cellStyle name="Input 2 2 3 2 2 3 7" xfId="28841"/>
    <cellStyle name="Input 2 2 3 2 2 3 7 2" xfId="28842"/>
    <cellStyle name="Input 2 2 3 2 2 3 7 3" xfId="28843"/>
    <cellStyle name="Input 2 2 3 2 2 3 7 4" xfId="28844"/>
    <cellStyle name="Input 2 2 3 2 2 3 7 5" xfId="28845"/>
    <cellStyle name="Input 2 2 3 2 2 3 7 6" xfId="28846"/>
    <cellStyle name="Input 2 2 3 2 2 3 7 7" xfId="28847"/>
    <cellStyle name="Input 2 2 3 2 2 3 7 8" xfId="28848"/>
    <cellStyle name="Input 2 2 3 2 2 3 8" xfId="28849"/>
    <cellStyle name="Input 2 2 3 2 2 3 9" xfId="28850"/>
    <cellStyle name="Input 2 2 3 2 2 4" xfId="28851"/>
    <cellStyle name="Input 2 2 3 2 2 4 2" xfId="28852"/>
    <cellStyle name="Input 2 2 3 2 2 4 3" xfId="28853"/>
    <cellStyle name="Input 2 2 3 2 2 4 4" xfId="28854"/>
    <cellStyle name="Input 2 2 3 2 2 4 5" xfId="28855"/>
    <cellStyle name="Input 2 2 3 2 2 4 6" xfId="28856"/>
    <cellStyle name="Input 2 2 3 2 2 4 7" xfId="28857"/>
    <cellStyle name="Input 2 2 3 2 2 4 8" xfId="28858"/>
    <cellStyle name="Input 2 2 3 2 2 4 9" xfId="28859"/>
    <cellStyle name="Input 2 2 3 2 2 5" xfId="28860"/>
    <cellStyle name="Input 2 2 3 2 2 5 2" xfId="28861"/>
    <cellStyle name="Input 2 2 3 2 2 5 3" xfId="28862"/>
    <cellStyle name="Input 2 2 3 2 2 5 4" xfId="28863"/>
    <cellStyle name="Input 2 2 3 2 2 5 5" xfId="28864"/>
    <cellStyle name="Input 2 2 3 2 2 5 6" xfId="28865"/>
    <cellStyle name="Input 2 2 3 2 2 5 7" xfId="28866"/>
    <cellStyle name="Input 2 2 3 2 2 5 8" xfId="28867"/>
    <cellStyle name="Input 2 2 3 2 2 5 9" xfId="28868"/>
    <cellStyle name="Input 2 2 3 2 2 6" xfId="28869"/>
    <cellStyle name="Input 2 2 3 2 2 6 2" xfId="28870"/>
    <cellStyle name="Input 2 2 3 2 2 6 3" xfId="28871"/>
    <cellStyle name="Input 2 2 3 2 2 6 4" xfId="28872"/>
    <cellStyle name="Input 2 2 3 2 2 6 5" xfId="28873"/>
    <cellStyle name="Input 2 2 3 2 2 6 6" xfId="28874"/>
    <cellStyle name="Input 2 2 3 2 2 6 7" xfId="28875"/>
    <cellStyle name="Input 2 2 3 2 2 6 8" xfId="28876"/>
    <cellStyle name="Input 2 2 3 2 2 6 9" xfId="28877"/>
    <cellStyle name="Input 2 2 3 2 2 7" xfId="28878"/>
    <cellStyle name="Input 2 2 3 2 2 7 2" xfId="28879"/>
    <cellStyle name="Input 2 2 3 2 2 7 3" xfId="28880"/>
    <cellStyle name="Input 2 2 3 2 2 7 4" xfId="28881"/>
    <cellStyle name="Input 2 2 3 2 2 7 5" xfId="28882"/>
    <cellStyle name="Input 2 2 3 2 2 7 6" xfId="28883"/>
    <cellStyle name="Input 2 2 3 2 2 7 7" xfId="28884"/>
    <cellStyle name="Input 2 2 3 2 2 7 8" xfId="28885"/>
    <cellStyle name="Input 2 2 3 2 2 8" xfId="28886"/>
    <cellStyle name="Input 2 2 3 2 2 8 2" xfId="28887"/>
    <cellStyle name="Input 2 2 3 2 2 8 3" xfId="28888"/>
    <cellStyle name="Input 2 2 3 2 2 8 4" xfId="28889"/>
    <cellStyle name="Input 2 2 3 2 2 8 5" xfId="28890"/>
    <cellStyle name="Input 2 2 3 2 2 8 6" xfId="28891"/>
    <cellStyle name="Input 2 2 3 2 2 8 7" xfId="28892"/>
    <cellStyle name="Input 2 2 3 2 2 8 8" xfId="28893"/>
    <cellStyle name="Input 2 2 3 2 2 9" xfId="28894"/>
    <cellStyle name="Input 2 2 3 2 2 9 2" xfId="28895"/>
    <cellStyle name="Input 2 2 3 2 2 9 3" xfId="28896"/>
    <cellStyle name="Input 2 2 3 2 2 9 4" xfId="28897"/>
    <cellStyle name="Input 2 2 3 2 2 9 5" xfId="28898"/>
    <cellStyle name="Input 2 2 3 2 2 9 6" xfId="28899"/>
    <cellStyle name="Input 2 2 3 2 2 9 7" xfId="28900"/>
    <cellStyle name="Input 2 2 3 2 2 9 8" xfId="28901"/>
    <cellStyle name="Input 2 2 3 2 20" xfId="28902"/>
    <cellStyle name="Input 2 2 3 2 21" xfId="28903"/>
    <cellStyle name="Input 2 2 3 2 22" xfId="28904"/>
    <cellStyle name="Input 2 2 3 2 23" xfId="28905"/>
    <cellStyle name="Input 2 2 3 2 24" xfId="28906"/>
    <cellStyle name="Input 2 2 3 2 25" xfId="28907"/>
    <cellStyle name="Input 2 2 3 2 26" xfId="28908"/>
    <cellStyle name="Input 2 2 3 2 3" xfId="28909"/>
    <cellStyle name="Input 2 2 3 2 3 10" xfId="28910"/>
    <cellStyle name="Input 2 2 3 2 3 11" xfId="28911"/>
    <cellStyle name="Input 2 2 3 2 3 12" xfId="28912"/>
    <cellStyle name="Input 2 2 3 2 3 13" xfId="28913"/>
    <cellStyle name="Input 2 2 3 2 3 14" xfId="28914"/>
    <cellStyle name="Input 2 2 3 2 3 15" xfId="28915"/>
    <cellStyle name="Input 2 2 3 2 3 16" xfId="28916"/>
    <cellStyle name="Input 2 2 3 2 3 17" xfId="28917"/>
    <cellStyle name="Input 2 2 3 2 3 18" xfId="28918"/>
    <cellStyle name="Input 2 2 3 2 3 19" xfId="28919"/>
    <cellStyle name="Input 2 2 3 2 3 2" xfId="28920"/>
    <cellStyle name="Input 2 2 3 2 3 2 2" xfId="28921"/>
    <cellStyle name="Input 2 2 3 2 3 2 3" xfId="28922"/>
    <cellStyle name="Input 2 2 3 2 3 2 4" xfId="28923"/>
    <cellStyle name="Input 2 2 3 2 3 2 5" xfId="28924"/>
    <cellStyle name="Input 2 2 3 2 3 2 6" xfId="28925"/>
    <cellStyle name="Input 2 2 3 2 3 2 7" xfId="28926"/>
    <cellStyle name="Input 2 2 3 2 3 2 8" xfId="28927"/>
    <cellStyle name="Input 2 2 3 2 3 2 9" xfId="28928"/>
    <cellStyle name="Input 2 2 3 2 3 20" xfId="28929"/>
    <cellStyle name="Input 2 2 3 2 3 21" xfId="28930"/>
    <cellStyle name="Input 2 2 3 2 3 22" xfId="28931"/>
    <cellStyle name="Input 2 2 3 2 3 23" xfId="28932"/>
    <cellStyle name="Input 2 2 3 2 3 24" xfId="28933"/>
    <cellStyle name="Input 2 2 3 2 3 3" xfId="28934"/>
    <cellStyle name="Input 2 2 3 2 3 3 2" xfId="28935"/>
    <cellStyle name="Input 2 2 3 2 3 3 3" xfId="28936"/>
    <cellStyle name="Input 2 2 3 2 3 3 4" xfId="28937"/>
    <cellStyle name="Input 2 2 3 2 3 3 5" xfId="28938"/>
    <cellStyle name="Input 2 2 3 2 3 3 6" xfId="28939"/>
    <cellStyle name="Input 2 2 3 2 3 3 7" xfId="28940"/>
    <cellStyle name="Input 2 2 3 2 3 3 8" xfId="28941"/>
    <cellStyle name="Input 2 2 3 2 3 3 9" xfId="28942"/>
    <cellStyle name="Input 2 2 3 2 3 4" xfId="28943"/>
    <cellStyle name="Input 2 2 3 2 3 4 2" xfId="28944"/>
    <cellStyle name="Input 2 2 3 2 3 4 3" xfId="28945"/>
    <cellStyle name="Input 2 2 3 2 3 4 4" xfId="28946"/>
    <cellStyle name="Input 2 2 3 2 3 4 5" xfId="28947"/>
    <cellStyle name="Input 2 2 3 2 3 4 6" xfId="28948"/>
    <cellStyle name="Input 2 2 3 2 3 4 7" xfId="28949"/>
    <cellStyle name="Input 2 2 3 2 3 4 8" xfId="28950"/>
    <cellStyle name="Input 2 2 3 2 3 4 9" xfId="28951"/>
    <cellStyle name="Input 2 2 3 2 3 5" xfId="28952"/>
    <cellStyle name="Input 2 2 3 2 3 5 2" xfId="28953"/>
    <cellStyle name="Input 2 2 3 2 3 5 3" xfId="28954"/>
    <cellStyle name="Input 2 2 3 2 3 5 4" xfId="28955"/>
    <cellStyle name="Input 2 2 3 2 3 5 5" xfId="28956"/>
    <cellStyle name="Input 2 2 3 2 3 5 6" xfId="28957"/>
    <cellStyle name="Input 2 2 3 2 3 5 7" xfId="28958"/>
    <cellStyle name="Input 2 2 3 2 3 5 8" xfId="28959"/>
    <cellStyle name="Input 2 2 3 2 3 6" xfId="28960"/>
    <cellStyle name="Input 2 2 3 2 3 6 2" xfId="28961"/>
    <cellStyle name="Input 2 2 3 2 3 6 3" xfId="28962"/>
    <cellStyle name="Input 2 2 3 2 3 6 4" xfId="28963"/>
    <cellStyle name="Input 2 2 3 2 3 6 5" xfId="28964"/>
    <cellStyle name="Input 2 2 3 2 3 6 6" xfId="28965"/>
    <cellStyle name="Input 2 2 3 2 3 6 7" xfId="28966"/>
    <cellStyle name="Input 2 2 3 2 3 6 8" xfId="28967"/>
    <cellStyle name="Input 2 2 3 2 3 7" xfId="28968"/>
    <cellStyle name="Input 2 2 3 2 3 7 2" xfId="28969"/>
    <cellStyle name="Input 2 2 3 2 3 7 3" xfId="28970"/>
    <cellStyle name="Input 2 2 3 2 3 7 4" xfId="28971"/>
    <cellStyle name="Input 2 2 3 2 3 7 5" xfId="28972"/>
    <cellStyle name="Input 2 2 3 2 3 7 6" xfId="28973"/>
    <cellStyle name="Input 2 2 3 2 3 7 7" xfId="28974"/>
    <cellStyle name="Input 2 2 3 2 3 7 8" xfId="28975"/>
    <cellStyle name="Input 2 2 3 2 3 8" xfId="28976"/>
    <cellStyle name="Input 2 2 3 2 3 9" xfId="28977"/>
    <cellStyle name="Input 2 2 3 2 4" xfId="28978"/>
    <cellStyle name="Input 2 2 3 2 4 10" xfId="28979"/>
    <cellStyle name="Input 2 2 3 2 4 11" xfId="28980"/>
    <cellStyle name="Input 2 2 3 2 4 12" xfId="28981"/>
    <cellStyle name="Input 2 2 3 2 4 13" xfId="28982"/>
    <cellStyle name="Input 2 2 3 2 4 14" xfId="28983"/>
    <cellStyle name="Input 2 2 3 2 4 15" xfId="28984"/>
    <cellStyle name="Input 2 2 3 2 4 16" xfId="28985"/>
    <cellStyle name="Input 2 2 3 2 4 17" xfId="28986"/>
    <cellStyle name="Input 2 2 3 2 4 18" xfId="28987"/>
    <cellStyle name="Input 2 2 3 2 4 2" xfId="28988"/>
    <cellStyle name="Input 2 2 3 2 4 3" xfId="28989"/>
    <cellStyle name="Input 2 2 3 2 4 4" xfId="28990"/>
    <cellStyle name="Input 2 2 3 2 4 5" xfId="28991"/>
    <cellStyle name="Input 2 2 3 2 4 6" xfId="28992"/>
    <cellStyle name="Input 2 2 3 2 4 7" xfId="28993"/>
    <cellStyle name="Input 2 2 3 2 4 8" xfId="28994"/>
    <cellStyle name="Input 2 2 3 2 4 9" xfId="28995"/>
    <cellStyle name="Input 2 2 3 2 5" xfId="28996"/>
    <cellStyle name="Input 2 2 3 2 5 10" xfId="28997"/>
    <cellStyle name="Input 2 2 3 2 5 11" xfId="28998"/>
    <cellStyle name="Input 2 2 3 2 5 12" xfId="28999"/>
    <cellStyle name="Input 2 2 3 2 5 13" xfId="29000"/>
    <cellStyle name="Input 2 2 3 2 5 14" xfId="29001"/>
    <cellStyle name="Input 2 2 3 2 5 15" xfId="29002"/>
    <cellStyle name="Input 2 2 3 2 5 16" xfId="29003"/>
    <cellStyle name="Input 2 2 3 2 5 17" xfId="29004"/>
    <cellStyle name="Input 2 2 3 2 5 18" xfId="29005"/>
    <cellStyle name="Input 2 2 3 2 5 2" xfId="29006"/>
    <cellStyle name="Input 2 2 3 2 5 3" xfId="29007"/>
    <cellStyle name="Input 2 2 3 2 5 4" xfId="29008"/>
    <cellStyle name="Input 2 2 3 2 5 5" xfId="29009"/>
    <cellStyle name="Input 2 2 3 2 5 6" xfId="29010"/>
    <cellStyle name="Input 2 2 3 2 5 7" xfId="29011"/>
    <cellStyle name="Input 2 2 3 2 5 8" xfId="29012"/>
    <cellStyle name="Input 2 2 3 2 5 9" xfId="29013"/>
    <cellStyle name="Input 2 2 3 2 6" xfId="29014"/>
    <cellStyle name="Input 2 2 3 2 6 10" xfId="29015"/>
    <cellStyle name="Input 2 2 3 2 6 11" xfId="29016"/>
    <cellStyle name="Input 2 2 3 2 6 12" xfId="29017"/>
    <cellStyle name="Input 2 2 3 2 6 13" xfId="29018"/>
    <cellStyle name="Input 2 2 3 2 6 14" xfId="29019"/>
    <cellStyle name="Input 2 2 3 2 6 15" xfId="29020"/>
    <cellStyle name="Input 2 2 3 2 6 16" xfId="29021"/>
    <cellStyle name="Input 2 2 3 2 6 17" xfId="29022"/>
    <cellStyle name="Input 2 2 3 2 6 18" xfId="29023"/>
    <cellStyle name="Input 2 2 3 2 6 2" xfId="29024"/>
    <cellStyle name="Input 2 2 3 2 6 3" xfId="29025"/>
    <cellStyle name="Input 2 2 3 2 6 4" xfId="29026"/>
    <cellStyle name="Input 2 2 3 2 6 5" xfId="29027"/>
    <cellStyle name="Input 2 2 3 2 6 6" xfId="29028"/>
    <cellStyle name="Input 2 2 3 2 6 7" xfId="29029"/>
    <cellStyle name="Input 2 2 3 2 6 8" xfId="29030"/>
    <cellStyle name="Input 2 2 3 2 6 9" xfId="29031"/>
    <cellStyle name="Input 2 2 3 2 7" xfId="29032"/>
    <cellStyle name="Input 2 2 3 2 7 2" xfId="29033"/>
    <cellStyle name="Input 2 2 3 2 7 3" xfId="29034"/>
    <cellStyle name="Input 2 2 3 2 7 4" xfId="29035"/>
    <cellStyle name="Input 2 2 3 2 7 5" xfId="29036"/>
    <cellStyle name="Input 2 2 3 2 7 6" xfId="29037"/>
    <cellStyle name="Input 2 2 3 2 7 7" xfId="29038"/>
    <cellStyle name="Input 2 2 3 2 7 8" xfId="29039"/>
    <cellStyle name="Input 2 2 3 2 7 9" xfId="29040"/>
    <cellStyle name="Input 2 2 3 2 8" xfId="29041"/>
    <cellStyle name="Input 2 2 3 2 8 2" xfId="29042"/>
    <cellStyle name="Input 2 2 3 2 8 3" xfId="29043"/>
    <cellStyle name="Input 2 2 3 2 8 4" xfId="29044"/>
    <cellStyle name="Input 2 2 3 2 8 5" xfId="29045"/>
    <cellStyle name="Input 2 2 3 2 8 6" xfId="29046"/>
    <cellStyle name="Input 2 2 3 2 8 7" xfId="29047"/>
    <cellStyle name="Input 2 2 3 2 8 8" xfId="29048"/>
    <cellStyle name="Input 2 2 3 2 8 9" xfId="29049"/>
    <cellStyle name="Input 2 2 3 2 9" xfId="29050"/>
    <cellStyle name="Input 2 2 3 2 9 2" xfId="29051"/>
    <cellStyle name="Input 2 2 3 2 9 3" xfId="29052"/>
    <cellStyle name="Input 2 2 3 2 9 4" xfId="29053"/>
    <cellStyle name="Input 2 2 3 2 9 5" xfId="29054"/>
    <cellStyle name="Input 2 2 3 2 9 6" xfId="29055"/>
    <cellStyle name="Input 2 2 3 2 9 7" xfId="29056"/>
    <cellStyle name="Input 2 2 3 2 9 8" xfId="29057"/>
    <cellStyle name="Input 2 2 3 20" xfId="29058"/>
    <cellStyle name="Input 2 2 3 21" xfId="29059"/>
    <cellStyle name="Input 2 2 3 22" xfId="29060"/>
    <cellStyle name="Input 2 2 3 23" xfId="29061"/>
    <cellStyle name="Input 2 2 3 24" xfId="29062"/>
    <cellStyle name="Input 2 2 3 25" xfId="29063"/>
    <cellStyle name="Input 2 2 3 26" xfId="29064"/>
    <cellStyle name="Input 2 2 3 27" xfId="29065"/>
    <cellStyle name="Input 2 2 3 3" xfId="29066"/>
    <cellStyle name="Input 2 2 3 3 10" xfId="29067"/>
    <cellStyle name="Input 2 2 3 3 11" xfId="29068"/>
    <cellStyle name="Input 2 2 3 3 12" xfId="29069"/>
    <cellStyle name="Input 2 2 3 3 13" xfId="29070"/>
    <cellStyle name="Input 2 2 3 3 14" xfId="29071"/>
    <cellStyle name="Input 2 2 3 3 15" xfId="29072"/>
    <cellStyle name="Input 2 2 3 3 16" xfId="29073"/>
    <cellStyle name="Input 2 2 3 3 17" xfId="29074"/>
    <cellStyle name="Input 2 2 3 3 18" xfId="29075"/>
    <cellStyle name="Input 2 2 3 3 19" xfId="29076"/>
    <cellStyle name="Input 2 2 3 3 2" xfId="29077"/>
    <cellStyle name="Input 2 2 3 3 2 10" xfId="29078"/>
    <cellStyle name="Input 2 2 3 3 2 11" xfId="29079"/>
    <cellStyle name="Input 2 2 3 3 2 12" xfId="29080"/>
    <cellStyle name="Input 2 2 3 3 2 13" xfId="29081"/>
    <cellStyle name="Input 2 2 3 3 2 14" xfId="29082"/>
    <cellStyle name="Input 2 2 3 3 2 15" xfId="29083"/>
    <cellStyle name="Input 2 2 3 3 2 2" xfId="29084"/>
    <cellStyle name="Input 2 2 3 3 2 2 2" xfId="29085"/>
    <cellStyle name="Input 2 2 3 3 2 2 3" xfId="29086"/>
    <cellStyle name="Input 2 2 3 3 2 2 4" xfId="29087"/>
    <cellStyle name="Input 2 2 3 3 2 2 5" xfId="29088"/>
    <cellStyle name="Input 2 2 3 3 2 2 6" xfId="29089"/>
    <cellStyle name="Input 2 2 3 3 2 2 7" xfId="29090"/>
    <cellStyle name="Input 2 2 3 3 2 2 8" xfId="29091"/>
    <cellStyle name="Input 2 2 3 3 2 2 9" xfId="29092"/>
    <cellStyle name="Input 2 2 3 3 2 3" xfId="29093"/>
    <cellStyle name="Input 2 2 3 3 2 3 2" xfId="29094"/>
    <cellStyle name="Input 2 2 3 3 2 3 3" xfId="29095"/>
    <cellStyle name="Input 2 2 3 3 2 3 4" xfId="29096"/>
    <cellStyle name="Input 2 2 3 3 2 3 5" xfId="29097"/>
    <cellStyle name="Input 2 2 3 3 2 3 6" xfId="29098"/>
    <cellStyle name="Input 2 2 3 3 2 3 7" xfId="29099"/>
    <cellStyle name="Input 2 2 3 3 2 3 8" xfId="29100"/>
    <cellStyle name="Input 2 2 3 3 2 3 9" xfId="29101"/>
    <cellStyle name="Input 2 2 3 3 2 4" xfId="29102"/>
    <cellStyle name="Input 2 2 3 3 2 4 2" xfId="29103"/>
    <cellStyle name="Input 2 2 3 3 2 4 3" xfId="29104"/>
    <cellStyle name="Input 2 2 3 3 2 4 4" xfId="29105"/>
    <cellStyle name="Input 2 2 3 3 2 4 5" xfId="29106"/>
    <cellStyle name="Input 2 2 3 3 2 4 6" xfId="29107"/>
    <cellStyle name="Input 2 2 3 3 2 4 7" xfId="29108"/>
    <cellStyle name="Input 2 2 3 3 2 4 8" xfId="29109"/>
    <cellStyle name="Input 2 2 3 3 2 4 9" xfId="29110"/>
    <cellStyle name="Input 2 2 3 3 2 5" xfId="29111"/>
    <cellStyle name="Input 2 2 3 3 2 5 2" xfId="29112"/>
    <cellStyle name="Input 2 2 3 3 2 5 3" xfId="29113"/>
    <cellStyle name="Input 2 2 3 3 2 5 4" xfId="29114"/>
    <cellStyle name="Input 2 2 3 3 2 5 5" xfId="29115"/>
    <cellStyle name="Input 2 2 3 3 2 5 6" xfId="29116"/>
    <cellStyle name="Input 2 2 3 3 2 5 7" xfId="29117"/>
    <cellStyle name="Input 2 2 3 3 2 5 8" xfId="29118"/>
    <cellStyle name="Input 2 2 3 3 2 6" xfId="29119"/>
    <cellStyle name="Input 2 2 3 3 2 6 2" xfId="29120"/>
    <cellStyle name="Input 2 2 3 3 2 6 3" xfId="29121"/>
    <cellStyle name="Input 2 2 3 3 2 6 4" xfId="29122"/>
    <cellStyle name="Input 2 2 3 3 2 6 5" xfId="29123"/>
    <cellStyle name="Input 2 2 3 3 2 6 6" xfId="29124"/>
    <cellStyle name="Input 2 2 3 3 2 6 7" xfId="29125"/>
    <cellStyle name="Input 2 2 3 3 2 6 8" xfId="29126"/>
    <cellStyle name="Input 2 2 3 3 2 7" xfId="29127"/>
    <cellStyle name="Input 2 2 3 3 2 7 2" xfId="29128"/>
    <cellStyle name="Input 2 2 3 3 2 7 3" xfId="29129"/>
    <cellStyle name="Input 2 2 3 3 2 7 4" xfId="29130"/>
    <cellStyle name="Input 2 2 3 3 2 7 5" xfId="29131"/>
    <cellStyle name="Input 2 2 3 3 2 7 6" xfId="29132"/>
    <cellStyle name="Input 2 2 3 3 2 7 7" xfId="29133"/>
    <cellStyle name="Input 2 2 3 3 2 7 8" xfId="29134"/>
    <cellStyle name="Input 2 2 3 3 2 8" xfId="29135"/>
    <cellStyle name="Input 2 2 3 3 2 9" xfId="29136"/>
    <cellStyle name="Input 2 2 3 3 20" xfId="29137"/>
    <cellStyle name="Input 2 2 3 3 21" xfId="29138"/>
    <cellStyle name="Input 2 2 3 3 22" xfId="29139"/>
    <cellStyle name="Input 2 2 3 3 23" xfId="29140"/>
    <cellStyle name="Input 2 2 3 3 24" xfId="29141"/>
    <cellStyle name="Input 2 2 3 3 25" xfId="29142"/>
    <cellStyle name="Input 2 2 3 3 26" xfId="29143"/>
    <cellStyle name="Input 2 2 3 3 27" xfId="29144"/>
    <cellStyle name="Input 2 2 3 3 3" xfId="29145"/>
    <cellStyle name="Input 2 2 3 3 3 10" xfId="29146"/>
    <cellStyle name="Input 2 2 3 3 3 11" xfId="29147"/>
    <cellStyle name="Input 2 2 3 3 3 12" xfId="29148"/>
    <cellStyle name="Input 2 2 3 3 3 13" xfId="29149"/>
    <cellStyle name="Input 2 2 3 3 3 14" xfId="29150"/>
    <cellStyle name="Input 2 2 3 3 3 15" xfId="29151"/>
    <cellStyle name="Input 2 2 3 3 3 2" xfId="29152"/>
    <cellStyle name="Input 2 2 3 3 3 2 2" xfId="29153"/>
    <cellStyle name="Input 2 2 3 3 3 2 3" xfId="29154"/>
    <cellStyle name="Input 2 2 3 3 3 2 4" xfId="29155"/>
    <cellStyle name="Input 2 2 3 3 3 2 5" xfId="29156"/>
    <cellStyle name="Input 2 2 3 3 3 2 6" xfId="29157"/>
    <cellStyle name="Input 2 2 3 3 3 2 7" xfId="29158"/>
    <cellStyle name="Input 2 2 3 3 3 2 8" xfId="29159"/>
    <cellStyle name="Input 2 2 3 3 3 3" xfId="29160"/>
    <cellStyle name="Input 2 2 3 3 3 3 2" xfId="29161"/>
    <cellStyle name="Input 2 2 3 3 3 3 3" xfId="29162"/>
    <cellStyle name="Input 2 2 3 3 3 3 4" xfId="29163"/>
    <cellStyle name="Input 2 2 3 3 3 3 5" xfId="29164"/>
    <cellStyle name="Input 2 2 3 3 3 3 6" xfId="29165"/>
    <cellStyle name="Input 2 2 3 3 3 3 7" xfId="29166"/>
    <cellStyle name="Input 2 2 3 3 3 3 8" xfId="29167"/>
    <cellStyle name="Input 2 2 3 3 3 4" xfId="29168"/>
    <cellStyle name="Input 2 2 3 3 3 4 2" xfId="29169"/>
    <cellStyle name="Input 2 2 3 3 3 4 3" xfId="29170"/>
    <cellStyle name="Input 2 2 3 3 3 4 4" xfId="29171"/>
    <cellStyle name="Input 2 2 3 3 3 4 5" xfId="29172"/>
    <cellStyle name="Input 2 2 3 3 3 4 6" xfId="29173"/>
    <cellStyle name="Input 2 2 3 3 3 4 7" xfId="29174"/>
    <cellStyle name="Input 2 2 3 3 3 4 8" xfId="29175"/>
    <cellStyle name="Input 2 2 3 3 3 5" xfId="29176"/>
    <cellStyle name="Input 2 2 3 3 3 5 2" xfId="29177"/>
    <cellStyle name="Input 2 2 3 3 3 5 3" xfId="29178"/>
    <cellStyle name="Input 2 2 3 3 3 5 4" xfId="29179"/>
    <cellStyle name="Input 2 2 3 3 3 5 5" xfId="29180"/>
    <cellStyle name="Input 2 2 3 3 3 5 6" xfId="29181"/>
    <cellStyle name="Input 2 2 3 3 3 5 7" xfId="29182"/>
    <cellStyle name="Input 2 2 3 3 3 5 8" xfId="29183"/>
    <cellStyle name="Input 2 2 3 3 3 6" xfId="29184"/>
    <cellStyle name="Input 2 2 3 3 3 6 2" xfId="29185"/>
    <cellStyle name="Input 2 2 3 3 3 6 3" xfId="29186"/>
    <cellStyle name="Input 2 2 3 3 3 6 4" xfId="29187"/>
    <cellStyle name="Input 2 2 3 3 3 6 5" xfId="29188"/>
    <cellStyle name="Input 2 2 3 3 3 6 6" xfId="29189"/>
    <cellStyle name="Input 2 2 3 3 3 6 7" xfId="29190"/>
    <cellStyle name="Input 2 2 3 3 3 6 8" xfId="29191"/>
    <cellStyle name="Input 2 2 3 3 3 7" xfId="29192"/>
    <cellStyle name="Input 2 2 3 3 3 7 2" xfId="29193"/>
    <cellStyle name="Input 2 2 3 3 3 7 3" xfId="29194"/>
    <cellStyle name="Input 2 2 3 3 3 7 4" xfId="29195"/>
    <cellStyle name="Input 2 2 3 3 3 7 5" xfId="29196"/>
    <cellStyle name="Input 2 2 3 3 3 7 6" xfId="29197"/>
    <cellStyle name="Input 2 2 3 3 3 7 7" xfId="29198"/>
    <cellStyle name="Input 2 2 3 3 3 7 8" xfId="29199"/>
    <cellStyle name="Input 2 2 3 3 3 8" xfId="29200"/>
    <cellStyle name="Input 2 2 3 3 3 9" xfId="29201"/>
    <cellStyle name="Input 2 2 3 3 4" xfId="29202"/>
    <cellStyle name="Input 2 2 3 3 4 2" xfId="29203"/>
    <cellStyle name="Input 2 2 3 3 4 3" xfId="29204"/>
    <cellStyle name="Input 2 2 3 3 4 4" xfId="29205"/>
    <cellStyle name="Input 2 2 3 3 4 5" xfId="29206"/>
    <cellStyle name="Input 2 2 3 3 4 6" xfId="29207"/>
    <cellStyle name="Input 2 2 3 3 4 7" xfId="29208"/>
    <cellStyle name="Input 2 2 3 3 4 8" xfId="29209"/>
    <cellStyle name="Input 2 2 3 3 4 9" xfId="29210"/>
    <cellStyle name="Input 2 2 3 3 5" xfId="29211"/>
    <cellStyle name="Input 2 2 3 3 5 2" xfId="29212"/>
    <cellStyle name="Input 2 2 3 3 5 3" xfId="29213"/>
    <cellStyle name="Input 2 2 3 3 5 4" xfId="29214"/>
    <cellStyle name="Input 2 2 3 3 5 5" xfId="29215"/>
    <cellStyle name="Input 2 2 3 3 5 6" xfId="29216"/>
    <cellStyle name="Input 2 2 3 3 5 7" xfId="29217"/>
    <cellStyle name="Input 2 2 3 3 5 8" xfId="29218"/>
    <cellStyle name="Input 2 2 3 3 5 9" xfId="29219"/>
    <cellStyle name="Input 2 2 3 3 6" xfId="29220"/>
    <cellStyle name="Input 2 2 3 3 6 2" xfId="29221"/>
    <cellStyle name="Input 2 2 3 3 6 3" xfId="29222"/>
    <cellStyle name="Input 2 2 3 3 6 4" xfId="29223"/>
    <cellStyle name="Input 2 2 3 3 6 5" xfId="29224"/>
    <cellStyle name="Input 2 2 3 3 6 6" xfId="29225"/>
    <cellStyle name="Input 2 2 3 3 6 7" xfId="29226"/>
    <cellStyle name="Input 2 2 3 3 6 8" xfId="29227"/>
    <cellStyle name="Input 2 2 3 3 6 9" xfId="29228"/>
    <cellStyle name="Input 2 2 3 3 7" xfId="29229"/>
    <cellStyle name="Input 2 2 3 3 7 2" xfId="29230"/>
    <cellStyle name="Input 2 2 3 3 7 3" xfId="29231"/>
    <cellStyle name="Input 2 2 3 3 7 4" xfId="29232"/>
    <cellStyle name="Input 2 2 3 3 7 5" xfId="29233"/>
    <cellStyle name="Input 2 2 3 3 7 6" xfId="29234"/>
    <cellStyle name="Input 2 2 3 3 7 7" xfId="29235"/>
    <cellStyle name="Input 2 2 3 3 7 8" xfId="29236"/>
    <cellStyle name="Input 2 2 3 3 8" xfId="29237"/>
    <cellStyle name="Input 2 2 3 3 8 2" xfId="29238"/>
    <cellStyle name="Input 2 2 3 3 8 3" xfId="29239"/>
    <cellStyle name="Input 2 2 3 3 8 4" xfId="29240"/>
    <cellStyle name="Input 2 2 3 3 8 5" xfId="29241"/>
    <cellStyle name="Input 2 2 3 3 8 6" xfId="29242"/>
    <cellStyle name="Input 2 2 3 3 8 7" xfId="29243"/>
    <cellStyle name="Input 2 2 3 3 8 8" xfId="29244"/>
    <cellStyle name="Input 2 2 3 3 9" xfId="29245"/>
    <cellStyle name="Input 2 2 3 3 9 2" xfId="29246"/>
    <cellStyle name="Input 2 2 3 3 9 3" xfId="29247"/>
    <cellStyle name="Input 2 2 3 3 9 4" xfId="29248"/>
    <cellStyle name="Input 2 2 3 3 9 5" xfId="29249"/>
    <cellStyle name="Input 2 2 3 3 9 6" xfId="29250"/>
    <cellStyle name="Input 2 2 3 3 9 7" xfId="29251"/>
    <cellStyle name="Input 2 2 3 3 9 8" xfId="29252"/>
    <cellStyle name="Input 2 2 3 4" xfId="29253"/>
    <cellStyle name="Input 2 2 3 4 10" xfId="29254"/>
    <cellStyle name="Input 2 2 3 4 11" xfId="29255"/>
    <cellStyle name="Input 2 2 3 4 12" xfId="29256"/>
    <cellStyle name="Input 2 2 3 4 13" xfId="29257"/>
    <cellStyle name="Input 2 2 3 4 14" xfId="29258"/>
    <cellStyle name="Input 2 2 3 4 15" xfId="29259"/>
    <cellStyle name="Input 2 2 3 4 16" xfId="29260"/>
    <cellStyle name="Input 2 2 3 4 17" xfId="29261"/>
    <cellStyle name="Input 2 2 3 4 18" xfId="29262"/>
    <cellStyle name="Input 2 2 3 4 19" xfId="29263"/>
    <cellStyle name="Input 2 2 3 4 2" xfId="29264"/>
    <cellStyle name="Input 2 2 3 4 2 10" xfId="29265"/>
    <cellStyle name="Input 2 2 3 4 2 2" xfId="29266"/>
    <cellStyle name="Input 2 2 3 4 2 2 2" xfId="29267"/>
    <cellStyle name="Input 2 2 3 4 2 2 3" xfId="29268"/>
    <cellStyle name="Input 2 2 3 4 2 2 4" xfId="29269"/>
    <cellStyle name="Input 2 2 3 4 2 2 5" xfId="29270"/>
    <cellStyle name="Input 2 2 3 4 2 2 6" xfId="29271"/>
    <cellStyle name="Input 2 2 3 4 2 2 7" xfId="29272"/>
    <cellStyle name="Input 2 2 3 4 2 2 8" xfId="29273"/>
    <cellStyle name="Input 2 2 3 4 2 2 9" xfId="29274"/>
    <cellStyle name="Input 2 2 3 4 2 3" xfId="29275"/>
    <cellStyle name="Input 2 2 3 4 2 4" xfId="29276"/>
    <cellStyle name="Input 2 2 3 4 2 5" xfId="29277"/>
    <cellStyle name="Input 2 2 3 4 2 6" xfId="29278"/>
    <cellStyle name="Input 2 2 3 4 2 7" xfId="29279"/>
    <cellStyle name="Input 2 2 3 4 2 8" xfId="29280"/>
    <cellStyle name="Input 2 2 3 4 2 9" xfId="29281"/>
    <cellStyle name="Input 2 2 3 4 20" xfId="29282"/>
    <cellStyle name="Input 2 2 3 4 21" xfId="29283"/>
    <cellStyle name="Input 2 2 3 4 22" xfId="29284"/>
    <cellStyle name="Input 2 2 3 4 23" xfId="29285"/>
    <cellStyle name="Input 2 2 3 4 24" xfId="29286"/>
    <cellStyle name="Input 2 2 3 4 3" xfId="29287"/>
    <cellStyle name="Input 2 2 3 4 3 2" xfId="29288"/>
    <cellStyle name="Input 2 2 3 4 3 3" xfId="29289"/>
    <cellStyle name="Input 2 2 3 4 3 4" xfId="29290"/>
    <cellStyle name="Input 2 2 3 4 3 5" xfId="29291"/>
    <cellStyle name="Input 2 2 3 4 3 6" xfId="29292"/>
    <cellStyle name="Input 2 2 3 4 3 7" xfId="29293"/>
    <cellStyle name="Input 2 2 3 4 3 8" xfId="29294"/>
    <cellStyle name="Input 2 2 3 4 3 9" xfId="29295"/>
    <cellStyle name="Input 2 2 3 4 4" xfId="29296"/>
    <cellStyle name="Input 2 2 3 4 4 2" xfId="29297"/>
    <cellStyle name="Input 2 2 3 4 4 3" xfId="29298"/>
    <cellStyle name="Input 2 2 3 4 4 4" xfId="29299"/>
    <cellStyle name="Input 2 2 3 4 4 5" xfId="29300"/>
    <cellStyle name="Input 2 2 3 4 4 6" xfId="29301"/>
    <cellStyle name="Input 2 2 3 4 4 7" xfId="29302"/>
    <cellStyle name="Input 2 2 3 4 4 8" xfId="29303"/>
    <cellStyle name="Input 2 2 3 4 4 9" xfId="29304"/>
    <cellStyle name="Input 2 2 3 4 5" xfId="29305"/>
    <cellStyle name="Input 2 2 3 4 5 2" xfId="29306"/>
    <cellStyle name="Input 2 2 3 4 5 3" xfId="29307"/>
    <cellStyle name="Input 2 2 3 4 5 4" xfId="29308"/>
    <cellStyle name="Input 2 2 3 4 5 5" xfId="29309"/>
    <cellStyle name="Input 2 2 3 4 5 6" xfId="29310"/>
    <cellStyle name="Input 2 2 3 4 5 7" xfId="29311"/>
    <cellStyle name="Input 2 2 3 4 5 8" xfId="29312"/>
    <cellStyle name="Input 2 2 3 4 6" xfId="29313"/>
    <cellStyle name="Input 2 2 3 4 6 2" xfId="29314"/>
    <cellStyle name="Input 2 2 3 4 6 3" xfId="29315"/>
    <cellStyle name="Input 2 2 3 4 6 4" xfId="29316"/>
    <cellStyle name="Input 2 2 3 4 6 5" xfId="29317"/>
    <cellStyle name="Input 2 2 3 4 6 6" xfId="29318"/>
    <cellStyle name="Input 2 2 3 4 6 7" xfId="29319"/>
    <cellStyle name="Input 2 2 3 4 6 8" xfId="29320"/>
    <cellStyle name="Input 2 2 3 4 7" xfId="29321"/>
    <cellStyle name="Input 2 2 3 4 7 2" xfId="29322"/>
    <cellStyle name="Input 2 2 3 4 7 3" xfId="29323"/>
    <cellStyle name="Input 2 2 3 4 7 4" xfId="29324"/>
    <cellStyle name="Input 2 2 3 4 7 5" xfId="29325"/>
    <cellStyle name="Input 2 2 3 4 7 6" xfId="29326"/>
    <cellStyle name="Input 2 2 3 4 7 7" xfId="29327"/>
    <cellStyle name="Input 2 2 3 4 7 8" xfId="29328"/>
    <cellStyle name="Input 2 2 3 4 8" xfId="29329"/>
    <cellStyle name="Input 2 2 3 4 9" xfId="29330"/>
    <cellStyle name="Input 2 2 3 5" xfId="29331"/>
    <cellStyle name="Input 2 2 3 5 10" xfId="29332"/>
    <cellStyle name="Input 2 2 3 5 11" xfId="29333"/>
    <cellStyle name="Input 2 2 3 5 12" xfId="29334"/>
    <cellStyle name="Input 2 2 3 5 13" xfId="29335"/>
    <cellStyle name="Input 2 2 3 5 14" xfId="29336"/>
    <cellStyle name="Input 2 2 3 5 15" xfId="29337"/>
    <cellStyle name="Input 2 2 3 5 16" xfId="29338"/>
    <cellStyle name="Input 2 2 3 5 17" xfId="29339"/>
    <cellStyle name="Input 2 2 3 5 18" xfId="29340"/>
    <cellStyle name="Input 2 2 3 5 2" xfId="29341"/>
    <cellStyle name="Input 2 2 3 5 2 10" xfId="29342"/>
    <cellStyle name="Input 2 2 3 5 2 2" xfId="29343"/>
    <cellStyle name="Input 2 2 3 5 2 2 2" xfId="29344"/>
    <cellStyle name="Input 2 2 3 5 2 2 3" xfId="29345"/>
    <cellStyle name="Input 2 2 3 5 2 2 4" xfId="29346"/>
    <cellStyle name="Input 2 2 3 5 2 2 5" xfId="29347"/>
    <cellStyle name="Input 2 2 3 5 2 2 6" xfId="29348"/>
    <cellStyle name="Input 2 2 3 5 2 2 7" xfId="29349"/>
    <cellStyle name="Input 2 2 3 5 2 2 8" xfId="29350"/>
    <cellStyle name="Input 2 2 3 5 2 2 9" xfId="29351"/>
    <cellStyle name="Input 2 2 3 5 2 3" xfId="29352"/>
    <cellStyle name="Input 2 2 3 5 2 4" xfId="29353"/>
    <cellStyle name="Input 2 2 3 5 2 5" xfId="29354"/>
    <cellStyle name="Input 2 2 3 5 2 6" xfId="29355"/>
    <cellStyle name="Input 2 2 3 5 2 7" xfId="29356"/>
    <cellStyle name="Input 2 2 3 5 2 8" xfId="29357"/>
    <cellStyle name="Input 2 2 3 5 2 9" xfId="29358"/>
    <cellStyle name="Input 2 2 3 5 3" xfId="29359"/>
    <cellStyle name="Input 2 2 3 5 3 2" xfId="29360"/>
    <cellStyle name="Input 2 2 3 5 3 3" xfId="29361"/>
    <cellStyle name="Input 2 2 3 5 3 4" xfId="29362"/>
    <cellStyle name="Input 2 2 3 5 3 5" xfId="29363"/>
    <cellStyle name="Input 2 2 3 5 3 6" xfId="29364"/>
    <cellStyle name="Input 2 2 3 5 3 7" xfId="29365"/>
    <cellStyle name="Input 2 2 3 5 3 8" xfId="29366"/>
    <cellStyle name="Input 2 2 3 5 4" xfId="29367"/>
    <cellStyle name="Input 2 2 3 5 4 2" xfId="29368"/>
    <cellStyle name="Input 2 2 3 5 4 3" xfId="29369"/>
    <cellStyle name="Input 2 2 3 5 4 4" xfId="29370"/>
    <cellStyle name="Input 2 2 3 5 4 5" xfId="29371"/>
    <cellStyle name="Input 2 2 3 5 4 6" xfId="29372"/>
    <cellStyle name="Input 2 2 3 5 4 7" xfId="29373"/>
    <cellStyle name="Input 2 2 3 5 4 8" xfId="29374"/>
    <cellStyle name="Input 2 2 3 5 4 9" xfId="29375"/>
    <cellStyle name="Input 2 2 3 5 5" xfId="29376"/>
    <cellStyle name="Input 2 2 3 5 6" xfId="29377"/>
    <cellStyle name="Input 2 2 3 5 7" xfId="29378"/>
    <cellStyle name="Input 2 2 3 5 8" xfId="29379"/>
    <cellStyle name="Input 2 2 3 5 9" xfId="29380"/>
    <cellStyle name="Input 2 2 3 6" xfId="29381"/>
    <cellStyle name="Input 2 2 3 6 10" xfId="29382"/>
    <cellStyle name="Input 2 2 3 6 11" xfId="29383"/>
    <cellStyle name="Input 2 2 3 6 12" xfId="29384"/>
    <cellStyle name="Input 2 2 3 6 13" xfId="29385"/>
    <cellStyle name="Input 2 2 3 6 14" xfId="29386"/>
    <cellStyle name="Input 2 2 3 6 15" xfId="29387"/>
    <cellStyle name="Input 2 2 3 6 16" xfId="29388"/>
    <cellStyle name="Input 2 2 3 6 17" xfId="29389"/>
    <cellStyle name="Input 2 2 3 6 18" xfId="29390"/>
    <cellStyle name="Input 2 2 3 6 2" xfId="29391"/>
    <cellStyle name="Input 2 2 3 6 2 2" xfId="29392"/>
    <cellStyle name="Input 2 2 3 6 2 3" xfId="29393"/>
    <cellStyle name="Input 2 2 3 6 2 4" xfId="29394"/>
    <cellStyle name="Input 2 2 3 6 2 5" xfId="29395"/>
    <cellStyle name="Input 2 2 3 6 2 6" xfId="29396"/>
    <cellStyle name="Input 2 2 3 6 2 7" xfId="29397"/>
    <cellStyle name="Input 2 2 3 6 2 8" xfId="29398"/>
    <cellStyle name="Input 2 2 3 6 2 9" xfId="29399"/>
    <cellStyle name="Input 2 2 3 6 3" xfId="29400"/>
    <cellStyle name="Input 2 2 3 6 4" xfId="29401"/>
    <cellStyle name="Input 2 2 3 6 5" xfId="29402"/>
    <cellStyle name="Input 2 2 3 6 6" xfId="29403"/>
    <cellStyle name="Input 2 2 3 6 7" xfId="29404"/>
    <cellStyle name="Input 2 2 3 6 8" xfId="29405"/>
    <cellStyle name="Input 2 2 3 6 9" xfId="29406"/>
    <cellStyle name="Input 2 2 3 7" xfId="29407"/>
    <cellStyle name="Input 2 2 3 7 10" xfId="29408"/>
    <cellStyle name="Input 2 2 3 7 11" xfId="29409"/>
    <cellStyle name="Input 2 2 3 7 12" xfId="29410"/>
    <cellStyle name="Input 2 2 3 7 13" xfId="29411"/>
    <cellStyle name="Input 2 2 3 7 14" xfId="29412"/>
    <cellStyle name="Input 2 2 3 7 15" xfId="29413"/>
    <cellStyle name="Input 2 2 3 7 16" xfId="29414"/>
    <cellStyle name="Input 2 2 3 7 17" xfId="29415"/>
    <cellStyle name="Input 2 2 3 7 18" xfId="29416"/>
    <cellStyle name="Input 2 2 3 7 2" xfId="29417"/>
    <cellStyle name="Input 2 2 3 7 3" xfId="29418"/>
    <cellStyle name="Input 2 2 3 7 4" xfId="29419"/>
    <cellStyle name="Input 2 2 3 7 5" xfId="29420"/>
    <cellStyle name="Input 2 2 3 7 6" xfId="29421"/>
    <cellStyle name="Input 2 2 3 7 7" xfId="29422"/>
    <cellStyle name="Input 2 2 3 7 8" xfId="29423"/>
    <cellStyle name="Input 2 2 3 7 9" xfId="29424"/>
    <cellStyle name="Input 2 2 3 8" xfId="29425"/>
    <cellStyle name="Input 2 2 3 8 2" xfId="29426"/>
    <cellStyle name="Input 2 2 3 8 3" xfId="29427"/>
    <cellStyle name="Input 2 2 3 8 4" xfId="29428"/>
    <cellStyle name="Input 2 2 3 8 5" xfId="29429"/>
    <cellStyle name="Input 2 2 3 8 6" xfId="29430"/>
    <cellStyle name="Input 2 2 3 8 7" xfId="29431"/>
    <cellStyle name="Input 2 2 3 8 8" xfId="29432"/>
    <cellStyle name="Input 2 2 3 8 9" xfId="29433"/>
    <cellStyle name="Input 2 2 3 9" xfId="29434"/>
    <cellStyle name="Input 2 2 3 9 2" xfId="29435"/>
    <cellStyle name="Input 2 2 3 9 3" xfId="29436"/>
    <cellStyle name="Input 2 2 3 9 4" xfId="29437"/>
    <cellStyle name="Input 2 2 3 9 5" xfId="29438"/>
    <cellStyle name="Input 2 2 3 9 6" xfId="29439"/>
    <cellStyle name="Input 2 2 3 9 7" xfId="29440"/>
    <cellStyle name="Input 2 2 3 9 8" xfId="29441"/>
    <cellStyle name="Input 2 2 3 9 9" xfId="29442"/>
    <cellStyle name="Input 2 2 4" xfId="9792"/>
    <cellStyle name="Input 2 2 4 10" xfId="29443"/>
    <cellStyle name="Input 2 2 4 11" xfId="29444"/>
    <cellStyle name="Input 2 2 4 12" xfId="29445"/>
    <cellStyle name="Input 2 2 4 13" xfId="29446"/>
    <cellStyle name="Input 2 2 4 14" xfId="29447"/>
    <cellStyle name="Input 2 2 4 15" xfId="29448"/>
    <cellStyle name="Input 2 2 4 16" xfId="29449"/>
    <cellStyle name="Input 2 2 4 17" xfId="29450"/>
    <cellStyle name="Input 2 2 4 18" xfId="29451"/>
    <cellStyle name="Input 2 2 4 19" xfId="29452"/>
    <cellStyle name="Input 2 2 4 2" xfId="29453"/>
    <cellStyle name="Input 2 2 4 2 10" xfId="29454"/>
    <cellStyle name="Input 2 2 4 2 11" xfId="29455"/>
    <cellStyle name="Input 2 2 4 2 12" xfId="29456"/>
    <cellStyle name="Input 2 2 4 2 13" xfId="29457"/>
    <cellStyle name="Input 2 2 4 2 14" xfId="29458"/>
    <cellStyle name="Input 2 2 4 2 15" xfId="29459"/>
    <cellStyle name="Input 2 2 4 2 16" xfId="29460"/>
    <cellStyle name="Input 2 2 4 2 17" xfId="29461"/>
    <cellStyle name="Input 2 2 4 2 18" xfId="29462"/>
    <cellStyle name="Input 2 2 4 2 19" xfId="29463"/>
    <cellStyle name="Input 2 2 4 2 2" xfId="29464"/>
    <cellStyle name="Input 2 2 4 2 2 10" xfId="29465"/>
    <cellStyle name="Input 2 2 4 2 2 11" xfId="29466"/>
    <cellStyle name="Input 2 2 4 2 2 12" xfId="29467"/>
    <cellStyle name="Input 2 2 4 2 2 13" xfId="29468"/>
    <cellStyle name="Input 2 2 4 2 2 14" xfId="29469"/>
    <cellStyle name="Input 2 2 4 2 2 15" xfId="29470"/>
    <cellStyle name="Input 2 2 4 2 2 2" xfId="29471"/>
    <cellStyle name="Input 2 2 4 2 2 2 2" xfId="29472"/>
    <cellStyle name="Input 2 2 4 2 2 2 3" xfId="29473"/>
    <cellStyle name="Input 2 2 4 2 2 2 4" xfId="29474"/>
    <cellStyle name="Input 2 2 4 2 2 2 5" xfId="29475"/>
    <cellStyle name="Input 2 2 4 2 2 2 6" xfId="29476"/>
    <cellStyle name="Input 2 2 4 2 2 2 7" xfId="29477"/>
    <cellStyle name="Input 2 2 4 2 2 2 8" xfId="29478"/>
    <cellStyle name="Input 2 2 4 2 2 2 9" xfId="29479"/>
    <cellStyle name="Input 2 2 4 2 2 3" xfId="29480"/>
    <cellStyle name="Input 2 2 4 2 2 3 2" xfId="29481"/>
    <cellStyle name="Input 2 2 4 2 2 3 3" xfId="29482"/>
    <cellStyle name="Input 2 2 4 2 2 3 4" xfId="29483"/>
    <cellStyle name="Input 2 2 4 2 2 3 5" xfId="29484"/>
    <cellStyle name="Input 2 2 4 2 2 3 6" xfId="29485"/>
    <cellStyle name="Input 2 2 4 2 2 3 7" xfId="29486"/>
    <cellStyle name="Input 2 2 4 2 2 3 8" xfId="29487"/>
    <cellStyle name="Input 2 2 4 2 2 4" xfId="29488"/>
    <cellStyle name="Input 2 2 4 2 2 4 2" xfId="29489"/>
    <cellStyle name="Input 2 2 4 2 2 4 3" xfId="29490"/>
    <cellStyle name="Input 2 2 4 2 2 4 4" xfId="29491"/>
    <cellStyle name="Input 2 2 4 2 2 4 5" xfId="29492"/>
    <cellStyle name="Input 2 2 4 2 2 4 6" xfId="29493"/>
    <cellStyle name="Input 2 2 4 2 2 4 7" xfId="29494"/>
    <cellStyle name="Input 2 2 4 2 2 4 8" xfId="29495"/>
    <cellStyle name="Input 2 2 4 2 2 5" xfId="29496"/>
    <cellStyle name="Input 2 2 4 2 2 5 2" xfId="29497"/>
    <cellStyle name="Input 2 2 4 2 2 5 3" xfId="29498"/>
    <cellStyle name="Input 2 2 4 2 2 5 4" xfId="29499"/>
    <cellStyle name="Input 2 2 4 2 2 5 5" xfId="29500"/>
    <cellStyle name="Input 2 2 4 2 2 5 6" xfId="29501"/>
    <cellStyle name="Input 2 2 4 2 2 5 7" xfId="29502"/>
    <cellStyle name="Input 2 2 4 2 2 5 8" xfId="29503"/>
    <cellStyle name="Input 2 2 4 2 2 6" xfId="29504"/>
    <cellStyle name="Input 2 2 4 2 2 6 2" xfId="29505"/>
    <cellStyle name="Input 2 2 4 2 2 6 3" xfId="29506"/>
    <cellStyle name="Input 2 2 4 2 2 6 4" xfId="29507"/>
    <cellStyle name="Input 2 2 4 2 2 6 5" xfId="29508"/>
    <cellStyle name="Input 2 2 4 2 2 6 6" xfId="29509"/>
    <cellStyle name="Input 2 2 4 2 2 6 7" xfId="29510"/>
    <cellStyle name="Input 2 2 4 2 2 6 8" xfId="29511"/>
    <cellStyle name="Input 2 2 4 2 2 7" xfId="29512"/>
    <cellStyle name="Input 2 2 4 2 2 7 2" xfId="29513"/>
    <cellStyle name="Input 2 2 4 2 2 7 3" xfId="29514"/>
    <cellStyle name="Input 2 2 4 2 2 7 4" xfId="29515"/>
    <cellStyle name="Input 2 2 4 2 2 7 5" xfId="29516"/>
    <cellStyle name="Input 2 2 4 2 2 7 6" xfId="29517"/>
    <cellStyle name="Input 2 2 4 2 2 7 7" xfId="29518"/>
    <cellStyle name="Input 2 2 4 2 2 7 8" xfId="29519"/>
    <cellStyle name="Input 2 2 4 2 2 8" xfId="29520"/>
    <cellStyle name="Input 2 2 4 2 2 9" xfId="29521"/>
    <cellStyle name="Input 2 2 4 2 20" xfId="29522"/>
    <cellStyle name="Input 2 2 4 2 21" xfId="29523"/>
    <cellStyle name="Input 2 2 4 2 22" xfId="29524"/>
    <cellStyle name="Input 2 2 4 2 23" xfId="29525"/>
    <cellStyle name="Input 2 2 4 2 24" xfId="29526"/>
    <cellStyle name="Input 2 2 4 2 25" xfId="29527"/>
    <cellStyle name="Input 2 2 4 2 26" xfId="29528"/>
    <cellStyle name="Input 2 2 4 2 27" xfId="29529"/>
    <cellStyle name="Input 2 2 4 2 3" xfId="29530"/>
    <cellStyle name="Input 2 2 4 2 3 10" xfId="29531"/>
    <cellStyle name="Input 2 2 4 2 3 11" xfId="29532"/>
    <cellStyle name="Input 2 2 4 2 3 12" xfId="29533"/>
    <cellStyle name="Input 2 2 4 2 3 13" xfId="29534"/>
    <cellStyle name="Input 2 2 4 2 3 14" xfId="29535"/>
    <cellStyle name="Input 2 2 4 2 3 15" xfId="29536"/>
    <cellStyle name="Input 2 2 4 2 3 2" xfId="29537"/>
    <cellStyle name="Input 2 2 4 2 3 2 2" xfId="29538"/>
    <cellStyle name="Input 2 2 4 2 3 2 3" xfId="29539"/>
    <cellStyle name="Input 2 2 4 2 3 2 4" xfId="29540"/>
    <cellStyle name="Input 2 2 4 2 3 2 5" xfId="29541"/>
    <cellStyle name="Input 2 2 4 2 3 2 6" xfId="29542"/>
    <cellStyle name="Input 2 2 4 2 3 2 7" xfId="29543"/>
    <cellStyle name="Input 2 2 4 2 3 2 8" xfId="29544"/>
    <cellStyle name="Input 2 2 4 2 3 3" xfId="29545"/>
    <cellStyle name="Input 2 2 4 2 3 3 2" xfId="29546"/>
    <cellStyle name="Input 2 2 4 2 3 3 3" xfId="29547"/>
    <cellStyle name="Input 2 2 4 2 3 3 4" xfId="29548"/>
    <cellStyle name="Input 2 2 4 2 3 3 5" xfId="29549"/>
    <cellStyle name="Input 2 2 4 2 3 3 6" xfId="29550"/>
    <cellStyle name="Input 2 2 4 2 3 3 7" xfId="29551"/>
    <cellStyle name="Input 2 2 4 2 3 3 8" xfId="29552"/>
    <cellStyle name="Input 2 2 4 2 3 4" xfId="29553"/>
    <cellStyle name="Input 2 2 4 2 3 4 2" xfId="29554"/>
    <cellStyle name="Input 2 2 4 2 3 4 3" xfId="29555"/>
    <cellStyle name="Input 2 2 4 2 3 4 4" xfId="29556"/>
    <cellStyle name="Input 2 2 4 2 3 4 5" xfId="29557"/>
    <cellStyle name="Input 2 2 4 2 3 4 6" xfId="29558"/>
    <cellStyle name="Input 2 2 4 2 3 4 7" xfId="29559"/>
    <cellStyle name="Input 2 2 4 2 3 4 8" xfId="29560"/>
    <cellStyle name="Input 2 2 4 2 3 5" xfId="29561"/>
    <cellStyle name="Input 2 2 4 2 3 5 2" xfId="29562"/>
    <cellStyle name="Input 2 2 4 2 3 5 3" xfId="29563"/>
    <cellStyle name="Input 2 2 4 2 3 5 4" xfId="29564"/>
    <cellStyle name="Input 2 2 4 2 3 5 5" xfId="29565"/>
    <cellStyle name="Input 2 2 4 2 3 5 6" xfId="29566"/>
    <cellStyle name="Input 2 2 4 2 3 5 7" xfId="29567"/>
    <cellStyle name="Input 2 2 4 2 3 5 8" xfId="29568"/>
    <cellStyle name="Input 2 2 4 2 3 6" xfId="29569"/>
    <cellStyle name="Input 2 2 4 2 3 6 2" xfId="29570"/>
    <cellStyle name="Input 2 2 4 2 3 6 3" xfId="29571"/>
    <cellStyle name="Input 2 2 4 2 3 6 4" xfId="29572"/>
    <cellStyle name="Input 2 2 4 2 3 6 5" xfId="29573"/>
    <cellStyle name="Input 2 2 4 2 3 6 6" xfId="29574"/>
    <cellStyle name="Input 2 2 4 2 3 6 7" xfId="29575"/>
    <cellStyle name="Input 2 2 4 2 3 6 8" xfId="29576"/>
    <cellStyle name="Input 2 2 4 2 3 7" xfId="29577"/>
    <cellStyle name="Input 2 2 4 2 3 7 2" xfId="29578"/>
    <cellStyle name="Input 2 2 4 2 3 7 3" xfId="29579"/>
    <cellStyle name="Input 2 2 4 2 3 7 4" xfId="29580"/>
    <cellStyle name="Input 2 2 4 2 3 7 5" xfId="29581"/>
    <cellStyle name="Input 2 2 4 2 3 7 6" xfId="29582"/>
    <cellStyle name="Input 2 2 4 2 3 7 7" xfId="29583"/>
    <cellStyle name="Input 2 2 4 2 3 7 8" xfId="29584"/>
    <cellStyle name="Input 2 2 4 2 3 8" xfId="29585"/>
    <cellStyle name="Input 2 2 4 2 3 9" xfId="29586"/>
    <cellStyle name="Input 2 2 4 2 4" xfId="29587"/>
    <cellStyle name="Input 2 2 4 2 4 2" xfId="29588"/>
    <cellStyle name="Input 2 2 4 2 4 3" xfId="29589"/>
    <cellStyle name="Input 2 2 4 2 4 4" xfId="29590"/>
    <cellStyle name="Input 2 2 4 2 4 5" xfId="29591"/>
    <cellStyle name="Input 2 2 4 2 4 6" xfId="29592"/>
    <cellStyle name="Input 2 2 4 2 4 7" xfId="29593"/>
    <cellStyle name="Input 2 2 4 2 4 8" xfId="29594"/>
    <cellStyle name="Input 2 2 4 2 4 9" xfId="29595"/>
    <cellStyle name="Input 2 2 4 2 5" xfId="29596"/>
    <cellStyle name="Input 2 2 4 2 5 2" xfId="29597"/>
    <cellStyle name="Input 2 2 4 2 5 3" xfId="29598"/>
    <cellStyle name="Input 2 2 4 2 5 4" xfId="29599"/>
    <cellStyle name="Input 2 2 4 2 5 5" xfId="29600"/>
    <cellStyle name="Input 2 2 4 2 5 6" xfId="29601"/>
    <cellStyle name="Input 2 2 4 2 5 7" xfId="29602"/>
    <cellStyle name="Input 2 2 4 2 5 8" xfId="29603"/>
    <cellStyle name="Input 2 2 4 2 6" xfId="29604"/>
    <cellStyle name="Input 2 2 4 2 6 2" xfId="29605"/>
    <cellStyle name="Input 2 2 4 2 6 3" xfId="29606"/>
    <cellStyle name="Input 2 2 4 2 6 4" xfId="29607"/>
    <cellStyle name="Input 2 2 4 2 6 5" xfId="29608"/>
    <cellStyle name="Input 2 2 4 2 6 6" xfId="29609"/>
    <cellStyle name="Input 2 2 4 2 6 7" xfId="29610"/>
    <cellStyle name="Input 2 2 4 2 6 8" xfId="29611"/>
    <cellStyle name="Input 2 2 4 2 7" xfId="29612"/>
    <cellStyle name="Input 2 2 4 2 7 2" xfId="29613"/>
    <cellStyle name="Input 2 2 4 2 7 3" xfId="29614"/>
    <cellStyle name="Input 2 2 4 2 7 4" xfId="29615"/>
    <cellStyle name="Input 2 2 4 2 7 5" xfId="29616"/>
    <cellStyle name="Input 2 2 4 2 7 6" xfId="29617"/>
    <cellStyle name="Input 2 2 4 2 7 7" xfId="29618"/>
    <cellStyle name="Input 2 2 4 2 7 8" xfId="29619"/>
    <cellStyle name="Input 2 2 4 2 8" xfId="29620"/>
    <cellStyle name="Input 2 2 4 2 8 2" xfId="29621"/>
    <cellStyle name="Input 2 2 4 2 8 3" xfId="29622"/>
    <cellStyle name="Input 2 2 4 2 8 4" xfId="29623"/>
    <cellStyle name="Input 2 2 4 2 8 5" xfId="29624"/>
    <cellStyle name="Input 2 2 4 2 8 6" xfId="29625"/>
    <cellStyle name="Input 2 2 4 2 8 7" xfId="29626"/>
    <cellStyle name="Input 2 2 4 2 8 8" xfId="29627"/>
    <cellStyle name="Input 2 2 4 2 9" xfId="29628"/>
    <cellStyle name="Input 2 2 4 2 9 2" xfId="29629"/>
    <cellStyle name="Input 2 2 4 2 9 3" xfId="29630"/>
    <cellStyle name="Input 2 2 4 2 9 4" xfId="29631"/>
    <cellStyle name="Input 2 2 4 2 9 5" xfId="29632"/>
    <cellStyle name="Input 2 2 4 2 9 6" xfId="29633"/>
    <cellStyle name="Input 2 2 4 2 9 7" xfId="29634"/>
    <cellStyle name="Input 2 2 4 2 9 8" xfId="29635"/>
    <cellStyle name="Input 2 2 4 20" xfId="29636"/>
    <cellStyle name="Input 2 2 4 21" xfId="29637"/>
    <cellStyle name="Input 2 2 4 22" xfId="29638"/>
    <cellStyle name="Input 2 2 4 23" xfId="29639"/>
    <cellStyle name="Input 2 2 4 24" xfId="29640"/>
    <cellStyle name="Input 2 2 4 3" xfId="29641"/>
    <cellStyle name="Input 2 2 4 3 10" xfId="29642"/>
    <cellStyle name="Input 2 2 4 3 11" xfId="29643"/>
    <cellStyle name="Input 2 2 4 3 12" xfId="29644"/>
    <cellStyle name="Input 2 2 4 3 13" xfId="29645"/>
    <cellStyle name="Input 2 2 4 3 14" xfId="29646"/>
    <cellStyle name="Input 2 2 4 3 15" xfId="29647"/>
    <cellStyle name="Input 2 2 4 3 16" xfId="29648"/>
    <cellStyle name="Input 2 2 4 3 17" xfId="29649"/>
    <cellStyle name="Input 2 2 4 3 18" xfId="29650"/>
    <cellStyle name="Input 2 2 4 3 19" xfId="29651"/>
    <cellStyle name="Input 2 2 4 3 2" xfId="29652"/>
    <cellStyle name="Input 2 2 4 3 2 10" xfId="29653"/>
    <cellStyle name="Input 2 2 4 3 2 2" xfId="29654"/>
    <cellStyle name="Input 2 2 4 3 2 2 2" xfId="29655"/>
    <cellStyle name="Input 2 2 4 3 2 2 3" xfId="29656"/>
    <cellStyle name="Input 2 2 4 3 2 2 4" xfId="29657"/>
    <cellStyle name="Input 2 2 4 3 2 2 5" xfId="29658"/>
    <cellStyle name="Input 2 2 4 3 2 2 6" xfId="29659"/>
    <cellStyle name="Input 2 2 4 3 2 2 7" xfId="29660"/>
    <cellStyle name="Input 2 2 4 3 2 2 8" xfId="29661"/>
    <cellStyle name="Input 2 2 4 3 2 2 9" xfId="29662"/>
    <cellStyle name="Input 2 2 4 3 2 3" xfId="29663"/>
    <cellStyle name="Input 2 2 4 3 2 4" xfId="29664"/>
    <cellStyle name="Input 2 2 4 3 2 5" xfId="29665"/>
    <cellStyle name="Input 2 2 4 3 2 6" xfId="29666"/>
    <cellStyle name="Input 2 2 4 3 2 7" xfId="29667"/>
    <cellStyle name="Input 2 2 4 3 2 8" xfId="29668"/>
    <cellStyle name="Input 2 2 4 3 2 9" xfId="29669"/>
    <cellStyle name="Input 2 2 4 3 20" xfId="29670"/>
    <cellStyle name="Input 2 2 4 3 21" xfId="29671"/>
    <cellStyle name="Input 2 2 4 3 22" xfId="29672"/>
    <cellStyle name="Input 2 2 4 3 23" xfId="29673"/>
    <cellStyle name="Input 2 2 4 3 24" xfId="29674"/>
    <cellStyle name="Input 2 2 4 3 3" xfId="29675"/>
    <cellStyle name="Input 2 2 4 3 3 2" xfId="29676"/>
    <cellStyle name="Input 2 2 4 3 3 3" xfId="29677"/>
    <cellStyle name="Input 2 2 4 3 3 4" xfId="29678"/>
    <cellStyle name="Input 2 2 4 3 3 5" xfId="29679"/>
    <cellStyle name="Input 2 2 4 3 3 6" xfId="29680"/>
    <cellStyle name="Input 2 2 4 3 3 7" xfId="29681"/>
    <cellStyle name="Input 2 2 4 3 3 8" xfId="29682"/>
    <cellStyle name="Input 2 2 4 3 4" xfId="29683"/>
    <cellStyle name="Input 2 2 4 3 4 2" xfId="29684"/>
    <cellStyle name="Input 2 2 4 3 4 3" xfId="29685"/>
    <cellStyle name="Input 2 2 4 3 4 4" xfId="29686"/>
    <cellStyle name="Input 2 2 4 3 4 5" xfId="29687"/>
    <cellStyle name="Input 2 2 4 3 4 6" xfId="29688"/>
    <cellStyle name="Input 2 2 4 3 4 7" xfId="29689"/>
    <cellStyle name="Input 2 2 4 3 4 8" xfId="29690"/>
    <cellStyle name="Input 2 2 4 3 4 9" xfId="29691"/>
    <cellStyle name="Input 2 2 4 3 5" xfId="29692"/>
    <cellStyle name="Input 2 2 4 3 5 2" xfId="29693"/>
    <cellStyle name="Input 2 2 4 3 5 3" xfId="29694"/>
    <cellStyle name="Input 2 2 4 3 5 4" xfId="29695"/>
    <cellStyle name="Input 2 2 4 3 5 5" xfId="29696"/>
    <cellStyle name="Input 2 2 4 3 5 6" xfId="29697"/>
    <cellStyle name="Input 2 2 4 3 5 7" xfId="29698"/>
    <cellStyle name="Input 2 2 4 3 5 8" xfId="29699"/>
    <cellStyle name="Input 2 2 4 3 6" xfId="29700"/>
    <cellStyle name="Input 2 2 4 3 6 2" xfId="29701"/>
    <cellStyle name="Input 2 2 4 3 6 3" xfId="29702"/>
    <cellStyle name="Input 2 2 4 3 6 4" xfId="29703"/>
    <cellStyle name="Input 2 2 4 3 6 5" xfId="29704"/>
    <cellStyle name="Input 2 2 4 3 6 6" xfId="29705"/>
    <cellStyle name="Input 2 2 4 3 6 7" xfId="29706"/>
    <cellStyle name="Input 2 2 4 3 6 8" xfId="29707"/>
    <cellStyle name="Input 2 2 4 3 7" xfId="29708"/>
    <cellStyle name="Input 2 2 4 3 7 2" xfId="29709"/>
    <cellStyle name="Input 2 2 4 3 7 3" xfId="29710"/>
    <cellStyle name="Input 2 2 4 3 7 4" xfId="29711"/>
    <cellStyle name="Input 2 2 4 3 7 5" xfId="29712"/>
    <cellStyle name="Input 2 2 4 3 7 6" xfId="29713"/>
    <cellStyle name="Input 2 2 4 3 7 7" xfId="29714"/>
    <cellStyle name="Input 2 2 4 3 7 8" xfId="29715"/>
    <cellStyle name="Input 2 2 4 3 8" xfId="29716"/>
    <cellStyle name="Input 2 2 4 3 9" xfId="29717"/>
    <cellStyle name="Input 2 2 4 4" xfId="29718"/>
    <cellStyle name="Input 2 2 4 4 10" xfId="29719"/>
    <cellStyle name="Input 2 2 4 4 11" xfId="29720"/>
    <cellStyle name="Input 2 2 4 4 12" xfId="29721"/>
    <cellStyle name="Input 2 2 4 4 13" xfId="29722"/>
    <cellStyle name="Input 2 2 4 4 14" xfId="29723"/>
    <cellStyle name="Input 2 2 4 4 15" xfId="29724"/>
    <cellStyle name="Input 2 2 4 4 16" xfId="29725"/>
    <cellStyle name="Input 2 2 4 4 17" xfId="29726"/>
    <cellStyle name="Input 2 2 4 4 18" xfId="29727"/>
    <cellStyle name="Input 2 2 4 4 2" xfId="29728"/>
    <cellStyle name="Input 2 2 4 4 2 10" xfId="29729"/>
    <cellStyle name="Input 2 2 4 4 2 2" xfId="29730"/>
    <cellStyle name="Input 2 2 4 4 2 2 2" xfId="29731"/>
    <cellStyle name="Input 2 2 4 4 2 2 3" xfId="29732"/>
    <cellStyle name="Input 2 2 4 4 2 2 4" xfId="29733"/>
    <cellStyle name="Input 2 2 4 4 2 2 5" xfId="29734"/>
    <cellStyle name="Input 2 2 4 4 2 2 6" xfId="29735"/>
    <cellStyle name="Input 2 2 4 4 2 2 7" xfId="29736"/>
    <cellStyle name="Input 2 2 4 4 2 2 8" xfId="29737"/>
    <cellStyle name="Input 2 2 4 4 2 2 9" xfId="29738"/>
    <cellStyle name="Input 2 2 4 4 2 3" xfId="29739"/>
    <cellStyle name="Input 2 2 4 4 2 4" xfId="29740"/>
    <cellStyle name="Input 2 2 4 4 2 5" xfId="29741"/>
    <cellStyle name="Input 2 2 4 4 2 6" xfId="29742"/>
    <cellStyle name="Input 2 2 4 4 2 7" xfId="29743"/>
    <cellStyle name="Input 2 2 4 4 2 8" xfId="29744"/>
    <cellStyle name="Input 2 2 4 4 2 9" xfId="29745"/>
    <cellStyle name="Input 2 2 4 4 3" xfId="29746"/>
    <cellStyle name="Input 2 2 4 4 3 2" xfId="29747"/>
    <cellStyle name="Input 2 2 4 4 3 3" xfId="29748"/>
    <cellStyle name="Input 2 2 4 4 3 4" xfId="29749"/>
    <cellStyle name="Input 2 2 4 4 3 5" xfId="29750"/>
    <cellStyle name="Input 2 2 4 4 3 6" xfId="29751"/>
    <cellStyle name="Input 2 2 4 4 3 7" xfId="29752"/>
    <cellStyle name="Input 2 2 4 4 3 8" xfId="29753"/>
    <cellStyle name="Input 2 2 4 4 4" xfId="29754"/>
    <cellStyle name="Input 2 2 4 4 4 2" xfId="29755"/>
    <cellStyle name="Input 2 2 4 4 4 3" xfId="29756"/>
    <cellStyle name="Input 2 2 4 4 4 4" xfId="29757"/>
    <cellStyle name="Input 2 2 4 4 4 5" xfId="29758"/>
    <cellStyle name="Input 2 2 4 4 4 6" xfId="29759"/>
    <cellStyle name="Input 2 2 4 4 4 7" xfId="29760"/>
    <cellStyle name="Input 2 2 4 4 4 8" xfId="29761"/>
    <cellStyle name="Input 2 2 4 4 4 9" xfId="29762"/>
    <cellStyle name="Input 2 2 4 4 5" xfId="29763"/>
    <cellStyle name="Input 2 2 4 4 6" xfId="29764"/>
    <cellStyle name="Input 2 2 4 4 7" xfId="29765"/>
    <cellStyle name="Input 2 2 4 4 8" xfId="29766"/>
    <cellStyle name="Input 2 2 4 4 9" xfId="29767"/>
    <cellStyle name="Input 2 2 4 5" xfId="29768"/>
    <cellStyle name="Input 2 2 4 5 10" xfId="29769"/>
    <cellStyle name="Input 2 2 4 5 11" xfId="29770"/>
    <cellStyle name="Input 2 2 4 5 12" xfId="29771"/>
    <cellStyle name="Input 2 2 4 5 13" xfId="29772"/>
    <cellStyle name="Input 2 2 4 5 14" xfId="29773"/>
    <cellStyle name="Input 2 2 4 5 15" xfId="29774"/>
    <cellStyle name="Input 2 2 4 5 16" xfId="29775"/>
    <cellStyle name="Input 2 2 4 5 17" xfId="29776"/>
    <cellStyle name="Input 2 2 4 5 18" xfId="29777"/>
    <cellStyle name="Input 2 2 4 5 2" xfId="29778"/>
    <cellStyle name="Input 2 2 4 5 2 10" xfId="29779"/>
    <cellStyle name="Input 2 2 4 5 2 2" xfId="29780"/>
    <cellStyle name="Input 2 2 4 5 2 2 2" xfId="29781"/>
    <cellStyle name="Input 2 2 4 5 2 2 3" xfId="29782"/>
    <cellStyle name="Input 2 2 4 5 2 2 4" xfId="29783"/>
    <cellStyle name="Input 2 2 4 5 2 2 5" xfId="29784"/>
    <cellStyle name="Input 2 2 4 5 2 2 6" xfId="29785"/>
    <cellStyle name="Input 2 2 4 5 2 2 7" xfId="29786"/>
    <cellStyle name="Input 2 2 4 5 2 2 8" xfId="29787"/>
    <cellStyle name="Input 2 2 4 5 2 2 9" xfId="29788"/>
    <cellStyle name="Input 2 2 4 5 2 3" xfId="29789"/>
    <cellStyle name="Input 2 2 4 5 2 4" xfId="29790"/>
    <cellStyle name="Input 2 2 4 5 2 5" xfId="29791"/>
    <cellStyle name="Input 2 2 4 5 2 6" xfId="29792"/>
    <cellStyle name="Input 2 2 4 5 2 7" xfId="29793"/>
    <cellStyle name="Input 2 2 4 5 2 8" xfId="29794"/>
    <cellStyle name="Input 2 2 4 5 2 9" xfId="29795"/>
    <cellStyle name="Input 2 2 4 5 3" xfId="29796"/>
    <cellStyle name="Input 2 2 4 5 3 2" xfId="29797"/>
    <cellStyle name="Input 2 2 4 5 3 3" xfId="29798"/>
    <cellStyle name="Input 2 2 4 5 3 4" xfId="29799"/>
    <cellStyle name="Input 2 2 4 5 3 5" xfId="29800"/>
    <cellStyle name="Input 2 2 4 5 3 6" xfId="29801"/>
    <cellStyle name="Input 2 2 4 5 3 7" xfId="29802"/>
    <cellStyle name="Input 2 2 4 5 3 8" xfId="29803"/>
    <cellStyle name="Input 2 2 4 5 4" xfId="29804"/>
    <cellStyle name="Input 2 2 4 5 4 2" xfId="29805"/>
    <cellStyle name="Input 2 2 4 5 4 3" xfId="29806"/>
    <cellStyle name="Input 2 2 4 5 4 4" xfId="29807"/>
    <cellStyle name="Input 2 2 4 5 4 5" xfId="29808"/>
    <cellStyle name="Input 2 2 4 5 4 6" xfId="29809"/>
    <cellStyle name="Input 2 2 4 5 4 7" xfId="29810"/>
    <cellStyle name="Input 2 2 4 5 4 8" xfId="29811"/>
    <cellStyle name="Input 2 2 4 5 4 9" xfId="29812"/>
    <cellStyle name="Input 2 2 4 5 5" xfId="29813"/>
    <cellStyle name="Input 2 2 4 5 6" xfId="29814"/>
    <cellStyle name="Input 2 2 4 5 7" xfId="29815"/>
    <cellStyle name="Input 2 2 4 5 8" xfId="29816"/>
    <cellStyle name="Input 2 2 4 5 9" xfId="29817"/>
    <cellStyle name="Input 2 2 4 6" xfId="29818"/>
    <cellStyle name="Input 2 2 4 6 10" xfId="29819"/>
    <cellStyle name="Input 2 2 4 6 11" xfId="29820"/>
    <cellStyle name="Input 2 2 4 6 12" xfId="29821"/>
    <cellStyle name="Input 2 2 4 6 13" xfId="29822"/>
    <cellStyle name="Input 2 2 4 6 14" xfId="29823"/>
    <cellStyle name="Input 2 2 4 6 15" xfId="29824"/>
    <cellStyle name="Input 2 2 4 6 16" xfId="29825"/>
    <cellStyle name="Input 2 2 4 6 17" xfId="29826"/>
    <cellStyle name="Input 2 2 4 6 18" xfId="29827"/>
    <cellStyle name="Input 2 2 4 6 2" xfId="29828"/>
    <cellStyle name="Input 2 2 4 6 2 2" xfId="29829"/>
    <cellStyle name="Input 2 2 4 6 2 3" xfId="29830"/>
    <cellStyle name="Input 2 2 4 6 2 4" xfId="29831"/>
    <cellStyle name="Input 2 2 4 6 2 5" xfId="29832"/>
    <cellStyle name="Input 2 2 4 6 2 6" xfId="29833"/>
    <cellStyle name="Input 2 2 4 6 2 7" xfId="29834"/>
    <cellStyle name="Input 2 2 4 6 2 8" xfId="29835"/>
    <cellStyle name="Input 2 2 4 6 2 9" xfId="29836"/>
    <cellStyle name="Input 2 2 4 6 3" xfId="29837"/>
    <cellStyle name="Input 2 2 4 6 4" xfId="29838"/>
    <cellStyle name="Input 2 2 4 6 5" xfId="29839"/>
    <cellStyle name="Input 2 2 4 6 6" xfId="29840"/>
    <cellStyle name="Input 2 2 4 6 7" xfId="29841"/>
    <cellStyle name="Input 2 2 4 6 8" xfId="29842"/>
    <cellStyle name="Input 2 2 4 6 9" xfId="29843"/>
    <cellStyle name="Input 2 2 4 7" xfId="29844"/>
    <cellStyle name="Input 2 2 4 7 2" xfId="29845"/>
    <cellStyle name="Input 2 2 4 7 3" xfId="29846"/>
    <cellStyle name="Input 2 2 4 7 4" xfId="29847"/>
    <cellStyle name="Input 2 2 4 7 5" xfId="29848"/>
    <cellStyle name="Input 2 2 4 7 6" xfId="29849"/>
    <cellStyle name="Input 2 2 4 7 7" xfId="29850"/>
    <cellStyle name="Input 2 2 4 7 8" xfId="29851"/>
    <cellStyle name="Input 2 2 4 7 9" xfId="29852"/>
    <cellStyle name="Input 2 2 4 8" xfId="29853"/>
    <cellStyle name="Input 2 2 4 8 2" xfId="29854"/>
    <cellStyle name="Input 2 2 4 8 3" xfId="29855"/>
    <cellStyle name="Input 2 2 4 8 4" xfId="29856"/>
    <cellStyle name="Input 2 2 4 8 5" xfId="29857"/>
    <cellStyle name="Input 2 2 4 8 6" xfId="29858"/>
    <cellStyle name="Input 2 2 4 8 7" xfId="29859"/>
    <cellStyle name="Input 2 2 4 8 8" xfId="29860"/>
    <cellStyle name="Input 2 2 4 8 9" xfId="29861"/>
    <cellStyle name="Input 2 2 4 9" xfId="29862"/>
    <cellStyle name="Input 2 2 5" xfId="9864"/>
    <cellStyle name="Input 2 2 5 10" xfId="29863"/>
    <cellStyle name="Input 2 2 5 11" xfId="29864"/>
    <cellStyle name="Input 2 2 5 12" xfId="29865"/>
    <cellStyle name="Input 2 2 5 13" xfId="29866"/>
    <cellStyle name="Input 2 2 5 14" xfId="29867"/>
    <cellStyle name="Input 2 2 5 15" xfId="29868"/>
    <cellStyle name="Input 2 2 5 16" xfId="29869"/>
    <cellStyle name="Input 2 2 5 17" xfId="29870"/>
    <cellStyle name="Input 2 2 5 18" xfId="29871"/>
    <cellStyle name="Input 2 2 5 19" xfId="29872"/>
    <cellStyle name="Input 2 2 5 2" xfId="29873"/>
    <cellStyle name="Input 2 2 5 2 10" xfId="29874"/>
    <cellStyle name="Input 2 2 5 2 2" xfId="29875"/>
    <cellStyle name="Input 2 2 5 2 2 2" xfId="29876"/>
    <cellStyle name="Input 2 2 5 2 2 3" xfId="29877"/>
    <cellStyle name="Input 2 2 5 2 2 4" xfId="29878"/>
    <cellStyle name="Input 2 2 5 2 2 5" xfId="29879"/>
    <cellStyle name="Input 2 2 5 2 2 6" xfId="29880"/>
    <cellStyle name="Input 2 2 5 2 2 7" xfId="29881"/>
    <cellStyle name="Input 2 2 5 2 2 8" xfId="29882"/>
    <cellStyle name="Input 2 2 5 2 2 9" xfId="29883"/>
    <cellStyle name="Input 2 2 5 2 3" xfId="29884"/>
    <cellStyle name="Input 2 2 5 2 4" xfId="29885"/>
    <cellStyle name="Input 2 2 5 2 5" xfId="29886"/>
    <cellStyle name="Input 2 2 5 2 6" xfId="29887"/>
    <cellStyle name="Input 2 2 5 2 7" xfId="29888"/>
    <cellStyle name="Input 2 2 5 2 8" xfId="29889"/>
    <cellStyle name="Input 2 2 5 2 9" xfId="29890"/>
    <cellStyle name="Input 2 2 5 3" xfId="29891"/>
    <cellStyle name="Input 2 2 5 3 2" xfId="29892"/>
    <cellStyle name="Input 2 2 5 3 3" xfId="29893"/>
    <cellStyle name="Input 2 2 5 3 4" xfId="29894"/>
    <cellStyle name="Input 2 2 5 3 5" xfId="29895"/>
    <cellStyle name="Input 2 2 5 3 6" xfId="29896"/>
    <cellStyle name="Input 2 2 5 3 7" xfId="29897"/>
    <cellStyle name="Input 2 2 5 3 8" xfId="29898"/>
    <cellStyle name="Input 2 2 5 4" xfId="29899"/>
    <cellStyle name="Input 2 2 5 4 2" xfId="29900"/>
    <cellStyle name="Input 2 2 5 4 3" xfId="29901"/>
    <cellStyle name="Input 2 2 5 4 4" xfId="29902"/>
    <cellStyle name="Input 2 2 5 4 5" xfId="29903"/>
    <cellStyle name="Input 2 2 5 4 6" xfId="29904"/>
    <cellStyle name="Input 2 2 5 4 7" xfId="29905"/>
    <cellStyle name="Input 2 2 5 4 8" xfId="29906"/>
    <cellStyle name="Input 2 2 5 4 9" xfId="29907"/>
    <cellStyle name="Input 2 2 5 5" xfId="29908"/>
    <cellStyle name="Input 2 2 5 6" xfId="29909"/>
    <cellStyle name="Input 2 2 5 7" xfId="29910"/>
    <cellStyle name="Input 2 2 5 8" xfId="29911"/>
    <cellStyle name="Input 2 2 5 9" xfId="29912"/>
    <cellStyle name="Input 2 2 6" xfId="29913"/>
    <cellStyle name="Input 2 2 6 10" xfId="29914"/>
    <cellStyle name="Input 2 2 6 11" xfId="29915"/>
    <cellStyle name="Input 2 2 6 12" xfId="29916"/>
    <cellStyle name="Input 2 2 6 13" xfId="29917"/>
    <cellStyle name="Input 2 2 6 14" xfId="29918"/>
    <cellStyle name="Input 2 2 6 15" xfId="29919"/>
    <cellStyle name="Input 2 2 6 16" xfId="29920"/>
    <cellStyle name="Input 2 2 6 17" xfId="29921"/>
    <cellStyle name="Input 2 2 6 18" xfId="29922"/>
    <cellStyle name="Input 2 2 6 2" xfId="29923"/>
    <cellStyle name="Input 2 2 6 2 10" xfId="29924"/>
    <cellStyle name="Input 2 2 6 2 2" xfId="29925"/>
    <cellStyle name="Input 2 2 6 2 2 2" xfId="29926"/>
    <cellStyle name="Input 2 2 6 2 2 3" xfId="29927"/>
    <cellStyle name="Input 2 2 6 2 2 4" xfId="29928"/>
    <cellStyle name="Input 2 2 6 2 2 5" xfId="29929"/>
    <cellStyle name="Input 2 2 6 2 2 6" xfId="29930"/>
    <cellStyle name="Input 2 2 6 2 2 7" xfId="29931"/>
    <cellStyle name="Input 2 2 6 2 2 8" xfId="29932"/>
    <cellStyle name="Input 2 2 6 2 2 9" xfId="29933"/>
    <cellStyle name="Input 2 2 6 2 3" xfId="29934"/>
    <cellStyle name="Input 2 2 6 2 4" xfId="29935"/>
    <cellStyle name="Input 2 2 6 2 5" xfId="29936"/>
    <cellStyle name="Input 2 2 6 2 6" xfId="29937"/>
    <cellStyle name="Input 2 2 6 2 7" xfId="29938"/>
    <cellStyle name="Input 2 2 6 2 8" xfId="29939"/>
    <cellStyle name="Input 2 2 6 2 9" xfId="29940"/>
    <cellStyle name="Input 2 2 6 3" xfId="29941"/>
    <cellStyle name="Input 2 2 6 3 2" xfId="29942"/>
    <cellStyle name="Input 2 2 6 3 3" xfId="29943"/>
    <cellStyle name="Input 2 2 6 3 4" xfId="29944"/>
    <cellStyle name="Input 2 2 6 3 5" xfId="29945"/>
    <cellStyle name="Input 2 2 6 3 6" xfId="29946"/>
    <cellStyle name="Input 2 2 6 3 7" xfId="29947"/>
    <cellStyle name="Input 2 2 6 3 8" xfId="29948"/>
    <cellStyle name="Input 2 2 6 4" xfId="29949"/>
    <cellStyle name="Input 2 2 6 4 2" xfId="29950"/>
    <cellStyle name="Input 2 2 6 4 3" xfId="29951"/>
    <cellStyle name="Input 2 2 6 4 4" xfId="29952"/>
    <cellStyle name="Input 2 2 6 4 5" xfId="29953"/>
    <cellStyle name="Input 2 2 6 4 6" xfId="29954"/>
    <cellStyle name="Input 2 2 6 4 7" xfId="29955"/>
    <cellStyle name="Input 2 2 6 4 8" xfId="29956"/>
    <cellStyle name="Input 2 2 6 4 9" xfId="29957"/>
    <cellStyle name="Input 2 2 6 5" xfId="29958"/>
    <cellStyle name="Input 2 2 6 6" xfId="29959"/>
    <cellStyle name="Input 2 2 6 7" xfId="29960"/>
    <cellStyle name="Input 2 2 6 8" xfId="29961"/>
    <cellStyle name="Input 2 2 6 9" xfId="29962"/>
    <cellStyle name="Input 2 2 7" xfId="29963"/>
    <cellStyle name="Input 2 2 7 10" xfId="29964"/>
    <cellStyle name="Input 2 2 7 11" xfId="29965"/>
    <cellStyle name="Input 2 2 7 12" xfId="29966"/>
    <cellStyle name="Input 2 2 7 13" xfId="29967"/>
    <cellStyle name="Input 2 2 7 14" xfId="29968"/>
    <cellStyle name="Input 2 2 7 15" xfId="29969"/>
    <cellStyle name="Input 2 2 7 16" xfId="29970"/>
    <cellStyle name="Input 2 2 7 17" xfId="29971"/>
    <cellStyle name="Input 2 2 7 18" xfId="29972"/>
    <cellStyle name="Input 2 2 7 2" xfId="29973"/>
    <cellStyle name="Input 2 2 7 3" xfId="29974"/>
    <cellStyle name="Input 2 2 7 4" xfId="29975"/>
    <cellStyle name="Input 2 2 7 5" xfId="29976"/>
    <cellStyle name="Input 2 2 7 6" xfId="29977"/>
    <cellStyle name="Input 2 2 7 7" xfId="29978"/>
    <cellStyle name="Input 2 2 7 8" xfId="29979"/>
    <cellStyle name="Input 2 2 7 9" xfId="29980"/>
    <cellStyle name="Input 2 2 8" xfId="29981"/>
    <cellStyle name="Input 2 2 8 10" xfId="29982"/>
    <cellStyle name="Input 2 2 8 11" xfId="29983"/>
    <cellStyle name="Input 2 2 8 12" xfId="29984"/>
    <cellStyle name="Input 2 2 8 13" xfId="29985"/>
    <cellStyle name="Input 2 2 8 14" xfId="29986"/>
    <cellStyle name="Input 2 2 8 15" xfId="29987"/>
    <cellStyle name="Input 2 2 8 16" xfId="29988"/>
    <cellStyle name="Input 2 2 8 17" xfId="29989"/>
    <cellStyle name="Input 2 2 8 18" xfId="29990"/>
    <cellStyle name="Input 2 2 8 2" xfId="29991"/>
    <cellStyle name="Input 2 2 8 3" xfId="29992"/>
    <cellStyle name="Input 2 2 8 4" xfId="29993"/>
    <cellStyle name="Input 2 2 8 5" xfId="29994"/>
    <cellStyle name="Input 2 2 8 6" xfId="29995"/>
    <cellStyle name="Input 2 2 8 7" xfId="29996"/>
    <cellStyle name="Input 2 2 8 8" xfId="29997"/>
    <cellStyle name="Input 2 2 8 9" xfId="29998"/>
    <cellStyle name="Input 2 2 9" xfId="29999"/>
    <cellStyle name="Input 2 2 9 10" xfId="30000"/>
    <cellStyle name="Input 2 2 9 11" xfId="30001"/>
    <cellStyle name="Input 2 2 9 12" xfId="30002"/>
    <cellStyle name="Input 2 2 9 13" xfId="30003"/>
    <cellStyle name="Input 2 2 9 14" xfId="30004"/>
    <cellStyle name="Input 2 2 9 15" xfId="30005"/>
    <cellStyle name="Input 2 2 9 16" xfId="30006"/>
    <cellStyle name="Input 2 2 9 17" xfId="30007"/>
    <cellStyle name="Input 2 2 9 18" xfId="30008"/>
    <cellStyle name="Input 2 2 9 2" xfId="30009"/>
    <cellStyle name="Input 2 2 9 3" xfId="30010"/>
    <cellStyle name="Input 2 2 9 4" xfId="30011"/>
    <cellStyle name="Input 2 2 9 5" xfId="30012"/>
    <cellStyle name="Input 2 2 9 6" xfId="30013"/>
    <cellStyle name="Input 2 2 9 7" xfId="30014"/>
    <cellStyle name="Input 2 2 9 8" xfId="30015"/>
    <cellStyle name="Input 2 2 9 9" xfId="30016"/>
    <cellStyle name="Input 2 20" xfId="30017"/>
    <cellStyle name="Input 2 21" xfId="30018"/>
    <cellStyle name="Input 2 22" xfId="30019"/>
    <cellStyle name="Input 2 23" xfId="30020"/>
    <cellStyle name="Input 2 24" xfId="30021"/>
    <cellStyle name="Input 2 25" xfId="30022"/>
    <cellStyle name="Input 2 26" xfId="30023"/>
    <cellStyle name="Input 2 27" xfId="30024"/>
    <cellStyle name="Input 2 28" xfId="30025"/>
    <cellStyle name="Input 2 29" xfId="30026"/>
    <cellStyle name="Input 2 3" xfId="79"/>
    <cellStyle name="Input 2 3 10" xfId="30027"/>
    <cellStyle name="Input 2 3 10 2" xfId="30028"/>
    <cellStyle name="Input 2 3 11" xfId="30029"/>
    <cellStyle name="Input 2 3 12" xfId="30030"/>
    <cellStyle name="Input 2 3 13" xfId="30031"/>
    <cellStyle name="Input 2 3 14" xfId="30032"/>
    <cellStyle name="Input 2 3 15" xfId="30033"/>
    <cellStyle name="Input 2 3 16" xfId="30034"/>
    <cellStyle name="Input 2 3 17" xfId="30035"/>
    <cellStyle name="Input 2 3 18" xfId="30036"/>
    <cellStyle name="Input 2 3 19" xfId="30037"/>
    <cellStyle name="Input 2 3 2" xfId="9761"/>
    <cellStyle name="Input 2 3 2 10" xfId="30038"/>
    <cellStyle name="Input 2 3 2 10 2" xfId="30039"/>
    <cellStyle name="Input 2 3 2 10 3" xfId="30040"/>
    <cellStyle name="Input 2 3 2 10 4" xfId="30041"/>
    <cellStyle name="Input 2 3 2 10 5" xfId="30042"/>
    <cellStyle name="Input 2 3 2 10 6" xfId="30043"/>
    <cellStyle name="Input 2 3 2 10 7" xfId="30044"/>
    <cellStyle name="Input 2 3 2 10 8" xfId="30045"/>
    <cellStyle name="Input 2 3 2 11" xfId="30046"/>
    <cellStyle name="Input 2 3 2 12" xfId="30047"/>
    <cellStyle name="Input 2 3 2 13" xfId="30048"/>
    <cellStyle name="Input 2 3 2 14" xfId="30049"/>
    <cellStyle name="Input 2 3 2 15" xfId="30050"/>
    <cellStyle name="Input 2 3 2 16" xfId="30051"/>
    <cellStyle name="Input 2 3 2 17" xfId="30052"/>
    <cellStyle name="Input 2 3 2 18" xfId="30053"/>
    <cellStyle name="Input 2 3 2 19" xfId="30054"/>
    <cellStyle name="Input 2 3 2 2" xfId="30055"/>
    <cellStyle name="Input 2 3 2 2 10" xfId="30056"/>
    <cellStyle name="Input 2 3 2 2 11" xfId="30057"/>
    <cellStyle name="Input 2 3 2 2 12" xfId="30058"/>
    <cellStyle name="Input 2 3 2 2 13" xfId="30059"/>
    <cellStyle name="Input 2 3 2 2 14" xfId="30060"/>
    <cellStyle name="Input 2 3 2 2 15" xfId="30061"/>
    <cellStyle name="Input 2 3 2 2 16" xfId="30062"/>
    <cellStyle name="Input 2 3 2 2 17" xfId="30063"/>
    <cellStyle name="Input 2 3 2 2 18" xfId="30064"/>
    <cellStyle name="Input 2 3 2 2 19" xfId="30065"/>
    <cellStyle name="Input 2 3 2 2 2" xfId="30066"/>
    <cellStyle name="Input 2 3 2 2 2 10" xfId="30067"/>
    <cellStyle name="Input 2 3 2 2 2 11" xfId="30068"/>
    <cellStyle name="Input 2 3 2 2 2 12" xfId="30069"/>
    <cellStyle name="Input 2 3 2 2 2 13" xfId="30070"/>
    <cellStyle name="Input 2 3 2 2 2 14" xfId="30071"/>
    <cellStyle name="Input 2 3 2 2 2 15" xfId="30072"/>
    <cellStyle name="Input 2 3 2 2 2 2" xfId="30073"/>
    <cellStyle name="Input 2 3 2 2 2 2 10" xfId="30074"/>
    <cellStyle name="Input 2 3 2 2 2 2 2" xfId="30075"/>
    <cellStyle name="Input 2 3 2 2 2 2 2 2" xfId="30076"/>
    <cellStyle name="Input 2 3 2 2 2 2 2 3" xfId="30077"/>
    <cellStyle name="Input 2 3 2 2 2 2 2 4" xfId="30078"/>
    <cellStyle name="Input 2 3 2 2 2 2 2 5" xfId="30079"/>
    <cellStyle name="Input 2 3 2 2 2 2 2 6" xfId="30080"/>
    <cellStyle name="Input 2 3 2 2 2 2 2 7" xfId="30081"/>
    <cellStyle name="Input 2 3 2 2 2 2 2 8" xfId="30082"/>
    <cellStyle name="Input 2 3 2 2 2 2 2 9" xfId="30083"/>
    <cellStyle name="Input 2 3 2 2 2 2 3" xfId="30084"/>
    <cellStyle name="Input 2 3 2 2 2 2 4" xfId="30085"/>
    <cellStyle name="Input 2 3 2 2 2 2 5" xfId="30086"/>
    <cellStyle name="Input 2 3 2 2 2 2 6" xfId="30087"/>
    <cellStyle name="Input 2 3 2 2 2 2 7" xfId="30088"/>
    <cellStyle name="Input 2 3 2 2 2 2 8" xfId="30089"/>
    <cellStyle name="Input 2 3 2 2 2 2 9" xfId="30090"/>
    <cellStyle name="Input 2 3 2 2 2 3" xfId="30091"/>
    <cellStyle name="Input 2 3 2 2 2 3 2" xfId="30092"/>
    <cellStyle name="Input 2 3 2 2 2 3 3" xfId="30093"/>
    <cellStyle name="Input 2 3 2 2 2 3 4" xfId="30094"/>
    <cellStyle name="Input 2 3 2 2 2 3 5" xfId="30095"/>
    <cellStyle name="Input 2 3 2 2 2 3 6" xfId="30096"/>
    <cellStyle name="Input 2 3 2 2 2 3 7" xfId="30097"/>
    <cellStyle name="Input 2 3 2 2 2 3 8" xfId="30098"/>
    <cellStyle name="Input 2 3 2 2 2 3 9" xfId="30099"/>
    <cellStyle name="Input 2 3 2 2 2 4" xfId="30100"/>
    <cellStyle name="Input 2 3 2 2 2 4 2" xfId="30101"/>
    <cellStyle name="Input 2 3 2 2 2 4 3" xfId="30102"/>
    <cellStyle name="Input 2 3 2 2 2 4 4" xfId="30103"/>
    <cellStyle name="Input 2 3 2 2 2 4 5" xfId="30104"/>
    <cellStyle name="Input 2 3 2 2 2 4 6" xfId="30105"/>
    <cellStyle name="Input 2 3 2 2 2 4 7" xfId="30106"/>
    <cellStyle name="Input 2 3 2 2 2 4 8" xfId="30107"/>
    <cellStyle name="Input 2 3 2 2 2 4 9" xfId="30108"/>
    <cellStyle name="Input 2 3 2 2 2 5" xfId="30109"/>
    <cellStyle name="Input 2 3 2 2 2 5 2" xfId="30110"/>
    <cellStyle name="Input 2 3 2 2 2 5 3" xfId="30111"/>
    <cellStyle name="Input 2 3 2 2 2 5 4" xfId="30112"/>
    <cellStyle name="Input 2 3 2 2 2 5 5" xfId="30113"/>
    <cellStyle name="Input 2 3 2 2 2 5 6" xfId="30114"/>
    <cellStyle name="Input 2 3 2 2 2 5 7" xfId="30115"/>
    <cellStyle name="Input 2 3 2 2 2 5 8" xfId="30116"/>
    <cellStyle name="Input 2 3 2 2 2 6" xfId="30117"/>
    <cellStyle name="Input 2 3 2 2 2 6 2" xfId="30118"/>
    <cellStyle name="Input 2 3 2 2 2 6 3" xfId="30119"/>
    <cellStyle name="Input 2 3 2 2 2 6 4" xfId="30120"/>
    <cellStyle name="Input 2 3 2 2 2 6 5" xfId="30121"/>
    <cellStyle name="Input 2 3 2 2 2 6 6" xfId="30122"/>
    <cellStyle name="Input 2 3 2 2 2 6 7" xfId="30123"/>
    <cellStyle name="Input 2 3 2 2 2 6 8" xfId="30124"/>
    <cellStyle name="Input 2 3 2 2 2 7" xfId="30125"/>
    <cellStyle name="Input 2 3 2 2 2 7 2" xfId="30126"/>
    <cellStyle name="Input 2 3 2 2 2 7 3" xfId="30127"/>
    <cellStyle name="Input 2 3 2 2 2 7 4" xfId="30128"/>
    <cellStyle name="Input 2 3 2 2 2 7 5" xfId="30129"/>
    <cellStyle name="Input 2 3 2 2 2 7 6" xfId="30130"/>
    <cellStyle name="Input 2 3 2 2 2 7 7" xfId="30131"/>
    <cellStyle name="Input 2 3 2 2 2 7 8" xfId="30132"/>
    <cellStyle name="Input 2 3 2 2 2 8" xfId="30133"/>
    <cellStyle name="Input 2 3 2 2 2 9" xfId="30134"/>
    <cellStyle name="Input 2 3 2 2 20" xfId="30135"/>
    <cellStyle name="Input 2 3 2 2 21" xfId="30136"/>
    <cellStyle name="Input 2 3 2 2 22" xfId="30137"/>
    <cellStyle name="Input 2 3 2 2 23" xfId="30138"/>
    <cellStyle name="Input 2 3 2 2 24" xfId="30139"/>
    <cellStyle name="Input 2 3 2 2 25" xfId="30140"/>
    <cellStyle name="Input 2 3 2 2 26" xfId="30141"/>
    <cellStyle name="Input 2 3 2 2 27" xfId="30142"/>
    <cellStyle name="Input 2 3 2 2 3" xfId="30143"/>
    <cellStyle name="Input 2 3 2 2 3 10" xfId="30144"/>
    <cellStyle name="Input 2 3 2 2 3 11" xfId="30145"/>
    <cellStyle name="Input 2 3 2 2 3 12" xfId="30146"/>
    <cellStyle name="Input 2 3 2 2 3 13" xfId="30147"/>
    <cellStyle name="Input 2 3 2 2 3 14" xfId="30148"/>
    <cellStyle name="Input 2 3 2 2 3 15" xfId="30149"/>
    <cellStyle name="Input 2 3 2 2 3 2" xfId="30150"/>
    <cellStyle name="Input 2 3 2 2 3 2 10" xfId="30151"/>
    <cellStyle name="Input 2 3 2 2 3 2 2" xfId="30152"/>
    <cellStyle name="Input 2 3 2 2 3 2 2 2" xfId="30153"/>
    <cellStyle name="Input 2 3 2 2 3 2 2 3" xfId="30154"/>
    <cellStyle name="Input 2 3 2 2 3 2 2 4" xfId="30155"/>
    <cellStyle name="Input 2 3 2 2 3 2 2 5" xfId="30156"/>
    <cellStyle name="Input 2 3 2 2 3 2 2 6" xfId="30157"/>
    <cellStyle name="Input 2 3 2 2 3 2 2 7" xfId="30158"/>
    <cellStyle name="Input 2 3 2 2 3 2 2 8" xfId="30159"/>
    <cellStyle name="Input 2 3 2 2 3 2 2 9" xfId="30160"/>
    <cellStyle name="Input 2 3 2 2 3 2 3" xfId="30161"/>
    <cellStyle name="Input 2 3 2 2 3 2 4" xfId="30162"/>
    <cellStyle name="Input 2 3 2 2 3 2 5" xfId="30163"/>
    <cellStyle name="Input 2 3 2 2 3 2 6" xfId="30164"/>
    <cellStyle name="Input 2 3 2 2 3 2 7" xfId="30165"/>
    <cellStyle name="Input 2 3 2 2 3 2 8" xfId="30166"/>
    <cellStyle name="Input 2 3 2 2 3 2 9" xfId="30167"/>
    <cellStyle name="Input 2 3 2 2 3 3" xfId="30168"/>
    <cellStyle name="Input 2 3 2 2 3 3 2" xfId="30169"/>
    <cellStyle name="Input 2 3 2 2 3 3 3" xfId="30170"/>
    <cellStyle name="Input 2 3 2 2 3 3 4" xfId="30171"/>
    <cellStyle name="Input 2 3 2 2 3 3 5" xfId="30172"/>
    <cellStyle name="Input 2 3 2 2 3 3 6" xfId="30173"/>
    <cellStyle name="Input 2 3 2 2 3 3 7" xfId="30174"/>
    <cellStyle name="Input 2 3 2 2 3 3 8" xfId="30175"/>
    <cellStyle name="Input 2 3 2 2 3 4" xfId="30176"/>
    <cellStyle name="Input 2 3 2 2 3 4 2" xfId="30177"/>
    <cellStyle name="Input 2 3 2 2 3 4 3" xfId="30178"/>
    <cellStyle name="Input 2 3 2 2 3 4 4" xfId="30179"/>
    <cellStyle name="Input 2 3 2 2 3 4 5" xfId="30180"/>
    <cellStyle name="Input 2 3 2 2 3 4 6" xfId="30181"/>
    <cellStyle name="Input 2 3 2 2 3 4 7" xfId="30182"/>
    <cellStyle name="Input 2 3 2 2 3 4 8" xfId="30183"/>
    <cellStyle name="Input 2 3 2 2 3 4 9" xfId="30184"/>
    <cellStyle name="Input 2 3 2 2 3 5" xfId="30185"/>
    <cellStyle name="Input 2 3 2 2 3 5 2" xfId="30186"/>
    <cellStyle name="Input 2 3 2 2 3 5 3" xfId="30187"/>
    <cellStyle name="Input 2 3 2 2 3 5 4" xfId="30188"/>
    <cellStyle name="Input 2 3 2 2 3 5 5" xfId="30189"/>
    <cellStyle name="Input 2 3 2 2 3 5 6" xfId="30190"/>
    <cellStyle name="Input 2 3 2 2 3 5 7" xfId="30191"/>
    <cellStyle name="Input 2 3 2 2 3 5 8" xfId="30192"/>
    <cellStyle name="Input 2 3 2 2 3 6" xfId="30193"/>
    <cellStyle name="Input 2 3 2 2 3 6 2" xfId="30194"/>
    <cellStyle name="Input 2 3 2 2 3 6 3" xfId="30195"/>
    <cellStyle name="Input 2 3 2 2 3 6 4" xfId="30196"/>
    <cellStyle name="Input 2 3 2 2 3 6 5" xfId="30197"/>
    <cellStyle name="Input 2 3 2 2 3 6 6" xfId="30198"/>
    <cellStyle name="Input 2 3 2 2 3 6 7" xfId="30199"/>
    <cellStyle name="Input 2 3 2 2 3 6 8" xfId="30200"/>
    <cellStyle name="Input 2 3 2 2 3 7" xfId="30201"/>
    <cellStyle name="Input 2 3 2 2 3 7 2" xfId="30202"/>
    <cellStyle name="Input 2 3 2 2 3 7 3" xfId="30203"/>
    <cellStyle name="Input 2 3 2 2 3 7 4" xfId="30204"/>
    <cellStyle name="Input 2 3 2 2 3 7 5" xfId="30205"/>
    <cellStyle name="Input 2 3 2 2 3 7 6" xfId="30206"/>
    <cellStyle name="Input 2 3 2 2 3 7 7" xfId="30207"/>
    <cellStyle name="Input 2 3 2 2 3 7 8" xfId="30208"/>
    <cellStyle name="Input 2 3 2 2 3 8" xfId="30209"/>
    <cellStyle name="Input 2 3 2 2 3 9" xfId="30210"/>
    <cellStyle name="Input 2 3 2 2 4" xfId="30211"/>
    <cellStyle name="Input 2 3 2 2 4 10" xfId="30212"/>
    <cellStyle name="Input 2 3 2 2 4 11" xfId="30213"/>
    <cellStyle name="Input 2 3 2 2 4 12" xfId="30214"/>
    <cellStyle name="Input 2 3 2 2 4 13" xfId="30215"/>
    <cellStyle name="Input 2 3 2 2 4 2" xfId="30216"/>
    <cellStyle name="Input 2 3 2 2 4 2 10" xfId="30217"/>
    <cellStyle name="Input 2 3 2 2 4 2 2" xfId="30218"/>
    <cellStyle name="Input 2 3 2 2 4 2 2 2" xfId="30219"/>
    <cellStyle name="Input 2 3 2 2 4 2 2 3" xfId="30220"/>
    <cellStyle name="Input 2 3 2 2 4 2 2 4" xfId="30221"/>
    <cellStyle name="Input 2 3 2 2 4 2 2 5" xfId="30222"/>
    <cellStyle name="Input 2 3 2 2 4 2 2 6" xfId="30223"/>
    <cellStyle name="Input 2 3 2 2 4 2 2 7" xfId="30224"/>
    <cellStyle name="Input 2 3 2 2 4 2 2 8" xfId="30225"/>
    <cellStyle name="Input 2 3 2 2 4 2 2 9" xfId="30226"/>
    <cellStyle name="Input 2 3 2 2 4 2 3" xfId="30227"/>
    <cellStyle name="Input 2 3 2 2 4 2 4" xfId="30228"/>
    <cellStyle name="Input 2 3 2 2 4 2 5" xfId="30229"/>
    <cellStyle name="Input 2 3 2 2 4 2 6" xfId="30230"/>
    <cellStyle name="Input 2 3 2 2 4 2 7" xfId="30231"/>
    <cellStyle name="Input 2 3 2 2 4 2 8" xfId="30232"/>
    <cellStyle name="Input 2 3 2 2 4 2 9" xfId="30233"/>
    <cellStyle name="Input 2 3 2 2 4 3" xfId="30234"/>
    <cellStyle name="Input 2 3 2 2 4 3 2" xfId="30235"/>
    <cellStyle name="Input 2 3 2 2 4 3 3" xfId="30236"/>
    <cellStyle name="Input 2 3 2 2 4 3 4" xfId="30237"/>
    <cellStyle name="Input 2 3 2 2 4 3 5" xfId="30238"/>
    <cellStyle name="Input 2 3 2 2 4 3 6" xfId="30239"/>
    <cellStyle name="Input 2 3 2 2 4 3 7" xfId="30240"/>
    <cellStyle name="Input 2 3 2 2 4 3 8" xfId="30241"/>
    <cellStyle name="Input 2 3 2 2 4 4" xfId="30242"/>
    <cellStyle name="Input 2 3 2 2 4 4 2" xfId="30243"/>
    <cellStyle name="Input 2 3 2 2 4 4 3" xfId="30244"/>
    <cellStyle name="Input 2 3 2 2 4 4 4" xfId="30245"/>
    <cellStyle name="Input 2 3 2 2 4 4 5" xfId="30246"/>
    <cellStyle name="Input 2 3 2 2 4 4 6" xfId="30247"/>
    <cellStyle name="Input 2 3 2 2 4 4 7" xfId="30248"/>
    <cellStyle name="Input 2 3 2 2 4 4 8" xfId="30249"/>
    <cellStyle name="Input 2 3 2 2 4 4 9" xfId="30250"/>
    <cellStyle name="Input 2 3 2 2 4 5" xfId="30251"/>
    <cellStyle name="Input 2 3 2 2 4 6" xfId="30252"/>
    <cellStyle name="Input 2 3 2 2 4 7" xfId="30253"/>
    <cellStyle name="Input 2 3 2 2 4 8" xfId="30254"/>
    <cellStyle name="Input 2 3 2 2 4 9" xfId="30255"/>
    <cellStyle name="Input 2 3 2 2 5" xfId="30256"/>
    <cellStyle name="Input 2 3 2 2 5 10" xfId="30257"/>
    <cellStyle name="Input 2 3 2 2 5 11" xfId="30258"/>
    <cellStyle name="Input 2 3 2 2 5 12" xfId="30259"/>
    <cellStyle name="Input 2 3 2 2 5 13" xfId="30260"/>
    <cellStyle name="Input 2 3 2 2 5 2" xfId="30261"/>
    <cellStyle name="Input 2 3 2 2 5 2 10" xfId="30262"/>
    <cellStyle name="Input 2 3 2 2 5 2 2" xfId="30263"/>
    <cellStyle name="Input 2 3 2 2 5 2 2 2" xfId="30264"/>
    <cellStyle name="Input 2 3 2 2 5 2 2 3" xfId="30265"/>
    <cellStyle name="Input 2 3 2 2 5 2 2 4" xfId="30266"/>
    <cellStyle name="Input 2 3 2 2 5 2 2 5" xfId="30267"/>
    <cellStyle name="Input 2 3 2 2 5 2 2 6" xfId="30268"/>
    <cellStyle name="Input 2 3 2 2 5 2 2 7" xfId="30269"/>
    <cellStyle name="Input 2 3 2 2 5 2 2 8" xfId="30270"/>
    <cellStyle name="Input 2 3 2 2 5 2 2 9" xfId="30271"/>
    <cellStyle name="Input 2 3 2 2 5 2 3" xfId="30272"/>
    <cellStyle name="Input 2 3 2 2 5 2 4" xfId="30273"/>
    <cellStyle name="Input 2 3 2 2 5 2 5" xfId="30274"/>
    <cellStyle name="Input 2 3 2 2 5 2 6" xfId="30275"/>
    <cellStyle name="Input 2 3 2 2 5 2 7" xfId="30276"/>
    <cellStyle name="Input 2 3 2 2 5 2 8" xfId="30277"/>
    <cellStyle name="Input 2 3 2 2 5 2 9" xfId="30278"/>
    <cellStyle name="Input 2 3 2 2 5 3" xfId="30279"/>
    <cellStyle name="Input 2 3 2 2 5 3 2" xfId="30280"/>
    <cellStyle name="Input 2 3 2 2 5 3 3" xfId="30281"/>
    <cellStyle name="Input 2 3 2 2 5 3 4" xfId="30282"/>
    <cellStyle name="Input 2 3 2 2 5 3 5" xfId="30283"/>
    <cellStyle name="Input 2 3 2 2 5 3 6" xfId="30284"/>
    <cellStyle name="Input 2 3 2 2 5 3 7" xfId="30285"/>
    <cellStyle name="Input 2 3 2 2 5 3 8" xfId="30286"/>
    <cellStyle name="Input 2 3 2 2 5 4" xfId="30287"/>
    <cellStyle name="Input 2 3 2 2 5 4 2" xfId="30288"/>
    <cellStyle name="Input 2 3 2 2 5 4 3" xfId="30289"/>
    <cellStyle name="Input 2 3 2 2 5 4 4" xfId="30290"/>
    <cellStyle name="Input 2 3 2 2 5 4 5" xfId="30291"/>
    <cellStyle name="Input 2 3 2 2 5 4 6" xfId="30292"/>
    <cellStyle name="Input 2 3 2 2 5 4 7" xfId="30293"/>
    <cellStyle name="Input 2 3 2 2 5 4 8" xfId="30294"/>
    <cellStyle name="Input 2 3 2 2 5 4 9" xfId="30295"/>
    <cellStyle name="Input 2 3 2 2 5 5" xfId="30296"/>
    <cellStyle name="Input 2 3 2 2 5 6" xfId="30297"/>
    <cellStyle name="Input 2 3 2 2 5 7" xfId="30298"/>
    <cellStyle name="Input 2 3 2 2 5 8" xfId="30299"/>
    <cellStyle name="Input 2 3 2 2 5 9" xfId="30300"/>
    <cellStyle name="Input 2 3 2 2 6" xfId="30301"/>
    <cellStyle name="Input 2 3 2 2 6 10" xfId="30302"/>
    <cellStyle name="Input 2 3 2 2 6 2" xfId="30303"/>
    <cellStyle name="Input 2 3 2 2 6 2 2" xfId="30304"/>
    <cellStyle name="Input 2 3 2 2 6 2 3" xfId="30305"/>
    <cellStyle name="Input 2 3 2 2 6 2 4" xfId="30306"/>
    <cellStyle name="Input 2 3 2 2 6 2 5" xfId="30307"/>
    <cellStyle name="Input 2 3 2 2 6 2 6" xfId="30308"/>
    <cellStyle name="Input 2 3 2 2 6 2 7" xfId="30309"/>
    <cellStyle name="Input 2 3 2 2 6 2 8" xfId="30310"/>
    <cellStyle name="Input 2 3 2 2 6 2 9" xfId="30311"/>
    <cellStyle name="Input 2 3 2 2 6 3" xfId="30312"/>
    <cellStyle name="Input 2 3 2 2 6 4" xfId="30313"/>
    <cellStyle name="Input 2 3 2 2 6 5" xfId="30314"/>
    <cellStyle name="Input 2 3 2 2 6 6" xfId="30315"/>
    <cellStyle name="Input 2 3 2 2 6 7" xfId="30316"/>
    <cellStyle name="Input 2 3 2 2 6 8" xfId="30317"/>
    <cellStyle name="Input 2 3 2 2 6 9" xfId="30318"/>
    <cellStyle name="Input 2 3 2 2 7" xfId="30319"/>
    <cellStyle name="Input 2 3 2 2 7 2" xfId="30320"/>
    <cellStyle name="Input 2 3 2 2 7 3" xfId="30321"/>
    <cellStyle name="Input 2 3 2 2 7 4" xfId="30322"/>
    <cellStyle name="Input 2 3 2 2 7 5" xfId="30323"/>
    <cellStyle name="Input 2 3 2 2 7 6" xfId="30324"/>
    <cellStyle name="Input 2 3 2 2 7 7" xfId="30325"/>
    <cellStyle name="Input 2 3 2 2 7 8" xfId="30326"/>
    <cellStyle name="Input 2 3 2 2 8" xfId="30327"/>
    <cellStyle name="Input 2 3 2 2 8 2" xfId="30328"/>
    <cellStyle name="Input 2 3 2 2 8 3" xfId="30329"/>
    <cellStyle name="Input 2 3 2 2 8 4" xfId="30330"/>
    <cellStyle name="Input 2 3 2 2 8 5" xfId="30331"/>
    <cellStyle name="Input 2 3 2 2 8 6" xfId="30332"/>
    <cellStyle name="Input 2 3 2 2 8 7" xfId="30333"/>
    <cellStyle name="Input 2 3 2 2 8 8" xfId="30334"/>
    <cellStyle name="Input 2 3 2 2 8 9" xfId="30335"/>
    <cellStyle name="Input 2 3 2 2 9" xfId="30336"/>
    <cellStyle name="Input 2 3 2 2 9 2" xfId="30337"/>
    <cellStyle name="Input 2 3 2 2 9 3" xfId="30338"/>
    <cellStyle name="Input 2 3 2 2 9 4" xfId="30339"/>
    <cellStyle name="Input 2 3 2 2 9 5" xfId="30340"/>
    <cellStyle name="Input 2 3 2 2 9 6" xfId="30341"/>
    <cellStyle name="Input 2 3 2 2 9 7" xfId="30342"/>
    <cellStyle name="Input 2 3 2 2 9 8" xfId="30343"/>
    <cellStyle name="Input 2 3 2 20" xfId="30344"/>
    <cellStyle name="Input 2 3 2 21" xfId="30345"/>
    <cellStyle name="Input 2 3 2 22" xfId="30346"/>
    <cellStyle name="Input 2 3 2 23" xfId="30347"/>
    <cellStyle name="Input 2 3 2 24" xfId="30348"/>
    <cellStyle name="Input 2 3 2 25" xfId="30349"/>
    <cellStyle name="Input 2 3 2 26" xfId="30350"/>
    <cellStyle name="Input 2 3 2 3" xfId="30351"/>
    <cellStyle name="Input 2 3 2 3 10" xfId="30352"/>
    <cellStyle name="Input 2 3 2 3 11" xfId="30353"/>
    <cellStyle name="Input 2 3 2 3 12" xfId="30354"/>
    <cellStyle name="Input 2 3 2 3 13" xfId="30355"/>
    <cellStyle name="Input 2 3 2 3 14" xfId="30356"/>
    <cellStyle name="Input 2 3 2 3 15" xfId="30357"/>
    <cellStyle name="Input 2 3 2 3 16" xfId="30358"/>
    <cellStyle name="Input 2 3 2 3 17" xfId="30359"/>
    <cellStyle name="Input 2 3 2 3 18" xfId="30360"/>
    <cellStyle name="Input 2 3 2 3 19" xfId="30361"/>
    <cellStyle name="Input 2 3 2 3 2" xfId="30362"/>
    <cellStyle name="Input 2 3 2 3 2 10" xfId="30363"/>
    <cellStyle name="Input 2 3 2 3 2 11" xfId="30364"/>
    <cellStyle name="Input 2 3 2 3 2 12" xfId="30365"/>
    <cellStyle name="Input 2 3 2 3 2 13" xfId="30366"/>
    <cellStyle name="Input 2 3 2 3 2 2" xfId="30367"/>
    <cellStyle name="Input 2 3 2 3 2 2 10" xfId="30368"/>
    <cellStyle name="Input 2 3 2 3 2 2 2" xfId="30369"/>
    <cellStyle name="Input 2 3 2 3 2 2 2 2" xfId="30370"/>
    <cellStyle name="Input 2 3 2 3 2 2 2 3" xfId="30371"/>
    <cellStyle name="Input 2 3 2 3 2 2 2 4" xfId="30372"/>
    <cellStyle name="Input 2 3 2 3 2 2 2 5" xfId="30373"/>
    <cellStyle name="Input 2 3 2 3 2 2 2 6" xfId="30374"/>
    <cellStyle name="Input 2 3 2 3 2 2 2 7" xfId="30375"/>
    <cellStyle name="Input 2 3 2 3 2 2 2 8" xfId="30376"/>
    <cellStyle name="Input 2 3 2 3 2 2 2 9" xfId="30377"/>
    <cellStyle name="Input 2 3 2 3 2 2 3" xfId="30378"/>
    <cellStyle name="Input 2 3 2 3 2 2 4" xfId="30379"/>
    <cellStyle name="Input 2 3 2 3 2 2 5" xfId="30380"/>
    <cellStyle name="Input 2 3 2 3 2 2 6" xfId="30381"/>
    <cellStyle name="Input 2 3 2 3 2 2 7" xfId="30382"/>
    <cellStyle name="Input 2 3 2 3 2 2 8" xfId="30383"/>
    <cellStyle name="Input 2 3 2 3 2 2 9" xfId="30384"/>
    <cellStyle name="Input 2 3 2 3 2 3" xfId="30385"/>
    <cellStyle name="Input 2 3 2 3 2 3 2" xfId="30386"/>
    <cellStyle name="Input 2 3 2 3 2 3 3" xfId="30387"/>
    <cellStyle name="Input 2 3 2 3 2 3 4" xfId="30388"/>
    <cellStyle name="Input 2 3 2 3 2 3 5" xfId="30389"/>
    <cellStyle name="Input 2 3 2 3 2 3 6" xfId="30390"/>
    <cellStyle name="Input 2 3 2 3 2 3 7" xfId="30391"/>
    <cellStyle name="Input 2 3 2 3 2 3 8" xfId="30392"/>
    <cellStyle name="Input 2 3 2 3 2 4" xfId="30393"/>
    <cellStyle name="Input 2 3 2 3 2 4 2" xfId="30394"/>
    <cellStyle name="Input 2 3 2 3 2 4 3" xfId="30395"/>
    <cellStyle name="Input 2 3 2 3 2 4 4" xfId="30396"/>
    <cellStyle name="Input 2 3 2 3 2 4 5" xfId="30397"/>
    <cellStyle name="Input 2 3 2 3 2 4 6" xfId="30398"/>
    <cellStyle name="Input 2 3 2 3 2 4 7" xfId="30399"/>
    <cellStyle name="Input 2 3 2 3 2 4 8" xfId="30400"/>
    <cellStyle name="Input 2 3 2 3 2 4 9" xfId="30401"/>
    <cellStyle name="Input 2 3 2 3 2 5" xfId="30402"/>
    <cellStyle name="Input 2 3 2 3 2 6" xfId="30403"/>
    <cellStyle name="Input 2 3 2 3 2 7" xfId="30404"/>
    <cellStyle name="Input 2 3 2 3 2 8" xfId="30405"/>
    <cellStyle name="Input 2 3 2 3 2 9" xfId="30406"/>
    <cellStyle name="Input 2 3 2 3 20" xfId="30407"/>
    <cellStyle name="Input 2 3 2 3 21" xfId="30408"/>
    <cellStyle name="Input 2 3 2 3 22" xfId="30409"/>
    <cellStyle name="Input 2 3 2 3 23" xfId="30410"/>
    <cellStyle name="Input 2 3 2 3 24" xfId="30411"/>
    <cellStyle name="Input 2 3 2 3 3" xfId="30412"/>
    <cellStyle name="Input 2 3 2 3 3 10" xfId="30413"/>
    <cellStyle name="Input 2 3 2 3 3 11" xfId="30414"/>
    <cellStyle name="Input 2 3 2 3 3 12" xfId="30415"/>
    <cellStyle name="Input 2 3 2 3 3 13" xfId="30416"/>
    <cellStyle name="Input 2 3 2 3 3 2" xfId="30417"/>
    <cellStyle name="Input 2 3 2 3 3 2 10" xfId="30418"/>
    <cellStyle name="Input 2 3 2 3 3 2 2" xfId="30419"/>
    <cellStyle name="Input 2 3 2 3 3 2 2 2" xfId="30420"/>
    <cellStyle name="Input 2 3 2 3 3 2 2 3" xfId="30421"/>
    <cellStyle name="Input 2 3 2 3 3 2 2 4" xfId="30422"/>
    <cellStyle name="Input 2 3 2 3 3 2 2 5" xfId="30423"/>
    <cellStyle name="Input 2 3 2 3 3 2 2 6" xfId="30424"/>
    <cellStyle name="Input 2 3 2 3 3 2 2 7" xfId="30425"/>
    <cellStyle name="Input 2 3 2 3 3 2 2 8" xfId="30426"/>
    <cellStyle name="Input 2 3 2 3 3 2 2 9" xfId="30427"/>
    <cellStyle name="Input 2 3 2 3 3 2 3" xfId="30428"/>
    <cellStyle name="Input 2 3 2 3 3 2 4" xfId="30429"/>
    <cellStyle name="Input 2 3 2 3 3 2 5" xfId="30430"/>
    <cellStyle name="Input 2 3 2 3 3 2 6" xfId="30431"/>
    <cellStyle name="Input 2 3 2 3 3 2 7" xfId="30432"/>
    <cellStyle name="Input 2 3 2 3 3 2 8" xfId="30433"/>
    <cellStyle name="Input 2 3 2 3 3 2 9" xfId="30434"/>
    <cellStyle name="Input 2 3 2 3 3 3" xfId="30435"/>
    <cellStyle name="Input 2 3 2 3 3 3 2" xfId="30436"/>
    <cellStyle name="Input 2 3 2 3 3 3 3" xfId="30437"/>
    <cellStyle name="Input 2 3 2 3 3 3 4" xfId="30438"/>
    <cellStyle name="Input 2 3 2 3 3 3 5" xfId="30439"/>
    <cellStyle name="Input 2 3 2 3 3 3 6" xfId="30440"/>
    <cellStyle name="Input 2 3 2 3 3 3 7" xfId="30441"/>
    <cellStyle name="Input 2 3 2 3 3 3 8" xfId="30442"/>
    <cellStyle name="Input 2 3 2 3 3 4" xfId="30443"/>
    <cellStyle name="Input 2 3 2 3 3 4 2" xfId="30444"/>
    <cellStyle name="Input 2 3 2 3 3 4 3" xfId="30445"/>
    <cellStyle name="Input 2 3 2 3 3 4 4" xfId="30446"/>
    <cellStyle name="Input 2 3 2 3 3 4 5" xfId="30447"/>
    <cellStyle name="Input 2 3 2 3 3 4 6" xfId="30448"/>
    <cellStyle name="Input 2 3 2 3 3 4 7" xfId="30449"/>
    <cellStyle name="Input 2 3 2 3 3 4 8" xfId="30450"/>
    <cellStyle name="Input 2 3 2 3 3 4 9" xfId="30451"/>
    <cellStyle name="Input 2 3 2 3 3 5" xfId="30452"/>
    <cellStyle name="Input 2 3 2 3 3 6" xfId="30453"/>
    <cellStyle name="Input 2 3 2 3 3 7" xfId="30454"/>
    <cellStyle name="Input 2 3 2 3 3 8" xfId="30455"/>
    <cellStyle name="Input 2 3 2 3 3 9" xfId="30456"/>
    <cellStyle name="Input 2 3 2 3 4" xfId="30457"/>
    <cellStyle name="Input 2 3 2 3 4 10" xfId="30458"/>
    <cellStyle name="Input 2 3 2 3 4 11" xfId="30459"/>
    <cellStyle name="Input 2 3 2 3 4 12" xfId="30460"/>
    <cellStyle name="Input 2 3 2 3 4 13" xfId="30461"/>
    <cellStyle name="Input 2 3 2 3 4 2" xfId="30462"/>
    <cellStyle name="Input 2 3 2 3 4 2 10" xfId="30463"/>
    <cellStyle name="Input 2 3 2 3 4 2 2" xfId="30464"/>
    <cellStyle name="Input 2 3 2 3 4 2 2 2" xfId="30465"/>
    <cellStyle name="Input 2 3 2 3 4 2 2 3" xfId="30466"/>
    <cellStyle name="Input 2 3 2 3 4 2 2 4" xfId="30467"/>
    <cellStyle name="Input 2 3 2 3 4 2 2 5" xfId="30468"/>
    <cellStyle name="Input 2 3 2 3 4 2 2 6" xfId="30469"/>
    <cellStyle name="Input 2 3 2 3 4 2 2 7" xfId="30470"/>
    <cellStyle name="Input 2 3 2 3 4 2 2 8" xfId="30471"/>
    <cellStyle name="Input 2 3 2 3 4 2 2 9" xfId="30472"/>
    <cellStyle name="Input 2 3 2 3 4 2 3" xfId="30473"/>
    <cellStyle name="Input 2 3 2 3 4 2 4" xfId="30474"/>
    <cellStyle name="Input 2 3 2 3 4 2 5" xfId="30475"/>
    <cellStyle name="Input 2 3 2 3 4 2 6" xfId="30476"/>
    <cellStyle name="Input 2 3 2 3 4 2 7" xfId="30477"/>
    <cellStyle name="Input 2 3 2 3 4 2 8" xfId="30478"/>
    <cellStyle name="Input 2 3 2 3 4 2 9" xfId="30479"/>
    <cellStyle name="Input 2 3 2 3 4 3" xfId="30480"/>
    <cellStyle name="Input 2 3 2 3 4 3 2" xfId="30481"/>
    <cellStyle name="Input 2 3 2 3 4 3 3" xfId="30482"/>
    <cellStyle name="Input 2 3 2 3 4 3 4" xfId="30483"/>
    <cellStyle name="Input 2 3 2 3 4 3 5" xfId="30484"/>
    <cellStyle name="Input 2 3 2 3 4 3 6" xfId="30485"/>
    <cellStyle name="Input 2 3 2 3 4 3 7" xfId="30486"/>
    <cellStyle name="Input 2 3 2 3 4 3 8" xfId="30487"/>
    <cellStyle name="Input 2 3 2 3 4 4" xfId="30488"/>
    <cellStyle name="Input 2 3 2 3 4 4 2" xfId="30489"/>
    <cellStyle name="Input 2 3 2 3 4 4 3" xfId="30490"/>
    <cellStyle name="Input 2 3 2 3 4 4 4" xfId="30491"/>
    <cellStyle name="Input 2 3 2 3 4 4 5" xfId="30492"/>
    <cellStyle name="Input 2 3 2 3 4 4 6" xfId="30493"/>
    <cellStyle name="Input 2 3 2 3 4 4 7" xfId="30494"/>
    <cellStyle name="Input 2 3 2 3 4 4 8" xfId="30495"/>
    <cellStyle name="Input 2 3 2 3 4 4 9" xfId="30496"/>
    <cellStyle name="Input 2 3 2 3 4 5" xfId="30497"/>
    <cellStyle name="Input 2 3 2 3 4 6" xfId="30498"/>
    <cellStyle name="Input 2 3 2 3 4 7" xfId="30499"/>
    <cellStyle name="Input 2 3 2 3 4 8" xfId="30500"/>
    <cellStyle name="Input 2 3 2 3 4 9" xfId="30501"/>
    <cellStyle name="Input 2 3 2 3 5" xfId="30502"/>
    <cellStyle name="Input 2 3 2 3 5 10" xfId="30503"/>
    <cellStyle name="Input 2 3 2 3 5 2" xfId="30504"/>
    <cellStyle name="Input 2 3 2 3 5 2 2" xfId="30505"/>
    <cellStyle name="Input 2 3 2 3 5 2 3" xfId="30506"/>
    <cellStyle name="Input 2 3 2 3 5 2 4" xfId="30507"/>
    <cellStyle name="Input 2 3 2 3 5 2 5" xfId="30508"/>
    <cellStyle name="Input 2 3 2 3 5 2 6" xfId="30509"/>
    <cellStyle name="Input 2 3 2 3 5 2 7" xfId="30510"/>
    <cellStyle name="Input 2 3 2 3 5 2 8" xfId="30511"/>
    <cellStyle name="Input 2 3 2 3 5 2 9" xfId="30512"/>
    <cellStyle name="Input 2 3 2 3 5 3" xfId="30513"/>
    <cellStyle name="Input 2 3 2 3 5 4" xfId="30514"/>
    <cellStyle name="Input 2 3 2 3 5 5" xfId="30515"/>
    <cellStyle name="Input 2 3 2 3 5 6" xfId="30516"/>
    <cellStyle name="Input 2 3 2 3 5 7" xfId="30517"/>
    <cellStyle name="Input 2 3 2 3 5 8" xfId="30518"/>
    <cellStyle name="Input 2 3 2 3 5 9" xfId="30519"/>
    <cellStyle name="Input 2 3 2 3 6" xfId="30520"/>
    <cellStyle name="Input 2 3 2 3 6 2" xfId="30521"/>
    <cellStyle name="Input 2 3 2 3 6 3" xfId="30522"/>
    <cellStyle name="Input 2 3 2 3 6 4" xfId="30523"/>
    <cellStyle name="Input 2 3 2 3 6 5" xfId="30524"/>
    <cellStyle name="Input 2 3 2 3 6 6" xfId="30525"/>
    <cellStyle name="Input 2 3 2 3 6 7" xfId="30526"/>
    <cellStyle name="Input 2 3 2 3 6 8" xfId="30527"/>
    <cellStyle name="Input 2 3 2 3 7" xfId="30528"/>
    <cellStyle name="Input 2 3 2 3 7 2" xfId="30529"/>
    <cellStyle name="Input 2 3 2 3 7 3" xfId="30530"/>
    <cellStyle name="Input 2 3 2 3 7 4" xfId="30531"/>
    <cellStyle name="Input 2 3 2 3 7 5" xfId="30532"/>
    <cellStyle name="Input 2 3 2 3 7 6" xfId="30533"/>
    <cellStyle name="Input 2 3 2 3 7 7" xfId="30534"/>
    <cellStyle name="Input 2 3 2 3 7 8" xfId="30535"/>
    <cellStyle name="Input 2 3 2 3 7 9" xfId="30536"/>
    <cellStyle name="Input 2 3 2 3 8" xfId="30537"/>
    <cellStyle name="Input 2 3 2 3 9" xfId="30538"/>
    <cellStyle name="Input 2 3 2 4" xfId="30539"/>
    <cellStyle name="Input 2 3 2 4 10" xfId="30540"/>
    <cellStyle name="Input 2 3 2 4 11" xfId="30541"/>
    <cellStyle name="Input 2 3 2 4 12" xfId="30542"/>
    <cellStyle name="Input 2 3 2 4 13" xfId="30543"/>
    <cellStyle name="Input 2 3 2 4 14" xfId="30544"/>
    <cellStyle name="Input 2 3 2 4 15" xfId="30545"/>
    <cellStyle name="Input 2 3 2 4 16" xfId="30546"/>
    <cellStyle name="Input 2 3 2 4 17" xfId="30547"/>
    <cellStyle name="Input 2 3 2 4 18" xfId="30548"/>
    <cellStyle name="Input 2 3 2 4 2" xfId="30549"/>
    <cellStyle name="Input 2 3 2 4 2 10" xfId="30550"/>
    <cellStyle name="Input 2 3 2 4 2 2" xfId="30551"/>
    <cellStyle name="Input 2 3 2 4 2 2 2" xfId="30552"/>
    <cellStyle name="Input 2 3 2 4 2 2 3" xfId="30553"/>
    <cellStyle name="Input 2 3 2 4 2 2 4" xfId="30554"/>
    <cellStyle name="Input 2 3 2 4 2 2 5" xfId="30555"/>
    <cellStyle name="Input 2 3 2 4 2 2 6" xfId="30556"/>
    <cellStyle name="Input 2 3 2 4 2 2 7" xfId="30557"/>
    <cellStyle name="Input 2 3 2 4 2 2 8" xfId="30558"/>
    <cellStyle name="Input 2 3 2 4 2 2 9" xfId="30559"/>
    <cellStyle name="Input 2 3 2 4 2 3" xfId="30560"/>
    <cellStyle name="Input 2 3 2 4 2 4" xfId="30561"/>
    <cellStyle name="Input 2 3 2 4 2 5" xfId="30562"/>
    <cellStyle name="Input 2 3 2 4 2 6" xfId="30563"/>
    <cellStyle name="Input 2 3 2 4 2 7" xfId="30564"/>
    <cellStyle name="Input 2 3 2 4 2 8" xfId="30565"/>
    <cellStyle name="Input 2 3 2 4 2 9" xfId="30566"/>
    <cellStyle name="Input 2 3 2 4 3" xfId="30567"/>
    <cellStyle name="Input 2 3 2 4 3 2" xfId="30568"/>
    <cellStyle name="Input 2 3 2 4 3 3" xfId="30569"/>
    <cellStyle name="Input 2 3 2 4 3 4" xfId="30570"/>
    <cellStyle name="Input 2 3 2 4 3 5" xfId="30571"/>
    <cellStyle name="Input 2 3 2 4 3 6" xfId="30572"/>
    <cellStyle name="Input 2 3 2 4 3 7" xfId="30573"/>
    <cellStyle name="Input 2 3 2 4 3 8" xfId="30574"/>
    <cellStyle name="Input 2 3 2 4 4" xfId="30575"/>
    <cellStyle name="Input 2 3 2 4 4 2" xfId="30576"/>
    <cellStyle name="Input 2 3 2 4 4 3" xfId="30577"/>
    <cellStyle name="Input 2 3 2 4 4 4" xfId="30578"/>
    <cellStyle name="Input 2 3 2 4 4 5" xfId="30579"/>
    <cellStyle name="Input 2 3 2 4 4 6" xfId="30580"/>
    <cellStyle name="Input 2 3 2 4 4 7" xfId="30581"/>
    <cellStyle name="Input 2 3 2 4 4 8" xfId="30582"/>
    <cellStyle name="Input 2 3 2 4 4 9" xfId="30583"/>
    <cellStyle name="Input 2 3 2 4 5" xfId="30584"/>
    <cellStyle name="Input 2 3 2 4 6" xfId="30585"/>
    <cellStyle name="Input 2 3 2 4 7" xfId="30586"/>
    <cellStyle name="Input 2 3 2 4 8" xfId="30587"/>
    <cellStyle name="Input 2 3 2 4 9" xfId="30588"/>
    <cellStyle name="Input 2 3 2 5" xfId="30589"/>
    <cellStyle name="Input 2 3 2 5 10" xfId="30590"/>
    <cellStyle name="Input 2 3 2 5 11" xfId="30591"/>
    <cellStyle name="Input 2 3 2 5 12" xfId="30592"/>
    <cellStyle name="Input 2 3 2 5 13" xfId="30593"/>
    <cellStyle name="Input 2 3 2 5 14" xfId="30594"/>
    <cellStyle name="Input 2 3 2 5 15" xfId="30595"/>
    <cellStyle name="Input 2 3 2 5 16" xfId="30596"/>
    <cellStyle name="Input 2 3 2 5 17" xfId="30597"/>
    <cellStyle name="Input 2 3 2 5 18" xfId="30598"/>
    <cellStyle name="Input 2 3 2 5 2" xfId="30599"/>
    <cellStyle name="Input 2 3 2 5 3" xfId="30600"/>
    <cellStyle name="Input 2 3 2 5 4" xfId="30601"/>
    <cellStyle name="Input 2 3 2 5 5" xfId="30602"/>
    <cellStyle name="Input 2 3 2 5 6" xfId="30603"/>
    <cellStyle name="Input 2 3 2 5 7" xfId="30604"/>
    <cellStyle name="Input 2 3 2 5 8" xfId="30605"/>
    <cellStyle name="Input 2 3 2 5 9" xfId="30606"/>
    <cellStyle name="Input 2 3 2 6" xfId="30607"/>
    <cellStyle name="Input 2 3 2 6 10" xfId="30608"/>
    <cellStyle name="Input 2 3 2 6 11" xfId="30609"/>
    <cellStyle name="Input 2 3 2 6 12" xfId="30610"/>
    <cellStyle name="Input 2 3 2 6 13" xfId="30611"/>
    <cellStyle name="Input 2 3 2 6 14" xfId="30612"/>
    <cellStyle name="Input 2 3 2 6 15" xfId="30613"/>
    <cellStyle name="Input 2 3 2 6 16" xfId="30614"/>
    <cellStyle name="Input 2 3 2 6 17" xfId="30615"/>
    <cellStyle name="Input 2 3 2 6 18" xfId="30616"/>
    <cellStyle name="Input 2 3 2 6 2" xfId="30617"/>
    <cellStyle name="Input 2 3 2 6 3" xfId="30618"/>
    <cellStyle name="Input 2 3 2 6 4" xfId="30619"/>
    <cellStyle name="Input 2 3 2 6 5" xfId="30620"/>
    <cellStyle name="Input 2 3 2 6 6" xfId="30621"/>
    <cellStyle name="Input 2 3 2 6 7" xfId="30622"/>
    <cellStyle name="Input 2 3 2 6 8" xfId="30623"/>
    <cellStyle name="Input 2 3 2 6 9" xfId="30624"/>
    <cellStyle name="Input 2 3 2 7" xfId="30625"/>
    <cellStyle name="Input 2 3 2 7 2" xfId="30626"/>
    <cellStyle name="Input 2 3 2 7 3" xfId="30627"/>
    <cellStyle name="Input 2 3 2 7 4" xfId="30628"/>
    <cellStyle name="Input 2 3 2 7 5" xfId="30629"/>
    <cellStyle name="Input 2 3 2 7 6" xfId="30630"/>
    <cellStyle name="Input 2 3 2 7 7" xfId="30631"/>
    <cellStyle name="Input 2 3 2 7 8" xfId="30632"/>
    <cellStyle name="Input 2 3 2 7 9" xfId="30633"/>
    <cellStyle name="Input 2 3 2 8" xfId="30634"/>
    <cellStyle name="Input 2 3 2 8 2" xfId="30635"/>
    <cellStyle name="Input 2 3 2 8 3" xfId="30636"/>
    <cellStyle name="Input 2 3 2 8 4" xfId="30637"/>
    <cellStyle name="Input 2 3 2 8 5" xfId="30638"/>
    <cellStyle name="Input 2 3 2 8 6" xfId="30639"/>
    <cellStyle name="Input 2 3 2 8 7" xfId="30640"/>
    <cellStyle name="Input 2 3 2 8 8" xfId="30641"/>
    <cellStyle name="Input 2 3 2 8 9" xfId="30642"/>
    <cellStyle name="Input 2 3 2 9" xfId="30643"/>
    <cellStyle name="Input 2 3 2 9 2" xfId="30644"/>
    <cellStyle name="Input 2 3 2 9 3" xfId="30645"/>
    <cellStyle name="Input 2 3 2 9 4" xfId="30646"/>
    <cellStyle name="Input 2 3 2 9 5" xfId="30647"/>
    <cellStyle name="Input 2 3 2 9 6" xfId="30648"/>
    <cellStyle name="Input 2 3 2 9 7" xfId="30649"/>
    <cellStyle name="Input 2 3 2 9 8" xfId="30650"/>
    <cellStyle name="Input 2 3 20" xfId="30651"/>
    <cellStyle name="Input 2 3 21" xfId="30652"/>
    <cellStyle name="Input 2 3 22" xfId="30653"/>
    <cellStyle name="Input 2 3 23" xfId="30654"/>
    <cellStyle name="Input 2 3 24" xfId="30655"/>
    <cellStyle name="Input 2 3 25" xfId="30656"/>
    <cellStyle name="Input 2 3 3" xfId="9784"/>
    <cellStyle name="Input 2 3 3 10" xfId="30657"/>
    <cellStyle name="Input 2 3 3 10 2" xfId="30658"/>
    <cellStyle name="Input 2 3 3 10 3" xfId="30659"/>
    <cellStyle name="Input 2 3 3 10 4" xfId="30660"/>
    <cellStyle name="Input 2 3 3 10 5" xfId="30661"/>
    <cellStyle name="Input 2 3 3 10 6" xfId="30662"/>
    <cellStyle name="Input 2 3 3 10 7" xfId="30663"/>
    <cellStyle name="Input 2 3 3 10 8" xfId="30664"/>
    <cellStyle name="Input 2 3 3 11" xfId="30665"/>
    <cellStyle name="Input 2 3 3 11 2" xfId="30666"/>
    <cellStyle name="Input 2 3 3 11 3" xfId="30667"/>
    <cellStyle name="Input 2 3 3 11 4" xfId="30668"/>
    <cellStyle name="Input 2 3 3 11 5" xfId="30669"/>
    <cellStyle name="Input 2 3 3 11 6" xfId="30670"/>
    <cellStyle name="Input 2 3 3 11 7" xfId="30671"/>
    <cellStyle name="Input 2 3 3 11 8" xfId="30672"/>
    <cellStyle name="Input 2 3 3 12" xfId="30673"/>
    <cellStyle name="Input 2 3 3 13" xfId="30674"/>
    <cellStyle name="Input 2 3 3 14" xfId="30675"/>
    <cellStyle name="Input 2 3 3 15" xfId="30676"/>
    <cellStyle name="Input 2 3 3 16" xfId="30677"/>
    <cellStyle name="Input 2 3 3 17" xfId="30678"/>
    <cellStyle name="Input 2 3 3 18" xfId="30679"/>
    <cellStyle name="Input 2 3 3 19" xfId="30680"/>
    <cellStyle name="Input 2 3 3 2" xfId="30681"/>
    <cellStyle name="Input 2 3 3 2 10" xfId="30682"/>
    <cellStyle name="Input 2 3 3 2 10 2" xfId="30683"/>
    <cellStyle name="Input 2 3 3 2 10 3" xfId="30684"/>
    <cellStyle name="Input 2 3 3 2 10 4" xfId="30685"/>
    <cellStyle name="Input 2 3 3 2 10 5" xfId="30686"/>
    <cellStyle name="Input 2 3 3 2 10 6" xfId="30687"/>
    <cellStyle name="Input 2 3 3 2 10 7" xfId="30688"/>
    <cellStyle name="Input 2 3 3 2 10 8" xfId="30689"/>
    <cellStyle name="Input 2 3 3 2 11" xfId="30690"/>
    <cellStyle name="Input 2 3 3 2 12" xfId="30691"/>
    <cellStyle name="Input 2 3 3 2 13" xfId="30692"/>
    <cellStyle name="Input 2 3 3 2 14" xfId="30693"/>
    <cellStyle name="Input 2 3 3 2 15" xfId="30694"/>
    <cellStyle name="Input 2 3 3 2 16" xfId="30695"/>
    <cellStyle name="Input 2 3 3 2 17" xfId="30696"/>
    <cellStyle name="Input 2 3 3 2 18" xfId="30697"/>
    <cellStyle name="Input 2 3 3 2 19" xfId="30698"/>
    <cellStyle name="Input 2 3 3 2 2" xfId="30699"/>
    <cellStyle name="Input 2 3 3 2 2 10" xfId="30700"/>
    <cellStyle name="Input 2 3 3 2 2 11" xfId="30701"/>
    <cellStyle name="Input 2 3 3 2 2 12" xfId="30702"/>
    <cellStyle name="Input 2 3 3 2 2 13" xfId="30703"/>
    <cellStyle name="Input 2 3 3 2 2 14" xfId="30704"/>
    <cellStyle name="Input 2 3 3 2 2 15" xfId="30705"/>
    <cellStyle name="Input 2 3 3 2 2 16" xfId="30706"/>
    <cellStyle name="Input 2 3 3 2 2 17" xfId="30707"/>
    <cellStyle name="Input 2 3 3 2 2 18" xfId="30708"/>
    <cellStyle name="Input 2 3 3 2 2 19" xfId="30709"/>
    <cellStyle name="Input 2 3 3 2 2 2" xfId="30710"/>
    <cellStyle name="Input 2 3 3 2 2 2 10" xfId="30711"/>
    <cellStyle name="Input 2 3 3 2 2 2 11" xfId="30712"/>
    <cellStyle name="Input 2 3 3 2 2 2 12" xfId="30713"/>
    <cellStyle name="Input 2 3 3 2 2 2 13" xfId="30714"/>
    <cellStyle name="Input 2 3 3 2 2 2 14" xfId="30715"/>
    <cellStyle name="Input 2 3 3 2 2 2 15" xfId="30716"/>
    <cellStyle name="Input 2 3 3 2 2 2 2" xfId="30717"/>
    <cellStyle name="Input 2 3 3 2 2 2 2 2" xfId="30718"/>
    <cellStyle name="Input 2 3 3 2 2 2 2 3" xfId="30719"/>
    <cellStyle name="Input 2 3 3 2 2 2 2 4" xfId="30720"/>
    <cellStyle name="Input 2 3 3 2 2 2 2 5" xfId="30721"/>
    <cellStyle name="Input 2 3 3 2 2 2 2 6" xfId="30722"/>
    <cellStyle name="Input 2 3 3 2 2 2 2 7" xfId="30723"/>
    <cellStyle name="Input 2 3 3 2 2 2 2 8" xfId="30724"/>
    <cellStyle name="Input 2 3 3 2 2 2 2 9" xfId="30725"/>
    <cellStyle name="Input 2 3 3 2 2 2 3" xfId="30726"/>
    <cellStyle name="Input 2 3 3 2 2 2 3 2" xfId="30727"/>
    <cellStyle name="Input 2 3 3 2 2 2 3 3" xfId="30728"/>
    <cellStyle name="Input 2 3 3 2 2 2 3 4" xfId="30729"/>
    <cellStyle name="Input 2 3 3 2 2 2 3 5" xfId="30730"/>
    <cellStyle name="Input 2 3 3 2 2 2 3 6" xfId="30731"/>
    <cellStyle name="Input 2 3 3 2 2 2 3 7" xfId="30732"/>
    <cellStyle name="Input 2 3 3 2 2 2 3 8" xfId="30733"/>
    <cellStyle name="Input 2 3 3 2 2 2 3 9" xfId="30734"/>
    <cellStyle name="Input 2 3 3 2 2 2 4" xfId="30735"/>
    <cellStyle name="Input 2 3 3 2 2 2 4 2" xfId="30736"/>
    <cellStyle name="Input 2 3 3 2 2 2 4 3" xfId="30737"/>
    <cellStyle name="Input 2 3 3 2 2 2 4 4" xfId="30738"/>
    <cellStyle name="Input 2 3 3 2 2 2 4 5" xfId="30739"/>
    <cellStyle name="Input 2 3 3 2 2 2 4 6" xfId="30740"/>
    <cellStyle name="Input 2 3 3 2 2 2 4 7" xfId="30741"/>
    <cellStyle name="Input 2 3 3 2 2 2 4 8" xfId="30742"/>
    <cellStyle name="Input 2 3 3 2 2 2 4 9" xfId="30743"/>
    <cellStyle name="Input 2 3 3 2 2 2 5" xfId="30744"/>
    <cellStyle name="Input 2 3 3 2 2 2 5 2" xfId="30745"/>
    <cellStyle name="Input 2 3 3 2 2 2 5 3" xfId="30746"/>
    <cellStyle name="Input 2 3 3 2 2 2 5 4" xfId="30747"/>
    <cellStyle name="Input 2 3 3 2 2 2 5 5" xfId="30748"/>
    <cellStyle name="Input 2 3 3 2 2 2 5 6" xfId="30749"/>
    <cellStyle name="Input 2 3 3 2 2 2 5 7" xfId="30750"/>
    <cellStyle name="Input 2 3 3 2 2 2 5 8" xfId="30751"/>
    <cellStyle name="Input 2 3 3 2 2 2 6" xfId="30752"/>
    <cellStyle name="Input 2 3 3 2 2 2 6 2" xfId="30753"/>
    <cellStyle name="Input 2 3 3 2 2 2 6 3" xfId="30754"/>
    <cellStyle name="Input 2 3 3 2 2 2 6 4" xfId="30755"/>
    <cellStyle name="Input 2 3 3 2 2 2 6 5" xfId="30756"/>
    <cellStyle name="Input 2 3 3 2 2 2 6 6" xfId="30757"/>
    <cellStyle name="Input 2 3 3 2 2 2 6 7" xfId="30758"/>
    <cellStyle name="Input 2 3 3 2 2 2 6 8" xfId="30759"/>
    <cellStyle name="Input 2 3 3 2 2 2 7" xfId="30760"/>
    <cellStyle name="Input 2 3 3 2 2 2 7 2" xfId="30761"/>
    <cellStyle name="Input 2 3 3 2 2 2 7 3" xfId="30762"/>
    <cellStyle name="Input 2 3 3 2 2 2 7 4" xfId="30763"/>
    <cellStyle name="Input 2 3 3 2 2 2 7 5" xfId="30764"/>
    <cellStyle name="Input 2 3 3 2 2 2 7 6" xfId="30765"/>
    <cellStyle name="Input 2 3 3 2 2 2 7 7" xfId="30766"/>
    <cellStyle name="Input 2 3 3 2 2 2 7 8" xfId="30767"/>
    <cellStyle name="Input 2 3 3 2 2 2 8" xfId="30768"/>
    <cellStyle name="Input 2 3 3 2 2 2 9" xfId="30769"/>
    <cellStyle name="Input 2 3 3 2 2 20" xfId="30770"/>
    <cellStyle name="Input 2 3 3 2 2 21" xfId="30771"/>
    <cellStyle name="Input 2 3 3 2 2 22" xfId="30772"/>
    <cellStyle name="Input 2 3 3 2 2 23" xfId="30773"/>
    <cellStyle name="Input 2 3 3 2 2 24" xfId="30774"/>
    <cellStyle name="Input 2 3 3 2 2 25" xfId="30775"/>
    <cellStyle name="Input 2 3 3 2 2 26" xfId="30776"/>
    <cellStyle name="Input 2 3 3 2 2 27" xfId="30777"/>
    <cellStyle name="Input 2 3 3 2 2 3" xfId="30778"/>
    <cellStyle name="Input 2 3 3 2 2 3 10" xfId="30779"/>
    <cellStyle name="Input 2 3 3 2 2 3 11" xfId="30780"/>
    <cellStyle name="Input 2 3 3 2 2 3 12" xfId="30781"/>
    <cellStyle name="Input 2 3 3 2 2 3 13" xfId="30782"/>
    <cellStyle name="Input 2 3 3 2 2 3 14" xfId="30783"/>
    <cellStyle name="Input 2 3 3 2 2 3 15" xfId="30784"/>
    <cellStyle name="Input 2 3 3 2 2 3 2" xfId="30785"/>
    <cellStyle name="Input 2 3 3 2 2 3 2 2" xfId="30786"/>
    <cellStyle name="Input 2 3 3 2 2 3 2 3" xfId="30787"/>
    <cellStyle name="Input 2 3 3 2 2 3 2 4" xfId="30788"/>
    <cellStyle name="Input 2 3 3 2 2 3 2 5" xfId="30789"/>
    <cellStyle name="Input 2 3 3 2 2 3 2 6" xfId="30790"/>
    <cellStyle name="Input 2 3 3 2 2 3 2 7" xfId="30791"/>
    <cellStyle name="Input 2 3 3 2 2 3 2 8" xfId="30792"/>
    <cellStyle name="Input 2 3 3 2 2 3 3" xfId="30793"/>
    <cellStyle name="Input 2 3 3 2 2 3 3 2" xfId="30794"/>
    <cellStyle name="Input 2 3 3 2 2 3 3 3" xfId="30795"/>
    <cellStyle name="Input 2 3 3 2 2 3 3 4" xfId="30796"/>
    <cellStyle name="Input 2 3 3 2 2 3 3 5" xfId="30797"/>
    <cellStyle name="Input 2 3 3 2 2 3 3 6" xfId="30798"/>
    <cellStyle name="Input 2 3 3 2 2 3 3 7" xfId="30799"/>
    <cellStyle name="Input 2 3 3 2 2 3 3 8" xfId="30800"/>
    <cellStyle name="Input 2 3 3 2 2 3 4" xfId="30801"/>
    <cellStyle name="Input 2 3 3 2 2 3 4 2" xfId="30802"/>
    <cellStyle name="Input 2 3 3 2 2 3 4 3" xfId="30803"/>
    <cellStyle name="Input 2 3 3 2 2 3 4 4" xfId="30804"/>
    <cellStyle name="Input 2 3 3 2 2 3 4 5" xfId="30805"/>
    <cellStyle name="Input 2 3 3 2 2 3 4 6" xfId="30806"/>
    <cellStyle name="Input 2 3 3 2 2 3 4 7" xfId="30807"/>
    <cellStyle name="Input 2 3 3 2 2 3 4 8" xfId="30808"/>
    <cellStyle name="Input 2 3 3 2 2 3 5" xfId="30809"/>
    <cellStyle name="Input 2 3 3 2 2 3 5 2" xfId="30810"/>
    <cellStyle name="Input 2 3 3 2 2 3 5 3" xfId="30811"/>
    <cellStyle name="Input 2 3 3 2 2 3 5 4" xfId="30812"/>
    <cellStyle name="Input 2 3 3 2 2 3 5 5" xfId="30813"/>
    <cellStyle name="Input 2 3 3 2 2 3 5 6" xfId="30814"/>
    <cellStyle name="Input 2 3 3 2 2 3 5 7" xfId="30815"/>
    <cellStyle name="Input 2 3 3 2 2 3 5 8" xfId="30816"/>
    <cellStyle name="Input 2 3 3 2 2 3 6" xfId="30817"/>
    <cellStyle name="Input 2 3 3 2 2 3 6 2" xfId="30818"/>
    <cellStyle name="Input 2 3 3 2 2 3 6 3" xfId="30819"/>
    <cellStyle name="Input 2 3 3 2 2 3 6 4" xfId="30820"/>
    <cellStyle name="Input 2 3 3 2 2 3 6 5" xfId="30821"/>
    <cellStyle name="Input 2 3 3 2 2 3 6 6" xfId="30822"/>
    <cellStyle name="Input 2 3 3 2 2 3 6 7" xfId="30823"/>
    <cellStyle name="Input 2 3 3 2 2 3 6 8" xfId="30824"/>
    <cellStyle name="Input 2 3 3 2 2 3 7" xfId="30825"/>
    <cellStyle name="Input 2 3 3 2 2 3 7 2" xfId="30826"/>
    <cellStyle name="Input 2 3 3 2 2 3 7 3" xfId="30827"/>
    <cellStyle name="Input 2 3 3 2 2 3 7 4" xfId="30828"/>
    <cellStyle name="Input 2 3 3 2 2 3 7 5" xfId="30829"/>
    <cellStyle name="Input 2 3 3 2 2 3 7 6" xfId="30830"/>
    <cellStyle name="Input 2 3 3 2 2 3 7 7" xfId="30831"/>
    <cellStyle name="Input 2 3 3 2 2 3 7 8" xfId="30832"/>
    <cellStyle name="Input 2 3 3 2 2 3 8" xfId="30833"/>
    <cellStyle name="Input 2 3 3 2 2 3 9" xfId="30834"/>
    <cellStyle name="Input 2 3 3 2 2 4" xfId="30835"/>
    <cellStyle name="Input 2 3 3 2 2 4 2" xfId="30836"/>
    <cellStyle name="Input 2 3 3 2 2 4 3" xfId="30837"/>
    <cellStyle name="Input 2 3 3 2 2 4 4" xfId="30838"/>
    <cellStyle name="Input 2 3 3 2 2 4 5" xfId="30839"/>
    <cellStyle name="Input 2 3 3 2 2 4 6" xfId="30840"/>
    <cellStyle name="Input 2 3 3 2 2 4 7" xfId="30841"/>
    <cellStyle name="Input 2 3 3 2 2 4 8" xfId="30842"/>
    <cellStyle name="Input 2 3 3 2 2 4 9" xfId="30843"/>
    <cellStyle name="Input 2 3 3 2 2 5" xfId="30844"/>
    <cellStyle name="Input 2 3 3 2 2 5 2" xfId="30845"/>
    <cellStyle name="Input 2 3 3 2 2 5 3" xfId="30846"/>
    <cellStyle name="Input 2 3 3 2 2 5 4" xfId="30847"/>
    <cellStyle name="Input 2 3 3 2 2 5 5" xfId="30848"/>
    <cellStyle name="Input 2 3 3 2 2 5 6" xfId="30849"/>
    <cellStyle name="Input 2 3 3 2 2 5 7" xfId="30850"/>
    <cellStyle name="Input 2 3 3 2 2 5 8" xfId="30851"/>
    <cellStyle name="Input 2 3 3 2 2 5 9" xfId="30852"/>
    <cellStyle name="Input 2 3 3 2 2 6" xfId="30853"/>
    <cellStyle name="Input 2 3 3 2 2 6 2" xfId="30854"/>
    <cellStyle name="Input 2 3 3 2 2 6 3" xfId="30855"/>
    <cellStyle name="Input 2 3 3 2 2 6 4" xfId="30856"/>
    <cellStyle name="Input 2 3 3 2 2 6 5" xfId="30857"/>
    <cellStyle name="Input 2 3 3 2 2 6 6" xfId="30858"/>
    <cellStyle name="Input 2 3 3 2 2 6 7" xfId="30859"/>
    <cellStyle name="Input 2 3 3 2 2 6 8" xfId="30860"/>
    <cellStyle name="Input 2 3 3 2 2 6 9" xfId="30861"/>
    <cellStyle name="Input 2 3 3 2 2 7" xfId="30862"/>
    <cellStyle name="Input 2 3 3 2 2 7 2" xfId="30863"/>
    <cellStyle name="Input 2 3 3 2 2 7 3" xfId="30864"/>
    <cellStyle name="Input 2 3 3 2 2 7 4" xfId="30865"/>
    <cellStyle name="Input 2 3 3 2 2 7 5" xfId="30866"/>
    <cellStyle name="Input 2 3 3 2 2 7 6" xfId="30867"/>
    <cellStyle name="Input 2 3 3 2 2 7 7" xfId="30868"/>
    <cellStyle name="Input 2 3 3 2 2 7 8" xfId="30869"/>
    <cellStyle name="Input 2 3 3 2 2 8" xfId="30870"/>
    <cellStyle name="Input 2 3 3 2 2 8 2" xfId="30871"/>
    <cellStyle name="Input 2 3 3 2 2 8 3" xfId="30872"/>
    <cellStyle name="Input 2 3 3 2 2 8 4" xfId="30873"/>
    <cellStyle name="Input 2 3 3 2 2 8 5" xfId="30874"/>
    <cellStyle name="Input 2 3 3 2 2 8 6" xfId="30875"/>
    <cellStyle name="Input 2 3 3 2 2 8 7" xfId="30876"/>
    <cellStyle name="Input 2 3 3 2 2 8 8" xfId="30877"/>
    <cellStyle name="Input 2 3 3 2 2 9" xfId="30878"/>
    <cellStyle name="Input 2 3 3 2 2 9 2" xfId="30879"/>
    <cellStyle name="Input 2 3 3 2 2 9 3" xfId="30880"/>
    <cellStyle name="Input 2 3 3 2 2 9 4" xfId="30881"/>
    <cellStyle name="Input 2 3 3 2 2 9 5" xfId="30882"/>
    <cellStyle name="Input 2 3 3 2 2 9 6" xfId="30883"/>
    <cellStyle name="Input 2 3 3 2 2 9 7" xfId="30884"/>
    <cellStyle name="Input 2 3 3 2 2 9 8" xfId="30885"/>
    <cellStyle name="Input 2 3 3 2 20" xfId="30886"/>
    <cellStyle name="Input 2 3 3 2 21" xfId="30887"/>
    <cellStyle name="Input 2 3 3 2 22" xfId="30888"/>
    <cellStyle name="Input 2 3 3 2 23" xfId="30889"/>
    <cellStyle name="Input 2 3 3 2 24" xfId="30890"/>
    <cellStyle name="Input 2 3 3 2 25" xfId="30891"/>
    <cellStyle name="Input 2 3 3 2 26" xfId="30892"/>
    <cellStyle name="Input 2 3 3 2 3" xfId="30893"/>
    <cellStyle name="Input 2 3 3 2 3 10" xfId="30894"/>
    <cellStyle name="Input 2 3 3 2 3 11" xfId="30895"/>
    <cellStyle name="Input 2 3 3 2 3 12" xfId="30896"/>
    <cellStyle name="Input 2 3 3 2 3 13" xfId="30897"/>
    <cellStyle name="Input 2 3 3 2 3 14" xfId="30898"/>
    <cellStyle name="Input 2 3 3 2 3 15" xfId="30899"/>
    <cellStyle name="Input 2 3 3 2 3 16" xfId="30900"/>
    <cellStyle name="Input 2 3 3 2 3 17" xfId="30901"/>
    <cellStyle name="Input 2 3 3 2 3 18" xfId="30902"/>
    <cellStyle name="Input 2 3 3 2 3 19" xfId="30903"/>
    <cellStyle name="Input 2 3 3 2 3 2" xfId="30904"/>
    <cellStyle name="Input 2 3 3 2 3 2 2" xfId="30905"/>
    <cellStyle name="Input 2 3 3 2 3 2 3" xfId="30906"/>
    <cellStyle name="Input 2 3 3 2 3 2 4" xfId="30907"/>
    <cellStyle name="Input 2 3 3 2 3 2 5" xfId="30908"/>
    <cellStyle name="Input 2 3 3 2 3 2 6" xfId="30909"/>
    <cellStyle name="Input 2 3 3 2 3 2 7" xfId="30910"/>
    <cellStyle name="Input 2 3 3 2 3 2 8" xfId="30911"/>
    <cellStyle name="Input 2 3 3 2 3 2 9" xfId="30912"/>
    <cellStyle name="Input 2 3 3 2 3 20" xfId="30913"/>
    <cellStyle name="Input 2 3 3 2 3 21" xfId="30914"/>
    <cellStyle name="Input 2 3 3 2 3 22" xfId="30915"/>
    <cellStyle name="Input 2 3 3 2 3 23" xfId="30916"/>
    <cellStyle name="Input 2 3 3 2 3 24" xfId="30917"/>
    <cellStyle name="Input 2 3 3 2 3 3" xfId="30918"/>
    <cellStyle name="Input 2 3 3 2 3 3 2" xfId="30919"/>
    <cellStyle name="Input 2 3 3 2 3 3 3" xfId="30920"/>
    <cellStyle name="Input 2 3 3 2 3 3 4" xfId="30921"/>
    <cellStyle name="Input 2 3 3 2 3 3 5" xfId="30922"/>
    <cellStyle name="Input 2 3 3 2 3 3 6" xfId="30923"/>
    <cellStyle name="Input 2 3 3 2 3 3 7" xfId="30924"/>
    <cellStyle name="Input 2 3 3 2 3 3 8" xfId="30925"/>
    <cellStyle name="Input 2 3 3 2 3 3 9" xfId="30926"/>
    <cellStyle name="Input 2 3 3 2 3 4" xfId="30927"/>
    <cellStyle name="Input 2 3 3 2 3 4 2" xfId="30928"/>
    <cellStyle name="Input 2 3 3 2 3 4 3" xfId="30929"/>
    <cellStyle name="Input 2 3 3 2 3 4 4" xfId="30930"/>
    <cellStyle name="Input 2 3 3 2 3 4 5" xfId="30931"/>
    <cellStyle name="Input 2 3 3 2 3 4 6" xfId="30932"/>
    <cellStyle name="Input 2 3 3 2 3 4 7" xfId="30933"/>
    <cellStyle name="Input 2 3 3 2 3 4 8" xfId="30934"/>
    <cellStyle name="Input 2 3 3 2 3 4 9" xfId="30935"/>
    <cellStyle name="Input 2 3 3 2 3 5" xfId="30936"/>
    <cellStyle name="Input 2 3 3 2 3 5 2" xfId="30937"/>
    <cellStyle name="Input 2 3 3 2 3 5 3" xfId="30938"/>
    <cellStyle name="Input 2 3 3 2 3 5 4" xfId="30939"/>
    <cellStyle name="Input 2 3 3 2 3 5 5" xfId="30940"/>
    <cellStyle name="Input 2 3 3 2 3 5 6" xfId="30941"/>
    <cellStyle name="Input 2 3 3 2 3 5 7" xfId="30942"/>
    <cellStyle name="Input 2 3 3 2 3 5 8" xfId="30943"/>
    <cellStyle name="Input 2 3 3 2 3 6" xfId="30944"/>
    <cellStyle name="Input 2 3 3 2 3 6 2" xfId="30945"/>
    <cellStyle name="Input 2 3 3 2 3 6 3" xfId="30946"/>
    <cellStyle name="Input 2 3 3 2 3 6 4" xfId="30947"/>
    <cellStyle name="Input 2 3 3 2 3 6 5" xfId="30948"/>
    <cellStyle name="Input 2 3 3 2 3 6 6" xfId="30949"/>
    <cellStyle name="Input 2 3 3 2 3 6 7" xfId="30950"/>
    <cellStyle name="Input 2 3 3 2 3 6 8" xfId="30951"/>
    <cellStyle name="Input 2 3 3 2 3 7" xfId="30952"/>
    <cellStyle name="Input 2 3 3 2 3 7 2" xfId="30953"/>
    <cellStyle name="Input 2 3 3 2 3 7 3" xfId="30954"/>
    <cellStyle name="Input 2 3 3 2 3 7 4" xfId="30955"/>
    <cellStyle name="Input 2 3 3 2 3 7 5" xfId="30956"/>
    <cellStyle name="Input 2 3 3 2 3 7 6" xfId="30957"/>
    <cellStyle name="Input 2 3 3 2 3 7 7" xfId="30958"/>
    <cellStyle name="Input 2 3 3 2 3 7 8" xfId="30959"/>
    <cellStyle name="Input 2 3 3 2 3 8" xfId="30960"/>
    <cellStyle name="Input 2 3 3 2 3 9" xfId="30961"/>
    <cellStyle name="Input 2 3 3 2 4" xfId="30962"/>
    <cellStyle name="Input 2 3 3 2 4 10" xfId="30963"/>
    <cellStyle name="Input 2 3 3 2 4 11" xfId="30964"/>
    <cellStyle name="Input 2 3 3 2 4 12" xfId="30965"/>
    <cellStyle name="Input 2 3 3 2 4 13" xfId="30966"/>
    <cellStyle name="Input 2 3 3 2 4 14" xfId="30967"/>
    <cellStyle name="Input 2 3 3 2 4 15" xfId="30968"/>
    <cellStyle name="Input 2 3 3 2 4 16" xfId="30969"/>
    <cellStyle name="Input 2 3 3 2 4 17" xfId="30970"/>
    <cellStyle name="Input 2 3 3 2 4 18" xfId="30971"/>
    <cellStyle name="Input 2 3 3 2 4 2" xfId="30972"/>
    <cellStyle name="Input 2 3 3 2 4 3" xfId="30973"/>
    <cellStyle name="Input 2 3 3 2 4 4" xfId="30974"/>
    <cellStyle name="Input 2 3 3 2 4 5" xfId="30975"/>
    <cellStyle name="Input 2 3 3 2 4 6" xfId="30976"/>
    <cellStyle name="Input 2 3 3 2 4 7" xfId="30977"/>
    <cellStyle name="Input 2 3 3 2 4 8" xfId="30978"/>
    <cellStyle name="Input 2 3 3 2 4 9" xfId="30979"/>
    <cellStyle name="Input 2 3 3 2 5" xfId="30980"/>
    <cellStyle name="Input 2 3 3 2 5 10" xfId="30981"/>
    <cellStyle name="Input 2 3 3 2 5 11" xfId="30982"/>
    <cellStyle name="Input 2 3 3 2 5 12" xfId="30983"/>
    <cellStyle name="Input 2 3 3 2 5 13" xfId="30984"/>
    <cellStyle name="Input 2 3 3 2 5 14" xfId="30985"/>
    <cellStyle name="Input 2 3 3 2 5 15" xfId="30986"/>
    <cellStyle name="Input 2 3 3 2 5 16" xfId="30987"/>
    <cellStyle name="Input 2 3 3 2 5 17" xfId="30988"/>
    <cellStyle name="Input 2 3 3 2 5 18" xfId="30989"/>
    <cellStyle name="Input 2 3 3 2 5 2" xfId="30990"/>
    <cellStyle name="Input 2 3 3 2 5 3" xfId="30991"/>
    <cellStyle name="Input 2 3 3 2 5 4" xfId="30992"/>
    <cellStyle name="Input 2 3 3 2 5 5" xfId="30993"/>
    <cellStyle name="Input 2 3 3 2 5 6" xfId="30994"/>
    <cellStyle name="Input 2 3 3 2 5 7" xfId="30995"/>
    <cellStyle name="Input 2 3 3 2 5 8" xfId="30996"/>
    <cellStyle name="Input 2 3 3 2 5 9" xfId="30997"/>
    <cellStyle name="Input 2 3 3 2 6" xfId="30998"/>
    <cellStyle name="Input 2 3 3 2 6 10" xfId="30999"/>
    <cellStyle name="Input 2 3 3 2 6 11" xfId="31000"/>
    <cellStyle name="Input 2 3 3 2 6 12" xfId="31001"/>
    <cellStyle name="Input 2 3 3 2 6 13" xfId="31002"/>
    <cellStyle name="Input 2 3 3 2 6 14" xfId="31003"/>
    <cellStyle name="Input 2 3 3 2 6 15" xfId="31004"/>
    <cellStyle name="Input 2 3 3 2 6 16" xfId="31005"/>
    <cellStyle name="Input 2 3 3 2 6 17" xfId="31006"/>
    <cellStyle name="Input 2 3 3 2 6 18" xfId="31007"/>
    <cellStyle name="Input 2 3 3 2 6 2" xfId="31008"/>
    <cellStyle name="Input 2 3 3 2 6 3" xfId="31009"/>
    <cellStyle name="Input 2 3 3 2 6 4" xfId="31010"/>
    <cellStyle name="Input 2 3 3 2 6 5" xfId="31011"/>
    <cellStyle name="Input 2 3 3 2 6 6" xfId="31012"/>
    <cellStyle name="Input 2 3 3 2 6 7" xfId="31013"/>
    <cellStyle name="Input 2 3 3 2 6 8" xfId="31014"/>
    <cellStyle name="Input 2 3 3 2 6 9" xfId="31015"/>
    <cellStyle name="Input 2 3 3 2 7" xfId="31016"/>
    <cellStyle name="Input 2 3 3 2 7 2" xfId="31017"/>
    <cellStyle name="Input 2 3 3 2 7 3" xfId="31018"/>
    <cellStyle name="Input 2 3 3 2 7 4" xfId="31019"/>
    <cellStyle name="Input 2 3 3 2 7 5" xfId="31020"/>
    <cellStyle name="Input 2 3 3 2 7 6" xfId="31021"/>
    <cellStyle name="Input 2 3 3 2 7 7" xfId="31022"/>
    <cellStyle name="Input 2 3 3 2 7 8" xfId="31023"/>
    <cellStyle name="Input 2 3 3 2 7 9" xfId="31024"/>
    <cellStyle name="Input 2 3 3 2 8" xfId="31025"/>
    <cellStyle name="Input 2 3 3 2 8 2" xfId="31026"/>
    <cellStyle name="Input 2 3 3 2 8 3" xfId="31027"/>
    <cellStyle name="Input 2 3 3 2 8 4" xfId="31028"/>
    <cellStyle name="Input 2 3 3 2 8 5" xfId="31029"/>
    <cellStyle name="Input 2 3 3 2 8 6" xfId="31030"/>
    <cellStyle name="Input 2 3 3 2 8 7" xfId="31031"/>
    <cellStyle name="Input 2 3 3 2 8 8" xfId="31032"/>
    <cellStyle name="Input 2 3 3 2 8 9" xfId="31033"/>
    <cellStyle name="Input 2 3 3 2 9" xfId="31034"/>
    <cellStyle name="Input 2 3 3 2 9 2" xfId="31035"/>
    <cellStyle name="Input 2 3 3 2 9 3" xfId="31036"/>
    <cellStyle name="Input 2 3 3 2 9 4" xfId="31037"/>
    <cellStyle name="Input 2 3 3 2 9 5" xfId="31038"/>
    <cellStyle name="Input 2 3 3 2 9 6" xfId="31039"/>
    <cellStyle name="Input 2 3 3 2 9 7" xfId="31040"/>
    <cellStyle name="Input 2 3 3 2 9 8" xfId="31041"/>
    <cellStyle name="Input 2 3 3 20" xfId="31042"/>
    <cellStyle name="Input 2 3 3 21" xfId="31043"/>
    <cellStyle name="Input 2 3 3 22" xfId="31044"/>
    <cellStyle name="Input 2 3 3 23" xfId="31045"/>
    <cellStyle name="Input 2 3 3 24" xfId="31046"/>
    <cellStyle name="Input 2 3 3 25" xfId="31047"/>
    <cellStyle name="Input 2 3 3 26" xfId="31048"/>
    <cellStyle name="Input 2 3 3 27" xfId="31049"/>
    <cellStyle name="Input 2 3 3 3" xfId="31050"/>
    <cellStyle name="Input 2 3 3 3 10" xfId="31051"/>
    <cellStyle name="Input 2 3 3 3 11" xfId="31052"/>
    <cellStyle name="Input 2 3 3 3 12" xfId="31053"/>
    <cellStyle name="Input 2 3 3 3 13" xfId="31054"/>
    <cellStyle name="Input 2 3 3 3 14" xfId="31055"/>
    <cellStyle name="Input 2 3 3 3 15" xfId="31056"/>
    <cellStyle name="Input 2 3 3 3 16" xfId="31057"/>
    <cellStyle name="Input 2 3 3 3 17" xfId="31058"/>
    <cellStyle name="Input 2 3 3 3 18" xfId="31059"/>
    <cellStyle name="Input 2 3 3 3 19" xfId="31060"/>
    <cellStyle name="Input 2 3 3 3 2" xfId="31061"/>
    <cellStyle name="Input 2 3 3 3 2 10" xfId="31062"/>
    <cellStyle name="Input 2 3 3 3 2 11" xfId="31063"/>
    <cellStyle name="Input 2 3 3 3 2 12" xfId="31064"/>
    <cellStyle name="Input 2 3 3 3 2 13" xfId="31065"/>
    <cellStyle name="Input 2 3 3 3 2 14" xfId="31066"/>
    <cellStyle name="Input 2 3 3 3 2 15" xfId="31067"/>
    <cellStyle name="Input 2 3 3 3 2 2" xfId="31068"/>
    <cellStyle name="Input 2 3 3 3 2 2 2" xfId="31069"/>
    <cellStyle name="Input 2 3 3 3 2 2 3" xfId="31070"/>
    <cellStyle name="Input 2 3 3 3 2 2 4" xfId="31071"/>
    <cellStyle name="Input 2 3 3 3 2 2 5" xfId="31072"/>
    <cellStyle name="Input 2 3 3 3 2 2 6" xfId="31073"/>
    <cellStyle name="Input 2 3 3 3 2 2 7" xfId="31074"/>
    <cellStyle name="Input 2 3 3 3 2 2 8" xfId="31075"/>
    <cellStyle name="Input 2 3 3 3 2 2 9" xfId="31076"/>
    <cellStyle name="Input 2 3 3 3 2 3" xfId="31077"/>
    <cellStyle name="Input 2 3 3 3 2 3 2" xfId="31078"/>
    <cellStyle name="Input 2 3 3 3 2 3 3" xfId="31079"/>
    <cellStyle name="Input 2 3 3 3 2 3 4" xfId="31080"/>
    <cellStyle name="Input 2 3 3 3 2 3 5" xfId="31081"/>
    <cellStyle name="Input 2 3 3 3 2 3 6" xfId="31082"/>
    <cellStyle name="Input 2 3 3 3 2 3 7" xfId="31083"/>
    <cellStyle name="Input 2 3 3 3 2 3 8" xfId="31084"/>
    <cellStyle name="Input 2 3 3 3 2 3 9" xfId="31085"/>
    <cellStyle name="Input 2 3 3 3 2 4" xfId="31086"/>
    <cellStyle name="Input 2 3 3 3 2 4 2" xfId="31087"/>
    <cellStyle name="Input 2 3 3 3 2 4 3" xfId="31088"/>
    <cellStyle name="Input 2 3 3 3 2 4 4" xfId="31089"/>
    <cellStyle name="Input 2 3 3 3 2 4 5" xfId="31090"/>
    <cellStyle name="Input 2 3 3 3 2 4 6" xfId="31091"/>
    <cellStyle name="Input 2 3 3 3 2 4 7" xfId="31092"/>
    <cellStyle name="Input 2 3 3 3 2 4 8" xfId="31093"/>
    <cellStyle name="Input 2 3 3 3 2 4 9" xfId="31094"/>
    <cellStyle name="Input 2 3 3 3 2 5" xfId="31095"/>
    <cellStyle name="Input 2 3 3 3 2 5 2" xfId="31096"/>
    <cellStyle name="Input 2 3 3 3 2 5 3" xfId="31097"/>
    <cellStyle name="Input 2 3 3 3 2 5 4" xfId="31098"/>
    <cellStyle name="Input 2 3 3 3 2 5 5" xfId="31099"/>
    <cellStyle name="Input 2 3 3 3 2 5 6" xfId="31100"/>
    <cellStyle name="Input 2 3 3 3 2 5 7" xfId="31101"/>
    <cellStyle name="Input 2 3 3 3 2 5 8" xfId="31102"/>
    <cellStyle name="Input 2 3 3 3 2 6" xfId="31103"/>
    <cellStyle name="Input 2 3 3 3 2 6 2" xfId="31104"/>
    <cellStyle name="Input 2 3 3 3 2 6 3" xfId="31105"/>
    <cellStyle name="Input 2 3 3 3 2 6 4" xfId="31106"/>
    <cellStyle name="Input 2 3 3 3 2 6 5" xfId="31107"/>
    <cellStyle name="Input 2 3 3 3 2 6 6" xfId="31108"/>
    <cellStyle name="Input 2 3 3 3 2 6 7" xfId="31109"/>
    <cellStyle name="Input 2 3 3 3 2 6 8" xfId="31110"/>
    <cellStyle name="Input 2 3 3 3 2 7" xfId="31111"/>
    <cellStyle name="Input 2 3 3 3 2 7 2" xfId="31112"/>
    <cellStyle name="Input 2 3 3 3 2 7 3" xfId="31113"/>
    <cellStyle name="Input 2 3 3 3 2 7 4" xfId="31114"/>
    <cellStyle name="Input 2 3 3 3 2 7 5" xfId="31115"/>
    <cellStyle name="Input 2 3 3 3 2 7 6" xfId="31116"/>
    <cellStyle name="Input 2 3 3 3 2 7 7" xfId="31117"/>
    <cellStyle name="Input 2 3 3 3 2 7 8" xfId="31118"/>
    <cellStyle name="Input 2 3 3 3 2 8" xfId="31119"/>
    <cellStyle name="Input 2 3 3 3 2 9" xfId="31120"/>
    <cellStyle name="Input 2 3 3 3 20" xfId="31121"/>
    <cellStyle name="Input 2 3 3 3 21" xfId="31122"/>
    <cellStyle name="Input 2 3 3 3 22" xfId="31123"/>
    <cellStyle name="Input 2 3 3 3 23" xfId="31124"/>
    <cellStyle name="Input 2 3 3 3 24" xfId="31125"/>
    <cellStyle name="Input 2 3 3 3 25" xfId="31126"/>
    <cellStyle name="Input 2 3 3 3 26" xfId="31127"/>
    <cellStyle name="Input 2 3 3 3 27" xfId="31128"/>
    <cellStyle name="Input 2 3 3 3 3" xfId="31129"/>
    <cellStyle name="Input 2 3 3 3 3 10" xfId="31130"/>
    <cellStyle name="Input 2 3 3 3 3 11" xfId="31131"/>
    <cellStyle name="Input 2 3 3 3 3 12" xfId="31132"/>
    <cellStyle name="Input 2 3 3 3 3 13" xfId="31133"/>
    <cellStyle name="Input 2 3 3 3 3 14" xfId="31134"/>
    <cellStyle name="Input 2 3 3 3 3 15" xfId="31135"/>
    <cellStyle name="Input 2 3 3 3 3 2" xfId="31136"/>
    <cellStyle name="Input 2 3 3 3 3 2 2" xfId="31137"/>
    <cellStyle name="Input 2 3 3 3 3 2 3" xfId="31138"/>
    <cellStyle name="Input 2 3 3 3 3 2 4" xfId="31139"/>
    <cellStyle name="Input 2 3 3 3 3 2 5" xfId="31140"/>
    <cellStyle name="Input 2 3 3 3 3 2 6" xfId="31141"/>
    <cellStyle name="Input 2 3 3 3 3 2 7" xfId="31142"/>
    <cellStyle name="Input 2 3 3 3 3 2 8" xfId="31143"/>
    <cellStyle name="Input 2 3 3 3 3 3" xfId="31144"/>
    <cellStyle name="Input 2 3 3 3 3 3 2" xfId="31145"/>
    <cellStyle name="Input 2 3 3 3 3 3 3" xfId="31146"/>
    <cellStyle name="Input 2 3 3 3 3 3 4" xfId="31147"/>
    <cellStyle name="Input 2 3 3 3 3 3 5" xfId="31148"/>
    <cellStyle name="Input 2 3 3 3 3 3 6" xfId="31149"/>
    <cellStyle name="Input 2 3 3 3 3 3 7" xfId="31150"/>
    <cellStyle name="Input 2 3 3 3 3 3 8" xfId="31151"/>
    <cellStyle name="Input 2 3 3 3 3 4" xfId="31152"/>
    <cellStyle name="Input 2 3 3 3 3 4 2" xfId="31153"/>
    <cellStyle name="Input 2 3 3 3 3 4 3" xfId="31154"/>
    <cellStyle name="Input 2 3 3 3 3 4 4" xfId="31155"/>
    <cellStyle name="Input 2 3 3 3 3 4 5" xfId="31156"/>
    <cellStyle name="Input 2 3 3 3 3 4 6" xfId="31157"/>
    <cellStyle name="Input 2 3 3 3 3 4 7" xfId="31158"/>
    <cellStyle name="Input 2 3 3 3 3 4 8" xfId="31159"/>
    <cellStyle name="Input 2 3 3 3 3 5" xfId="31160"/>
    <cellStyle name="Input 2 3 3 3 3 5 2" xfId="31161"/>
    <cellStyle name="Input 2 3 3 3 3 5 3" xfId="31162"/>
    <cellStyle name="Input 2 3 3 3 3 5 4" xfId="31163"/>
    <cellStyle name="Input 2 3 3 3 3 5 5" xfId="31164"/>
    <cellStyle name="Input 2 3 3 3 3 5 6" xfId="31165"/>
    <cellStyle name="Input 2 3 3 3 3 5 7" xfId="31166"/>
    <cellStyle name="Input 2 3 3 3 3 5 8" xfId="31167"/>
    <cellStyle name="Input 2 3 3 3 3 6" xfId="31168"/>
    <cellStyle name="Input 2 3 3 3 3 6 2" xfId="31169"/>
    <cellStyle name="Input 2 3 3 3 3 6 3" xfId="31170"/>
    <cellStyle name="Input 2 3 3 3 3 6 4" xfId="31171"/>
    <cellStyle name="Input 2 3 3 3 3 6 5" xfId="31172"/>
    <cellStyle name="Input 2 3 3 3 3 6 6" xfId="31173"/>
    <cellStyle name="Input 2 3 3 3 3 6 7" xfId="31174"/>
    <cellStyle name="Input 2 3 3 3 3 6 8" xfId="31175"/>
    <cellStyle name="Input 2 3 3 3 3 7" xfId="31176"/>
    <cellStyle name="Input 2 3 3 3 3 7 2" xfId="31177"/>
    <cellStyle name="Input 2 3 3 3 3 7 3" xfId="31178"/>
    <cellStyle name="Input 2 3 3 3 3 7 4" xfId="31179"/>
    <cellStyle name="Input 2 3 3 3 3 7 5" xfId="31180"/>
    <cellStyle name="Input 2 3 3 3 3 7 6" xfId="31181"/>
    <cellStyle name="Input 2 3 3 3 3 7 7" xfId="31182"/>
    <cellStyle name="Input 2 3 3 3 3 7 8" xfId="31183"/>
    <cellStyle name="Input 2 3 3 3 3 8" xfId="31184"/>
    <cellStyle name="Input 2 3 3 3 3 9" xfId="31185"/>
    <cellStyle name="Input 2 3 3 3 4" xfId="31186"/>
    <cellStyle name="Input 2 3 3 3 4 2" xfId="31187"/>
    <cellStyle name="Input 2 3 3 3 4 3" xfId="31188"/>
    <cellStyle name="Input 2 3 3 3 4 4" xfId="31189"/>
    <cellStyle name="Input 2 3 3 3 4 5" xfId="31190"/>
    <cellStyle name="Input 2 3 3 3 4 6" xfId="31191"/>
    <cellStyle name="Input 2 3 3 3 4 7" xfId="31192"/>
    <cellStyle name="Input 2 3 3 3 4 8" xfId="31193"/>
    <cellStyle name="Input 2 3 3 3 4 9" xfId="31194"/>
    <cellStyle name="Input 2 3 3 3 5" xfId="31195"/>
    <cellStyle name="Input 2 3 3 3 5 2" xfId="31196"/>
    <cellStyle name="Input 2 3 3 3 5 3" xfId="31197"/>
    <cellStyle name="Input 2 3 3 3 5 4" xfId="31198"/>
    <cellStyle name="Input 2 3 3 3 5 5" xfId="31199"/>
    <cellStyle name="Input 2 3 3 3 5 6" xfId="31200"/>
    <cellStyle name="Input 2 3 3 3 5 7" xfId="31201"/>
    <cellStyle name="Input 2 3 3 3 5 8" xfId="31202"/>
    <cellStyle name="Input 2 3 3 3 5 9" xfId="31203"/>
    <cellStyle name="Input 2 3 3 3 6" xfId="31204"/>
    <cellStyle name="Input 2 3 3 3 6 2" xfId="31205"/>
    <cellStyle name="Input 2 3 3 3 6 3" xfId="31206"/>
    <cellStyle name="Input 2 3 3 3 6 4" xfId="31207"/>
    <cellStyle name="Input 2 3 3 3 6 5" xfId="31208"/>
    <cellStyle name="Input 2 3 3 3 6 6" xfId="31209"/>
    <cellStyle name="Input 2 3 3 3 6 7" xfId="31210"/>
    <cellStyle name="Input 2 3 3 3 6 8" xfId="31211"/>
    <cellStyle name="Input 2 3 3 3 6 9" xfId="31212"/>
    <cellStyle name="Input 2 3 3 3 7" xfId="31213"/>
    <cellStyle name="Input 2 3 3 3 7 2" xfId="31214"/>
    <cellStyle name="Input 2 3 3 3 7 3" xfId="31215"/>
    <cellStyle name="Input 2 3 3 3 7 4" xfId="31216"/>
    <cellStyle name="Input 2 3 3 3 7 5" xfId="31217"/>
    <cellStyle name="Input 2 3 3 3 7 6" xfId="31218"/>
    <cellStyle name="Input 2 3 3 3 7 7" xfId="31219"/>
    <cellStyle name="Input 2 3 3 3 7 8" xfId="31220"/>
    <cellStyle name="Input 2 3 3 3 8" xfId="31221"/>
    <cellStyle name="Input 2 3 3 3 8 2" xfId="31222"/>
    <cellStyle name="Input 2 3 3 3 8 3" xfId="31223"/>
    <cellStyle name="Input 2 3 3 3 8 4" xfId="31224"/>
    <cellStyle name="Input 2 3 3 3 8 5" xfId="31225"/>
    <cellStyle name="Input 2 3 3 3 8 6" xfId="31226"/>
    <cellStyle name="Input 2 3 3 3 8 7" xfId="31227"/>
    <cellStyle name="Input 2 3 3 3 8 8" xfId="31228"/>
    <cellStyle name="Input 2 3 3 3 9" xfId="31229"/>
    <cellStyle name="Input 2 3 3 3 9 2" xfId="31230"/>
    <cellStyle name="Input 2 3 3 3 9 3" xfId="31231"/>
    <cellStyle name="Input 2 3 3 3 9 4" xfId="31232"/>
    <cellStyle name="Input 2 3 3 3 9 5" xfId="31233"/>
    <cellStyle name="Input 2 3 3 3 9 6" xfId="31234"/>
    <cellStyle name="Input 2 3 3 3 9 7" xfId="31235"/>
    <cellStyle name="Input 2 3 3 3 9 8" xfId="31236"/>
    <cellStyle name="Input 2 3 3 4" xfId="31237"/>
    <cellStyle name="Input 2 3 3 4 10" xfId="31238"/>
    <cellStyle name="Input 2 3 3 4 11" xfId="31239"/>
    <cellStyle name="Input 2 3 3 4 12" xfId="31240"/>
    <cellStyle name="Input 2 3 3 4 13" xfId="31241"/>
    <cellStyle name="Input 2 3 3 4 14" xfId="31242"/>
    <cellStyle name="Input 2 3 3 4 15" xfId="31243"/>
    <cellStyle name="Input 2 3 3 4 16" xfId="31244"/>
    <cellStyle name="Input 2 3 3 4 17" xfId="31245"/>
    <cellStyle name="Input 2 3 3 4 18" xfId="31246"/>
    <cellStyle name="Input 2 3 3 4 19" xfId="31247"/>
    <cellStyle name="Input 2 3 3 4 2" xfId="31248"/>
    <cellStyle name="Input 2 3 3 4 2 10" xfId="31249"/>
    <cellStyle name="Input 2 3 3 4 2 2" xfId="31250"/>
    <cellStyle name="Input 2 3 3 4 2 2 2" xfId="31251"/>
    <cellStyle name="Input 2 3 3 4 2 2 3" xfId="31252"/>
    <cellStyle name="Input 2 3 3 4 2 2 4" xfId="31253"/>
    <cellStyle name="Input 2 3 3 4 2 2 5" xfId="31254"/>
    <cellStyle name="Input 2 3 3 4 2 2 6" xfId="31255"/>
    <cellStyle name="Input 2 3 3 4 2 2 7" xfId="31256"/>
    <cellStyle name="Input 2 3 3 4 2 2 8" xfId="31257"/>
    <cellStyle name="Input 2 3 3 4 2 2 9" xfId="31258"/>
    <cellStyle name="Input 2 3 3 4 2 3" xfId="31259"/>
    <cellStyle name="Input 2 3 3 4 2 4" xfId="31260"/>
    <cellStyle name="Input 2 3 3 4 2 5" xfId="31261"/>
    <cellStyle name="Input 2 3 3 4 2 6" xfId="31262"/>
    <cellStyle name="Input 2 3 3 4 2 7" xfId="31263"/>
    <cellStyle name="Input 2 3 3 4 2 8" xfId="31264"/>
    <cellStyle name="Input 2 3 3 4 2 9" xfId="31265"/>
    <cellStyle name="Input 2 3 3 4 20" xfId="31266"/>
    <cellStyle name="Input 2 3 3 4 21" xfId="31267"/>
    <cellStyle name="Input 2 3 3 4 22" xfId="31268"/>
    <cellStyle name="Input 2 3 3 4 23" xfId="31269"/>
    <cellStyle name="Input 2 3 3 4 24" xfId="31270"/>
    <cellStyle name="Input 2 3 3 4 3" xfId="31271"/>
    <cellStyle name="Input 2 3 3 4 3 2" xfId="31272"/>
    <cellStyle name="Input 2 3 3 4 3 3" xfId="31273"/>
    <cellStyle name="Input 2 3 3 4 3 4" xfId="31274"/>
    <cellStyle name="Input 2 3 3 4 3 5" xfId="31275"/>
    <cellStyle name="Input 2 3 3 4 3 6" xfId="31276"/>
    <cellStyle name="Input 2 3 3 4 3 7" xfId="31277"/>
    <cellStyle name="Input 2 3 3 4 3 8" xfId="31278"/>
    <cellStyle name="Input 2 3 3 4 3 9" xfId="31279"/>
    <cellStyle name="Input 2 3 3 4 4" xfId="31280"/>
    <cellStyle name="Input 2 3 3 4 4 2" xfId="31281"/>
    <cellStyle name="Input 2 3 3 4 4 3" xfId="31282"/>
    <cellStyle name="Input 2 3 3 4 4 4" xfId="31283"/>
    <cellStyle name="Input 2 3 3 4 4 5" xfId="31284"/>
    <cellStyle name="Input 2 3 3 4 4 6" xfId="31285"/>
    <cellStyle name="Input 2 3 3 4 4 7" xfId="31286"/>
    <cellStyle name="Input 2 3 3 4 4 8" xfId="31287"/>
    <cellStyle name="Input 2 3 3 4 4 9" xfId="31288"/>
    <cellStyle name="Input 2 3 3 4 5" xfId="31289"/>
    <cellStyle name="Input 2 3 3 4 5 2" xfId="31290"/>
    <cellStyle name="Input 2 3 3 4 5 3" xfId="31291"/>
    <cellStyle name="Input 2 3 3 4 5 4" xfId="31292"/>
    <cellStyle name="Input 2 3 3 4 5 5" xfId="31293"/>
    <cellStyle name="Input 2 3 3 4 5 6" xfId="31294"/>
    <cellStyle name="Input 2 3 3 4 5 7" xfId="31295"/>
    <cellStyle name="Input 2 3 3 4 5 8" xfId="31296"/>
    <cellStyle name="Input 2 3 3 4 6" xfId="31297"/>
    <cellStyle name="Input 2 3 3 4 6 2" xfId="31298"/>
    <cellStyle name="Input 2 3 3 4 6 3" xfId="31299"/>
    <cellStyle name="Input 2 3 3 4 6 4" xfId="31300"/>
    <cellStyle name="Input 2 3 3 4 6 5" xfId="31301"/>
    <cellStyle name="Input 2 3 3 4 6 6" xfId="31302"/>
    <cellStyle name="Input 2 3 3 4 6 7" xfId="31303"/>
    <cellStyle name="Input 2 3 3 4 6 8" xfId="31304"/>
    <cellStyle name="Input 2 3 3 4 7" xfId="31305"/>
    <cellStyle name="Input 2 3 3 4 7 2" xfId="31306"/>
    <cellStyle name="Input 2 3 3 4 7 3" xfId="31307"/>
    <cellStyle name="Input 2 3 3 4 7 4" xfId="31308"/>
    <cellStyle name="Input 2 3 3 4 7 5" xfId="31309"/>
    <cellStyle name="Input 2 3 3 4 7 6" xfId="31310"/>
    <cellStyle name="Input 2 3 3 4 7 7" xfId="31311"/>
    <cellStyle name="Input 2 3 3 4 7 8" xfId="31312"/>
    <cellStyle name="Input 2 3 3 4 8" xfId="31313"/>
    <cellStyle name="Input 2 3 3 4 9" xfId="31314"/>
    <cellStyle name="Input 2 3 3 5" xfId="31315"/>
    <cellStyle name="Input 2 3 3 5 10" xfId="31316"/>
    <cellStyle name="Input 2 3 3 5 11" xfId="31317"/>
    <cellStyle name="Input 2 3 3 5 12" xfId="31318"/>
    <cellStyle name="Input 2 3 3 5 13" xfId="31319"/>
    <cellStyle name="Input 2 3 3 5 14" xfId="31320"/>
    <cellStyle name="Input 2 3 3 5 15" xfId="31321"/>
    <cellStyle name="Input 2 3 3 5 16" xfId="31322"/>
    <cellStyle name="Input 2 3 3 5 17" xfId="31323"/>
    <cellStyle name="Input 2 3 3 5 18" xfId="31324"/>
    <cellStyle name="Input 2 3 3 5 2" xfId="31325"/>
    <cellStyle name="Input 2 3 3 5 2 10" xfId="31326"/>
    <cellStyle name="Input 2 3 3 5 2 2" xfId="31327"/>
    <cellStyle name="Input 2 3 3 5 2 2 2" xfId="31328"/>
    <cellStyle name="Input 2 3 3 5 2 2 3" xfId="31329"/>
    <cellStyle name="Input 2 3 3 5 2 2 4" xfId="31330"/>
    <cellStyle name="Input 2 3 3 5 2 2 5" xfId="31331"/>
    <cellStyle name="Input 2 3 3 5 2 2 6" xfId="31332"/>
    <cellStyle name="Input 2 3 3 5 2 2 7" xfId="31333"/>
    <cellStyle name="Input 2 3 3 5 2 2 8" xfId="31334"/>
    <cellStyle name="Input 2 3 3 5 2 2 9" xfId="31335"/>
    <cellStyle name="Input 2 3 3 5 2 3" xfId="31336"/>
    <cellStyle name="Input 2 3 3 5 2 4" xfId="31337"/>
    <cellStyle name="Input 2 3 3 5 2 5" xfId="31338"/>
    <cellStyle name="Input 2 3 3 5 2 6" xfId="31339"/>
    <cellStyle name="Input 2 3 3 5 2 7" xfId="31340"/>
    <cellStyle name="Input 2 3 3 5 2 8" xfId="31341"/>
    <cellStyle name="Input 2 3 3 5 2 9" xfId="31342"/>
    <cellStyle name="Input 2 3 3 5 3" xfId="31343"/>
    <cellStyle name="Input 2 3 3 5 3 2" xfId="31344"/>
    <cellStyle name="Input 2 3 3 5 3 3" xfId="31345"/>
    <cellStyle name="Input 2 3 3 5 3 4" xfId="31346"/>
    <cellStyle name="Input 2 3 3 5 3 5" xfId="31347"/>
    <cellStyle name="Input 2 3 3 5 3 6" xfId="31348"/>
    <cellStyle name="Input 2 3 3 5 3 7" xfId="31349"/>
    <cellStyle name="Input 2 3 3 5 3 8" xfId="31350"/>
    <cellStyle name="Input 2 3 3 5 4" xfId="31351"/>
    <cellStyle name="Input 2 3 3 5 4 2" xfId="31352"/>
    <cellStyle name="Input 2 3 3 5 4 3" xfId="31353"/>
    <cellStyle name="Input 2 3 3 5 4 4" xfId="31354"/>
    <cellStyle name="Input 2 3 3 5 4 5" xfId="31355"/>
    <cellStyle name="Input 2 3 3 5 4 6" xfId="31356"/>
    <cellStyle name="Input 2 3 3 5 4 7" xfId="31357"/>
    <cellStyle name="Input 2 3 3 5 4 8" xfId="31358"/>
    <cellStyle name="Input 2 3 3 5 4 9" xfId="31359"/>
    <cellStyle name="Input 2 3 3 5 5" xfId="31360"/>
    <cellStyle name="Input 2 3 3 5 6" xfId="31361"/>
    <cellStyle name="Input 2 3 3 5 7" xfId="31362"/>
    <cellStyle name="Input 2 3 3 5 8" xfId="31363"/>
    <cellStyle name="Input 2 3 3 5 9" xfId="31364"/>
    <cellStyle name="Input 2 3 3 6" xfId="31365"/>
    <cellStyle name="Input 2 3 3 6 10" xfId="31366"/>
    <cellStyle name="Input 2 3 3 6 11" xfId="31367"/>
    <cellStyle name="Input 2 3 3 6 12" xfId="31368"/>
    <cellStyle name="Input 2 3 3 6 13" xfId="31369"/>
    <cellStyle name="Input 2 3 3 6 14" xfId="31370"/>
    <cellStyle name="Input 2 3 3 6 15" xfId="31371"/>
    <cellStyle name="Input 2 3 3 6 16" xfId="31372"/>
    <cellStyle name="Input 2 3 3 6 17" xfId="31373"/>
    <cellStyle name="Input 2 3 3 6 18" xfId="31374"/>
    <cellStyle name="Input 2 3 3 6 2" xfId="31375"/>
    <cellStyle name="Input 2 3 3 6 2 2" xfId="31376"/>
    <cellStyle name="Input 2 3 3 6 2 3" xfId="31377"/>
    <cellStyle name="Input 2 3 3 6 2 4" xfId="31378"/>
    <cellStyle name="Input 2 3 3 6 2 5" xfId="31379"/>
    <cellStyle name="Input 2 3 3 6 2 6" xfId="31380"/>
    <cellStyle name="Input 2 3 3 6 2 7" xfId="31381"/>
    <cellStyle name="Input 2 3 3 6 2 8" xfId="31382"/>
    <cellStyle name="Input 2 3 3 6 2 9" xfId="31383"/>
    <cellStyle name="Input 2 3 3 6 3" xfId="31384"/>
    <cellStyle name="Input 2 3 3 6 4" xfId="31385"/>
    <cellStyle name="Input 2 3 3 6 5" xfId="31386"/>
    <cellStyle name="Input 2 3 3 6 6" xfId="31387"/>
    <cellStyle name="Input 2 3 3 6 7" xfId="31388"/>
    <cellStyle name="Input 2 3 3 6 8" xfId="31389"/>
    <cellStyle name="Input 2 3 3 6 9" xfId="31390"/>
    <cellStyle name="Input 2 3 3 7" xfId="31391"/>
    <cellStyle name="Input 2 3 3 7 10" xfId="31392"/>
    <cellStyle name="Input 2 3 3 7 11" xfId="31393"/>
    <cellStyle name="Input 2 3 3 7 12" xfId="31394"/>
    <cellStyle name="Input 2 3 3 7 13" xfId="31395"/>
    <cellStyle name="Input 2 3 3 7 14" xfId="31396"/>
    <cellStyle name="Input 2 3 3 7 15" xfId="31397"/>
    <cellStyle name="Input 2 3 3 7 16" xfId="31398"/>
    <cellStyle name="Input 2 3 3 7 17" xfId="31399"/>
    <cellStyle name="Input 2 3 3 7 18" xfId="31400"/>
    <cellStyle name="Input 2 3 3 7 2" xfId="31401"/>
    <cellStyle name="Input 2 3 3 7 3" xfId="31402"/>
    <cellStyle name="Input 2 3 3 7 4" xfId="31403"/>
    <cellStyle name="Input 2 3 3 7 5" xfId="31404"/>
    <cellStyle name="Input 2 3 3 7 6" xfId="31405"/>
    <cellStyle name="Input 2 3 3 7 7" xfId="31406"/>
    <cellStyle name="Input 2 3 3 7 8" xfId="31407"/>
    <cellStyle name="Input 2 3 3 7 9" xfId="31408"/>
    <cellStyle name="Input 2 3 3 8" xfId="31409"/>
    <cellStyle name="Input 2 3 3 8 2" xfId="31410"/>
    <cellStyle name="Input 2 3 3 8 3" xfId="31411"/>
    <cellStyle name="Input 2 3 3 8 4" xfId="31412"/>
    <cellStyle name="Input 2 3 3 8 5" xfId="31413"/>
    <cellStyle name="Input 2 3 3 8 6" xfId="31414"/>
    <cellStyle name="Input 2 3 3 8 7" xfId="31415"/>
    <cellStyle name="Input 2 3 3 8 8" xfId="31416"/>
    <cellStyle name="Input 2 3 3 8 9" xfId="31417"/>
    <cellStyle name="Input 2 3 3 9" xfId="31418"/>
    <cellStyle name="Input 2 3 3 9 2" xfId="31419"/>
    <cellStyle name="Input 2 3 3 9 3" xfId="31420"/>
    <cellStyle name="Input 2 3 3 9 4" xfId="31421"/>
    <cellStyle name="Input 2 3 3 9 5" xfId="31422"/>
    <cellStyle name="Input 2 3 3 9 6" xfId="31423"/>
    <cellStyle name="Input 2 3 3 9 7" xfId="31424"/>
    <cellStyle name="Input 2 3 3 9 8" xfId="31425"/>
    <cellStyle name="Input 2 3 3 9 9" xfId="31426"/>
    <cellStyle name="Input 2 3 4" xfId="9863"/>
    <cellStyle name="Input 2 3 4 10" xfId="31427"/>
    <cellStyle name="Input 2 3 4 11" xfId="31428"/>
    <cellStyle name="Input 2 3 4 12" xfId="31429"/>
    <cellStyle name="Input 2 3 4 13" xfId="31430"/>
    <cellStyle name="Input 2 3 4 14" xfId="31431"/>
    <cellStyle name="Input 2 3 4 15" xfId="31432"/>
    <cellStyle name="Input 2 3 4 16" xfId="31433"/>
    <cellStyle name="Input 2 3 4 17" xfId="31434"/>
    <cellStyle name="Input 2 3 4 18" xfId="31435"/>
    <cellStyle name="Input 2 3 4 19" xfId="31436"/>
    <cellStyle name="Input 2 3 4 2" xfId="31437"/>
    <cellStyle name="Input 2 3 4 2 10" xfId="31438"/>
    <cellStyle name="Input 2 3 4 2 11" xfId="31439"/>
    <cellStyle name="Input 2 3 4 2 12" xfId="31440"/>
    <cellStyle name="Input 2 3 4 2 13" xfId="31441"/>
    <cellStyle name="Input 2 3 4 2 14" xfId="31442"/>
    <cellStyle name="Input 2 3 4 2 15" xfId="31443"/>
    <cellStyle name="Input 2 3 4 2 16" xfId="31444"/>
    <cellStyle name="Input 2 3 4 2 17" xfId="31445"/>
    <cellStyle name="Input 2 3 4 2 18" xfId="31446"/>
    <cellStyle name="Input 2 3 4 2 19" xfId="31447"/>
    <cellStyle name="Input 2 3 4 2 2" xfId="31448"/>
    <cellStyle name="Input 2 3 4 2 2 10" xfId="31449"/>
    <cellStyle name="Input 2 3 4 2 2 11" xfId="31450"/>
    <cellStyle name="Input 2 3 4 2 2 12" xfId="31451"/>
    <cellStyle name="Input 2 3 4 2 2 13" xfId="31452"/>
    <cellStyle name="Input 2 3 4 2 2 14" xfId="31453"/>
    <cellStyle name="Input 2 3 4 2 2 15" xfId="31454"/>
    <cellStyle name="Input 2 3 4 2 2 2" xfId="31455"/>
    <cellStyle name="Input 2 3 4 2 2 2 2" xfId="31456"/>
    <cellStyle name="Input 2 3 4 2 2 2 3" xfId="31457"/>
    <cellStyle name="Input 2 3 4 2 2 2 4" xfId="31458"/>
    <cellStyle name="Input 2 3 4 2 2 2 5" xfId="31459"/>
    <cellStyle name="Input 2 3 4 2 2 2 6" xfId="31460"/>
    <cellStyle name="Input 2 3 4 2 2 2 7" xfId="31461"/>
    <cellStyle name="Input 2 3 4 2 2 2 8" xfId="31462"/>
    <cellStyle name="Input 2 3 4 2 2 2 9" xfId="31463"/>
    <cellStyle name="Input 2 3 4 2 2 3" xfId="31464"/>
    <cellStyle name="Input 2 3 4 2 2 3 2" xfId="31465"/>
    <cellStyle name="Input 2 3 4 2 2 3 3" xfId="31466"/>
    <cellStyle name="Input 2 3 4 2 2 3 4" xfId="31467"/>
    <cellStyle name="Input 2 3 4 2 2 3 5" xfId="31468"/>
    <cellStyle name="Input 2 3 4 2 2 3 6" xfId="31469"/>
    <cellStyle name="Input 2 3 4 2 2 3 7" xfId="31470"/>
    <cellStyle name="Input 2 3 4 2 2 3 8" xfId="31471"/>
    <cellStyle name="Input 2 3 4 2 2 4" xfId="31472"/>
    <cellStyle name="Input 2 3 4 2 2 4 2" xfId="31473"/>
    <cellStyle name="Input 2 3 4 2 2 4 3" xfId="31474"/>
    <cellStyle name="Input 2 3 4 2 2 4 4" xfId="31475"/>
    <cellStyle name="Input 2 3 4 2 2 4 5" xfId="31476"/>
    <cellStyle name="Input 2 3 4 2 2 4 6" xfId="31477"/>
    <cellStyle name="Input 2 3 4 2 2 4 7" xfId="31478"/>
    <cellStyle name="Input 2 3 4 2 2 4 8" xfId="31479"/>
    <cellStyle name="Input 2 3 4 2 2 5" xfId="31480"/>
    <cellStyle name="Input 2 3 4 2 2 5 2" xfId="31481"/>
    <cellStyle name="Input 2 3 4 2 2 5 3" xfId="31482"/>
    <cellStyle name="Input 2 3 4 2 2 5 4" xfId="31483"/>
    <cellStyle name="Input 2 3 4 2 2 5 5" xfId="31484"/>
    <cellStyle name="Input 2 3 4 2 2 5 6" xfId="31485"/>
    <cellStyle name="Input 2 3 4 2 2 5 7" xfId="31486"/>
    <cellStyle name="Input 2 3 4 2 2 5 8" xfId="31487"/>
    <cellStyle name="Input 2 3 4 2 2 6" xfId="31488"/>
    <cellStyle name="Input 2 3 4 2 2 6 2" xfId="31489"/>
    <cellStyle name="Input 2 3 4 2 2 6 3" xfId="31490"/>
    <cellStyle name="Input 2 3 4 2 2 6 4" xfId="31491"/>
    <cellStyle name="Input 2 3 4 2 2 6 5" xfId="31492"/>
    <cellStyle name="Input 2 3 4 2 2 6 6" xfId="31493"/>
    <cellStyle name="Input 2 3 4 2 2 6 7" xfId="31494"/>
    <cellStyle name="Input 2 3 4 2 2 6 8" xfId="31495"/>
    <cellStyle name="Input 2 3 4 2 2 7" xfId="31496"/>
    <cellStyle name="Input 2 3 4 2 2 7 2" xfId="31497"/>
    <cellStyle name="Input 2 3 4 2 2 7 3" xfId="31498"/>
    <cellStyle name="Input 2 3 4 2 2 7 4" xfId="31499"/>
    <cellStyle name="Input 2 3 4 2 2 7 5" xfId="31500"/>
    <cellStyle name="Input 2 3 4 2 2 7 6" xfId="31501"/>
    <cellStyle name="Input 2 3 4 2 2 7 7" xfId="31502"/>
    <cellStyle name="Input 2 3 4 2 2 7 8" xfId="31503"/>
    <cellStyle name="Input 2 3 4 2 2 8" xfId="31504"/>
    <cellStyle name="Input 2 3 4 2 2 9" xfId="31505"/>
    <cellStyle name="Input 2 3 4 2 20" xfId="31506"/>
    <cellStyle name="Input 2 3 4 2 21" xfId="31507"/>
    <cellStyle name="Input 2 3 4 2 22" xfId="31508"/>
    <cellStyle name="Input 2 3 4 2 23" xfId="31509"/>
    <cellStyle name="Input 2 3 4 2 24" xfId="31510"/>
    <cellStyle name="Input 2 3 4 2 25" xfId="31511"/>
    <cellStyle name="Input 2 3 4 2 26" xfId="31512"/>
    <cellStyle name="Input 2 3 4 2 27" xfId="31513"/>
    <cellStyle name="Input 2 3 4 2 3" xfId="31514"/>
    <cellStyle name="Input 2 3 4 2 3 10" xfId="31515"/>
    <cellStyle name="Input 2 3 4 2 3 11" xfId="31516"/>
    <cellStyle name="Input 2 3 4 2 3 12" xfId="31517"/>
    <cellStyle name="Input 2 3 4 2 3 13" xfId="31518"/>
    <cellStyle name="Input 2 3 4 2 3 14" xfId="31519"/>
    <cellStyle name="Input 2 3 4 2 3 15" xfId="31520"/>
    <cellStyle name="Input 2 3 4 2 3 2" xfId="31521"/>
    <cellStyle name="Input 2 3 4 2 3 2 2" xfId="31522"/>
    <cellStyle name="Input 2 3 4 2 3 2 3" xfId="31523"/>
    <cellStyle name="Input 2 3 4 2 3 2 4" xfId="31524"/>
    <cellStyle name="Input 2 3 4 2 3 2 5" xfId="31525"/>
    <cellStyle name="Input 2 3 4 2 3 2 6" xfId="31526"/>
    <cellStyle name="Input 2 3 4 2 3 2 7" xfId="31527"/>
    <cellStyle name="Input 2 3 4 2 3 2 8" xfId="31528"/>
    <cellStyle name="Input 2 3 4 2 3 3" xfId="31529"/>
    <cellStyle name="Input 2 3 4 2 3 3 2" xfId="31530"/>
    <cellStyle name="Input 2 3 4 2 3 3 3" xfId="31531"/>
    <cellStyle name="Input 2 3 4 2 3 3 4" xfId="31532"/>
    <cellStyle name="Input 2 3 4 2 3 3 5" xfId="31533"/>
    <cellStyle name="Input 2 3 4 2 3 3 6" xfId="31534"/>
    <cellStyle name="Input 2 3 4 2 3 3 7" xfId="31535"/>
    <cellStyle name="Input 2 3 4 2 3 3 8" xfId="31536"/>
    <cellStyle name="Input 2 3 4 2 3 4" xfId="31537"/>
    <cellStyle name="Input 2 3 4 2 3 4 2" xfId="31538"/>
    <cellStyle name="Input 2 3 4 2 3 4 3" xfId="31539"/>
    <cellStyle name="Input 2 3 4 2 3 4 4" xfId="31540"/>
    <cellStyle name="Input 2 3 4 2 3 4 5" xfId="31541"/>
    <cellStyle name="Input 2 3 4 2 3 4 6" xfId="31542"/>
    <cellStyle name="Input 2 3 4 2 3 4 7" xfId="31543"/>
    <cellStyle name="Input 2 3 4 2 3 4 8" xfId="31544"/>
    <cellStyle name="Input 2 3 4 2 3 5" xfId="31545"/>
    <cellStyle name="Input 2 3 4 2 3 5 2" xfId="31546"/>
    <cellStyle name="Input 2 3 4 2 3 5 3" xfId="31547"/>
    <cellStyle name="Input 2 3 4 2 3 5 4" xfId="31548"/>
    <cellStyle name="Input 2 3 4 2 3 5 5" xfId="31549"/>
    <cellStyle name="Input 2 3 4 2 3 5 6" xfId="31550"/>
    <cellStyle name="Input 2 3 4 2 3 5 7" xfId="31551"/>
    <cellStyle name="Input 2 3 4 2 3 5 8" xfId="31552"/>
    <cellStyle name="Input 2 3 4 2 3 6" xfId="31553"/>
    <cellStyle name="Input 2 3 4 2 3 6 2" xfId="31554"/>
    <cellStyle name="Input 2 3 4 2 3 6 3" xfId="31555"/>
    <cellStyle name="Input 2 3 4 2 3 6 4" xfId="31556"/>
    <cellStyle name="Input 2 3 4 2 3 6 5" xfId="31557"/>
    <cellStyle name="Input 2 3 4 2 3 6 6" xfId="31558"/>
    <cellStyle name="Input 2 3 4 2 3 6 7" xfId="31559"/>
    <cellStyle name="Input 2 3 4 2 3 6 8" xfId="31560"/>
    <cellStyle name="Input 2 3 4 2 3 7" xfId="31561"/>
    <cellStyle name="Input 2 3 4 2 3 7 2" xfId="31562"/>
    <cellStyle name="Input 2 3 4 2 3 7 3" xfId="31563"/>
    <cellStyle name="Input 2 3 4 2 3 7 4" xfId="31564"/>
    <cellStyle name="Input 2 3 4 2 3 7 5" xfId="31565"/>
    <cellStyle name="Input 2 3 4 2 3 7 6" xfId="31566"/>
    <cellStyle name="Input 2 3 4 2 3 7 7" xfId="31567"/>
    <cellStyle name="Input 2 3 4 2 3 7 8" xfId="31568"/>
    <cellStyle name="Input 2 3 4 2 3 8" xfId="31569"/>
    <cellStyle name="Input 2 3 4 2 3 9" xfId="31570"/>
    <cellStyle name="Input 2 3 4 2 4" xfId="31571"/>
    <cellStyle name="Input 2 3 4 2 4 2" xfId="31572"/>
    <cellStyle name="Input 2 3 4 2 4 3" xfId="31573"/>
    <cellStyle name="Input 2 3 4 2 4 4" xfId="31574"/>
    <cellStyle name="Input 2 3 4 2 4 5" xfId="31575"/>
    <cellStyle name="Input 2 3 4 2 4 6" xfId="31576"/>
    <cellStyle name="Input 2 3 4 2 4 7" xfId="31577"/>
    <cellStyle name="Input 2 3 4 2 4 8" xfId="31578"/>
    <cellStyle name="Input 2 3 4 2 4 9" xfId="31579"/>
    <cellStyle name="Input 2 3 4 2 5" xfId="31580"/>
    <cellStyle name="Input 2 3 4 2 5 2" xfId="31581"/>
    <cellStyle name="Input 2 3 4 2 5 3" xfId="31582"/>
    <cellStyle name="Input 2 3 4 2 5 4" xfId="31583"/>
    <cellStyle name="Input 2 3 4 2 5 5" xfId="31584"/>
    <cellStyle name="Input 2 3 4 2 5 6" xfId="31585"/>
    <cellStyle name="Input 2 3 4 2 5 7" xfId="31586"/>
    <cellStyle name="Input 2 3 4 2 5 8" xfId="31587"/>
    <cellStyle name="Input 2 3 4 2 6" xfId="31588"/>
    <cellStyle name="Input 2 3 4 2 6 2" xfId="31589"/>
    <cellStyle name="Input 2 3 4 2 6 3" xfId="31590"/>
    <cellStyle name="Input 2 3 4 2 6 4" xfId="31591"/>
    <cellStyle name="Input 2 3 4 2 6 5" xfId="31592"/>
    <cellStyle name="Input 2 3 4 2 6 6" xfId="31593"/>
    <cellStyle name="Input 2 3 4 2 6 7" xfId="31594"/>
    <cellStyle name="Input 2 3 4 2 6 8" xfId="31595"/>
    <cellStyle name="Input 2 3 4 2 7" xfId="31596"/>
    <cellStyle name="Input 2 3 4 2 7 2" xfId="31597"/>
    <cellStyle name="Input 2 3 4 2 7 3" xfId="31598"/>
    <cellStyle name="Input 2 3 4 2 7 4" xfId="31599"/>
    <cellStyle name="Input 2 3 4 2 7 5" xfId="31600"/>
    <cellStyle name="Input 2 3 4 2 7 6" xfId="31601"/>
    <cellStyle name="Input 2 3 4 2 7 7" xfId="31602"/>
    <cellStyle name="Input 2 3 4 2 7 8" xfId="31603"/>
    <cellStyle name="Input 2 3 4 2 8" xfId="31604"/>
    <cellStyle name="Input 2 3 4 2 8 2" xfId="31605"/>
    <cellStyle name="Input 2 3 4 2 8 3" xfId="31606"/>
    <cellStyle name="Input 2 3 4 2 8 4" xfId="31607"/>
    <cellStyle name="Input 2 3 4 2 8 5" xfId="31608"/>
    <cellStyle name="Input 2 3 4 2 8 6" xfId="31609"/>
    <cellStyle name="Input 2 3 4 2 8 7" xfId="31610"/>
    <cellStyle name="Input 2 3 4 2 8 8" xfId="31611"/>
    <cellStyle name="Input 2 3 4 2 9" xfId="31612"/>
    <cellStyle name="Input 2 3 4 2 9 2" xfId="31613"/>
    <cellStyle name="Input 2 3 4 2 9 3" xfId="31614"/>
    <cellStyle name="Input 2 3 4 2 9 4" xfId="31615"/>
    <cellStyle name="Input 2 3 4 2 9 5" xfId="31616"/>
    <cellStyle name="Input 2 3 4 2 9 6" xfId="31617"/>
    <cellStyle name="Input 2 3 4 2 9 7" xfId="31618"/>
    <cellStyle name="Input 2 3 4 2 9 8" xfId="31619"/>
    <cellStyle name="Input 2 3 4 20" xfId="31620"/>
    <cellStyle name="Input 2 3 4 21" xfId="31621"/>
    <cellStyle name="Input 2 3 4 22" xfId="31622"/>
    <cellStyle name="Input 2 3 4 23" xfId="31623"/>
    <cellStyle name="Input 2 3 4 24" xfId="31624"/>
    <cellStyle name="Input 2 3 4 3" xfId="31625"/>
    <cellStyle name="Input 2 3 4 3 10" xfId="31626"/>
    <cellStyle name="Input 2 3 4 3 11" xfId="31627"/>
    <cellStyle name="Input 2 3 4 3 12" xfId="31628"/>
    <cellStyle name="Input 2 3 4 3 13" xfId="31629"/>
    <cellStyle name="Input 2 3 4 3 14" xfId="31630"/>
    <cellStyle name="Input 2 3 4 3 15" xfId="31631"/>
    <cellStyle name="Input 2 3 4 3 16" xfId="31632"/>
    <cellStyle name="Input 2 3 4 3 17" xfId="31633"/>
    <cellStyle name="Input 2 3 4 3 18" xfId="31634"/>
    <cellStyle name="Input 2 3 4 3 19" xfId="31635"/>
    <cellStyle name="Input 2 3 4 3 2" xfId="31636"/>
    <cellStyle name="Input 2 3 4 3 2 10" xfId="31637"/>
    <cellStyle name="Input 2 3 4 3 2 2" xfId="31638"/>
    <cellStyle name="Input 2 3 4 3 2 2 2" xfId="31639"/>
    <cellStyle name="Input 2 3 4 3 2 2 3" xfId="31640"/>
    <cellStyle name="Input 2 3 4 3 2 2 4" xfId="31641"/>
    <cellStyle name="Input 2 3 4 3 2 2 5" xfId="31642"/>
    <cellStyle name="Input 2 3 4 3 2 2 6" xfId="31643"/>
    <cellStyle name="Input 2 3 4 3 2 2 7" xfId="31644"/>
    <cellStyle name="Input 2 3 4 3 2 2 8" xfId="31645"/>
    <cellStyle name="Input 2 3 4 3 2 2 9" xfId="31646"/>
    <cellStyle name="Input 2 3 4 3 2 3" xfId="31647"/>
    <cellStyle name="Input 2 3 4 3 2 4" xfId="31648"/>
    <cellStyle name="Input 2 3 4 3 2 5" xfId="31649"/>
    <cellStyle name="Input 2 3 4 3 2 6" xfId="31650"/>
    <cellStyle name="Input 2 3 4 3 2 7" xfId="31651"/>
    <cellStyle name="Input 2 3 4 3 2 8" xfId="31652"/>
    <cellStyle name="Input 2 3 4 3 2 9" xfId="31653"/>
    <cellStyle name="Input 2 3 4 3 20" xfId="31654"/>
    <cellStyle name="Input 2 3 4 3 21" xfId="31655"/>
    <cellStyle name="Input 2 3 4 3 22" xfId="31656"/>
    <cellStyle name="Input 2 3 4 3 23" xfId="31657"/>
    <cellStyle name="Input 2 3 4 3 24" xfId="31658"/>
    <cellStyle name="Input 2 3 4 3 3" xfId="31659"/>
    <cellStyle name="Input 2 3 4 3 3 2" xfId="31660"/>
    <cellStyle name="Input 2 3 4 3 3 3" xfId="31661"/>
    <cellStyle name="Input 2 3 4 3 3 4" xfId="31662"/>
    <cellStyle name="Input 2 3 4 3 3 5" xfId="31663"/>
    <cellStyle name="Input 2 3 4 3 3 6" xfId="31664"/>
    <cellStyle name="Input 2 3 4 3 3 7" xfId="31665"/>
    <cellStyle name="Input 2 3 4 3 3 8" xfId="31666"/>
    <cellStyle name="Input 2 3 4 3 4" xfId="31667"/>
    <cellStyle name="Input 2 3 4 3 4 2" xfId="31668"/>
    <cellStyle name="Input 2 3 4 3 4 3" xfId="31669"/>
    <cellStyle name="Input 2 3 4 3 4 4" xfId="31670"/>
    <cellStyle name="Input 2 3 4 3 4 5" xfId="31671"/>
    <cellStyle name="Input 2 3 4 3 4 6" xfId="31672"/>
    <cellStyle name="Input 2 3 4 3 4 7" xfId="31673"/>
    <cellStyle name="Input 2 3 4 3 4 8" xfId="31674"/>
    <cellStyle name="Input 2 3 4 3 4 9" xfId="31675"/>
    <cellStyle name="Input 2 3 4 3 5" xfId="31676"/>
    <cellStyle name="Input 2 3 4 3 5 2" xfId="31677"/>
    <cellStyle name="Input 2 3 4 3 5 3" xfId="31678"/>
    <cellStyle name="Input 2 3 4 3 5 4" xfId="31679"/>
    <cellStyle name="Input 2 3 4 3 5 5" xfId="31680"/>
    <cellStyle name="Input 2 3 4 3 5 6" xfId="31681"/>
    <cellStyle name="Input 2 3 4 3 5 7" xfId="31682"/>
    <cellStyle name="Input 2 3 4 3 5 8" xfId="31683"/>
    <cellStyle name="Input 2 3 4 3 6" xfId="31684"/>
    <cellStyle name="Input 2 3 4 3 6 2" xfId="31685"/>
    <cellStyle name="Input 2 3 4 3 6 3" xfId="31686"/>
    <cellStyle name="Input 2 3 4 3 6 4" xfId="31687"/>
    <cellStyle name="Input 2 3 4 3 6 5" xfId="31688"/>
    <cellStyle name="Input 2 3 4 3 6 6" xfId="31689"/>
    <cellStyle name="Input 2 3 4 3 6 7" xfId="31690"/>
    <cellStyle name="Input 2 3 4 3 6 8" xfId="31691"/>
    <cellStyle name="Input 2 3 4 3 7" xfId="31692"/>
    <cellStyle name="Input 2 3 4 3 7 2" xfId="31693"/>
    <cellStyle name="Input 2 3 4 3 7 3" xfId="31694"/>
    <cellStyle name="Input 2 3 4 3 7 4" xfId="31695"/>
    <cellStyle name="Input 2 3 4 3 7 5" xfId="31696"/>
    <cellStyle name="Input 2 3 4 3 7 6" xfId="31697"/>
    <cellStyle name="Input 2 3 4 3 7 7" xfId="31698"/>
    <cellStyle name="Input 2 3 4 3 7 8" xfId="31699"/>
    <cellStyle name="Input 2 3 4 3 8" xfId="31700"/>
    <cellStyle name="Input 2 3 4 3 9" xfId="31701"/>
    <cellStyle name="Input 2 3 4 4" xfId="31702"/>
    <cellStyle name="Input 2 3 4 4 10" xfId="31703"/>
    <cellStyle name="Input 2 3 4 4 11" xfId="31704"/>
    <cellStyle name="Input 2 3 4 4 12" xfId="31705"/>
    <cellStyle name="Input 2 3 4 4 13" xfId="31706"/>
    <cellStyle name="Input 2 3 4 4 14" xfId="31707"/>
    <cellStyle name="Input 2 3 4 4 15" xfId="31708"/>
    <cellStyle name="Input 2 3 4 4 16" xfId="31709"/>
    <cellStyle name="Input 2 3 4 4 17" xfId="31710"/>
    <cellStyle name="Input 2 3 4 4 18" xfId="31711"/>
    <cellStyle name="Input 2 3 4 4 2" xfId="31712"/>
    <cellStyle name="Input 2 3 4 4 2 10" xfId="31713"/>
    <cellStyle name="Input 2 3 4 4 2 2" xfId="31714"/>
    <cellStyle name="Input 2 3 4 4 2 2 2" xfId="31715"/>
    <cellStyle name="Input 2 3 4 4 2 2 3" xfId="31716"/>
    <cellStyle name="Input 2 3 4 4 2 2 4" xfId="31717"/>
    <cellStyle name="Input 2 3 4 4 2 2 5" xfId="31718"/>
    <cellStyle name="Input 2 3 4 4 2 2 6" xfId="31719"/>
    <cellStyle name="Input 2 3 4 4 2 2 7" xfId="31720"/>
    <cellStyle name="Input 2 3 4 4 2 2 8" xfId="31721"/>
    <cellStyle name="Input 2 3 4 4 2 2 9" xfId="31722"/>
    <cellStyle name="Input 2 3 4 4 2 3" xfId="31723"/>
    <cellStyle name="Input 2 3 4 4 2 4" xfId="31724"/>
    <cellStyle name="Input 2 3 4 4 2 5" xfId="31725"/>
    <cellStyle name="Input 2 3 4 4 2 6" xfId="31726"/>
    <cellStyle name="Input 2 3 4 4 2 7" xfId="31727"/>
    <cellStyle name="Input 2 3 4 4 2 8" xfId="31728"/>
    <cellStyle name="Input 2 3 4 4 2 9" xfId="31729"/>
    <cellStyle name="Input 2 3 4 4 3" xfId="31730"/>
    <cellStyle name="Input 2 3 4 4 3 2" xfId="31731"/>
    <cellStyle name="Input 2 3 4 4 3 3" xfId="31732"/>
    <cellStyle name="Input 2 3 4 4 3 4" xfId="31733"/>
    <cellStyle name="Input 2 3 4 4 3 5" xfId="31734"/>
    <cellStyle name="Input 2 3 4 4 3 6" xfId="31735"/>
    <cellStyle name="Input 2 3 4 4 3 7" xfId="31736"/>
    <cellStyle name="Input 2 3 4 4 3 8" xfId="31737"/>
    <cellStyle name="Input 2 3 4 4 4" xfId="31738"/>
    <cellStyle name="Input 2 3 4 4 4 2" xfId="31739"/>
    <cellStyle name="Input 2 3 4 4 4 3" xfId="31740"/>
    <cellStyle name="Input 2 3 4 4 4 4" xfId="31741"/>
    <cellStyle name="Input 2 3 4 4 4 5" xfId="31742"/>
    <cellStyle name="Input 2 3 4 4 4 6" xfId="31743"/>
    <cellStyle name="Input 2 3 4 4 4 7" xfId="31744"/>
    <cellStyle name="Input 2 3 4 4 4 8" xfId="31745"/>
    <cellStyle name="Input 2 3 4 4 4 9" xfId="31746"/>
    <cellStyle name="Input 2 3 4 4 5" xfId="31747"/>
    <cellStyle name="Input 2 3 4 4 6" xfId="31748"/>
    <cellStyle name="Input 2 3 4 4 7" xfId="31749"/>
    <cellStyle name="Input 2 3 4 4 8" xfId="31750"/>
    <cellStyle name="Input 2 3 4 4 9" xfId="31751"/>
    <cellStyle name="Input 2 3 4 5" xfId="31752"/>
    <cellStyle name="Input 2 3 4 5 10" xfId="31753"/>
    <cellStyle name="Input 2 3 4 5 11" xfId="31754"/>
    <cellStyle name="Input 2 3 4 5 12" xfId="31755"/>
    <cellStyle name="Input 2 3 4 5 13" xfId="31756"/>
    <cellStyle name="Input 2 3 4 5 14" xfId="31757"/>
    <cellStyle name="Input 2 3 4 5 15" xfId="31758"/>
    <cellStyle name="Input 2 3 4 5 16" xfId="31759"/>
    <cellStyle name="Input 2 3 4 5 17" xfId="31760"/>
    <cellStyle name="Input 2 3 4 5 18" xfId="31761"/>
    <cellStyle name="Input 2 3 4 5 2" xfId="31762"/>
    <cellStyle name="Input 2 3 4 5 2 10" xfId="31763"/>
    <cellStyle name="Input 2 3 4 5 2 2" xfId="31764"/>
    <cellStyle name="Input 2 3 4 5 2 2 2" xfId="31765"/>
    <cellStyle name="Input 2 3 4 5 2 2 3" xfId="31766"/>
    <cellStyle name="Input 2 3 4 5 2 2 4" xfId="31767"/>
    <cellStyle name="Input 2 3 4 5 2 2 5" xfId="31768"/>
    <cellStyle name="Input 2 3 4 5 2 2 6" xfId="31769"/>
    <cellStyle name="Input 2 3 4 5 2 2 7" xfId="31770"/>
    <cellStyle name="Input 2 3 4 5 2 2 8" xfId="31771"/>
    <cellStyle name="Input 2 3 4 5 2 2 9" xfId="31772"/>
    <cellStyle name="Input 2 3 4 5 2 3" xfId="31773"/>
    <cellStyle name="Input 2 3 4 5 2 4" xfId="31774"/>
    <cellStyle name="Input 2 3 4 5 2 5" xfId="31775"/>
    <cellStyle name="Input 2 3 4 5 2 6" xfId="31776"/>
    <cellStyle name="Input 2 3 4 5 2 7" xfId="31777"/>
    <cellStyle name="Input 2 3 4 5 2 8" xfId="31778"/>
    <cellStyle name="Input 2 3 4 5 2 9" xfId="31779"/>
    <cellStyle name="Input 2 3 4 5 3" xfId="31780"/>
    <cellStyle name="Input 2 3 4 5 3 2" xfId="31781"/>
    <cellStyle name="Input 2 3 4 5 3 3" xfId="31782"/>
    <cellStyle name="Input 2 3 4 5 3 4" xfId="31783"/>
    <cellStyle name="Input 2 3 4 5 3 5" xfId="31784"/>
    <cellStyle name="Input 2 3 4 5 3 6" xfId="31785"/>
    <cellStyle name="Input 2 3 4 5 3 7" xfId="31786"/>
    <cellStyle name="Input 2 3 4 5 3 8" xfId="31787"/>
    <cellStyle name="Input 2 3 4 5 4" xfId="31788"/>
    <cellStyle name="Input 2 3 4 5 4 2" xfId="31789"/>
    <cellStyle name="Input 2 3 4 5 4 3" xfId="31790"/>
    <cellStyle name="Input 2 3 4 5 4 4" xfId="31791"/>
    <cellStyle name="Input 2 3 4 5 4 5" xfId="31792"/>
    <cellStyle name="Input 2 3 4 5 4 6" xfId="31793"/>
    <cellStyle name="Input 2 3 4 5 4 7" xfId="31794"/>
    <cellStyle name="Input 2 3 4 5 4 8" xfId="31795"/>
    <cellStyle name="Input 2 3 4 5 4 9" xfId="31796"/>
    <cellStyle name="Input 2 3 4 5 5" xfId="31797"/>
    <cellStyle name="Input 2 3 4 5 6" xfId="31798"/>
    <cellStyle name="Input 2 3 4 5 7" xfId="31799"/>
    <cellStyle name="Input 2 3 4 5 8" xfId="31800"/>
    <cellStyle name="Input 2 3 4 5 9" xfId="31801"/>
    <cellStyle name="Input 2 3 4 6" xfId="31802"/>
    <cellStyle name="Input 2 3 4 6 10" xfId="31803"/>
    <cellStyle name="Input 2 3 4 6 11" xfId="31804"/>
    <cellStyle name="Input 2 3 4 6 12" xfId="31805"/>
    <cellStyle name="Input 2 3 4 6 13" xfId="31806"/>
    <cellStyle name="Input 2 3 4 6 14" xfId="31807"/>
    <cellStyle name="Input 2 3 4 6 15" xfId="31808"/>
    <cellStyle name="Input 2 3 4 6 16" xfId="31809"/>
    <cellStyle name="Input 2 3 4 6 17" xfId="31810"/>
    <cellStyle name="Input 2 3 4 6 18" xfId="31811"/>
    <cellStyle name="Input 2 3 4 6 2" xfId="31812"/>
    <cellStyle name="Input 2 3 4 6 2 2" xfId="31813"/>
    <cellStyle name="Input 2 3 4 6 2 3" xfId="31814"/>
    <cellStyle name="Input 2 3 4 6 2 4" xfId="31815"/>
    <cellStyle name="Input 2 3 4 6 2 5" xfId="31816"/>
    <cellStyle name="Input 2 3 4 6 2 6" xfId="31817"/>
    <cellStyle name="Input 2 3 4 6 2 7" xfId="31818"/>
    <cellStyle name="Input 2 3 4 6 2 8" xfId="31819"/>
    <cellStyle name="Input 2 3 4 6 2 9" xfId="31820"/>
    <cellStyle name="Input 2 3 4 6 3" xfId="31821"/>
    <cellStyle name="Input 2 3 4 6 4" xfId="31822"/>
    <cellStyle name="Input 2 3 4 6 5" xfId="31823"/>
    <cellStyle name="Input 2 3 4 6 6" xfId="31824"/>
    <cellStyle name="Input 2 3 4 6 7" xfId="31825"/>
    <cellStyle name="Input 2 3 4 6 8" xfId="31826"/>
    <cellStyle name="Input 2 3 4 6 9" xfId="31827"/>
    <cellStyle name="Input 2 3 4 7" xfId="31828"/>
    <cellStyle name="Input 2 3 4 7 2" xfId="31829"/>
    <cellStyle name="Input 2 3 4 7 3" xfId="31830"/>
    <cellStyle name="Input 2 3 4 7 4" xfId="31831"/>
    <cellStyle name="Input 2 3 4 7 5" xfId="31832"/>
    <cellStyle name="Input 2 3 4 7 6" xfId="31833"/>
    <cellStyle name="Input 2 3 4 7 7" xfId="31834"/>
    <cellStyle name="Input 2 3 4 7 8" xfId="31835"/>
    <cellStyle name="Input 2 3 4 7 9" xfId="31836"/>
    <cellStyle name="Input 2 3 4 8" xfId="31837"/>
    <cellStyle name="Input 2 3 4 8 2" xfId="31838"/>
    <cellStyle name="Input 2 3 4 8 3" xfId="31839"/>
    <cellStyle name="Input 2 3 4 8 4" xfId="31840"/>
    <cellStyle name="Input 2 3 4 8 5" xfId="31841"/>
    <cellStyle name="Input 2 3 4 8 6" xfId="31842"/>
    <cellStyle name="Input 2 3 4 8 7" xfId="31843"/>
    <cellStyle name="Input 2 3 4 8 8" xfId="31844"/>
    <cellStyle name="Input 2 3 4 8 9" xfId="31845"/>
    <cellStyle name="Input 2 3 4 9" xfId="31846"/>
    <cellStyle name="Input 2 3 5" xfId="31847"/>
    <cellStyle name="Input 2 3 5 10" xfId="31848"/>
    <cellStyle name="Input 2 3 5 11" xfId="31849"/>
    <cellStyle name="Input 2 3 5 12" xfId="31850"/>
    <cellStyle name="Input 2 3 5 13" xfId="31851"/>
    <cellStyle name="Input 2 3 5 14" xfId="31852"/>
    <cellStyle name="Input 2 3 5 15" xfId="31853"/>
    <cellStyle name="Input 2 3 5 16" xfId="31854"/>
    <cellStyle name="Input 2 3 5 17" xfId="31855"/>
    <cellStyle name="Input 2 3 5 18" xfId="31856"/>
    <cellStyle name="Input 2 3 5 19" xfId="31857"/>
    <cellStyle name="Input 2 3 5 2" xfId="31858"/>
    <cellStyle name="Input 2 3 5 2 10" xfId="31859"/>
    <cellStyle name="Input 2 3 5 2 2" xfId="31860"/>
    <cellStyle name="Input 2 3 5 2 2 2" xfId="31861"/>
    <cellStyle name="Input 2 3 5 2 2 3" xfId="31862"/>
    <cellStyle name="Input 2 3 5 2 2 4" xfId="31863"/>
    <cellStyle name="Input 2 3 5 2 2 5" xfId="31864"/>
    <cellStyle name="Input 2 3 5 2 2 6" xfId="31865"/>
    <cellStyle name="Input 2 3 5 2 2 7" xfId="31866"/>
    <cellStyle name="Input 2 3 5 2 2 8" xfId="31867"/>
    <cellStyle name="Input 2 3 5 2 2 9" xfId="31868"/>
    <cellStyle name="Input 2 3 5 2 3" xfId="31869"/>
    <cellStyle name="Input 2 3 5 2 4" xfId="31870"/>
    <cellStyle name="Input 2 3 5 2 5" xfId="31871"/>
    <cellStyle name="Input 2 3 5 2 6" xfId="31872"/>
    <cellStyle name="Input 2 3 5 2 7" xfId="31873"/>
    <cellStyle name="Input 2 3 5 2 8" xfId="31874"/>
    <cellStyle name="Input 2 3 5 2 9" xfId="31875"/>
    <cellStyle name="Input 2 3 5 3" xfId="31876"/>
    <cellStyle name="Input 2 3 5 3 2" xfId="31877"/>
    <cellStyle name="Input 2 3 5 3 3" xfId="31878"/>
    <cellStyle name="Input 2 3 5 3 4" xfId="31879"/>
    <cellStyle name="Input 2 3 5 3 5" xfId="31880"/>
    <cellStyle name="Input 2 3 5 3 6" xfId="31881"/>
    <cellStyle name="Input 2 3 5 3 7" xfId="31882"/>
    <cellStyle name="Input 2 3 5 3 8" xfId="31883"/>
    <cellStyle name="Input 2 3 5 4" xfId="31884"/>
    <cellStyle name="Input 2 3 5 4 2" xfId="31885"/>
    <cellStyle name="Input 2 3 5 4 3" xfId="31886"/>
    <cellStyle name="Input 2 3 5 4 4" xfId="31887"/>
    <cellStyle name="Input 2 3 5 4 5" xfId="31888"/>
    <cellStyle name="Input 2 3 5 4 6" xfId="31889"/>
    <cellStyle name="Input 2 3 5 4 7" xfId="31890"/>
    <cellStyle name="Input 2 3 5 4 8" xfId="31891"/>
    <cellStyle name="Input 2 3 5 4 9" xfId="31892"/>
    <cellStyle name="Input 2 3 5 5" xfId="31893"/>
    <cellStyle name="Input 2 3 5 6" xfId="31894"/>
    <cellStyle name="Input 2 3 5 7" xfId="31895"/>
    <cellStyle name="Input 2 3 5 8" xfId="31896"/>
    <cellStyle name="Input 2 3 5 9" xfId="31897"/>
    <cellStyle name="Input 2 3 6" xfId="31898"/>
    <cellStyle name="Input 2 3 6 10" xfId="31899"/>
    <cellStyle name="Input 2 3 6 11" xfId="31900"/>
    <cellStyle name="Input 2 3 6 12" xfId="31901"/>
    <cellStyle name="Input 2 3 6 13" xfId="31902"/>
    <cellStyle name="Input 2 3 6 14" xfId="31903"/>
    <cellStyle name="Input 2 3 6 15" xfId="31904"/>
    <cellStyle name="Input 2 3 6 16" xfId="31905"/>
    <cellStyle name="Input 2 3 6 17" xfId="31906"/>
    <cellStyle name="Input 2 3 6 18" xfId="31907"/>
    <cellStyle name="Input 2 3 6 2" xfId="31908"/>
    <cellStyle name="Input 2 3 6 2 10" xfId="31909"/>
    <cellStyle name="Input 2 3 6 2 2" xfId="31910"/>
    <cellStyle name="Input 2 3 6 2 2 2" xfId="31911"/>
    <cellStyle name="Input 2 3 6 2 2 3" xfId="31912"/>
    <cellStyle name="Input 2 3 6 2 2 4" xfId="31913"/>
    <cellStyle name="Input 2 3 6 2 2 5" xfId="31914"/>
    <cellStyle name="Input 2 3 6 2 2 6" xfId="31915"/>
    <cellStyle name="Input 2 3 6 2 2 7" xfId="31916"/>
    <cellStyle name="Input 2 3 6 2 2 8" xfId="31917"/>
    <cellStyle name="Input 2 3 6 2 2 9" xfId="31918"/>
    <cellStyle name="Input 2 3 6 2 3" xfId="31919"/>
    <cellStyle name="Input 2 3 6 2 4" xfId="31920"/>
    <cellStyle name="Input 2 3 6 2 5" xfId="31921"/>
    <cellStyle name="Input 2 3 6 2 6" xfId="31922"/>
    <cellStyle name="Input 2 3 6 2 7" xfId="31923"/>
    <cellStyle name="Input 2 3 6 2 8" xfId="31924"/>
    <cellStyle name="Input 2 3 6 2 9" xfId="31925"/>
    <cellStyle name="Input 2 3 6 3" xfId="31926"/>
    <cellStyle name="Input 2 3 6 3 2" xfId="31927"/>
    <cellStyle name="Input 2 3 6 3 3" xfId="31928"/>
    <cellStyle name="Input 2 3 6 3 4" xfId="31929"/>
    <cellStyle name="Input 2 3 6 3 5" xfId="31930"/>
    <cellStyle name="Input 2 3 6 3 6" xfId="31931"/>
    <cellStyle name="Input 2 3 6 3 7" xfId="31932"/>
    <cellStyle name="Input 2 3 6 3 8" xfId="31933"/>
    <cellStyle name="Input 2 3 6 4" xfId="31934"/>
    <cellStyle name="Input 2 3 6 4 2" xfId="31935"/>
    <cellStyle name="Input 2 3 6 4 3" xfId="31936"/>
    <cellStyle name="Input 2 3 6 4 4" xfId="31937"/>
    <cellStyle name="Input 2 3 6 4 5" xfId="31938"/>
    <cellStyle name="Input 2 3 6 4 6" xfId="31939"/>
    <cellStyle name="Input 2 3 6 4 7" xfId="31940"/>
    <cellStyle name="Input 2 3 6 4 8" xfId="31941"/>
    <cellStyle name="Input 2 3 6 4 9" xfId="31942"/>
    <cellStyle name="Input 2 3 6 5" xfId="31943"/>
    <cellStyle name="Input 2 3 6 6" xfId="31944"/>
    <cellStyle name="Input 2 3 6 7" xfId="31945"/>
    <cellStyle name="Input 2 3 6 8" xfId="31946"/>
    <cellStyle name="Input 2 3 6 9" xfId="31947"/>
    <cellStyle name="Input 2 3 7" xfId="31948"/>
    <cellStyle name="Input 2 3 7 10" xfId="31949"/>
    <cellStyle name="Input 2 3 7 11" xfId="31950"/>
    <cellStyle name="Input 2 3 7 12" xfId="31951"/>
    <cellStyle name="Input 2 3 7 13" xfId="31952"/>
    <cellStyle name="Input 2 3 7 14" xfId="31953"/>
    <cellStyle name="Input 2 3 7 15" xfId="31954"/>
    <cellStyle name="Input 2 3 7 16" xfId="31955"/>
    <cellStyle name="Input 2 3 7 17" xfId="31956"/>
    <cellStyle name="Input 2 3 7 18" xfId="31957"/>
    <cellStyle name="Input 2 3 7 2" xfId="31958"/>
    <cellStyle name="Input 2 3 7 3" xfId="31959"/>
    <cellStyle name="Input 2 3 7 4" xfId="31960"/>
    <cellStyle name="Input 2 3 7 5" xfId="31961"/>
    <cellStyle name="Input 2 3 7 6" xfId="31962"/>
    <cellStyle name="Input 2 3 7 7" xfId="31963"/>
    <cellStyle name="Input 2 3 7 8" xfId="31964"/>
    <cellStyle name="Input 2 3 7 9" xfId="31965"/>
    <cellStyle name="Input 2 3 8" xfId="31966"/>
    <cellStyle name="Input 2 3 8 10" xfId="31967"/>
    <cellStyle name="Input 2 3 8 11" xfId="31968"/>
    <cellStyle name="Input 2 3 8 12" xfId="31969"/>
    <cellStyle name="Input 2 3 8 13" xfId="31970"/>
    <cellStyle name="Input 2 3 8 14" xfId="31971"/>
    <cellStyle name="Input 2 3 8 15" xfId="31972"/>
    <cellStyle name="Input 2 3 8 16" xfId="31973"/>
    <cellStyle name="Input 2 3 8 17" xfId="31974"/>
    <cellStyle name="Input 2 3 8 18" xfId="31975"/>
    <cellStyle name="Input 2 3 8 2" xfId="31976"/>
    <cellStyle name="Input 2 3 8 3" xfId="31977"/>
    <cellStyle name="Input 2 3 8 4" xfId="31978"/>
    <cellStyle name="Input 2 3 8 5" xfId="31979"/>
    <cellStyle name="Input 2 3 8 6" xfId="31980"/>
    <cellStyle name="Input 2 3 8 7" xfId="31981"/>
    <cellStyle name="Input 2 3 8 8" xfId="31982"/>
    <cellStyle name="Input 2 3 8 9" xfId="31983"/>
    <cellStyle name="Input 2 3 9" xfId="31984"/>
    <cellStyle name="Input 2 3 9 10" xfId="31985"/>
    <cellStyle name="Input 2 3 9 11" xfId="31986"/>
    <cellStyle name="Input 2 3 9 12" xfId="31987"/>
    <cellStyle name="Input 2 3 9 13" xfId="31988"/>
    <cellStyle name="Input 2 3 9 14" xfId="31989"/>
    <cellStyle name="Input 2 3 9 15" xfId="31990"/>
    <cellStyle name="Input 2 3 9 16" xfId="31991"/>
    <cellStyle name="Input 2 3 9 17" xfId="31992"/>
    <cellStyle name="Input 2 3 9 18" xfId="31993"/>
    <cellStyle name="Input 2 3 9 2" xfId="31994"/>
    <cellStyle name="Input 2 3 9 3" xfId="31995"/>
    <cellStyle name="Input 2 3 9 4" xfId="31996"/>
    <cellStyle name="Input 2 3 9 5" xfId="31997"/>
    <cellStyle name="Input 2 3 9 6" xfId="31998"/>
    <cellStyle name="Input 2 3 9 7" xfId="31999"/>
    <cellStyle name="Input 2 3 9 8" xfId="32000"/>
    <cellStyle name="Input 2 3 9 9" xfId="32001"/>
    <cellStyle name="Input 2 4" xfId="2311"/>
    <cellStyle name="Input 2 4 10" xfId="32002"/>
    <cellStyle name="Input 2 4 10 2" xfId="32003"/>
    <cellStyle name="Input 2 4 10 3" xfId="32004"/>
    <cellStyle name="Input 2 4 10 4" xfId="32005"/>
    <cellStyle name="Input 2 4 10 5" xfId="32006"/>
    <cellStyle name="Input 2 4 10 6" xfId="32007"/>
    <cellStyle name="Input 2 4 10 7" xfId="32008"/>
    <cellStyle name="Input 2 4 10 8" xfId="32009"/>
    <cellStyle name="Input 2 4 11" xfId="32010"/>
    <cellStyle name="Input 2 4 12" xfId="32011"/>
    <cellStyle name="Input 2 4 13" xfId="32012"/>
    <cellStyle name="Input 2 4 14" xfId="32013"/>
    <cellStyle name="Input 2 4 15" xfId="32014"/>
    <cellStyle name="Input 2 4 16" xfId="32015"/>
    <cellStyle name="Input 2 4 17" xfId="32016"/>
    <cellStyle name="Input 2 4 18" xfId="32017"/>
    <cellStyle name="Input 2 4 19" xfId="32018"/>
    <cellStyle name="Input 2 4 2" xfId="32019"/>
    <cellStyle name="Input 2 4 2 10" xfId="32020"/>
    <cellStyle name="Input 2 4 2 11" xfId="32021"/>
    <cellStyle name="Input 2 4 2 12" xfId="32022"/>
    <cellStyle name="Input 2 4 2 13" xfId="32023"/>
    <cellStyle name="Input 2 4 2 14" xfId="32024"/>
    <cellStyle name="Input 2 4 2 15" xfId="32025"/>
    <cellStyle name="Input 2 4 2 16" xfId="32026"/>
    <cellStyle name="Input 2 4 2 17" xfId="32027"/>
    <cellStyle name="Input 2 4 2 18" xfId="32028"/>
    <cellStyle name="Input 2 4 2 19" xfId="32029"/>
    <cellStyle name="Input 2 4 2 2" xfId="32030"/>
    <cellStyle name="Input 2 4 2 2 10" xfId="32031"/>
    <cellStyle name="Input 2 4 2 2 11" xfId="32032"/>
    <cellStyle name="Input 2 4 2 2 12" xfId="32033"/>
    <cellStyle name="Input 2 4 2 2 13" xfId="32034"/>
    <cellStyle name="Input 2 4 2 2 14" xfId="32035"/>
    <cellStyle name="Input 2 4 2 2 15" xfId="32036"/>
    <cellStyle name="Input 2 4 2 2 16" xfId="32037"/>
    <cellStyle name="Input 2 4 2 2 17" xfId="32038"/>
    <cellStyle name="Input 2 4 2 2 18" xfId="32039"/>
    <cellStyle name="Input 2 4 2 2 19" xfId="32040"/>
    <cellStyle name="Input 2 4 2 2 2" xfId="32041"/>
    <cellStyle name="Input 2 4 2 2 2 10" xfId="32042"/>
    <cellStyle name="Input 2 4 2 2 2 11" xfId="32043"/>
    <cellStyle name="Input 2 4 2 2 2 12" xfId="32044"/>
    <cellStyle name="Input 2 4 2 2 2 13" xfId="32045"/>
    <cellStyle name="Input 2 4 2 2 2 2" xfId="32046"/>
    <cellStyle name="Input 2 4 2 2 2 2 10" xfId="32047"/>
    <cellStyle name="Input 2 4 2 2 2 2 2" xfId="32048"/>
    <cellStyle name="Input 2 4 2 2 2 2 2 2" xfId="32049"/>
    <cellStyle name="Input 2 4 2 2 2 2 2 3" xfId="32050"/>
    <cellStyle name="Input 2 4 2 2 2 2 2 4" xfId="32051"/>
    <cellStyle name="Input 2 4 2 2 2 2 2 5" xfId="32052"/>
    <cellStyle name="Input 2 4 2 2 2 2 2 6" xfId="32053"/>
    <cellStyle name="Input 2 4 2 2 2 2 2 7" xfId="32054"/>
    <cellStyle name="Input 2 4 2 2 2 2 2 8" xfId="32055"/>
    <cellStyle name="Input 2 4 2 2 2 2 2 9" xfId="32056"/>
    <cellStyle name="Input 2 4 2 2 2 2 3" xfId="32057"/>
    <cellStyle name="Input 2 4 2 2 2 2 4" xfId="32058"/>
    <cellStyle name="Input 2 4 2 2 2 2 5" xfId="32059"/>
    <cellStyle name="Input 2 4 2 2 2 2 6" xfId="32060"/>
    <cellStyle name="Input 2 4 2 2 2 2 7" xfId="32061"/>
    <cellStyle name="Input 2 4 2 2 2 2 8" xfId="32062"/>
    <cellStyle name="Input 2 4 2 2 2 2 9" xfId="32063"/>
    <cellStyle name="Input 2 4 2 2 2 3" xfId="32064"/>
    <cellStyle name="Input 2 4 2 2 2 3 2" xfId="32065"/>
    <cellStyle name="Input 2 4 2 2 2 3 3" xfId="32066"/>
    <cellStyle name="Input 2 4 2 2 2 3 4" xfId="32067"/>
    <cellStyle name="Input 2 4 2 2 2 3 5" xfId="32068"/>
    <cellStyle name="Input 2 4 2 2 2 3 6" xfId="32069"/>
    <cellStyle name="Input 2 4 2 2 2 3 7" xfId="32070"/>
    <cellStyle name="Input 2 4 2 2 2 3 8" xfId="32071"/>
    <cellStyle name="Input 2 4 2 2 2 4" xfId="32072"/>
    <cellStyle name="Input 2 4 2 2 2 4 2" xfId="32073"/>
    <cellStyle name="Input 2 4 2 2 2 4 3" xfId="32074"/>
    <cellStyle name="Input 2 4 2 2 2 4 4" xfId="32075"/>
    <cellStyle name="Input 2 4 2 2 2 4 5" xfId="32076"/>
    <cellStyle name="Input 2 4 2 2 2 4 6" xfId="32077"/>
    <cellStyle name="Input 2 4 2 2 2 4 7" xfId="32078"/>
    <cellStyle name="Input 2 4 2 2 2 4 8" xfId="32079"/>
    <cellStyle name="Input 2 4 2 2 2 4 9" xfId="32080"/>
    <cellStyle name="Input 2 4 2 2 2 5" xfId="32081"/>
    <cellStyle name="Input 2 4 2 2 2 6" xfId="32082"/>
    <cellStyle name="Input 2 4 2 2 2 7" xfId="32083"/>
    <cellStyle name="Input 2 4 2 2 2 8" xfId="32084"/>
    <cellStyle name="Input 2 4 2 2 2 9" xfId="32085"/>
    <cellStyle name="Input 2 4 2 2 3" xfId="32086"/>
    <cellStyle name="Input 2 4 2 2 3 10" xfId="32087"/>
    <cellStyle name="Input 2 4 2 2 3 11" xfId="32088"/>
    <cellStyle name="Input 2 4 2 2 3 12" xfId="32089"/>
    <cellStyle name="Input 2 4 2 2 3 13" xfId="32090"/>
    <cellStyle name="Input 2 4 2 2 3 2" xfId="32091"/>
    <cellStyle name="Input 2 4 2 2 3 2 10" xfId="32092"/>
    <cellStyle name="Input 2 4 2 2 3 2 2" xfId="32093"/>
    <cellStyle name="Input 2 4 2 2 3 2 2 2" xfId="32094"/>
    <cellStyle name="Input 2 4 2 2 3 2 2 3" xfId="32095"/>
    <cellStyle name="Input 2 4 2 2 3 2 2 4" xfId="32096"/>
    <cellStyle name="Input 2 4 2 2 3 2 2 5" xfId="32097"/>
    <cellStyle name="Input 2 4 2 2 3 2 2 6" xfId="32098"/>
    <cellStyle name="Input 2 4 2 2 3 2 2 7" xfId="32099"/>
    <cellStyle name="Input 2 4 2 2 3 2 2 8" xfId="32100"/>
    <cellStyle name="Input 2 4 2 2 3 2 2 9" xfId="32101"/>
    <cellStyle name="Input 2 4 2 2 3 2 3" xfId="32102"/>
    <cellStyle name="Input 2 4 2 2 3 2 4" xfId="32103"/>
    <cellStyle name="Input 2 4 2 2 3 2 5" xfId="32104"/>
    <cellStyle name="Input 2 4 2 2 3 2 6" xfId="32105"/>
    <cellStyle name="Input 2 4 2 2 3 2 7" xfId="32106"/>
    <cellStyle name="Input 2 4 2 2 3 2 8" xfId="32107"/>
    <cellStyle name="Input 2 4 2 2 3 2 9" xfId="32108"/>
    <cellStyle name="Input 2 4 2 2 3 3" xfId="32109"/>
    <cellStyle name="Input 2 4 2 2 3 3 2" xfId="32110"/>
    <cellStyle name="Input 2 4 2 2 3 3 3" xfId="32111"/>
    <cellStyle name="Input 2 4 2 2 3 3 4" xfId="32112"/>
    <cellStyle name="Input 2 4 2 2 3 3 5" xfId="32113"/>
    <cellStyle name="Input 2 4 2 2 3 3 6" xfId="32114"/>
    <cellStyle name="Input 2 4 2 2 3 3 7" xfId="32115"/>
    <cellStyle name="Input 2 4 2 2 3 3 8" xfId="32116"/>
    <cellStyle name="Input 2 4 2 2 3 4" xfId="32117"/>
    <cellStyle name="Input 2 4 2 2 3 4 2" xfId="32118"/>
    <cellStyle name="Input 2 4 2 2 3 4 3" xfId="32119"/>
    <cellStyle name="Input 2 4 2 2 3 4 4" xfId="32120"/>
    <cellStyle name="Input 2 4 2 2 3 4 5" xfId="32121"/>
    <cellStyle name="Input 2 4 2 2 3 4 6" xfId="32122"/>
    <cellStyle name="Input 2 4 2 2 3 4 7" xfId="32123"/>
    <cellStyle name="Input 2 4 2 2 3 4 8" xfId="32124"/>
    <cellStyle name="Input 2 4 2 2 3 4 9" xfId="32125"/>
    <cellStyle name="Input 2 4 2 2 3 5" xfId="32126"/>
    <cellStyle name="Input 2 4 2 2 3 6" xfId="32127"/>
    <cellStyle name="Input 2 4 2 2 3 7" xfId="32128"/>
    <cellStyle name="Input 2 4 2 2 3 8" xfId="32129"/>
    <cellStyle name="Input 2 4 2 2 3 9" xfId="32130"/>
    <cellStyle name="Input 2 4 2 2 4" xfId="32131"/>
    <cellStyle name="Input 2 4 2 2 4 10" xfId="32132"/>
    <cellStyle name="Input 2 4 2 2 4 11" xfId="32133"/>
    <cellStyle name="Input 2 4 2 2 4 12" xfId="32134"/>
    <cellStyle name="Input 2 4 2 2 4 13" xfId="32135"/>
    <cellStyle name="Input 2 4 2 2 4 2" xfId="32136"/>
    <cellStyle name="Input 2 4 2 2 4 2 10" xfId="32137"/>
    <cellStyle name="Input 2 4 2 2 4 2 2" xfId="32138"/>
    <cellStyle name="Input 2 4 2 2 4 2 2 2" xfId="32139"/>
    <cellStyle name="Input 2 4 2 2 4 2 2 3" xfId="32140"/>
    <cellStyle name="Input 2 4 2 2 4 2 2 4" xfId="32141"/>
    <cellStyle name="Input 2 4 2 2 4 2 2 5" xfId="32142"/>
    <cellStyle name="Input 2 4 2 2 4 2 2 6" xfId="32143"/>
    <cellStyle name="Input 2 4 2 2 4 2 2 7" xfId="32144"/>
    <cellStyle name="Input 2 4 2 2 4 2 2 8" xfId="32145"/>
    <cellStyle name="Input 2 4 2 2 4 2 2 9" xfId="32146"/>
    <cellStyle name="Input 2 4 2 2 4 2 3" xfId="32147"/>
    <cellStyle name="Input 2 4 2 2 4 2 4" xfId="32148"/>
    <cellStyle name="Input 2 4 2 2 4 2 5" xfId="32149"/>
    <cellStyle name="Input 2 4 2 2 4 2 6" xfId="32150"/>
    <cellStyle name="Input 2 4 2 2 4 2 7" xfId="32151"/>
    <cellStyle name="Input 2 4 2 2 4 2 8" xfId="32152"/>
    <cellStyle name="Input 2 4 2 2 4 2 9" xfId="32153"/>
    <cellStyle name="Input 2 4 2 2 4 3" xfId="32154"/>
    <cellStyle name="Input 2 4 2 2 4 3 2" xfId="32155"/>
    <cellStyle name="Input 2 4 2 2 4 3 3" xfId="32156"/>
    <cellStyle name="Input 2 4 2 2 4 3 4" xfId="32157"/>
    <cellStyle name="Input 2 4 2 2 4 3 5" xfId="32158"/>
    <cellStyle name="Input 2 4 2 2 4 3 6" xfId="32159"/>
    <cellStyle name="Input 2 4 2 2 4 3 7" xfId="32160"/>
    <cellStyle name="Input 2 4 2 2 4 3 8" xfId="32161"/>
    <cellStyle name="Input 2 4 2 2 4 4" xfId="32162"/>
    <cellStyle name="Input 2 4 2 2 4 4 2" xfId="32163"/>
    <cellStyle name="Input 2 4 2 2 4 4 3" xfId="32164"/>
    <cellStyle name="Input 2 4 2 2 4 4 4" xfId="32165"/>
    <cellStyle name="Input 2 4 2 2 4 4 5" xfId="32166"/>
    <cellStyle name="Input 2 4 2 2 4 4 6" xfId="32167"/>
    <cellStyle name="Input 2 4 2 2 4 4 7" xfId="32168"/>
    <cellStyle name="Input 2 4 2 2 4 4 8" xfId="32169"/>
    <cellStyle name="Input 2 4 2 2 4 4 9" xfId="32170"/>
    <cellStyle name="Input 2 4 2 2 4 5" xfId="32171"/>
    <cellStyle name="Input 2 4 2 2 4 6" xfId="32172"/>
    <cellStyle name="Input 2 4 2 2 4 7" xfId="32173"/>
    <cellStyle name="Input 2 4 2 2 4 8" xfId="32174"/>
    <cellStyle name="Input 2 4 2 2 4 9" xfId="32175"/>
    <cellStyle name="Input 2 4 2 2 5" xfId="32176"/>
    <cellStyle name="Input 2 4 2 2 5 10" xfId="32177"/>
    <cellStyle name="Input 2 4 2 2 5 11" xfId="32178"/>
    <cellStyle name="Input 2 4 2 2 5 12" xfId="32179"/>
    <cellStyle name="Input 2 4 2 2 5 13" xfId="32180"/>
    <cellStyle name="Input 2 4 2 2 5 2" xfId="32181"/>
    <cellStyle name="Input 2 4 2 2 5 2 10" xfId="32182"/>
    <cellStyle name="Input 2 4 2 2 5 2 2" xfId="32183"/>
    <cellStyle name="Input 2 4 2 2 5 2 2 2" xfId="32184"/>
    <cellStyle name="Input 2 4 2 2 5 2 2 3" xfId="32185"/>
    <cellStyle name="Input 2 4 2 2 5 2 2 4" xfId="32186"/>
    <cellStyle name="Input 2 4 2 2 5 2 2 5" xfId="32187"/>
    <cellStyle name="Input 2 4 2 2 5 2 2 6" xfId="32188"/>
    <cellStyle name="Input 2 4 2 2 5 2 2 7" xfId="32189"/>
    <cellStyle name="Input 2 4 2 2 5 2 2 8" xfId="32190"/>
    <cellStyle name="Input 2 4 2 2 5 2 2 9" xfId="32191"/>
    <cellStyle name="Input 2 4 2 2 5 2 3" xfId="32192"/>
    <cellStyle name="Input 2 4 2 2 5 2 4" xfId="32193"/>
    <cellStyle name="Input 2 4 2 2 5 2 5" xfId="32194"/>
    <cellStyle name="Input 2 4 2 2 5 2 6" xfId="32195"/>
    <cellStyle name="Input 2 4 2 2 5 2 7" xfId="32196"/>
    <cellStyle name="Input 2 4 2 2 5 2 8" xfId="32197"/>
    <cellStyle name="Input 2 4 2 2 5 2 9" xfId="32198"/>
    <cellStyle name="Input 2 4 2 2 5 3" xfId="32199"/>
    <cellStyle name="Input 2 4 2 2 5 3 2" xfId="32200"/>
    <cellStyle name="Input 2 4 2 2 5 3 3" xfId="32201"/>
    <cellStyle name="Input 2 4 2 2 5 3 4" xfId="32202"/>
    <cellStyle name="Input 2 4 2 2 5 3 5" xfId="32203"/>
    <cellStyle name="Input 2 4 2 2 5 3 6" xfId="32204"/>
    <cellStyle name="Input 2 4 2 2 5 3 7" xfId="32205"/>
    <cellStyle name="Input 2 4 2 2 5 3 8" xfId="32206"/>
    <cellStyle name="Input 2 4 2 2 5 4" xfId="32207"/>
    <cellStyle name="Input 2 4 2 2 5 4 2" xfId="32208"/>
    <cellStyle name="Input 2 4 2 2 5 4 3" xfId="32209"/>
    <cellStyle name="Input 2 4 2 2 5 4 4" xfId="32210"/>
    <cellStyle name="Input 2 4 2 2 5 4 5" xfId="32211"/>
    <cellStyle name="Input 2 4 2 2 5 4 6" xfId="32212"/>
    <cellStyle name="Input 2 4 2 2 5 4 7" xfId="32213"/>
    <cellStyle name="Input 2 4 2 2 5 4 8" xfId="32214"/>
    <cellStyle name="Input 2 4 2 2 5 4 9" xfId="32215"/>
    <cellStyle name="Input 2 4 2 2 5 5" xfId="32216"/>
    <cellStyle name="Input 2 4 2 2 5 6" xfId="32217"/>
    <cellStyle name="Input 2 4 2 2 5 7" xfId="32218"/>
    <cellStyle name="Input 2 4 2 2 5 8" xfId="32219"/>
    <cellStyle name="Input 2 4 2 2 5 9" xfId="32220"/>
    <cellStyle name="Input 2 4 2 2 6" xfId="32221"/>
    <cellStyle name="Input 2 4 2 2 6 10" xfId="32222"/>
    <cellStyle name="Input 2 4 2 2 6 2" xfId="32223"/>
    <cellStyle name="Input 2 4 2 2 6 2 2" xfId="32224"/>
    <cellStyle name="Input 2 4 2 2 6 2 3" xfId="32225"/>
    <cellStyle name="Input 2 4 2 2 6 2 4" xfId="32226"/>
    <cellStyle name="Input 2 4 2 2 6 2 5" xfId="32227"/>
    <cellStyle name="Input 2 4 2 2 6 2 6" xfId="32228"/>
    <cellStyle name="Input 2 4 2 2 6 2 7" xfId="32229"/>
    <cellStyle name="Input 2 4 2 2 6 2 8" xfId="32230"/>
    <cellStyle name="Input 2 4 2 2 6 2 9" xfId="32231"/>
    <cellStyle name="Input 2 4 2 2 6 3" xfId="32232"/>
    <cellStyle name="Input 2 4 2 2 6 4" xfId="32233"/>
    <cellStyle name="Input 2 4 2 2 6 5" xfId="32234"/>
    <cellStyle name="Input 2 4 2 2 6 6" xfId="32235"/>
    <cellStyle name="Input 2 4 2 2 6 7" xfId="32236"/>
    <cellStyle name="Input 2 4 2 2 6 8" xfId="32237"/>
    <cellStyle name="Input 2 4 2 2 6 9" xfId="32238"/>
    <cellStyle name="Input 2 4 2 2 7" xfId="32239"/>
    <cellStyle name="Input 2 4 2 2 7 2" xfId="32240"/>
    <cellStyle name="Input 2 4 2 2 7 3" xfId="32241"/>
    <cellStyle name="Input 2 4 2 2 7 4" xfId="32242"/>
    <cellStyle name="Input 2 4 2 2 7 5" xfId="32243"/>
    <cellStyle name="Input 2 4 2 2 7 6" xfId="32244"/>
    <cellStyle name="Input 2 4 2 2 7 7" xfId="32245"/>
    <cellStyle name="Input 2 4 2 2 7 8" xfId="32246"/>
    <cellStyle name="Input 2 4 2 2 8" xfId="32247"/>
    <cellStyle name="Input 2 4 2 2 8 2" xfId="32248"/>
    <cellStyle name="Input 2 4 2 2 8 3" xfId="32249"/>
    <cellStyle name="Input 2 4 2 2 8 4" xfId="32250"/>
    <cellStyle name="Input 2 4 2 2 8 5" xfId="32251"/>
    <cellStyle name="Input 2 4 2 2 8 6" xfId="32252"/>
    <cellStyle name="Input 2 4 2 2 8 7" xfId="32253"/>
    <cellStyle name="Input 2 4 2 2 8 8" xfId="32254"/>
    <cellStyle name="Input 2 4 2 2 8 9" xfId="32255"/>
    <cellStyle name="Input 2 4 2 2 9" xfId="32256"/>
    <cellStyle name="Input 2 4 2 20" xfId="32257"/>
    <cellStyle name="Input 2 4 2 21" xfId="32258"/>
    <cellStyle name="Input 2 4 2 22" xfId="32259"/>
    <cellStyle name="Input 2 4 2 23" xfId="32260"/>
    <cellStyle name="Input 2 4 2 24" xfId="32261"/>
    <cellStyle name="Input 2 4 2 25" xfId="32262"/>
    <cellStyle name="Input 2 4 2 26" xfId="32263"/>
    <cellStyle name="Input 2 4 2 27" xfId="32264"/>
    <cellStyle name="Input 2 4 2 3" xfId="32265"/>
    <cellStyle name="Input 2 4 2 3 10" xfId="32266"/>
    <cellStyle name="Input 2 4 2 3 11" xfId="32267"/>
    <cellStyle name="Input 2 4 2 3 12" xfId="32268"/>
    <cellStyle name="Input 2 4 2 3 13" xfId="32269"/>
    <cellStyle name="Input 2 4 2 3 14" xfId="32270"/>
    <cellStyle name="Input 2 4 2 3 15" xfId="32271"/>
    <cellStyle name="Input 2 4 2 3 16" xfId="32272"/>
    <cellStyle name="Input 2 4 2 3 17" xfId="32273"/>
    <cellStyle name="Input 2 4 2 3 2" xfId="32274"/>
    <cellStyle name="Input 2 4 2 3 2 10" xfId="32275"/>
    <cellStyle name="Input 2 4 2 3 2 11" xfId="32276"/>
    <cellStyle name="Input 2 4 2 3 2 12" xfId="32277"/>
    <cellStyle name="Input 2 4 2 3 2 13" xfId="32278"/>
    <cellStyle name="Input 2 4 2 3 2 2" xfId="32279"/>
    <cellStyle name="Input 2 4 2 3 2 2 10" xfId="32280"/>
    <cellStyle name="Input 2 4 2 3 2 2 2" xfId="32281"/>
    <cellStyle name="Input 2 4 2 3 2 2 2 2" xfId="32282"/>
    <cellStyle name="Input 2 4 2 3 2 2 2 3" xfId="32283"/>
    <cellStyle name="Input 2 4 2 3 2 2 2 4" xfId="32284"/>
    <cellStyle name="Input 2 4 2 3 2 2 2 5" xfId="32285"/>
    <cellStyle name="Input 2 4 2 3 2 2 2 6" xfId="32286"/>
    <cellStyle name="Input 2 4 2 3 2 2 2 7" xfId="32287"/>
    <cellStyle name="Input 2 4 2 3 2 2 2 8" xfId="32288"/>
    <cellStyle name="Input 2 4 2 3 2 2 2 9" xfId="32289"/>
    <cellStyle name="Input 2 4 2 3 2 2 3" xfId="32290"/>
    <cellStyle name="Input 2 4 2 3 2 2 4" xfId="32291"/>
    <cellStyle name="Input 2 4 2 3 2 2 5" xfId="32292"/>
    <cellStyle name="Input 2 4 2 3 2 2 6" xfId="32293"/>
    <cellStyle name="Input 2 4 2 3 2 2 7" xfId="32294"/>
    <cellStyle name="Input 2 4 2 3 2 2 8" xfId="32295"/>
    <cellStyle name="Input 2 4 2 3 2 2 9" xfId="32296"/>
    <cellStyle name="Input 2 4 2 3 2 3" xfId="32297"/>
    <cellStyle name="Input 2 4 2 3 2 3 2" xfId="32298"/>
    <cellStyle name="Input 2 4 2 3 2 3 3" xfId="32299"/>
    <cellStyle name="Input 2 4 2 3 2 3 4" xfId="32300"/>
    <cellStyle name="Input 2 4 2 3 2 3 5" xfId="32301"/>
    <cellStyle name="Input 2 4 2 3 2 3 6" xfId="32302"/>
    <cellStyle name="Input 2 4 2 3 2 3 7" xfId="32303"/>
    <cellStyle name="Input 2 4 2 3 2 3 8" xfId="32304"/>
    <cellStyle name="Input 2 4 2 3 2 4" xfId="32305"/>
    <cellStyle name="Input 2 4 2 3 2 4 2" xfId="32306"/>
    <cellStyle name="Input 2 4 2 3 2 4 3" xfId="32307"/>
    <cellStyle name="Input 2 4 2 3 2 4 4" xfId="32308"/>
    <cellStyle name="Input 2 4 2 3 2 4 5" xfId="32309"/>
    <cellStyle name="Input 2 4 2 3 2 4 6" xfId="32310"/>
    <cellStyle name="Input 2 4 2 3 2 4 7" xfId="32311"/>
    <cellStyle name="Input 2 4 2 3 2 4 8" xfId="32312"/>
    <cellStyle name="Input 2 4 2 3 2 4 9" xfId="32313"/>
    <cellStyle name="Input 2 4 2 3 2 5" xfId="32314"/>
    <cellStyle name="Input 2 4 2 3 2 6" xfId="32315"/>
    <cellStyle name="Input 2 4 2 3 2 7" xfId="32316"/>
    <cellStyle name="Input 2 4 2 3 2 8" xfId="32317"/>
    <cellStyle name="Input 2 4 2 3 2 9" xfId="32318"/>
    <cellStyle name="Input 2 4 2 3 3" xfId="32319"/>
    <cellStyle name="Input 2 4 2 3 3 10" xfId="32320"/>
    <cellStyle name="Input 2 4 2 3 3 11" xfId="32321"/>
    <cellStyle name="Input 2 4 2 3 3 12" xfId="32322"/>
    <cellStyle name="Input 2 4 2 3 3 13" xfId="32323"/>
    <cellStyle name="Input 2 4 2 3 3 2" xfId="32324"/>
    <cellStyle name="Input 2 4 2 3 3 2 10" xfId="32325"/>
    <cellStyle name="Input 2 4 2 3 3 2 2" xfId="32326"/>
    <cellStyle name="Input 2 4 2 3 3 2 2 2" xfId="32327"/>
    <cellStyle name="Input 2 4 2 3 3 2 2 3" xfId="32328"/>
    <cellStyle name="Input 2 4 2 3 3 2 2 4" xfId="32329"/>
    <cellStyle name="Input 2 4 2 3 3 2 2 5" xfId="32330"/>
    <cellStyle name="Input 2 4 2 3 3 2 2 6" xfId="32331"/>
    <cellStyle name="Input 2 4 2 3 3 2 2 7" xfId="32332"/>
    <cellStyle name="Input 2 4 2 3 3 2 2 8" xfId="32333"/>
    <cellStyle name="Input 2 4 2 3 3 2 2 9" xfId="32334"/>
    <cellStyle name="Input 2 4 2 3 3 2 3" xfId="32335"/>
    <cellStyle name="Input 2 4 2 3 3 2 4" xfId="32336"/>
    <cellStyle name="Input 2 4 2 3 3 2 5" xfId="32337"/>
    <cellStyle name="Input 2 4 2 3 3 2 6" xfId="32338"/>
    <cellStyle name="Input 2 4 2 3 3 2 7" xfId="32339"/>
    <cellStyle name="Input 2 4 2 3 3 2 8" xfId="32340"/>
    <cellStyle name="Input 2 4 2 3 3 2 9" xfId="32341"/>
    <cellStyle name="Input 2 4 2 3 3 3" xfId="32342"/>
    <cellStyle name="Input 2 4 2 3 3 3 2" xfId="32343"/>
    <cellStyle name="Input 2 4 2 3 3 3 3" xfId="32344"/>
    <cellStyle name="Input 2 4 2 3 3 3 4" xfId="32345"/>
    <cellStyle name="Input 2 4 2 3 3 3 5" xfId="32346"/>
    <cellStyle name="Input 2 4 2 3 3 3 6" xfId="32347"/>
    <cellStyle name="Input 2 4 2 3 3 3 7" xfId="32348"/>
    <cellStyle name="Input 2 4 2 3 3 3 8" xfId="32349"/>
    <cellStyle name="Input 2 4 2 3 3 4" xfId="32350"/>
    <cellStyle name="Input 2 4 2 3 3 4 2" xfId="32351"/>
    <cellStyle name="Input 2 4 2 3 3 4 3" xfId="32352"/>
    <cellStyle name="Input 2 4 2 3 3 4 4" xfId="32353"/>
    <cellStyle name="Input 2 4 2 3 3 4 5" xfId="32354"/>
    <cellStyle name="Input 2 4 2 3 3 4 6" xfId="32355"/>
    <cellStyle name="Input 2 4 2 3 3 4 7" xfId="32356"/>
    <cellStyle name="Input 2 4 2 3 3 4 8" xfId="32357"/>
    <cellStyle name="Input 2 4 2 3 3 4 9" xfId="32358"/>
    <cellStyle name="Input 2 4 2 3 3 5" xfId="32359"/>
    <cellStyle name="Input 2 4 2 3 3 6" xfId="32360"/>
    <cellStyle name="Input 2 4 2 3 3 7" xfId="32361"/>
    <cellStyle name="Input 2 4 2 3 3 8" xfId="32362"/>
    <cellStyle name="Input 2 4 2 3 3 9" xfId="32363"/>
    <cellStyle name="Input 2 4 2 3 4" xfId="32364"/>
    <cellStyle name="Input 2 4 2 3 4 10" xfId="32365"/>
    <cellStyle name="Input 2 4 2 3 4 11" xfId="32366"/>
    <cellStyle name="Input 2 4 2 3 4 12" xfId="32367"/>
    <cellStyle name="Input 2 4 2 3 4 13" xfId="32368"/>
    <cellStyle name="Input 2 4 2 3 4 2" xfId="32369"/>
    <cellStyle name="Input 2 4 2 3 4 2 10" xfId="32370"/>
    <cellStyle name="Input 2 4 2 3 4 2 2" xfId="32371"/>
    <cellStyle name="Input 2 4 2 3 4 2 2 2" xfId="32372"/>
    <cellStyle name="Input 2 4 2 3 4 2 2 3" xfId="32373"/>
    <cellStyle name="Input 2 4 2 3 4 2 2 4" xfId="32374"/>
    <cellStyle name="Input 2 4 2 3 4 2 2 5" xfId="32375"/>
    <cellStyle name="Input 2 4 2 3 4 2 2 6" xfId="32376"/>
    <cellStyle name="Input 2 4 2 3 4 2 2 7" xfId="32377"/>
    <cellStyle name="Input 2 4 2 3 4 2 2 8" xfId="32378"/>
    <cellStyle name="Input 2 4 2 3 4 2 2 9" xfId="32379"/>
    <cellStyle name="Input 2 4 2 3 4 2 3" xfId="32380"/>
    <cellStyle name="Input 2 4 2 3 4 2 4" xfId="32381"/>
    <cellStyle name="Input 2 4 2 3 4 2 5" xfId="32382"/>
    <cellStyle name="Input 2 4 2 3 4 2 6" xfId="32383"/>
    <cellStyle name="Input 2 4 2 3 4 2 7" xfId="32384"/>
    <cellStyle name="Input 2 4 2 3 4 2 8" xfId="32385"/>
    <cellStyle name="Input 2 4 2 3 4 2 9" xfId="32386"/>
    <cellStyle name="Input 2 4 2 3 4 3" xfId="32387"/>
    <cellStyle name="Input 2 4 2 3 4 3 2" xfId="32388"/>
    <cellStyle name="Input 2 4 2 3 4 3 3" xfId="32389"/>
    <cellStyle name="Input 2 4 2 3 4 3 4" xfId="32390"/>
    <cellStyle name="Input 2 4 2 3 4 3 5" xfId="32391"/>
    <cellStyle name="Input 2 4 2 3 4 3 6" xfId="32392"/>
    <cellStyle name="Input 2 4 2 3 4 3 7" xfId="32393"/>
    <cellStyle name="Input 2 4 2 3 4 3 8" xfId="32394"/>
    <cellStyle name="Input 2 4 2 3 4 4" xfId="32395"/>
    <cellStyle name="Input 2 4 2 3 4 4 2" xfId="32396"/>
    <cellStyle name="Input 2 4 2 3 4 4 3" xfId="32397"/>
    <cellStyle name="Input 2 4 2 3 4 4 4" xfId="32398"/>
    <cellStyle name="Input 2 4 2 3 4 4 5" xfId="32399"/>
    <cellStyle name="Input 2 4 2 3 4 4 6" xfId="32400"/>
    <cellStyle name="Input 2 4 2 3 4 4 7" xfId="32401"/>
    <cellStyle name="Input 2 4 2 3 4 4 8" xfId="32402"/>
    <cellStyle name="Input 2 4 2 3 4 4 9" xfId="32403"/>
    <cellStyle name="Input 2 4 2 3 4 5" xfId="32404"/>
    <cellStyle name="Input 2 4 2 3 4 6" xfId="32405"/>
    <cellStyle name="Input 2 4 2 3 4 7" xfId="32406"/>
    <cellStyle name="Input 2 4 2 3 4 8" xfId="32407"/>
    <cellStyle name="Input 2 4 2 3 4 9" xfId="32408"/>
    <cellStyle name="Input 2 4 2 3 5" xfId="32409"/>
    <cellStyle name="Input 2 4 2 3 5 10" xfId="32410"/>
    <cellStyle name="Input 2 4 2 3 5 2" xfId="32411"/>
    <cellStyle name="Input 2 4 2 3 5 2 2" xfId="32412"/>
    <cellStyle name="Input 2 4 2 3 5 2 3" xfId="32413"/>
    <cellStyle name="Input 2 4 2 3 5 2 4" xfId="32414"/>
    <cellStyle name="Input 2 4 2 3 5 2 5" xfId="32415"/>
    <cellStyle name="Input 2 4 2 3 5 2 6" xfId="32416"/>
    <cellStyle name="Input 2 4 2 3 5 2 7" xfId="32417"/>
    <cellStyle name="Input 2 4 2 3 5 2 8" xfId="32418"/>
    <cellStyle name="Input 2 4 2 3 5 2 9" xfId="32419"/>
    <cellStyle name="Input 2 4 2 3 5 3" xfId="32420"/>
    <cellStyle name="Input 2 4 2 3 5 4" xfId="32421"/>
    <cellStyle name="Input 2 4 2 3 5 5" xfId="32422"/>
    <cellStyle name="Input 2 4 2 3 5 6" xfId="32423"/>
    <cellStyle name="Input 2 4 2 3 5 7" xfId="32424"/>
    <cellStyle name="Input 2 4 2 3 5 8" xfId="32425"/>
    <cellStyle name="Input 2 4 2 3 5 9" xfId="32426"/>
    <cellStyle name="Input 2 4 2 3 6" xfId="32427"/>
    <cellStyle name="Input 2 4 2 3 6 2" xfId="32428"/>
    <cellStyle name="Input 2 4 2 3 6 3" xfId="32429"/>
    <cellStyle name="Input 2 4 2 3 6 4" xfId="32430"/>
    <cellStyle name="Input 2 4 2 3 6 5" xfId="32431"/>
    <cellStyle name="Input 2 4 2 3 6 6" xfId="32432"/>
    <cellStyle name="Input 2 4 2 3 6 7" xfId="32433"/>
    <cellStyle name="Input 2 4 2 3 6 8" xfId="32434"/>
    <cellStyle name="Input 2 4 2 3 7" xfId="32435"/>
    <cellStyle name="Input 2 4 2 3 7 2" xfId="32436"/>
    <cellStyle name="Input 2 4 2 3 7 3" xfId="32437"/>
    <cellStyle name="Input 2 4 2 3 7 4" xfId="32438"/>
    <cellStyle name="Input 2 4 2 3 7 5" xfId="32439"/>
    <cellStyle name="Input 2 4 2 3 7 6" xfId="32440"/>
    <cellStyle name="Input 2 4 2 3 7 7" xfId="32441"/>
    <cellStyle name="Input 2 4 2 3 7 8" xfId="32442"/>
    <cellStyle name="Input 2 4 2 3 7 9" xfId="32443"/>
    <cellStyle name="Input 2 4 2 3 8" xfId="32444"/>
    <cellStyle name="Input 2 4 2 3 9" xfId="32445"/>
    <cellStyle name="Input 2 4 2 4" xfId="32446"/>
    <cellStyle name="Input 2 4 2 4 10" xfId="32447"/>
    <cellStyle name="Input 2 4 2 4 11" xfId="32448"/>
    <cellStyle name="Input 2 4 2 4 12" xfId="32449"/>
    <cellStyle name="Input 2 4 2 4 13" xfId="32450"/>
    <cellStyle name="Input 2 4 2 4 2" xfId="32451"/>
    <cellStyle name="Input 2 4 2 4 2 10" xfId="32452"/>
    <cellStyle name="Input 2 4 2 4 2 2" xfId="32453"/>
    <cellStyle name="Input 2 4 2 4 2 2 2" xfId="32454"/>
    <cellStyle name="Input 2 4 2 4 2 2 3" xfId="32455"/>
    <cellStyle name="Input 2 4 2 4 2 2 4" xfId="32456"/>
    <cellStyle name="Input 2 4 2 4 2 2 5" xfId="32457"/>
    <cellStyle name="Input 2 4 2 4 2 2 6" xfId="32458"/>
    <cellStyle name="Input 2 4 2 4 2 2 7" xfId="32459"/>
    <cellStyle name="Input 2 4 2 4 2 2 8" xfId="32460"/>
    <cellStyle name="Input 2 4 2 4 2 2 9" xfId="32461"/>
    <cellStyle name="Input 2 4 2 4 2 3" xfId="32462"/>
    <cellStyle name="Input 2 4 2 4 2 4" xfId="32463"/>
    <cellStyle name="Input 2 4 2 4 2 5" xfId="32464"/>
    <cellStyle name="Input 2 4 2 4 2 6" xfId="32465"/>
    <cellStyle name="Input 2 4 2 4 2 7" xfId="32466"/>
    <cellStyle name="Input 2 4 2 4 2 8" xfId="32467"/>
    <cellStyle name="Input 2 4 2 4 2 9" xfId="32468"/>
    <cellStyle name="Input 2 4 2 4 3" xfId="32469"/>
    <cellStyle name="Input 2 4 2 4 3 2" xfId="32470"/>
    <cellStyle name="Input 2 4 2 4 3 3" xfId="32471"/>
    <cellStyle name="Input 2 4 2 4 3 4" xfId="32472"/>
    <cellStyle name="Input 2 4 2 4 3 5" xfId="32473"/>
    <cellStyle name="Input 2 4 2 4 3 6" xfId="32474"/>
    <cellStyle name="Input 2 4 2 4 3 7" xfId="32475"/>
    <cellStyle name="Input 2 4 2 4 3 8" xfId="32476"/>
    <cellStyle name="Input 2 4 2 4 4" xfId="32477"/>
    <cellStyle name="Input 2 4 2 4 4 2" xfId="32478"/>
    <cellStyle name="Input 2 4 2 4 4 3" xfId="32479"/>
    <cellStyle name="Input 2 4 2 4 4 4" xfId="32480"/>
    <cellStyle name="Input 2 4 2 4 4 5" xfId="32481"/>
    <cellStyle name="Input 2 4 2 4 4 6" xfId="32482"/>
    <cellStyle name="Input 2 4 2 4 4 7" xfId="32483"/>
    <cellStyle name="Input 2 4 2 4 4 8" xfId="32484"/>
    <cellStyle name="Input 2 4 2 4 4 9" xfId="32485"/>
    <cellStyle name="Input 2 4 2 4 5" xfId="32486"/>
    <cellStyle name="Input 2 4 2 4 6" xfId="32487"/>
    <cellStyle name="Input 2 4 2 4 7" xfId="32488"/>
    <cellStyle name="Input 2 4 2 4 8" xfId="32489"/>
    <cellStyle name="Input 2 4 2 4 9" xfId="32490"/>
    <cellStyle name="Input 2 4 2 5" xfId="32491"/>
    <cellStyle name="Input 2 4 2 5 2" xfId="32492"/>
    <cellStyle name="Input 2 4 2 5 3" xfId="32493"/>
    <cellStyle name="Input 2 4 2 5 4" xfId="32494"/>
    <cellStyle name="Input 2 4 2 5 5" xfId="32495"/>
    <cellStyle name="Input 2 4 2 5 6" xfId="32496"/>
    <cellStyle name="Input 2 4 2 5 7" xfId="32497"/>
    <cellStyle name="Input 2 4 2 5 8" xfId="32498"/>
    <cellStyle name="Input 2 4 2 5 9" xfId="32499"/>
    <cellStyle name="Input 2 4 2 6" xfId="32500"/>
    <cellStyle name="Input 2 4 2 6 2" xfId="32501"/>
    <cellStyle name="Input 2 4 2 6 3" xfId="32502"/>
    <cellStyle name="Input 2 4 2 6 4" xfId="32503"/>
    <cellStyle name="Input 2 4 2 6 5" xfId="32504"/>
    <cellStyle name="Input 2 4 2 6 6" xfId="32505"/>
    <cellStyle name="Input 2 4 2 6 7" xfId="32506"/>
    <cellStyle name="Input 2 4 2 6 8" xfId="32507"/>
    <cellStyle name="Input 2 4 2 6 9" xfId="32508"/>
    <cellStyle name="Input 2 4 2 7" xfId="32509"/>
    <cellStyle name="Input 2 4 2 7 2" xfId="32510"/>
    <cellStyle name="Input 2 4 2 7 3" xfId="32511"/>
    <cellStyle name="Input 2 4 2 7 4" xfId="32512"/>
    <cellStyle name="Input 2 4 2 7 5" xfId="32513"/>
    <cellStyle name="Input 2 4 2 7 6" xfId="32514"/>
    <cellStyle name="Input 2 4 2 7 7" xfId="32515"/>
    <cellStyle name="Input 2 4 2 7 8" xfId="32516"/>
    <cellStyle name="Input 2 4 2 8" xfId="32517"/>
    <cellStyle name="Input 2 4 2 8 2" xfId="32518"/>
    <cellStyle name="Input 2 4 2 8 3" xfId="32519"/>
    <cellStyle name="Input 2 4 2 8 4" xfId="32520"/>
    <cellStyle name="Input 2 4 2 8 5" xfId="32521"/>
    <cellStyle name="Input 2 4 2 8 6" xfId="32522"/>
    <cellStyle name="Input 2 4 2 8 7" xfId="32523"/>
    <cellStyle name="Input 2 4 2 8 8" xfId="32524"/>
    <cellStyle name="Input 2 4 2 9" xfId="32525"/>
    <cellStyle name="Input 2 4 2 9 2" xfId="32526"/>
    <cellStyle name="Input 2 4 2 9 3" xfId="32527"/>
    <cellStyle name="Input 2 4 2 9 4" xfId="32528"/>
    <cellStyle name="Input 2 4 2 9 5" xfId="32529"/>
    <cellStyle name="Input 2 4 2 9 6" xfId="32530"/>
    <cellStyle name="Input 2 4 2 9 7" xfId="32531"/>
    <cellStyle name="Input 2 4 2 9 8" xfId="32532"/>
    <cellStyle name="Input 2 4 20" xfId="32533"/>
    <cellStyle name="Input 2 4 21" xfId="32534"/>
    <cellStyle name="Input 2 4 22" xfId="32535"/>
    <cellStyle name="Input 2 4 23" xfId="32536"/>
    <cellStyle name="Input 2 4 24" xfId="32537"/>
    <cellStyle name="Input 2 4 25" xfId="32538"/>
    <cellStyle name="Input 2 4 26" xfId="32539"/>
    <cellStyle name="Input 2 4 3" xfId="32540"/>
    <cellStyle name="Input 2 4 3 10" xfId="32541"/>
    <cellStyle name="Input 2 4 3 11" xfId="32542"/>
    <cellStyle name="Input 2 4 3 12" xfId="32543"/>
    <cellStyle name="Input 2 4 3 13" xfId="32544"/>
    <cellStyle name="Input 2 4 3 14" xfId="32545"/>
    <cellStyle name="Input 2 4 3 15" xfId="32546"/>
    <cellStyle name="Input 2 4 3 16" xfId="32547"/>
    <cellStyle name="Input 2 4 3 17" xfId="32548"/>
    <cellStyle name="Input 2 4 3 18" xfId="32549"/>
    <cellStyle name="Input 2 4 3 19" xfId="32550"/>
    <cellStyle name="Input 2 4 3 2" xfId="32551"/>
    <cellStyle name="Input 2 4 3 2 10" xfId="32552"/>
    <cellStyle name="Input 2 4 3 2 11" xfId="32553"/>
    <cellStyle name="Input 2 4 3 2 12" xfId="32554"/>
    <cellStyle name="Input 2 4 3 2 13" xfId="32555"/>
    <cellStyle name="Input 2 4 3 2 2" xfId="32556"/>
    <cellStyle name="Input 2 4 3 2 2 10" xfId="32557"/>
    <cellStyle name="Input 2 4 3 2 2 2" xfId="32558"/>
    <cellStyle name="Input 2 4 3 2 2 2 2" xfId="32559"/>
    <cellStyle name="Input 2 4 3 2 2 2 3" xfId="32560"/>
    <cellStyle name="Input 2 4 3 2 2 2 4" xfId="32561"/>
    <cellStyle name="Input 2 4 3 2 2 2 5" xfId="32562"/>
    <cellStyle name="Input 2 4 3 2 2 2 6" xfId="32563"/>
    <cellStyle name="Input 2 4 3 2 2 2 7" xfId="32564"/>
    <cellStyle name="Input 2 4 3 2 2 2 8" xfId="32565"/>
    <cellStyle name="Input 2 4 3 2 2 2 9" xfId="32566"/>
    <cellStyle name="Input 2 4 3 2 2 3" xfId="32567"/>
    <cellStyle name="Input 2 4 3 2 2 4" xfId="32568"/>
    <cellStyle name="Input 2 4 3 2 2 5" xfId="32569"/>
    <cellStyle name="Input 2 4 3 2 2 6" xfId="32570"/>
    <cellStyle name="Input 2 4 3 2 2 7" xfId="32571"/>
    <cellStyle name="Input 2 4 3 2 2 8" xfId="32572"/>
    <cellStyle name="Input 2 4 3 2 2 9" xfId="32573"/>
    <cellStyle name="Input 2 4 3 2 3" xfId="32574"/>
    <cellStyle name="Input 2 4 3 2 3 2" xfId="32575"/>
    <cellStyle name="Input 2 4 3 2 3 3" xfId="32576"/>
    <cellStyle name="Input 2 4 3 2 3 4" xfId="32577"/>
    <cellStyle name="Input 2 4 3 2 3 5" xfId="32578"/>
    <cellStyle name="Input 2 4 3 2 3 6" xfId="32579"/>
    <cellStyle name="Input 2 4 3 2 3 7" xfId="32580"/>
    <cellStyle name="Input 2 4 3 2 3 8" xfId="32581"/>
    <cellStyle name="Input 2 4 3 2 4" xfId="32582"/>
    <cellStyle name="Input 2 4 3 2 4 2" xfId="32583"/>
    <cellStyle name="Input 2 4 3 2 4 3" xfId="32584"/>
    <cellStyle name="Input 2 4 3 2 4 4" xfId="32585"/>
    <cellStyle name="Input 2 4 3 2 4 5" xfId="32586"/>
    <cellStyle name="Input 2 4 3 2 4 6" xfId="32587"/>
    <cellStyle name="Input 2 4 3 2 4 7" xfId="32588"/>
    <cellStyle name="Input 2 4 3 2 4 8" xfId="32589"/>
    <cellStyle name="Input 2 4 3 2 4 9" xfId="32590"/>
    <cellStyle name="Input 2 4 3 2 5" xfId="32591"/>
    <cellStyle name="Input 2 4 3 2 6" xfId="32592"/>
    <cellStyle name="Input 2 4 3 2 7" xfId="32593"/>
    <cellStyle name="Input 2 4 3 2 8" xfId="32594"/>
    <cellStyle name="Input 2 4 3 2 9" xfId="32595"/>
    <cellStyle name="Input 2 4 3 20" xfId="32596"/>
    <cellStyle name="Input 2 4 3 21" xfId="32597"/>
    <cellStyle name="Input 2 4 3 22" xfId="32598"/>
    <cellStyle name="Input 2 4 3 23" xfId="32599"/>
    <cellStyle name="Input 2 4 3 24" xfId="32600"/>
    <cellStyle name="Input 2 4 3 3" xfId="32601"/>
    <cellStyle name="Input 2 4 3 3 10" xfId="32602"/>
    <cellStyle name="Input 2 4 3 3 11" xfId="32603"/>
    <cellStyle name="Input 2 4 3 3 12" xfId="32604"/>
    <cellStyle name="Input 2 4 3 3 13" xfId="32605"/>
    <cellStyle name="Input 2 4 3 3 2" xfId="32606"/>
    <cellStyle name="Input 2 4 3 3 2 10" xfId="32607"/>
    <cellStyle name="Input 2 4 3 3 2 2" xfId="32608"/>
    <cellStyle name="Input 2 4 3 3 2 2 2" xfId="32609"/>
    <cellStyle name="Input 2 4 3 3 2 2 3" xfId="32610"/>
    <cellStyle name="Input 2 4 3 3 2 2 4" xfId="32611"/>
    <cellStyle name="Input 2 4 3 3 2 2 5" xfId="32612"/>
    <cellStyle name="Input 2 4 3 3 2 2 6" xfId="32613"/>
    <cellStyle name="Input 2 4 3 3 2 2 7" xfId="32614"/>
    <cellStyle name="Input 2 4 3 3 2 2 8" xfId="32615"/>
    <cellStyle name="Input 2 4 3 3 2 2 9" xfId="32616"/>
    <cellStyle name="Input 2 4 3 3 2 3" xfId="32617"/>
    <cellStyle name="Input 2 4 3 3 2 4" xfId="32618"/>
    <cellStyle name="Input 2 4 3 3 2 5" xfId="32619"/>
    <cellStyle name="Input 2 4 3 3 2 6" xfId="32620"/>
    <cellStyle name="Input 2 4 3 3 2 7" xfId="32621"/>
    <cellStyle name="Input 2 4 3 3 2 8" xfId="32622"/>
    <cellStyle name="Input 2 4 3 3 2 9" xfId="32623"/>
    <cellStyle name="Input 2 4 3 3 3" xfId="32624"/>
    <cellStyle name="Input 2 4 3 3 3 2" xfId="32625"/>
    <cellStyle name="Input 2 4 3 3 3 3" xfId="32626"/>
    <cellStyle name="Input 2 4 3 3 3 4" xfId="32627"/>
    <cellStyle name="Input 2 4 3 3 3 5" xfId="32628"/>
    <cellStyle name="Input 2 4 3 3 3 6" xfId="32629"/>
    <cellStyle name="Input 2 4 3 3 3 7" xfId="32630"/>
    <cellStyle name="Input 2 4 3 3 3 8" xfId="32631"/>
    <cellStyle name="Input 2 4 3 3 4" xfId="32632"/>
    <cellStyle name="Input 2 4 3 3 4 2" xfId="32633"/>
    <cellStyle name="Input 2 4 3 3 4 3" xfId="32634"/>
    <cellStyle name="Input 2 4 3 3 4 4" xfId="32635"/>
    <cellStyle name="Input 2 4 3 3 4 5" xfId="32636"/>
    <cellStyle name="Input 2 4 3 3 4 6" xfId="32637"/>
    <cellStyle name="Input 2 4 3 3 4 7" xfId="32638"/>
    <cellStyle name="Input 2 4 3 3 4 8" xfId="32639"/>
    <cellStyle name="Input 2 4 3 3 4 9" xfId="32640"/>
    <cellStyle name="Input 2 4 3 3 5" xfId="32641"/>
    <cellStyle name="Input 2 4 3 3 6" xfId="32642"/>
    <cellStyle name="Input 2 4 3 3 7" xfId="32643"/>
    <cellStyle name="Input 2 4 3 3 8" xfId="32644"/>
    <cellStyle name="Input 2 4 3 3 9" xfId="32645"/>
    <cellStyle name="Input 2 4 3 4" xfId="32646"/>
    <cellStyle name="Input 2 4 3 4 10" xfId="32647"/>
    <cellStyle name="Input 2 4 3 4 11" xfId="32648"/>
    <cellStyle name="Input 2 4 3 4 12" xfId="32649"/>
    <cellStyle name="Input 2 4 3 4 13" xfId="32650"/>
    <cellStyle name="Input 2 4 3 4 2" xfId="32651"/>
    <cellStyle name="Input 2 4 3 4 2 10" xfId="32652"/>
    <cellStyle name="Input 2 4 3 4 2 2" xfId="32653"/>
    <cellStyle name="Input 2 4 3 4 2 2 2" xfId="32654"/>
    <cellStyle name="Input 2 4 3 4 2 2 3" xfId="32655"/>
    <cellStyle name="Input 2 4 3 4 2 2 4" xfId="32656"/>
    <cellStyle name="Input 2 4 3 4 2 2 5" xfId="32657"/>
    <cellStyle name="Input 2 4 3 4 2 2 6" xfId="32658"/>
    <cellStyle name="Input 2 4 3 4 2 2 7" xfId="32659"/>
    <cellStyle name="Input 2 4 3 4 2 2 8" xfId="32660"/>
    <cellStyle name="Input 2 4 3 4 2 2 9" xfId="32661"/>
    <cellStyle name="Input 2 4 3 4 2 3" xfId="32662"/>
    <cellStyle name="Input 2 4 3 4 2 4" xfId="32663"/>
    <cellStyle name="Input 2 4 3 4 2 5" xfId="32664"/>
    <cellStyle name="Input 2 4 3 4 2 6" xfId="32665"/>
    <cellStyle name="Input 2 4 3 4 2 7" xfId="32666"/>
    <cellStyle name="Input 2 4 3 4 2 8" xfId="32667"/>
    <cellStyle name="Input 2 4 3 4 2 9" xfId="32668"/>
    <cellStyle name="Input 2 4 3 4 3" xfId="32669"/>
    <cellStyle name="Input 2 4 3 4 3 2" xfId="32670"/>
    <cellStyle name="Input 2 4 3 4 3 3" xfId="32671"/>
    <cellStyle name="Input 2 4 3 4 3 4" xfId="32672"/>
    <cellStyle name="Input 2 4 3 4 3 5" xfId="32673"/>
    <cellStyle name="Input 2 4 3 4 3 6" xfId="32674"/>
    <cellStyle name="Input 2 4 3 4 3 7" xfId="32675"/>
    <cellStyle name="Input 2 4 3 4 3 8" xfId="32676"/>
    <cellStyle name="Input 2 4 3 4 4" xfId="32677"/>
    <cellStyle name="Input 2 4 3 4 4 2" xfId="32678"/>
    <cellStyle name="Input 2 4 3 4 4 3" xfId="32679"/>
    <cellStyle name="Input 2 4 3 4 4 4" xfId="32680"/>
    <cellStyle name="Input 2 4 3 4 4 5" xfId="32681"/>
    <cellStyle name="Input 2 4 3 4 4 6" xfId="32682"/>
    <cellStyle name="Input 2 4 3 4 4 7" xfId="32683"/>
    <cellStyle name="Input 2 4 3 4 4 8" xfId="32684"/>
    <cellStyle name="Input 2 4 3 4 4 9" xfId="32685"/>
    <cellStyle name="Input 2 4 3 4 5" xfId="32686"/>
    <cellStyle name="Input 2 4 3 4 6" xfId="32687"/>
    <cellStyle name="Input 2 4 3 4 7" xfId="32688"/>
    <cellStyle name="Input 2 4 3 4 8" xfId="32689"/>
    <cellStyle name="Input 2 4 3 4 9" xfId="32690"/>
    <cellStyle name="Input 2 4 3 5" xfId="32691"/>
    <cellStyle name="Input 2 4 3 5 10" xfId="32692"/>
    <cellStyle name="Input 2 4 3 5 11" xfId="32693"/>
    <cellStyle name="Input 2 4 3 5 12" xfId="32694"/>
    <cellStyle name="Input 2 4 3 5 13" xfId="32695"/>
    <cellStyle name="Input 2 4 3 5 2" xfId="32696"/>
    <cellStyle name="Input 2 4 3 5 2 10" xfId="32697"/>
    <cellStyle name="Input 2 4 3 5 2 2" xfId="32698"/>
    <cellStyle name="Input 2 4 3 5 2 2 2" xfId="32699"/>
    <cellStyle name="Input 2 4 3 5 2 2 3" xfId="32700"/>
    <cellStyle name="Input 2 4 3 5 2 2 4" xfId="32701"/>
    <cellStyle name="Input 2 4 3 5 2 2 5" xfId="32702"/>
    <cellStyle name="Input 2 4 3 5 2 2 6" xfId="32703"/>
    <cellStyle name="Input 2 4 3 5 2 2 7" xfId="32704"/>
    <cellStyle name="Input 2 4 3 5 2 2 8" xfId="32705"/>
    <cellStyle name="Input 2 4 3 5 2 2 9" xfId="32706"/>
    <cellStyle name="Input 2 4 3 5 2 3" xfId="32707"/>
    <cellStyle name="Input 2 4 3 5 2 4" xfId="32708"/>
    <cellStyle name="Input 2 4 3 5 2 5" xfId="32709"/>
    <cellStyle name="Input 2 4 3 5 2 6" xfId="32710"/>
    <cellStyle name="Input 2 4 3 5 2 7" xfId="32711"/>
    <cellStyle name="Input 2 4 3 5 2 8" xfId="32712"/>
    <cellStyle name="Input 2 4 3 5 2 9" xfId="32713"/>
    <cellStyle name="Input 2 4 3 5 3" xfId="32714"/>
    <cellStyle name="Input 2 4 3 5 3 2" xfId="32715"/>
    <cellStyle name="Input 2 4 3 5 3 3" xfId="32716"/>
    <cellStyle name="Input 2 4 3 5 3 4" xfId="32717"/>
    <cellStyle name="Input 2 4 3 5 3 5" xfId="32718"/>
    <cellStyle name="Input 2 4 3 5 3 6" xfId="32719"/>
    <cellStyle name="Input 2 4 3 5 3 7" xfId="32720"/>
    <cellStyle name="Input 2 4 3 5 3 8" xfId="32721"/>
    <cellStyle name="Input 2 4 3 5 4" xfId="32722"/>
    <cellStyle name="Input 2 4 3 5 4 2" xfId="32723"/>
    <cellStyle name="Input 2 4 3 5 4 3" xfId="32724"/>
    <cellStyle name="Input 2 4 3 5 4 4" xfId="32725"/>
    <cellStyle name="Input 2 4 3 5 4 5" xfId="32726"/>
    <cellStyle name="Input 2 4 3 5 4 6" xfId="32727"/>
    <cellStyle name="Input 2 4 3 5 4 7" xfId="32728"/>
    <cellStyle name="Input 2 4 3 5 4 8" xfId="32729"/>
    <cellStyle name="Input 2 4 3 5 4 9" xfId="32730"/>
    <cellStyle name="Input 2 4 3 5 5" xfId="32731"/>
    <cellStyle name="Input 2 4 3 5 6" xfId="32732"/>
    <cellStyle name="Input 2 4 3 5 7" xfId="32733"/>
    <cellStyle name="Input 2 4 3 5 8" xfId="32734"/>
    <cellStyle name="Input 2 4 3 5 9" xfId="32735"/>
    <cellStyle name="Input 2 4 3 6" xfId="32736"/>
    <cellStyle name="Input 2 4 3 6 10" xfId="32737"/>
    <cellStyle name="Input 2 4 3 6 2" xfId="32738"/>
    <cellStyle name="Input 2 4 3 6 2 2" xfId="32739"/>
    <cellStyle name="Input 2 4 3 6 2 3" xfId="32740"/>
    <cellStyle name="Input 2 4 3 6 2 4" xfId="32741"/>
    <cellStyle name="Input 2 4 3 6 2 5" xfId="32742"/>
    <cellStyle name="Input 2 4 3 6 2 6" xfId="32743"/>
    <cellStyle name="Input 2 4 3 6 2 7" xfId="32744"/>
    <cellStyle name="Input 2 4 3 6 2 8" xfId="32745"/>
    <cellStyle name="Input 2 4 3 6 2 9" xfId="32746"/>
    <cellStyle name="Input 2 4 3 6 3" xfId="32747"/>
    <cellStyle name="Input 2 4 3 6 4" xfId="32748"/>
    <cellStyle name="Input 2 4 3 6 5" xfId="32749"/>
    <cellStyle name="Input 2 4 3 6 6" xfId="32750"/>
    <cellStyle name="Input 2 4 3 6 7" xfId="32751"/>
    <cellStyle name="Input 2 4 3 6 8" xfId="32752"/>
    <cellStyle name="Input 2 4 3 6 9" xfId="32753"/>
    <cellStyle name="Input 2 4 3 7" xfId="32754"/>
    <cellStyle name="Input 2 4 3 7 2" xfId="32755"/>
    <cellStyle name="Input 2 4 3 7 3" xfId="32756"/>
    <cellStyle name="Input 2 4 3 7 4" xfId="32757"/>
    <cellStyle name="Input 2 4 3 7 5" xfId="32758"/>
    <cellStyle name="Input 2 4 3 7 6" xfId="32759"/>
    <cellStyle name="Input 2 4 3 7 7" xfId="32760"/>
    <cellStyle name="Input 2 4 3 7 8" xfId="32761"/>
    <cellStyle name="Input 2 4 3 8" xfId="32762"/>
    <cellStyle name="Input 2 4 3 8 2" xfId="32763"/>
    <cellStyle name="Input 2 4 3 8 3" xfId="32764"/>
    <cellStyle name="Input 2 4 3 8 4" xfId="32765"/>
    <cellStyle name="Input 2 4 3 8 5" xfId="32766"/>
    <cellStyle name="Input 2 4 3 8 6" xfId="32767"/>
    <cellStyle name="Input 2 4 3 8 7" xfId="32768"/>
    <cellStyle name="Input 2 4 3 8 8" xfId="32769"/>
    <cellStyle name="Input 2 4 3 8 9" xfId="32770"/>
    <cellStyle name="Input 2 4 3 9" xfId="32771"/>
    <cellStyle name="Input 2 4 4" xfId="32772"/>
    <cellStyle name="Input 2 4 4 10" xfId="32773"/>
    <cellStyle name="Input 2 4 4 11" xfId="32774"/>
    <cellStyle name="Input 2 4 4 12" xfId="32775"/>
    <cellStyle name="Input 2 4 4 13" xfId="32776"/>
    <cellStyle name="Input 2 4 4 14" xfId="32777"/>
    <cellStyle name="Input 2 4 4 15" xfId="32778"/>
    <cellStyle name="Input 2 4 4 16" xfId="32779"/>
    <cellStyle name="Input 2 4 4 17" xfId="32780"/>
    <cellStyle name="Input 2 4 4 18" xfId="32781"/>
    <cellStyle name="Input 2 4 4 2" xfId="32782"/>
    <cellStyle name="Input 2 4 4 2 10" xfId="32783"/>
    <cellStyle name="Input 2 4 4 2 11" xfId="32784"/>
    <cellStyle name="Input 2 4 4 2 12" xfId="32785"/>
    <cellStyle name="Input 2 4 4 2 13" xfId="32786"/>
    <cellStyle name="Input 2 4 4 2 2" xfId="32787"/>
    <cellStyle name="Input 2 4 4 2 2 10" xfId="32788"/>
    <cellStyle name="Input 2 4 4 2 2 2" xfId="32789"/>
    <cellStyle name="Input 2 4 4 2 2 2 2" xfId="32790"/>
    <cellStyle name="Input 2 4 4 2 2 2 3" xfId="32791"/>
    <cellStyle name="Input 2 4 4 2 2 2 4" xfId="32792"/>
    <cellStyle name="Input 2 4 4 2 2 2 5" xfId="32793"/>
    <cellStyle name="Input 2 4 4 2 2 2 6" xfId="32794"/>
    <cellStyle name="Input 2 4 4 2 2 2 7" xfId="32795"/>
    <cellStyle name="Input 2 4 4 2 2 2 8" xfId="32796"/>
    <cellStyle name="Input 2 4 4 2 2 2 9" xfId="32797"/>
    <cellStyle name="Input 2 4 4 2 2 3" xfId="32798"/>
    <cellStyle name="Input 2 4 4 2 2 4" xfId="32799"/>
    <cellStyle name="Input 2 4 4 2 2 5" xfId="32800"/>
    <cellStyle name="Input 2 4 4 2 2 6" xfId="32801"/>
    <cellStyle name="Input 2 4 4 2 2 7" xfId="32802"/>
    <cellStyle name="Input 2 4 4 2 2 8" xfId="32803"/>
    <cellStyle name="Input 2 4 4 2 2 9" xfId="32804"/>
    <cellStyle name="Input 2 4 4 2 3" xfId="32805"/>
    <cellStyle name="Input 2 4 4 2 3 2" xfId="32806"/>
    <cellStyle name="Input 2 4 4 2 3 3" xfId="32807"/>
    <cellStyle name="Input 2 4 4 2 3 4" xfId="32808"/>
    <cellStyle name="Input 2 4 4 2 3 5" xfId="32809"/>
    <cellStyle name="Input 2 4 4 2 3 6" xfId="32810"/>
    <cellStyle name="Input 2 4 4 2 3 7" xfId="32811"/>
    <cellStyle name="Input 2 4 4 2 3 8" xfId="32812"/>
    <cellStyle name="Input 2 4 4 2 4" xfId="32813"/>
    <cellStyle name="Input 2 4 4 2 4 2" xfId="32814"/>
    <cellStyle name="Input 2 4 4 2 4 3" xfId="32815"/>
    <cellStyle name="Input 2 4 4 2 4 4" xfId="32816"/>
    <cellStyle name="Input 2 4 4 2 4 5" xfId="32817"/>
    <cellStyle name="Input 2 4 4 2 4 6" xfId="32818"/>
    <cellStyle name="Input 2 4 4 2 4 7" xfId="32819"/>
    <cellStyle name="Input 2 4 4 2 4 8" xfId="32820"/>
    <cellStyle name="Input 2 4 4 2 4 9" xfId="32821"/>
    <cellStyle name="Input 2 4 4 2 5" xfId="32822"/>
    <cellStyle name="Input 2 4 4 2 6" xfId="32823"/>
    <cellStyle name="Input 2 4 4 2 7" xfId="32824"/>
    <cellStyle name="Input 2 4 4 2 8" xfId="32825"/>
    <cellStyle name="Input 2 4 4 2 9" xfId="32826"/>
    <cellStyle name="Input 2 4 4 3" xfId="32827"/>
    <cellStyle name="Input 2 4 4 3 10" xfId="32828"/>
    <cellStyle name="Input 2 4 4 3 11" xfId="32829"/>
    <cellStyle name="Input 2 4 4 3 12" xfId="32830"/>
    <cellStyle name="Input 2 4 4 3 13" xfId="32831"/>
    <cellStyle name="Input 2 4 4 3 2" xfId="32832"/>
    <cellStyle name="Input 2 4 4 3 2 10" xfId="32833"/>
    <cellStyle name="Input 2 4 4 3 2 2" xfId="32834"/>
    <cellStyle name="Input 2 4 4 3 2 2 2" xfId="32835"/>
    <cellStyle name="Input 2 4 4 3 2 2 3" xfId="32836"/>
    <cellStyle name="Input 2 4 4 3 2 2 4" xfId="32837"/>
    <cellStyle name="Input 2 4 4 3 2 2 5" xfId="32838"/>
    <cellStyle name="Input 2 4 4 3 2 2 6" xfId="32839"/>
    <cellStyle name="Input 2 4 4 3 2 2 7" xfId="32840"/>
    <cellStyle name="Input 2 4 4 3 2 2 8" xfId="32841"/>
    <cellStyle name="Input 2 4 4 3 2 2 9" xfId="32842"/>
    <cellStyle name="Input 2 4 4 3 2 3" xfId="32843"/>
    <cellStyle name="Input 2 4 4 3 2 4" xfId="32844"/>
    <cellStyle name="Input 2 4 4 3 2 5" xfId="32845"/>
    <cellStyle name="Input 2 4 4 3 2 6" xfId="32846"/>
    <cellStyle name="Input 2 4 4 3 2 7" xfId="32847"/>
    <cellStyle name="Input 2 4 4 3 2 8" xfId="32848"/>
    <cellStyle name="Input 2 4 4 3 2 9" xfId="32849"/>
    <cellStyle name="Input 2 4 4 3 3" xfId="32850"/>
    <cellStyle name="Input 2 4 4 3 3 2" xfId="32851"/>
    <cellStyle name="Input 2 4 4 3 3 3" xfId="32852"/>
    <cellStyle name="Input 2 4 4 3 3 4" xfId="32853"/>
    <cellStyle name="Input 2 4 4 3 3 5" xfId="32854"/>
    <cellStyle name="Input 2 4 4 3 3 6" xfId="32855"/>
    <cellStyle name="Input 2 4 4 3 3 7" xfId="32856"/>
    <cellStyle name="Input 2 4 4 3 3 8" xfId="32857"/>
    <cellStyle name="Input 2 4 4 3 4" xfId="32858"/>
    <cellStyle name="Input 2 4 4 3 4 2" xfId="32859"/>
    <cellStyle name="Input 2 4 4 3 4 3" xfId="32860"/>
    <cellStyle name="Input 2 4 4 3 4 4" xfId="32861"/>
    <cellStyle name="Input 2 4 4 3 4 5" xfId="32862"/>
    <cellStyle name="Input 2 4 4 3 4 6" xfId="32863"/>
    <cellStyle name="Input 2 4 4 3 4 7" xfId="32864"/>
    <cellStyle name="Input 2 4 4 3 4 8" xfId="32865"/>
    <cellStyle name="Input 2 4 4 3 4 9" xfId="32866"/>
    <cellStyle name="Input 2 4 4 3 5" xfId="32867"/>
    <cellStyle name="Input 2 4 4 3 6" xfId="32868"/>
    <cellStyle name="Input 2 4 4 3 7" xfId="32869"/>
    <cellStyle name="Input 2 4 4 3 8" xfId="32870"/>
    <cellStyle name="Input 2 4 4 3 9" xfId="32871"/>
    <cellStyle name="Input 2 4 4 4" xfId="32872"/>
    <cellStyle name="Input 2 4 4 4 10" xfId="32873"/>
    <cellStyle name="Input 2 4 4 4 11" xfId="32874"/>
    <cellStyle name="Input 2 4 4 4 12" xfId="32875"/>
    <cellStyle name="Input 2 4 4 4 13" xfId="32876"/>
    <cellStyle name="Input 2 4 4 4 2" xfId="32877"/>
    <cellStyle name="Input 2 4 4 4 2 10" xfId="32878"/>
    <cellStyle name="Input 2 4 4 4 2 2" xfId="32879"/>
    <cellStyle name="Input 2 4 4 4 2 2 2" xfId="32880"/>
    <cellStyle name="Input 2 4 4 4 2 2 3" xfId="32881"/>
    <cellStyle name="Input 2 4 4 4 2 2 4" xfId="32882"/>
    <cellStyle name="Input 2 4 4 4 2 2 5" xfId="32883"/>
    <cellStyle name="Input 2 4 4 4 2 2 6" xfId="32884"/>
    <cellStyle name="Input 2 4 4 4 2 2 7" xfId="32885"/>
    <cellStyle name="Input 2 4 4 4 2 2 8" xfId="32886"/>
    <cellStyle name="Input 2 4 4 4 2 2 9" xfId="32887"/>
    <cellStyle name="Input 2 4 4 4 2 3" xfId="32888"/>
    <cellStyle name="Input 2 4 4 4 2 4" xfId="32889"/>
    <cellStyle name="Input 2 4 4 4 2 5" xfId="32890"/>
    <cellStyle name="Input 2 4 4 4 2 6" xfId="32891"/>
    <cellStyle name="Input 2 4 4 4 2 7" xfId="32892"/>
    <cellStyle name="Input 2 4 4 4 2 8" xfId="32893"/>
    <cellStyle name="Input 2 4 4 4 2 9" xfId="32894"/>
    <cellStyle name="Input 2 4 4 4 3" xfId="32895"/>
    <cellStyle name="Input 2 4 4 4 3 2" xfId="32896"/>
    <cellStyle name="Input 2 4 4 4 3 3" xfId="32897"/>
    <cellStyle name="Input 2 4 4 4 3 4" xfId="32898"/>
    <cellStyle name="Input 2 4 4 4 3 5" xfId="32899"/>
    <cellStyle name="Input 2 4 4 4 3 6" xfId="32900"/>
    <cellStyle name="Input 2 4 4 4 3 7" xfId="32901"/>
    <cellStyle name="Input 2 4 4 4 3 8" xfId="32902"/>
    <cellStyle name="Input 2 4 4 4 4" xfId="32903"/>
    <cellStyle name="Input 2 4 4 4 4 2" xfId="32904"/>
    <cellStyle name="Input 2 4 4 4 4 3" xfId="32905"/>
    <cellStyle name="Input 2 4 4 4 4 4" xfId="32906"/>
    <cellStyle name="Input 2 4 4 4 4 5" xfId="32907"/>
    <cellStyle name="Input 2 4 4 4 4 6" xfId="32908"/>
    <cellStyle name="Input 2 4 4 4 4 7" xfId="32909"/>
    <cellStyle name="Input 2 4 4 4 4 8" xfId="32910"/>
    <cellStyle name="Input 2 4 4 4 4 9" xfId="32911"/>
    <cellStyle name="Input 2 4 4 4 5" xfId="32912"/>
    <cellStyle name="Input 2 4 4 4 6" xfId="32913"/>
    <cellStyle name="Input 2 4 4 4 7" xfId="32914"/>
    <cellStyle name="Input 2 4 4 4 8" xfId="32915"/>
    <cellStyle name="Input 2 4 4 4 9" xfId="32916"/>
    <cellStyle name="Input 2 4 4 5" xfId="32917"/>
    <cellStyle name="Input 2 4 4 5 10" xfId="32918"/>
    <cellStyle name="Input 2 4 4 5 11" xfId="32919"/>
    <cellStyle name="Input 2 4 4 5 12" xfId="32920"/>
    <cellStyle name="Input 2 4 4 5 13" xfId="32921"/>
    <cellStyle name="Input 2 4 4 5 2" xfId="32922"/>
    <cellStyle name="Input 2 4 4 5 2 10" xfId="32923"/>
    <cellStyle name="Input 2 4 4 5 2 2" xfId="32924"/>
    <cellStyle name="Input 2 4 4 5 2 2 2" xfId="32925"/>
    <cellStyle name="Input 2 4 4 5 2 2 3" xfId="32926"/>
    <cellStyle name="Input 2 4 4 5 2 2 4" xfId="32927"/>
    <cellStyle name="Input 2 4 4 5 2 2 5" xfId="32928"/>
    <cellStyle name="Input 2 4 4 5 2 2 6" xfId="32929"/>
    <cellStyle name="Input 2 4 4 5 2 2 7" xfId="32930"/>
    <cellStyle name="Input 2 4 4 5 2 2 8" xfId="32931"/>
    <cellStyle name="Input 2 4 4 5 2 2 9" xfId="32932"/>
    <cellStyle name="Input 2 4 4 5 2 3" xfId="32933"/>
    <cellStyle name="Input 2 4 4 5 2 4" xfId="32934"/>
    <cellStyle name="Input 2 4 4 5 2 5" xfId="32935"/>
    <cellStyle name="Input 2 4 4 5 2 6" xfId="32936"/>
    <cellStyle name="Input 2 4 4 5 2 7" xfId="32937"/>
    <cellStyle name="Input 2 4 4 5 2 8" xfId="32938"/>
    <cellStyle name="Input 2 4 4 5 2 9" xfId="32939"/>
    <cellStyle name="Input 2 4 4 5 3" xfId="32940"/>
    <cellStyle name="Input 2 4 4 5 3 2" xfId="32941"/>
    <cellStyle name="Input 2 4 4 5 3 3" xfId="32942"/>
    <cellStyle name="Input 2 4 4 5 3 4" xfId="32943"/>
    <cellStyle name="Input 2 4 4 5 3 5" xfId="32944"/>
    <cellStyle name="Input 2 4 4 5 3 6" xfId="32945"/>
    <cellStyle name="Input 2 4 4 5 3 7" xfId="32946"/>
    <cellStyle name="Input 2 4 4 5 3 8" xfId="32947"/>
    <cellStyle name="Input 2 4 4 5 4" xfId="32948"/>
    <cellStyle name="Input 2 4 4 5 4 2" xfId="32949"/>
    <cellStyle name="Input 2 4 4 5 4 3" xfId="32950"/>
    <cellStyle name="Input 2 4 4 5 4 4" xfId="32951"/>
    <cellStyle name="Input 2 4 4 5 4 5" xfId="32952"/>
    <cellStyle name="Input 2 4 4 5 4 6" xfId="32953"/>
    <cellStyle name="Input 2 4 4 5 4 7" xfId="32954"/>
    <cellStyle name="Input 2 4 4 5 4 8" xfId="32955"/>
    <cellStyle name="Input 2 4 4 5 4 9" xfId="32956"/>
    <cellStyle name="Input 2 4 4 5 5" xfId="32957"/>
    <cellStyle name="Input 2 4 4 5 6" xfId="32958"/>
    <cellStyle name="Input 2 4 4 5 7" xfId="32959"/>
    <cellStyle name="Input 2 4 4 5 8" xfId="32960"/>
    <cellStyle name="Input 2 4 4 5 9" xfId="32961"/>
    <cellStyle name="Input 2 4 4 6" xfId="32962"/>
    <cellStyle name="Input 2 4 4 6 10" xfId="32963"/>
    <cellStyle name="Input 2 4 4 6 2" xfId="32964"/>
    <cellStyle name="Input 2 4 4 6 2 2" xfId="32965"/>
    <cellStyle name="Input 2 4 4 6 2 3" xfId="32966"/>
    <cellStyle name="Input 2 4 4 6 2 4" xfId="32967"/>
    <cellStyle name="Input 2 4 4 6 2 5" xfId="32968"/>
    <cellStyle name="Input 2 4 4 6 2 6" xfId="32969"/>
    <cellStyle name="Input 2 4 4 6 2 7" xfId="32970"/>
    <cellStyle name="Input 2 4 4 6 2 8" xfId="32971"/>
    <cellStyle name="Input 2 4 4 6 2 9" xfId="32972"/>
    <cellStyle name="Input 2 4 4 6 3" xfId="32973"/>
    <cellStyle name="Input 2 4 4 6 4" xfId="32974"/>
    <cellStyle name="Input 2 4 4 6 5" xfId="32975"/>
    <cellStyle name="Input 2 4 4 6 6" xfId="32976"/>
    <cellStyle name="Input 2 4 4 6 7" xfId="32977"/>
    <cellStyle name="Input 2 4 4 6 8" xfId="32978"/>
    <cellStyle name="Input 2 4 4 6 9" xfId="32979"/>
    <cellStyle name="Input 2 4 4 7" xfId="32980"/>
    <cellStyle name="Input 2 4 4 7 2" xfId="32981"/>
    <cellStyle name="Input 2 4 4 7 3" xfId="32982"/>
    <cellStyle name="Input 2 4 4 7 4" xfId="32983"/>
    <cellStyle name="Input 2 4 4 7 5" xfId="32984"/>
    <cellStyle name="Input 2 4 4 7 6" xfId="32985"/>
    <cellStyle name="Input 2 4 4 7 7" xfId="32986"/>
    <cellStyle name="Input 2 4 4 7 8" xfId="32987"/>
    <cellStyle name="Input 2 4 4 8" xfId="32988"/>
    <cellStyle name="Input 2 4 4 8 2" xfId="32989"/>
    <cellStyle name="Input 2 4 4 8 3" xfId="32990"/>
    <cellStyle name="Input 2 4 4 8 4" xfId="32991"/>
    <cellStyle name="Input 2 4 4 8 5" xfId="32992"/>
    <cellStyle name="Input 2 4 4 8 6" xfId="32993"/>
    <cellStyle name="Input 2 4 4 8 7" xfId="32994"/>
    <cellStyle name="Input 2 4 4 8 8" xfId="32995"/>
    <cellStyle name="Input 2 4 4 8 9" xfId="32996"/>
    <cellStyle name="Input 2 4 4 9" xfId="32997"/>
    <cellStyle name="Input 2 4 5" xfId="32998"/>
    <cellStyle name="Input 2 4 5 10" xfId="32999"/>
    <cellStyle name="Input 2 4 5 11" xfId="33000"/>
    <cellStyle name="Input 2 4 5 12" xfId="33001"/>
    <cellStyle name="Input 2 4 5 13" xfId="33002"/>
    <cellStyle name="Input 2 4 5 14" xfId="33003"/>
    <cellStyle name="Input 2 4 5 15" xfId="33004"/>
    <cellStyle name="Input 2 4 5 16" xfId="33005"/>
    <cellStyle name="Input 2 4 5 17" xfId="33006"/>
    <cellStyle name="Input 2 4 5 18" xfId="33007"/>
    <cellStyle name="Input 2 4 5 2" xfId="33008"/>
    <cellStyle name="Input 2 4 5 2 10" xfId="33009"/>
    <cellStyle name="Input 2 4 5 2 2" xfId="33010"/>
    <cellStyle name="Input 2 4 5 2 2 2" xfId="33011"/>
    <cellStyle name="Input 2 4 5 2 2 3" xfId="33012"/>
    <cellStyle name="Input 2 4 5 2 2 4" xfId="33013"/>
    <cellStyle name="Input 2 4 5 2 2 5" xfId="33014"/>
    <cellStyle name="Input 2 4 5 2 2 6" xfId="33015"/>
    <cellStyle name="Input 2 4 5 2 2 7" xfId="33016"/>
    <cellStyle name="Input 2 4 5 2 2 8" xfId="33017"/>
    <cellStyle name="Input 2 4 5 2 2 9" xfId="33018"/>
    <cellStyle name="Input 2 4 5 2 3" xfId="33019"/>
    <cellStyle name="Input 2 4 5 2 4" xfId="33020"/>
    <cellStyle name="Input 2 4 5 2 5" xfId="33021"/>
    <cellStyle name="Input 2 4 5 2 6" xfId="33022"/>
    <cellStyle name="Input 2 4 5 2 7" xfId="33023"/>
    <cellStyle name="Input 2 4 5 2 8" xfId="33024"/>
    <cellStyle name="Input 2 4 5 2 9" xfId="33025"/>
    <cellStyle name="Input 2 4 5 3" xfId="33026"/>
    <cellStyle name="Input 2 4 5 3 2" xfId="33027"/>
    <cellStyle name="Input 2 4 5 3 3" xfId="33028"/>
    <cellStyle name="Input 2 4 5 3 4" xfId="33029"/>
    <cellStyle name="Input 2 4 5 3 5" xfId="33030"/>
    <cellStyle name="Input 2 4 5 3 6" xfId="33031"/>
    <cellStyle name="Input 2 4 5 3 7" xfId="33032"/>
    <cellStyle name="Input 2 4 5 3 8" xfId="33033"/>
    <cellStyle name="Input 2 4 5 4" xfId="33034"/>
    <cellStyle name="Input 2 4 5 4 2" xfId="33035"/>
    <cellStyle name="Input 2 4 5 4 3" xfId="33036"/>
    <cellStyle name="Input 2 4 5 4 4" xfId="33037"/>
    <cellStyle name="Input 2 4 5 4 5" xfId="33038"/>
    <cellStyle name="Input 2 4 5 4 6" xfId="33039"/>
    <cellStyle name="Input 2 4 5 4 7" xfId="33040"/>
    <cellStyle name="Input 2 4 5 4 8" xfId="33041"/>
    <cellStyle name="Input 2 4 5 4 9" xfId="33042"/>
    <cellStyle name="Input 2 4 5 5" xfId="33043"/>
    <cellStyle name="Input 2 4 5 6" xfId="33044"/>
    <cellStyle name="Input 2 4 5 7" xfId="33045"/>
    <cellStyle name="Input 2 4 5 8" xfId="33046"/>
    <cellStyle name="Input 2 4 5 9" xfId="33047"/>
    <cellStyle name="Input 2 4 6" xfId="33048"/>
    <cellStyle name="Input 2 4 6 10" xfId="33049"/>
    <cellStyle name="Input 2 4 6 11" xfId="33050"/>
    <cellStyle name="Input 2 4 6 12" xfId="33051"/>
    <cellStyle name="Input 2 4 6 13" xfId="33052"/>
    <cellStyle name="Input 2 4 6 14" xfId="33053"/>
    <cellStyle name="Input 2 4 6 15" xfId="33054"/>
    <cellStyle name="Input 2 4 6 16" xfId="33055"/>
    <cellStyle name="Input 2 4 6 17" xfId="33056"/>
    <cellStyle name="Input 2 4 6 18" xfId="33057"/>
    <cellStyle name="Input 2 4 6 2" xfId="33058"/>
    <cellStyle name="Input 2 4 6 2 10" xfId="33059"/>
    <cellStyle name="Input 2 4 6 2 2" xfId="33060"/>
    <cellStyle name="Input 2 4 6 2 2 2" xfId="33061"/>
    <cellStyle name="Input 2 4 6 2 2 3" xfId="33062"/>
    <cellStyle name="Input 2 4 6 2 2 4" xfId="33063"/>
    <cellStyle name="Input 2 4 6 2 2 5" xfId="33064"/>
    <cellStyle name="Input 2 4 6 2 2 6" xfId="33065"/>
    <cellStyle name="Input 2 4 6 2 2 7" xfId="33066"/>
    <cellStyle name="Input 2 4 6 2 2 8" xfId="33067"/>
    <cellStyle name="Input 2 4 6 2 2 9" xfId="33068"/>
    <cellStyle name="Input 2 4 6 2 3" xfId="33069"/>
    <cellStyle name="Input 2 4 6 2 4" xfId="33070"/>
    <cellStyle name="Input 2 4 6 2 5" xfId="33071"/>
    <cellStyle name="Input 2 4 6 2 6" xfId="33072"/>
    <cellStyle name="Input 2 4 6 2 7" xfId="33073"/>
    <cellStyle name="Input 2 4 6 2 8" xfId="33074"/>
    <cellStyle name="Input 2 4 6 2 9" xfId="33075"/>
    <cellStyle name="Input 2 4 6 3" xfId="33076"/>
    <cellStyle name="Input 2 4 6 3 2" xfId="33077"/>
    <cellStyle name="Input 2 4 6 3 3" xfId="33078"/>
    <cellStyle name="Input 2 4 6 3 4" xfId="33079"/>
    <cellStyle name="Input 2 4 6 3 5" xfId="33080"/>
    <cellStyle name="Input 2 4 6 3 6" xfId="33081"/>
    <cellStyle name="Input 2 4 6 3 7" xfId="33082"/>
    <cellStyle name="Input 2 4 6 3 8" xfId="33083"/>
    <cellStyle name="Input 2 4 6 4" xfId="33084"/>
    <cellStyle name="Input 2 4 6 4 2" xfId="33085"/>
    <cellStyle name="Input 2 4 6 4 3" xfId="33086"/>
    <cellStyle name="Input 2 4 6 4 4" xfId="33087"/>
    <cellStyle name="Input 2 4 6 4 5" xfId="33088"/>
    <cellStyle name="Input 2 4 6 4 6" xfId="33089"/>
    <cellStyle name="Input 2 4 6 4 7" xfId="33090"/>
    <cellStyle name="Input 2 4 6 4 8" xfId="33091"/>
    <cellStyle name="Input 2 4 6 4 9" xfId="33092"/>
    <cellStyle name="Input 2 4 6 5" xfId="33093"/>
    <cellStyle name="Input 2 4 6 6" xfId="33094"/>
    <cellStyle name="Input 2 4 6 7" xfId="33095"/>
    <cellStyle name="Input 2 4 6 8" xfId="33096"/>
    <cellStyle name="Input 2 4 6 9" xfId="33097"/>
    <cellStyle name="Input 2 4 7" xfId="33098"/>
    <cellStyle name="Input 2 4 7 2" xfId="33099"/>
    <cellStyle name="Input 2 4 7 3" xfId="33100"/>
    <cellStyle name="Input 2 4 7 4" xfId="33101"/>
    <cellStyle name="Input 2 4 7 5" xfId="33102"/>
    <cellStyle name="Input 2 4 7 6" xfId="33103"/>
    <cellStyle name="Input 2 4 7 7" xfId="33104"/>
    <cellStyle name="Input 2 4 7 8" xfId="33105"/>
    <cellStyle name="Input 2 4 7 9" xfId="33106"/>
    <cellStyle name="Input 2 4 8" xfId="33107"/>
    <cellStyle name="Input 2 4 8 2" xfId="33108"/>
    <cellStyle name="Input 2 4 8 3" xfId="33109"/>
    <cellStyle name="Input 2 4 8 4" xfId="33110"/>
    <cellStyle name="Input 2 4 8 5" xfId="33111"/>
    <cellStyle name="Input 2 4 8 6" xfId="33112"/>
    <cellStyle name="Input 2 4 8 7" xfId="33113"/>
    <cellStyle name="Input 2 4 8 8" xfId="33114"/>
    <cellStyle name="Input 2 4 8 9" xfId="33115"/>
    <cellStyle name="Input 2 4 9" xfId="33116"/>
    <cellStyle name="Input 2 4 9 2" xfId="33117"/>
    <cellStyle name="Input 2 4 9 3" xfId="33118"/>
    <cellStyle name="Input 2 4 9 4" xfId="33119"/>
    <cellStyle name="Input 2 4 9 5" xfId="33120"/>
    <cellStyle name="Input 2 4 9 6" xfId="33121"/>
    <cellStyle name="Input 2 4 9 7" xfId="33122"/>
    <cellStyle name="Input 2 4 9 8" xfId="33123"/>
    <cellStyle name="Input 2 5" xfId="2312"/>
    <cellStyle name="Input 2 5 10" xfId="33124"/>
    <cellStyle name="Input 2 5 10 2" xfId="33125"/>
    <cellStyle name="Input 2 5 10 3" xfId="33126"/>
    <cellStyle name="Input 2 5 10 4" xfId="33127"/>
    <cellStyle name="Input 2 5 10 5" xfId="33128"/>
    <cellStyle name="Input 2 5 10 6" xfId="33129"/>
    <cellStyle name="Input 2 5 10 7" xfId="33130"/>
    <cellStyle name="Input 2 5 10 8" xfId="33131"/>
    <cellStyle name="Input 2 5 11" xfId="33132"/>
    <cellStyle name="Input 2 5 11 2" xfId="33133"/>
    <cellStyle name="Input 2 5 11 3" xfId="33134"/>
    <cellStyle name="Input 2 5 11 4" xfId="33135"/>
    <cellStyle name="Input 2 5 11 5" xfId="33136"/>
    <cellStyle name="Input 2 5 11 6" xfId="33137"/>
    <cellStyle name="Input 2 5 11 7" xfId="33138"/>
    <cellStyle name="Input 2 5 11 8" xfId="33139"/>
    <cellStyle name="Input 2 5 12" xfId="33140"/>
    <cellStyle name="Input 2 5 13" xfId="33141"/>
    <cellStyle name="Input 2 5 14" xfId="33142"/>
    <cellStyle name="Input 2 5 15" xfId="33143"/>
    <cellStyle name="Input 2 5 16" xfId="33144"/>
    <cellStyle name="Input 2 5 17" xfId="33145"/>
    <cellStyle name="Input 2 5 18" xfId="33146"/>
    <cellStyle name="Input 2 5 19" xfId="33147"/>
    <cellStyle name="Input 2 5 2" xfId="33148"/>
    <cellStyle name="Input 2 5 2 10" xfId="33149"/>
    <cellStyle name="Input 2 5 2 10 2" xfId="33150"/>
    <cellStyle name="Input 2 5 2 10 3" xfId="33151"/>
    <cellStyle name="Input 2 5 2 10 4" xfId="33152"/>
    <cellStyle name="Input 2 5 2 10 5" xfId="33153"/>
    <cellStyle name="Input 2 5 2 10 6" xfId="33154"/>
    <cellStyle name="Input 2 5 2 10 7" xfId="33155"/>
    <cellStyle name="Input 2 5 2 10 8" xfId="33156"/>
    <cellStyle name="Input 2 5 2 11" xfId="33157"/>
    <cellStyle name="Input 2 5 2 12" xfId="33158"/>
    <cellStyle name="Input 2 5 2 13" xfId="33159"/>
    <cellStyle name="Input 2 5 2 14" xfId="33160"/>
    <cellStyle name="Input 2 5 2 15" xfId="33161"/>
    <cellStyle name="Input 2 5 2 16" xfId="33162"/>
    <cellStyle name="Input 2 5 2 17" xfId="33163"/>
    <cellStyle name="Input 2 5 2 18" xfId="33164"/>
    <cellStyle name="Input 2 5 2 19" xfId="33165"/>
    <cellStyle name="Input 2 5 2 2" xfId="33166"/>
    <cellStyle name="Input 2 5 2 2 10" xfId="33167"/>
    <cellStyle name="Input 2 5 2 2 11" xfId="33168"/>
    <cellStyle name="Input 2 5 2 2 12" xfId="33169"/>
    <cellStyle name="Input 2 5 2 2 13" xfId="33170"/>
    <cellStyle name="Input 2 5 2 2 14" xfId="33171"/>
    <cellStyle name="Input 2 5 2 2 15" xfId="33172"/>
    <cellStyle name="Input 2 5 2 2 16" xfId="33173"/>
    <cellStyle name="Input 2 5 2 2 17" xfId="33174"/>
    <cellStyle name="Input 2 5 2 2 18" xfId="33175"/>
    <cellStyle name="Input 2 5 2 2 19" xfId="33176"/>
    <cellStyle name="Input 2 5 2 2 2" xfId="33177"/>
    <cellStyle name="Input 2 5 2 2 2 10" xfId="33178"/>
    <cellStyle name="Input 2 5 2 2 2 11" xfId="33179"/>
    <cellStyle name="Input 2 5 2 2 2 12" xfId="33180"/>
    <cellStyle name="Input 2 5 2 2 2 13" xfId="33181"/>
    <cellStyle name="Input 2 5 2 2 2 14" xfId="33182"/>
    <cellStyle name="Input 2 5 2 2 2 15" xfId="33183"/>
    <cellStyle name="Input 2 5 2 2 2 2" xfId="33184"/>
    <cellStyle name="Input 2 5 2 2 2 2 2" xfId="33185"/>
    <cellStyle name="Input 2 5 2 2 2 2 3" xfId="33186"/>
    <cellStyle name="Input 2 5 2 2 2 2 4" xfId="33187"/>
    <cellStyle name="Input 2 5 2 2 2 2 5" xfId="33188"/>
    <cellStyle name="Input 2 5 2 2 2 2 6" xfId="33189"/>
    <cellStyle name="Input 2 5 2 2 2 2 7" xfId="33190"/>
    <cellStyle name="Input 2 5 2 2 2 2 8" xfId="33191"/>
    <cellStyle name="Input 2 5 2 2 2 2 9" xfId="33192"/>
    <cellStyle name="Input 2 5 2 2 2 3" xfId="33193"/>
    <cellStyle name="Input 2 5 2 2 2 3 2" xfId="33194"/>
    <cellStyle name="Input 2 5 2 2 2 3 3" xfId="33195"/>
    <cellStyle name="Input 2 5 2 2 2 3 4" xfId="33196"/>
    <cellStyle name="Input 2 5 2 2 2 3 5" xfId="33197"/>
    <cellStyle name="Input 2 5 2 2 2 3 6" xfId="33198"/>
    <cellStyle name="Input 2 5 2 2 2 3 7" xfId="33199"/>
    <cellStyle name="Input 2 5 2 2 2 3 8" xfId="33200"/>
    <cellStyle name="Input 2 5 2 2 2 3 9" xfId="33201"/>
    <cellStyle name="Input 2 5 2 2 2 4" xfId="33202"/>
    <cellStyle name="Input 2 5 2 2 2 4 2" xfId="33203"/>
    <cellStyle name="Input 2 5 2 2 2 4 3" xfId="33204"/>
    <cellStyle name="Input 2 5 2 2 2 4 4" xfId="33205"/>
    <cellStyle name="Input 2 5 2 2 2 4 5" xfId="33206"/>
    <cellStyle name="Input 2 5 2 2 2 4 6" xfId="33207"/>
    <cellStyle name="Input 2 5 2 2 2 4 7" xfId="33208"/>
    <cellStyle name="Input 2 5 2 2 2 4 8" xfId="33209"/>
    <cellStyle name="Input 2 5 2 2 2 4 9" xfId="33210"/>
    <cellStyle name="Input 2 5 2 2 2 5" xfId="33211"/>
    <cellStyle name="Input 2 5 2 2 2 5 2" xfId="33212"/>
    <cellStyle name="Input 2 5 2 2 2 5 3" xfId="33213"/>
    <cellStyle name="Input 2 5 2 2 2 5 4" xfId="33214"/>
    <cellStyle name="Input 2 5 2 2 2 5 5" xfId="33215"/>
    <cellStyle name="Input 2 5 2 2 2 5 6" xfId="33216"/>
    <cellStyle name="Input 2 5 2 2 2 5 7" xfId="33217"/>
    <cellStyle name="Input 2 5 2 2 2 5 8" xfId="33218"/>
    <cellStyle name="Input 2 5 2 2 2 6" xfId="33219"/>
    <cellStyle name="Input 2 5 2 2 2 6 2" xfId="33220"/>
    <cellStyle name="Input 2 5 2 2 2 6 3" xfId="33221"/>
    <cellStyle name="Input 2 5 2 2 2 6 4" xfId="33222"/>
    <cellStyle name="Input 2 5 2 2 2 6 5" xfId="33223"/>
    <cellStyle name="Input 2 5 2 2 2 6 6" xfId="33224"/>
    <cellStyle name="Input 2 5 2 2 2 6 7" xfId="33225"/>
    <cellStyle name="Input 2 5 2 2 2 6 8" xfId="33226"/>
    <cellStyle name="Input 2 5 2 2 2 7" xfId="33227"/>
    <cellStyle name="Input 2 5 2 2 2 7 2" xfId="33228"/>
    <cellStyle name="Input 2 5 2 2 2 7 3" xfId="33229"/>
    <cellStyle name="Input 2 5 2 2 2 7 4" xfId="33230"/>
    <cellStyle name="Input 2 5 2 2 2 7 5" xfId="33231"/>
    <cellStyle name="Input 2 5 2 2 2 7 6" xfId="33232"/>
    <cellStyle name="Input 2 5 2 2 2 7 7" xfId="33233"/>
    <cellStyle name="Input 2 5 2 2 2 7 8" xfId="33234"/>
    <cellStyle name="Input 2 5 2 2 2 8" xfId="33235"/>
    <cellStyle name="Input 2 5 2 2 2 9" xfId="33236"/>
    <cellStyle name="Input 2 5 2 2 20" xfId="33237"/>
    <cellStyle name="Input 2 5 2 2 21" xfId="33238"/>
    <cellStyle name="Input 2 5 2 2 22" xfId="33239"/>
    <cellStyle name="Input 2 5 2 2 23" xfId="33240"/>
    <cellStyle name="Input 2 5 2 2 24" xfId="33241"/>
    <cellStyle name="Input 2 5 2 2 25" xfId="33242"/>
    <cellStyle name="Input 2 5 2 2 26" xfId="33243"/>
    <cellStyle name="Input 2 5 2 2 27" xfId="33244"/>
    <cellStyle name="Input 2 5 2 2 3" xfId="33245"/>
    <cellStyle name="Input 2 5 2 2 3 10" xfId="33246"/>
    <cellStyle name="Input 2 5 2 2 3 11" xfId="33247"/>
    <cellStyle name="Input 2 5 2 2 3 12" xfId="33248"/>
    <cellStyle name="Input 2 5 2 2 3 13" xfId="33249"/>
    <cellStyle name="Input 2 5 2 2 3 14" xfId="33250"/>
    <cellStyle name="Input 2 5 2 2 3 15" xfId="33251"/>
    <cellStyle name="Input 2 5 2 2 3 2" xfId="33252"/>
    <cellStyle name="Input 2 5 2 2 3 2 2" xfId="33253"/>
    <cellStyle name="Input 2 5 2 2 3 2 3" xfId="33254"/>
    <cellStyle name="Input 2 5 2 2 3 2 4" xfId="33255"/>
    <cellStyle name="Input 2 5 2 2 3 2 5" xfId="33256"/>
    <cellStyle name="Input 2 5 2 2 3 2 6" xfId="33257"/>
    <cellStyle name="Input 2 5 2 2 3 2 7" xfId="33258"/>
    <cellStyle name="Input 2 5 2 2 3 2 8" xfId="33259"/>
    <cellStyle name="Input 2 5 2 2 3 3" xfId="33260"/>
    <cellStyle name="Input 2 5 2 2 3 3 2" xfId="33261"/>
    <cellStyle name="Input 2 5 2 2 3 3 3" xfId="33262"/>
    <cellStyle name="Input 2 5 2 2 3 3 4" xfId="33263"/>
    <cellStyle name="Input 2 5 2 2 3 3 5" xfId="33264"/>
    <cellStyle name="Input 2 5 2 2 3 3 6" xfId="33265"/>
    <cellStyle name="Input 2 5 2 2 3 3 7" xfId="33266"/>
    <cellStyle name="Input 2 5 2 2 3 3 8" xfId="33267"/>
    <cellStyle name="Input 2 5 2 2 3 4" xfId="33268"/>
    <cellStyle name="Input 2 5 2 2 3 4 2" xfId="33269"/>
    <cellStyle name="Input 2 5 2 2 3 4 3" xfId="33270"/>
    <cellStyle name="Input 2 5 2 2 3 4 4" xfId="33271"/>
    <cellStyle name="Input 2 5 2 2 3 4 5" xfId="33272"/>
    <cellStyle name="Input 2 5 2 2 3 4 6" xfId="33273"/>
    <cellStyle name="Input 2 5 2 2 3 4 7" xfId="33274"/>
    <cellStyle name="Input 2 5 2 2 3 4 8" xfId="33275"/>
    <cellStyle name="Input 2 5 2 2 3 5" xfId="33276"/>
    <cellStyle name="Input 2 5 2 2 3 5 2" xfId="33277"/>
    <cellStyle name="Input 2 5 2 2 3 5 3" xfId="33278"/>
    <cellStyle name="Input 2 5 2 2 3 5 4" xfId="33279"/>
    <cellStyle name="Input 2 5 2 2 3 5 5" xfId="33280"/>
    <cellStyle name="Input 2 5 2 2 3 5 6" xfId="33281"/>
    <cellStyle name="Input 2 5 2 2 3 5 7" xfId="33282"/>
    <cellStyle name="Input 2 5 2 2 3 5 8" xfId="33283"/>
    <cellStyle name="Input 2 5 2 2 3 6" xfId="33284"/>
    <cellStyle name="Input 2 5 2 2 3 6 2" xfId="33285"/>
    <cellStyle name="Input 2 5 2 2 3 6 3" xfId="33286"/>
    <cellStyle name="Input 2 5 2 2 3 6 4" xfId="33287"/>
    <cellStyle name="Input 2 5 2 2 3 6 5" xfId="33288"/>
    <cellStyle name="Input 2 5 2 2 3 6 6" xfId="33289"/>
    <cellStyle name="Input 2 5 2 2 3 6 7" xfId="33290"/>
    <cellStyle name="Input 2 5 2 2 3 6 8" xfId="33291"/>
    <cellStyle name="Input 2 5 2 2 3 7" xfId="33292"/>
    <cellStyle name="Input 2 5 2 2 3 7 2" xfId="33293"/>
    <cellStyle name="Input 2 5 2 2 3 7 3" xfId="33294"/>
    <cellStyle name="Input 2 5 2 2 3 7 4" xfId="33295"/>
    <cellStyle name="Input 2 5 2 2 3 7 5" xfId="33296"/>
    <cellStyle name="Input 2 5 2 2 3 7 6" xfId="33297"/>
    <cellStyle name="Input 2 5 2 2 3 7 7" xfId="33298"/>
    <cellStyle name="Input 2 5 2 2 3 7 8" xfId="33299"/>
    <cellStyle name="Input 2 5 2 2 3 8" xfId="33300"/>
    <cellStyle name="Input 2 5 2 2 3 9" xfId="33301"/>
    <cellStyle name="Input 2 5 2 2 4" xfId="33302"/>
    <cellStyle name="Input 2 5 2 2 4 2" xfId="33303"/>
    <cellStyle name="Input 2 5 2 2 4 3" xfId="33304"/>
    <cellStyle name="Input 2 5 2 2 4 4" xfId="33305"/>
    <cellStyle name="Input 2 5 2 2 4 5" xfId="33306"/>
    <cellStyle name="Input 2 5 2 2 4 6" xfId="33307"/>
    <cellStyle name="Input 2 5 2 2 4 7" xfId="33308"/>
    <cellStyle name="Input 2 5 2 2 4 8" xfId="33309"/>
    <cellStyle name="Input 2 5 2 2 4 9" xfId="33310"/>
    <cellStyle name="Input 2 5 2 2 5" xfId="33311"/>
    <cellStyle name="Input 2 5 2 2 5 2" xfId="33312"/>
    <cellStyle name="Input 2 5 2 2 5 3" xfId="33313"/>
    <cellStyle name="Input 2 5 2 2 5 4" xfId="33314"/>
    <cellStyle name="Input 2 5 2 2 5 5" xfId="33315"/>
    <cellStyle name="Input 2 5 2 2 5 6" xfId="33316"/>
    <cellStyle name="Input 2 5 2 2 5 7" xfId="33317"/>
    <cellStyle name="Input 2 5 2 2 5 8" xfId="33318"/>
    <cellStyle name="Input 2 5 2 2 5 9" xfId="33319"/>
    <cellStyle name="Input 2 5 2 2 6" xfId="33320"/>
    <cellStyle name="Input 2 5 2 2 6 2" xfId="33321"/>
    <cellStyle name="Input 2 5 2 2 6 3" xfId="33322"/>
    <cellStyle name="Input 2 5 2 2 6 4" xfId="33323"/>
    <cellStyle name="Input 2 5 2 2 6 5" xfId="33324"/>
    <cellStyle name="Input 2 5 2 2 6 6" xfId="33325"/>
    <cellStyle name="Input 2 5 2 2 6 7" xfId="33326"/>
    <cellStyle name="Input 2 5 2 2 6 8" xfId="33327"/>
    <cellStyle name="Input 2 5 2 2 6 9" xfId="33328"/>
    <cellStyle name="Input 2 5 2 2 7" xfId="33329"/>
    <cellStyle name="Input 2 5 2 2 7 2" xfId="33330"/>
    <cellStyle name="Input 2 5 2 2 7 3" xfId="33331"/>
    <cellStyle name="Input 2 5 2 2 7 4" xfId="33332"/>
    <cellStyle name="Input 2 5 2 2 7 5" xfId="33333"/>
    <cellStyle name="Input 2 5 2 2 7 6" xfId="33334"/>
    <cellStyle name="Input 2 5 2 2 7 7" xfId="33335"/>
    <cellStyle name="Input 2 5 2 2 7 8" xfId="33336"/>
    <cellStyle name="Input 2 5 2 2 8" xfId="33337"/>
    <cellStyle name="Input 2 5 2 2 8 2" xfId="33338"/>
    <cellStyle name="Input 2 5 2 2 8 3" xfId="33339"/>
    <cellStyle name="Input 2 5 2 2 8 4" xfId="33340"/>
    <cellStyle name="Input 2 5 2 2 8 5" xfId="33341"/>
    <cellStyle name="Input 2 5 2 2 8 6" xfId="33342"/>
    <cellStyle name="Input 2 5 2 2 8 7" xfId="33343"/>
    <cellStyle name="Input 2 5 2 2 8 8" xfId="33344"/>
    <cellStyle name="Input 2 5 2 2 9" xfId="33345"/>
    <cellStyle name="Input 2 5 2 2 9 2" xfId="33346"/>
    <cellStyle name="Input 2 5 2 2 9 3" xfId="33347"/>
    <cellStyle name="Input 2 5 2 2 9 4" xfId="33348"/>
    <cellStyle name="Input 2 5 2 2 9 5" xfId="33349"/>
    <cellStyle name="Input 2 5 2 2 9 6" xfId="33350"/>
    <cellStyle name="Input 2 5 2 2 9 7" xfId="33351"/>
    <cellStyle name="Input 2 5 2 2 9 8" xfId="33352"/>
    <cellStyle name="Input 2 5 2 20" xfId="33353"/>
    <cellStyle name="Input 2 5 2 21" xfId="33354"/>
    <cellStyle name="Input 2 5 2 22" xfId="33355"/>
    <cellStyle name="Input 2 5 2 23" xfId="33356"/>
    <cellStyle name="Input 2 5 2 24" xfId="33357"/>
    <cellStyle name="Input 2 5 2 25" xfId="33358"/>
    <cellStyle name="Input 2 5 2 26" xfId="33359"/>
    <cellStyle name="Input 2 5 2 3" xfId="33360"/>
    <cellStyle name="Input 2 5 2 3 10" xfId="33361"/>
    <cellStyle name="Input 2 5 2 3 11" xfId="33362"/>
    <cellStyle name="Input 2 5 2 3 12" xfId="33363"/>
    <cellStyle name="Input 2 5 2 3 13" xfId="33364"/>
    <cellStyle name="Input 2 5 2 3 14" xfId="33365"/>
    <cellStyle name="Input 2 5 2 3 15" xfId="33366"/>
    <cellStyle name="Input 2 5 2 3 16" xfId="33367"/>
    <cellStyle name="Input 2 5 2 3 17" xfId="33368"/>
    <cellStyle name="Input 2 5 2 3 18" xfId="33369"/>
    <cellStyle name="Input 2 5 2 3 19" xfId="33370"/>
    <cellStyle name="Input 2 5 2 3 2" xfId="33371"/>
    <cellStyle name="Input 2 5 2 3 2 10" xfId="33372"/>
    <cellStyle name="Input 2 5 2 3 2 2" xfId="33373"/>
    <cellStyle name="Input 2 5 2 3 2 2 2" xfId="33374"/>
    <cellStyle name="Input 2 5 2 3 2 2 3" xfId="33375"/>
    <cellStyle name="Input 2 5 2 3 2 2 4" xfId="33376"/>
    <cellStyle name="Input 2 5 2 3 2 2 5" xfId="33377"/>
    <cellStyle name="Input 2 5 2 3 2 2 6" xfId="33378"/>
    <cellStyle name="Input 2 5 2 3 2 2 7" xfId="33379"/>
    <cellStyle name="Input 2 5 2 3 2 2 8" xfId="33380"/>
    <cellStyle name="Input 2 5 2 3 2 2 9" xfId="33381"/>
    <cellStyle name="Input 2 5 2 3 2 3" xfId="33382"/>
    <cellStyle name="Input 2 5 2 3 2 4" xfId="33383"/>
    <cellStyle name="Input 2 5 2 3 2 5" xfId="33384"/>
    <cellStyle name="Input 2 5 2 3 2 6" xfId="33385"/>
    <cellStyle name="Input 2 5 2 3 2 7" xfId="33386"/>
    <cellStyle name="Input 2 5 2 3 2 8" xfId="33387"/>
    <cellStyle name="Input 2 5 2 3 2 9" xfId="33388"/>
    <cellStyle name="Input 2 5 2 3 20" xfId="33389"/>
    <cellStyle name="Input 2 5 2 3 21" xfId="33390"/>
    <cellStyle name="Input 2 5 2 3 22" xfId="33391"/>
    <cellStyle name="Input 2 5 2 3 23" xfId="33392"/>
    <cellStyle name="Input 2 5 2 3 24" xfId="33393"/>
    <cellStyle name="Input 2 5 2 3 3" xfId="33394"/>
    <cellStyle name="Input 2 5 2 3 3 2" xfId="33395"/>
    <cellStyle name="Input 2 5 2 3 3 3" xfId="33396"/>
    <cellStyle name="Input 2 5 2 3 3 4" xfId="33397"/>
    <cellStyle name="Input 2 5 2 3 3 5" xfId="33398"/>
    <cellStyle name="Input 2 5 2 3 3 6" xfId="33399"/>
    <cellStyle name="Input 2 5 2 3 3 7" xfId="33400"/>
    <cellStyle name="Input 2 5 2 3 3 8" xfId="33401"/>
    <cellStyle name="Input 2 5 2 3 3 9" xfId="33402"/>
    <cellStyle name="Input 2 5 2 3 4" xfId="33403"/>
    <cellStyle name="Input 2 5 2 3 4 2" xfId="33404"/>
    <cellStyle name="Input 2 5 2 3 4 3" xfId="33405"/>
    <cellStyle name="Input 2 5 2 3 4 4" xfId="33406"/>
    <cellStyle name="Input 2 5 2 3 4 5" xfId="33407"/>
    <cellStyle name="Input 2 5 2 3 4 6" xfId="33408"/>
    <cellStyle name="Input 2 5 2 3 4 7" xfId="33409"/>
    <cellStyle name="Input 2 5 2 3 4 8" xfId="33410"/>
    <cellStyle name="Input 2 5 2 3 4 9" xfId="33411"/>
    <cellStyle name="Input 2 5 2 3 5" xfId="33412"/>
    <cellStyle name="Input 2 5 2 3 5 2" xfId="33413"/>
    <cellStyle name="Input 2 5 2 3 5 3" xfId="33414"/>
    <cellStyle name="Input 2 5 2 3 5 4" xfId="33415"/>
    <cellStyle name="Input 2 5 2 3 5 5" xfId="33416"/>
    <cellStyle name="Input 2 5 2 3 5 6" xfId="33417"/>
    <cellStyle name="Input 2 5 2 3 5 7" xfId="33418"/>
    <cellStyle name="Input 2 5 2 3 5 8" xfId="33419"/>
    <cellStyle name="Input 2 5 2 3 6" xfId="33420"/>
    <cellStyle name="Input 2 5 2 3 6 2" xfId="33421"/>
    <cellStyle name="Input 2 5 2 3 6 3" xfId="33422"/>
    <cellStyle name="Input 2 5 2 3 6 4" xfId="33423"/>
    <cellStyle name="Input 2 5 2 3 6 5" xfId="33424"/>
    <cellStyle name="Input 2 5 2 3 6 6" xfId="33425"/>
    <cellStyle name="Input 2 5 2 3 6 7" xfId="33426"/>
    <cellStyle name="Input 2 5 2 3 6 8" xfId="33427"/>
    <cellStyle name="Input 2 5 2 3 7" xfId="33428"/>
    <cellStyle name="Input 2 5 2 3 7 2" xfId="33429"/>
    <cellStyle name="Input 2 5 2 3 7 3" xfId="33430"/>
    <cellStyle name="Input 2 5 2 3 7 4" xfId="33431"/>
    <cellStyle name="Input 2 5 2 3 7 5" xfId="33432"/>
    <cellStyle name="Input 2 5 2 3 7 6" xfId="33433"/>
    <cellStyle name="Input 2 5 2 3 7 7" xfId="33434"/>
    <cellStyle name="Input 2 5 2 3 7 8" xfId="33435"/>
    <cellStyle name="Input 2 5 2 3 8" xfId="33436"/>
    <cellStyle name="Input 2 5 2 3 9" xfId="33437"/>
    <cellStyle name="Input 2 5 2 4" xfId="33438"/>
    <cellStyle name="Input 2 5 2 4 10" xfId="33439"/>
    <cellStyle name="Input 2 5 2 4 11" xfId="33440"/>
    <cellStyle name="Input 2 5 2 4 12" xfId="33441"/>
    <cellStyle name="Input 2 5 2 4 13" xfId="33442"/>
    <cellStyle name="Input 2 5 2 4 14" xfId="33443"/>
    <cellStyle name="Input 2 5 2 4 15" xfId="33444"/>
    <cellStyle name="Input 2 5 2 4 16" xfId="33445"/>
    <cellStyle name="Input 2 5 2 4 17" xfId="33446"/>
    <cellStyle name="Input 2 5 2 4 18" xfId="33447"/>
    <cellStyle name="Input 2 5 2 4 2" xfId="33448"/>
    <cellStyle name="Input 2 5 2 4 2 10" xfId="33449"/>
    <cellStyle name="Input 2 5 2 4 2 2" xfId="33450"/>
    <cellStyle name="Input 2 5 2 4 2 2 2" xfId="33451"/>
    <cellStyle name="Input 2 5 2 4 2 2 3" xfId="33452"/>
    <cellStyle name="Input 2 5 2 4 2 2 4" xfId="33453"/>
    <cellStyle name="Input 2 5 2 4 2 2 5" xfId="33454"/>
    <cellStyle name="Input 2 5 2 4 2 2 6" xfId="33455"/>
    <cellStyle name="Input 2 5 2 4 2 2 7" xfId="33456"/>
    <cellStyle name="Input 2 5 2 4 2 2 8" xfId="33457"/>
    <cellStyle name="Input 2 5 2 4 2 2 9" xfId="33458"/>
    <cellStyle name="Input 2 5 2 4 2 3" xfId="33459"/>
    <cellStyle name="Input 2 5 2 4 2 4" xfId="33460"/>
    <cellStyle name="Input 2 5 2 4 2 5" xfId="33461"/>
    <cellStyle name="Input 2 5 2 4 2 6" xfId="33462"/>
    <cellStyle name="Input 2 5 2 4 2 7" xfId="33463"/>
    <cellStyle name="Input 2 5 2 4 2 8" xfId="33464"/>
    <cellStyle name="Input 2 5 2 4 2 9" xfId="33465"/>
    <cellStyle name="Input 2 5 2 4 3" xfId="33466"/>
    <cellStyle name="Input 2 5 2 4 3 2" xfId="33467"/>
    <cellStyle name="Input 2 5 2 4 3 3" xfId="33468"/>
    <cellStyle name="Input 2 5 2 4 3 4" xfId="33469"/>
    <cellStyle name="Input 2 5 2 4 3 5" xfId="33470"/>
    <cellStyle name="Input 2 5 2 4 3 6" xfId="33471"/>
    <cellStyle name="Input 2 5 2 4 3 7" xfId="33472"/>
    <cellStyle name="Input 2 5 2 4 3 8" xfId="33473"/>
    <cellStyle name="Input 2 5 2 4 4" xfId="33474"/>
    <cellStyle name="Input 2 5 2 4 4 2" xfId="33475"/>
    <cellStyle name="Input 2 5 2 4 4 3" xfId="33476"/>
    <cellStyle name="Input 2 5 2 4 4 4" xfId="33477"/>
    <cellStyle name="Input 2 5 2 4 4 5" xfId="33478"/>
    <cellStyle name="Input 2 5 2 4 4 6" xfId="33479"/>
    <cellStyle name="Input 2 5 2 4 4 7" xfId="33480"/>
    <cellStyle name="Input 2 5 2 4 4 8" xfId="33481"/>
    <cellStyle name="Input 2 5 2 4 4 9" xfId="33482"/>
    <cellStyle name="Input 2 5 2 4 5" xfId="33483"/>
    <cellStyle name="Input 2 5 2 4 6" xfId="33484"/>
    <cellStyle name="Input 2 5 2 4 7" xfId="33485"/>
    <cellStyle name="Input 2 5 2 4 8" xfId="33486"/>
    <cellStyle name="Input 2 5 2 4 9" xfId="33487"/>
    <cellStyle name="Input 2 5 2 5" xfId="33488"/>
    <cellStyle name="Input 2 5 2 5 10" xfId="33489"/>
    <cellStyle name="Input 2 5 2 5 11" xfId="33490"/>
    <cellStyle name="Input 2 5 2 5 12" xfId="33491"/>
    <cellStyle name="Input 2 5 2 5 13" xfId="33492"/>
    <cellStyle name="Input 2 5 2 5 14" xfId="33493"/>
    <cellStyle name="Input 2 5 2 5 15" xfId="33494"/>
    <cellStyle name="Input 2 5 2 5 16" xfId="33495"/>
    <cellStyle name="Input 2 5 2 5 17" xfId="33496"/>
    <cellStyle name="Input 2 5 2 5 18" xfId="33497"/>
    <cellStyle name="Input 2 5 2 5 2" xfId="33498"/>
    <cellStyle name="Input 2 5 2 5 2 10" xfId="33499"/>
    <cellStyle name="Input 2 5 2 5 2 2" xfId="33500"/>
    <cellStyle name="Input 2 5 2 5 2 2 2" xfId="33501"/>
    <cellStyle name="Input 2 5 2 5 2 2 3" xfId="33502"/>
    <cellStyle name="Input 2 5 2 5 2 2 4" xfId="33503"/>
    <cellStyle name="Input 2 5 2 5 2 2 5" xfId="33504"/>
    <cellStyle name="Input 2 5 2 5 2 2 6" xfId="33505"/>
    <cellStyle name="Input 2 5 2 5 2 2 7" xfId="33506"/>
    <cellStyle name="Input 2 5 2 5 2 2 8" xfId="33507"/>
    <cellStyle name="Input 2 5 2 5 2 2 9" xfId="33508"/>
    <cellStyle name="Input 2 5 2 5 2 3" xfId="33509"/>
    <cellStyle name="Input 2 5 2 5 2 4" xfId="33510"/>
    <cellStyle name="Input 2 5 2 5 2 5" xfId="33511"/>
    <cellStyle name="Input 2 5 2 5 2 6" xfId="33512"/>
    <cellStyle name="Input 2 5 2 5 2 7" xfId="33513"/>
    <cellStyle name="Input 2 5 2 5 2 8" xfId="33514"/>
    <cellStyle name="Input 2 5 2 5 2 9" xfId="33515"/>
    <cellStyle name="Input 2 5 2 5 3" xfId="33516"/>
    <cellStyle name="Input 2 5 2 5 3 2" xfId="33517"/>
    <cellStyle name="Input 2 5 2 5 3 3" xfId="33518"/>
    <cellStyle name="Input 2 5 2 5 3 4" xfId="33519"/>
    <cellStyle name="Input 2 5 2 5 3 5" xfId="33520"/>
    <cellStyle name="Input 2 5 2 5 3 6" xfId="33521"/>
    <cellStyle name="Input 2 5 2 5 3 7" xfId="33522"/>
    <cellStyle name="Input 2 5 2 5 3 8" xfId="33523"/>
    <cellStyle name="Input 2 5 2 5 4" xfId="33524"/>
    <cellStyle name="Input 2 5 2 5 4 2" xfId="33525"/>
    <cellStyle name="Input 2 5 2 5 4 3" xfId="33526"/>
    <cellStyle name="Input 2 5 2 5 4 4" xfId="33527"/>
    <cellStyle name="Input 2 5 2 5 4 5" xfId="33528"/>
    <cellStyle name="Input 2 5 2 5 4 6" xfId="33529"/>
    <cellStyle name="Input 2 5 2 5 4 7" xfId="33530"/>
    <cellStyle name="Input 2 5 2 5 4 8" xfId="33531"/>
    <cellStyle name="Input 2 5 2 5 4 9" xfId="33532"/>
    <cellStyle name="Input 2 5 2 5 5" xfId="33533"/>
    <cellStyle name="Input 2 5 2 5 6" xfId="33534"/>
    <cellStyle name="Input 2 5 2 5 7" xfId="33535"/>
    <cellStyle name="Input 2 5 2 5 8" xfId="33536"/>
    <cellStyle name="Input 2 5 2 5 9" xfId="33537"/>
    <cellStyle name="Input 2 5 2 6" xfId="33538"/>
    <cellStyle name="Input 2 5 2 6 10" xfId="33539"/>
    <cellStyle name="Input 2 5 2 6 11" xfId="33540"/>
    <cellStyle name="Input 2 5 2 6 12" xfId="33541"/>
    <cellStyle name="Input 2 5 2 6 13" xfId="33542"/>
    <cellStyle name="Input 2 5 2 6 14" xfId="33543"/>
    <cellStyle name="Input 2 5 2 6 15" xfId="33544"/>
    <cellStyle name="Input 2 5 2 6 16" xfId="33545"/>
    <cellStyle name="Input 2 5 2 6 17" xfId="33546"/>
    <cellStyle name="Input 2 5 2 6 18" xfId="33547"/>
    <cellStyle name="Input 2 5 2 6 2" xfId="33548"/>
    <cellStyle name="Input 2 5 2 6 2 2" xfId="33549"/>
    <cellStyle name="Input 2 5 2 6 2 3" xfId="33550"/>
    <cellStyle name="Input 2 5 2 6 2 4" xfId="33551"/>
    <cellStyle name="Input 2 5 2 6 2 5" xfId="33552"/>
    <cellStyle name="Input 2 5 2 6 2 6" xfId="33553"/>
    <cellStyle name="Input 2 5 2 6 2 7" xfId="33554"/>
    <cellStyle name="Input 2 5 2 6 2 8" xfId="33555"/>
    <cellStyle name="Input 2 5 2 6 2 9" xfId="33556"/>
    <cellStyle name="Input 2 5 2 6 3" xfId="33557"/>
    <cellStyle name="Input 2 5 2 6 4" xfId="33558"/>
    <cellStyle name="Input 2 5 2 6 5" xfId="33559"/>
    <cellStyle name="Input 2 5 2 6 6" xfId="33560"/>
    <cellStyle name="Input 2 5 2 6 7" xfId="33561"/>
    <cellStyle name="Input 2 5 2 6 8" xfId="33562"/>
    <cellStyle name="Input 2 5 2 6 9" xfId="33563"/>
    <cellStyle name="Input 2 5 2 7" xfId="33564"/>
    <cellStyle name="Input 2 5 2 7 2" xfId="33565"/>
    <cellStyle name="Input 2 5 2 7 3" xfId="33566"/>
    <cellStyle name="Input 2 5 2 7 4" xfId="33567"/>
    <cellStyle name="Input 2 5 2 7 5" xfId="33568"/>
    <cellStyle name="Input 2 5 2 7 6" xfId="33569"/>
    <cellStyle name="Input 2 5 2 7 7" xfId="33570"/>
    <cellStyle name="Input 2 5 2 7 8" xfId="33571"/>
    <cellStyle name="Input 2 5 2 7 9" xfId="33572"/>
    <cellStyle name="Input 2 5 2 8" xfId="33573"/>
    <cellStyle name="Input 2 5 2 8 2" xfId="33574"/>
    <cellStyle name="Input 2 5 2 8 3" xfId="33575"/>
    <cellStyle name="Input 2 5 2 8 4" xfId="33576"/>
    <cellStyle name="Input 2 5 2 8 5" xfId="33577"/>
    <cellStyle name="Input 2 5 2 8 6" xfId="33578"/>
    <cellStyle name="Input 2 5 2 8 7" xfId="33579"/>
    <cellStyle name="Input 2 5 2 8 8" xfId="33580"/>
    <cellStyle name="Input 2 5 2 8 9" xfId="33581"/>
    <cellStyle name="Input 2 5 2 9" xfId="33582"/>
    <cellStyle name="Input 2 5 2 9 2" xfId="33583"/>
    <cellStyle name="Input 2 5 2 9 3" xfId="33584"/>
    <cellStyle name="Input 2 5 2 9 4" xfId="33585"/>
    <cellStyle name="Input 2 5 2 9 5" xfId="33586"/>
    <cellStyle name="Input 2 5 2 9 6" xfId="33587"/>
    <cellStyle name="Input 2 5 2 9 7" xfId="33588"/>
    <cellStyle name="Input 2 5 2 9 8" xfId="33589"/>
    <cellStyle name="Input 2 5 20" xfId="33590"/>
    <cellStyle name="Input 2 5 21" xfId="33591"/>
    <cellStyle name="Input 2 5 22" xfId="33592"/>
    <cellStyle name="Input 2 5 23" xfId="33593"/>
    <cellStyle name="Input 2 5 24" xfId="33594"/>
    <cellStyle name="Input 2 5 25" xfId="33595"/>
    <cellStyle name="Input 2 5 26" xfId="33596"/>
    <cellStyle name="Input 2 5 27" xfId="33597"/>
    <cellStyle name="Input 2 5 3" xfId="33598"/>
    <cellStyle name="Input 2 5 3 10" xfId="33599"/>
    <cellStyle name="Input 2 5 3 11" xfId="33600"/>
    <cellStyle name="Input 2 5 3 12" xfId="33601"/>
    <cellStyle name="Input 2 5 3 13" xfId="33602"/>
    <cellStyle name="Input 2 5 3 14" xfId="33603"/>
    <cellStyle name="Input 2 5 3 15" xfId="33604"/>
    <cellStyle name="Input 2 5 3 16" xfId="33605"/>
    <cellStyle name="Input 2 5 3 17" xfId="33606"/>
    <cellStyle name="Input 2 5 3 18" xfId="33607"/>
    <cellStyle name="Input 2 5 3 19" xfId="33608"/>
    <cellStyle name="Input 2 5 3 2" xfId="33609"/>
    <cellStyle name="Input 2 5 3 2 10" xfId="33610"/>
    <cellStyle name="Input 2 5 3 2 11" xfId="33611"/>
    <cellStyle name="Input 2 5 3 2 12" xfId="33612"/>
    <cellStyle name="Input 2 5 3 2 13" xfId="33613"/>
    <cellStyle name="Input 2 5 3 2 14" xfId="33614"/>
    <cellStyle name="Input 2 5 3 2 15" xfId="33615"/>
    <cellStyle name="Input 2 5 3 2 2" xfId="33616"/>
    <cellStyle name="Input 2 5 3 2 2 10" xfId="33617"/>
    <cellStyle name="Input 2 5 3 2 2 2" xfId="33618"/>
    <cellStyle name="Input 2 5 3 2 2 2 2" xfId="33619"/>
    <cellStyle name="Input 2 5 3 2 2 2 3" xfId="33620"/>
    <cellStyle name="Input 2 5 3 2 2 2 4" xfId="33621"/>
    <cellStyle name="Input 2 5 3 2 2 2 5" xfId="33622"/>
    <cellStyle name="Input 2 5 3 2 2 2 6" xfId="33623"/>
    <cellStyle name="Input 2 5 3 2 2 2 7" xfId="33624"/>
    <cellStyle name="Input 2 5 3 2 2 2 8" xfId="33625"/>
    <cellStyle name="Input 2 5 3 2 2 2 9" xfId="33626"/>
    <cellStyle name="Input 2 5 3 2 2 3" xfId="33627"/>
    <cellStyle name="Input 2 5 3 2 2 4" xfId="33628"/>
    <cellStyle name="Input 2 5 3 2 2 5" xfId="33629"/>
    <cellStyle name="Input 2 5 3 2 2 6" xfId="33630"/>
    <cellStyle name="Input 2 5 3 2 2 7" xfId="33631"/>
    <cellStyle name="Input 2 5 3 2 2 8" xfId="33632"/>
    <cellStyle name="Input 2 5 3 2 2 9" xfId="33633"/>
    <cellStyle name="Input 2 5 3 2 3" xfId="33634"/>
    <cellStyle name="Input 2 5 3 2 3 2" xfId="33635"/>
    <cellStyle name="Input 2 5 3 2 3 3" xfId="33636"/>
    <cellStyle name="Input 2 5 3 2 3 4" xfId="33637"/>
    <cellStyle name="Input 2 5 3 2 3 5" xfId="33638"/>
    <cellStyle name="Input 2 5 3 2 3 6" xfId="33639"/>
    <cellStyle name="Input 2 5 3 2 3 7" xfId="33640"/>
    <cellStyle name="Input 2 5 3 2 3 8" xfId="33641"/>
    <cellStyle name="Input 2 5 3 2 3 9" xfId="33642"/>
    <cellStyle name="Input 2 5 3 2 4" xfId="33643"/>
    <cellStyle name="Input 2 5 3 2 4 2" xfId="33644"/>
    <cellStyle name="Input 2 5 3 2 4 3" xfId="33645"/>
    <cellStyle name="Input 2 5 3 2 4 4" xfId="33646"/>
    <cellStyle name="Input 2 5 3 2 4 5" xfId="33647"/>
    <cellStyle name="Input 2 5 3 2 4 6" xfId="33648"/>
    <cellStyle name="Input 2 5 3 2 4 7" xfId="33649"/>
    <cellStyle name="Input 2 5 3 2 4 8" xfId="33650"/>
    <cellStyle name="Input 2 5 3 2 4 9" xfId="33651"/>
    <cellStyle name="Input 2 5 3 2 5" xfId="33652"/>
    <cellStyle name="Input 2 5 3 2 5 2" xfId="33653"/>
    <cellStyle name="Input 2 5 3 2 5 3" xfId="33654"/>
    <cellStyle name="Input 2 5 3 2 5 4" xfId="33655"/>
    <cellStyle name="Input 2 5 3 2 5 5" xfId="33656"/>
    <cellStyle name="Input 2 5 3 2 5 6" xfId="33657"/>
    <cellStyle name="Input 2 5 3 2 5 7" xfId="33658"/>
    <cellStyle name="Input 2 5 3 2 5 8" xfId="33659"/>
    <cellStyle name="Input 2 5 3 2 6" xfId="33660"/>
    <cellStyle name="Input 2 5 3 2 6 2" xfId="33661"/>
    <cellStyle name="Input 2 5 3 2 6 3" xfId="33662"/>
    <cellStyle name="Input 2 5 3 2 6 4" xfId="33663"/>
    <cellStyle name="Input 2 5 3 2 6 5" xfId="33664"/>
    <cellStyle name="Input 2 5 3 2 6 6" xfId="33665"/>
    <cellStyle name="Input 2 5 3 2 6 7" xfId="33666"/>
    <cellStyle name="Input 2 5 3 2 6 8" xfId="33667"/>
    <cellStyle name="Input 2 5 3 2 7" xfId="33668"/>
    <cellStyle name="Input 2 5 3 2 7 2" xfId="33669"/>
    <cellStyle name="Input 2 5 3 2 7 3" xfId="33670"/>
    <cellStyle name="Input 2 5 3 2 7 4" xfId="33671"/>
    <cellStyle name="Input 2 5 3 2 7 5" xfId="33672"/>
    <cellStyle name="Input 2 5 3 2 7 6" xfId="33673"/>
    <cellStyle name="Input 2 5 3 2 7 7" xfId="33674"/>
    <cellStyle name="Input 2 5 3 2 7 8" xfId="33675"/>
    <cellStyle name="Input 2 5 3 2 8" xfId="33676"/>
    <cellStyle name="Input 2 5 3 2 9" xfId="33677"/>
    <cellStyle name="Input 2 5 3 20" xfId="33678"/>
    <cellStyle name="Input 2 5 3 21" xfId="33679"/>
    <cellStyle name="Input 2 5 3 22" xfId="33680"/>
    <cellStyle name="Input 2 5 3 23" xfId="33681"/>
    <cellStyle name="Input 2 5 3 24" xfId="33682"/>
    <cellStyle name="Input 2 5 3 25" xfId="33683"/>
    <cellStyle name="Input 2 5 3 26" xfId="33684"/>
    <cellStyle name="Input 2 5 3 27" xfId="33685"/>
    <cellStyle name="Input 2 5 3 3" xfId="33686"/>
    <cellStyle name="Input 2 5 3 3 10" xfId="33687"/>
    <cellStyle name="Input 2 5 3 3 11" xfId="33688"/>
    <cellStyle name="Input 2 5 3 3 12" xfId="33689"/>
    <cellStyle name="Input 2 5 3 3 13" xfId="33690"/>
    <cellStyle name="Input 2 5 3 3 14" xfId="33691"/>
    <cellStyle name="Input 2 5 3 3 15" xfId="33692"/>
    <cellStyle name="Input 2 5 3 3 2" xfId="33693"/>
    <cellStyle name="Input 2 5 3 3 2 10" xfId="33694"/>
    <cellStyle name="Input 2 5 3 3 2 2" xfId="33695"/>
    <cellStyle name="Input 2 5 3 3 2 2 2" xfId="33696"/>
    <cellStyle name="Input 2 5 3 3 2 2 3" xfId="33697"/>
    <cellStyle name="Input 2 5 3 3 2 2 4" xfId="33698"/>
    <cellStyle name="Input 2 5 3 3 2 2 5" xfId="33699"/>
    <cellStyle name="Input 2 5 3 3 2 2 6" xfId="33700"/>
    <cellStyle name="Input 2 5 3 3 2 2 7" xfId="33701"/>
    <cellStyle name="Input 2 5 3 3 2 2 8" xfId="33702"/>
    <cellStyle name="Input 2 5 3 3 2 2 9" xfId="33703"/>
    <cellStyle name="Input 2 5 3 3 2 3" xfId="33704"/>
    <cellStyle name="Input 2 5 3 3 2 4" xfId="33705"/>
    <cellStyle name="Input 2 5 3 3 2 5" xfId="33706"/>
    <cellStyle name="Input 2 5 3 3 2 6" xfId="33707"/>
    <cellStyle name="Input 2 5 3 3 2 7" xfId="33708"/>
    <cellStyle name="Input 2 5 3 3 2 8" xfId="33709"/>
    <cellStyle name="Input 2 5 3 3 2 9" xfId="33710"/>
    <cellStyle name="Input 2 5 3 3 3" xfId="33711"/>
    <cellStyle name="Input 2 5 3 3 3 2" xfId="33712"/>
    <cellStyle name="Input 2 5 3 3 3 3" xfId="33713"/>
    <cellStyle name="Input 2 5 3 3 3 4" xfId="33714"/>
    <cellStyle name="Input 2 5 3 3 3 5" xfId="33715"/>
    <cellStyle name="Input 2 5 3 3 3 6" xfId="33716"/>
    <cellStyle name="Input 2 5 3 3 3 7" xfId="33717"/>
    <cellStyle name="Input 2 5 3 3 3 8" xfId="33718"/>
    <cellStyle name="Input 2 5 3 3 4" xfId="33719"/>
    <cellStyle name="Input 2 5 3 3 4 2" xfId="33720"/>
    <cellStyle name="Input 2 5 3 3 4 3" xfId="33721"/>
    <cellStyle name="Input 2 5 3 3 4 4" xfId="33722"/>
    <cellStyle name="Input 2 5 3 3 4 5" xfId="33723"/>
    <cellStyle name="Input 2 5 3 3 4 6" xfId="33724"/>
    <cellStyle name="Input 2 5 3 3 4 7" xfId="33725"/>
    <cellStyle name="Input 2 5 3 3 4 8" xfId="33726"/>
    <cellStyle name="Input 2 5 3 3 4 9" xfId="33727"/>
    <cellStyle name="Input 2 5 3 3 5" xfId="33728"/>
    <cellStyle name="Input 2 5 3 3 5 2" xfId="33729"/>
    <cellStyle name="Input 2 5 3 3 5 3" xfId="33730"/>
    <cellStyle name="Input 2 5 3 3 5 4" xfId="33731"/>
    <cellStyle name="Input 2 5 3 3 5 5" xfId="33732"/>
    <cellStyle name="Input 2 5 3 3 5 6" xfId="33733"/>
    <cellStyle name="Input 2 5 3 3 5 7" xfId="33734"/>
    <cellStyle name="Input 2 5 3 3 5 8" xfId="33735"/>
    <cellStyle name="Input 2 5 3 3 6" xfId="33736"/>
    <cellStyle name="Input 2 5 3 3 6 2" xfId="33737"/>
    <cellStyle name="Input 2 5 3 3 6 3" xfId="33738"/>
    <cellStyle name="Input 2 5 3 3 6 4" xfId="33739"/>
    <cellStyle name="Input 2 5 3 3 6 5" xfId="33740"/>
    <cellStyle name="Input 2 5 3 3 6 6" xfId="33741"/>
    <cellStyle name="Input 2 5 3 3 6 7" xfId="33742"/>
    <cellStyle name="Input 2 5 3 3 6 8" xfId="33743"/>
    <cellStyle name="Input 2 5 3 3 7" xfId="33744"/>
    <cellStyle name="Input 2 5 3 3 7 2" xfId="33745"/>
    <cellStyle name="Input 2 5 3 3 7 3" xfId="33746"/>
    <cellStyle name="Input 2 5 3 3 7 4" xfId="33747"/>
    <cellStyle name="Input 2 5 3 3 7 5" xfId="33748"/>
    <cellStyle name="Input 2 5 3 3 7 6" xfId="33749"/>
    <cellStyle name="Input 2 5 3 3 7 7" xfId="33750"/>
    <cellStyle name="Input 2 5 3 3 7 8" xfId="33751"/>
    <cellStyle name="Input 2 5 3 3 8" xfId="33752"/>
    <cellStyle name="Input 2 5 3 3 9" xfId="33753"/>
    <cellStyle name="Input 2 5 3 4" xfId="33754"/>
    <cellStyle name="Input 2 5 3 4 10" xfId="33755"/>
    <cellStyle name="Input 2 5 3 4 11" xfId="33756"/>
    <cellStyle name="Input 2 5 3 4 12" xfId="33757"/>
    <cellStyle name="Input 2 5 3 4 13" xfId="33758"/>
    <cellStyle name="Input 2 5 3 4 2" xfId="33759"/>
    <cellStyle name="Input 2 5 3 4 2 10" xfId="33760"/>
    <cellStyle name="Input 2 5 3 4 2 2" xfId="33761"/>
    <cellStyle name="Input 2 5 3 4 2 2 2" xfId="33762"/>
    <cellStyle name="Input 2 5 3 4 2 2 3" xfId="33763"/>
    <cellStyle name="Input 2 5 3 4 2 2 4" xfId="33764"/>
    <cellStyle name="Input 2 5 3 4 2 2 5" xfId="33765"/>
    <cellStyle name="Input 2 5 3 4 2 2 6" xfId="33766"/>
    <cellStyle name="Input 2 5 3 4 2 2 7" xfId="33767"/>
    <cellStyle name="Input 2 5 3 4 2 2 8" xfId="33768"/>
    <cellStyle name="Input 2 5 3 4 2 2 9" xfId="33769"/>
    <cellStyle name="Input 2 5 3 4 2 3" xfId="33770"/>
    <cellStyle name="Input 2 5 3 4 2 4" xfId="33771"/>
    <cellStyle name="Input 2 5 3 4 2 5" xfId="33772"/>
    <cellStyle name="Input 2 5 3 4 2 6" xfId="33773"/>
    <cellStyle name="Input 2 5 3 4 2 7" xfId="33774"/>
    <cellStyle name="Input 2 5 3 4 2 8" xfId="33775"/>
    <cellStyle name="Input 2 5 3 4 2 9" xfId="33776"/>
    <cellStyle name="Input 2 5 3 4 3" xfId="33777"/>
    <cellStyle name="Input 2 5 3 4 3 2" xfId="33778"/>
    <cellStyle name="Input 2 5 3 4 3 3" xfId="33779"/>
    <cellStyle name="Input 2 5 3 4 3 4" xfId="33780"/>
    <cellStyle name="Input 2 5 3 4 3 5" xfId="33781"/>
    <cellStyle name="Input 2 5 3 4 3 6" xfId="33782"/>
    <cellStyle name="Input 2 5 3 4 3 7" xfId="33783"/>
    <cellStyle name="Input 2 5 3 4 3 8" xfId="33784"/>
    <cellStyle name="Input 2 5 3 4 4" xfId="33785"/>
    <cellStyle name="Input 2 5 3 4 4 2" xfId="33786"/>
    <cellStyle name="Input 2 5 3 4 4 3" xfId="33787"/>
    <cellStyle name="Input 2 5 3 4 4 4" xfId="33788"/>
    <cellStyle name="Input 2 5 3 4 4 5" xfId="33789"/>
    <cellStyle name="Input 2 5 3 4 4 6" xfId="33790"/>
    <cellStyle name="Input 2 5 3 4 4 7" xfId="33791"/>
    <cellStyle name="Input 2 5 3 4 4 8" xfId="33792"/>
    <cellStyle name="Input 2 5 3 4 4 9" xfId="33793"/>
    <cellStyle name="Input 2 5 3 4 5" xfId="33794"/>
    <cellStyle name="Input 2 5 3 4 6" xfId="33795"/>
    <cellStyle name="Input 2 5 3 4 7" xfId="33796"/>
    <cellStyle name="Input 2 5 3 4 8" xfId="33797"/>
    <cellStyle name="Input 2 5 3 4 9" xfId="33798"/>
    <cellStyle name="Input 2 5 3 5" xfId="33799"/>
    <cellStyle name="Input 2 5 3 5 10" xfId="33800"/>
    <cellStyle name="Input 2 5 3 5 11" xfId="33801"/>
    <cellStyle name="Input 2 5 3 5 12" xfId="33802"/>
    <cellStyle name="Input 2 5 3 5 13" xfId="33803"/>
    <cellStyle name="Input 2 5 3 5 2" xfId="33804"/>
    <cellStyle name="Input 2 5 3 5 2 10" xfId="33805"/>
    <cellStyle name="Input 2 5 3 5 2 2" xfId="33806"/>
    <cellStyle name="Input 2 5 3 5 2 2 2" xfId="33807"/>
    <cellStyle name="Input 2 5 3 5 2 2 3" xfId="33808"/>
    <cellStyle name="Input 2 5 3 5 2 2 4" xfId="33809"/>
    <cellStyle name="Input 2 5 3 5 2 2 5" xfId="33810"/>
    <cellStyle name="Input 2 5 3 5 2 2 6" xfId="33811"/>
    <cellStyle name="Input 2 5 3 5 2 2 7" xfId="33812"/>
    <cellStyle name="Input 2 5 3 5 2 2 8" xfId="33813"/>
    <cellStyle name="Input 2 5 3 5 2 2 9" xfId="33814"/>
    <cellStyle name="Input 2 5 3 5 2 3" xfId="33815"/>
    <cellStyle name="Input 2 5 3 5 2 4" xfId="33816"/>
    <cellStyle name="Input 2 5 3 5 2 5" xfId="33817"/>
    <cellStyle name="Input 2 5 3 5 2 6" xfId="33818"/>
    <cellStyle name="Input 2 5 3 5 2 7" xfId="33819"/>
    <cellStyle name="Input 2 5 3 5 2 8" xfId="33820"/>
    <cellStyle name="Input 2 5 3 5 2 9" xfId="33821"/>
    <cellStyle name="Input 2 5 3 5 3" xfId="33822"/>
    <cellStyle name="Input 2 5 3 5 3 2" xfId="33823"/>
    <cellStyle name="Input 2 5 3 5 3 3" xfId="33824"/>
    <cellStyle name="Input 2 5 3 5 3 4" xfId="33825"/>
    <cellStyle name="Input 2 5 3 5 3 5" xfId="33826"/>
    <cellStyle name="Input 2 5 3 5 3 6" xfId="33827"/>
    <cellStyle name="Input 2 5 3 5 3 7" xfId="33828"/>
    <cellStyle name="Input 2 5 3 5 3 8" xfId="33829"/>
    <cellStyle name="Input 2 5 3 5 4" xfId="33830"/>
    <cellStyle name="Input 2 5 3 5 4 2" xfId="33831"/>
    <cellStyle name="Input 2 5 3 5 4 3" xfId="33832"/>
    <cellStyle name="Input 2 5 3 5 4 4" xfId="33833"/>
    <cellStyle name="Input 2 5 3 5 4 5" xfId="33834"/>
    <cellStyle name="Input 2 5 3 5 4 6" xfId="33835"/>
    <cellStyle name="Input 2 5 3 5 4 7" xfId="33836"/>
    <cellStyle name="Input 2 5 3 5 4 8" xfId="33837"/>
    <cellStyle name="Input 2 5 3 5 4 9" xfId="33838"/>
    <cellStyle name="Input 2 5 3 5 5" xfId="33839"/>
    <cellStyle name="Input 2 5 3 5 6" xfId="33840"/>
    <cellStyle name="Input 2 5 3 5 7" xfId="33841"/>
    <cellStyle name="Input 2 5 3 5 8" xfId="33842"/>
    <cellStyle name="Input 2 5 3 5 9" xfId="33843"/>
    <cellStyle name="Input 2 5 3 6" xfId="33844"/>
    <cellStyle name="Input 2 5 3 6 10" xfId="33845"/>
    <cellStyle name="Input 2 5 3 6 2" xfId="33846"/>
    <cellStyle name="Input 2 5 3 6 2 2" xfId="33847"/>
    <cellStyle name="Input 2 5 3 6 2 3" xfId="33848"/>
    <cellStyle name="Input 2 5 3 6 2 4" xfId="33849"/>
    <cellStyle name="Input 2 5 3 6 2 5" xfId="33850"/>
    <cellStyle name="Input 2 5 3 6 2 6" xfId="33851"/>
    <cellStyle name="Input 2 5 3 6 2 7" xfId="33852"/>
    <cellStyle name="Input 2 5 3 6 2 8" xfId="33853"/>
    <cellStyle name="Input 2 5 3 6 2 9" xfId="33854"/>
    <cellStyle name="Input 2 5 3 6 3" xfId="33855"/>
    <cellStyle name="Input 2 5 3 6 4" xfId="33856"/>
    <cellStyle name="Input 2 5 3 6 5" xfId="33857"/>
    <cellStyle name="Input 2 5 3 6 6" xfId="33858"/>
    <cellStyle name="Input 2 5 3 6 7" xfId="33859"/>
    <cellStyle name="Input 2 5 3 6 8" xfId="33860"/>
    <cellStyle name="Input 2 5 3 6 9" xfId="33861"/>
    <cellStyle name="Input 2 5 3 7" xfId="33862"/>
    <cellStyle name="Input 2 5 3 7 2" xfId="33863"/>
    <cellStyle name="Input 2 5 3 7 3" xfId="33864"/>
    <cellStyle name="Input 2 5 3 7 4" xfId="33865"/>
    <cellStyle name="Input 2 5 3 7 5" xfId="33866"/>
    <cellStyle name="Input 2 5 3 7 6" xfId="33867"/>
    <cellStyle name="Input 2 5 3 7 7" xfId="33868"/>
    <cellStyle name="Input 2 5 3 7 8" xfId="33869"/>
    <cellStyle name="Input 2 5 3 8" xfId="33870"/>
    <cellStyle name="Input 2 5 3 8 2" xfId="33871"/>
    <cellStyle name="Input 2 5 3 8 3" xfId="33872"/>
    <cellStyle name="Input 2 5 3 8 4" xfId="33873"/>
    <cellStyle name="Input 2 5 3 8 5" xfId="33874"/>
    <cellStyle name="Input 2 5 3 8 6" xfId="33875"/>
    <cellStyle name="Input 2 5 3 8 7" xfId="33876"/>
    <cellStyle name="Input 2 5 3 8 8" xfId="33877"/>
    <cellStyle name="Input 2 5 3 8 9" xfId="33878"/>
    <cellStyle name="Input 2 5 3 9" xfId="33879"/>
    <cellStyle name="Input 2 5 3 9 2" xfId="33880"/>
    <cellStyle name="Input 2 5 3 9 3" xfId="33881"/>
    <cellStyle name="Input 2 5 3 9 4" xfId="33882"/>
    <cellStyle name="Input 2 5 3 9 5" xfId="33883"/>
    <cellStyle name="Input 2 5 3 9 6" xfId="33884"/>
    <cellStyle name="Input 2 5 3 9 7" xfId="33885"/>
    <cellStyle name="Input 2 5 3 9 8" xfId="33886"/>
    <cellStyle name="Input 2 5 4" xfId="33887"/>
    <cellStyle name="Input 2 5 4 10" xfId="33888"/>
    <cellStyle name="Input 2 5 4 11" xfId="33889"/>
    <cellStyle name="Input 2 5 4 12" xfId="33890"/>
    <cellStyle name="Input 2 5 4 13" xfId="33891"/>
    <cellStyle name="Input 2 5 4 14" xfId="33892"/>
    <cellStyle name="Input 2 5 4 15" xfId="33893"/>
    <cellStyle name="Input 2 5 4 16" xfId="33894"/>
    <cellStyle name="Input 2 5 4 17" xfId="33895"/>
    <cellStyle name="Input 2 5 4 18" xfId="33896"/>
    <cellStyle name="Input 2 5 4 19" xfId="33897"/>
    <cellStyle name="Input 2 5 4 2" xfId="33898"/>
    <cellStyle name="Input 2 5 4 2 2" xfId="33899"/>
    <cellStyle name="Input 2 5 4 2 3" xfId="33900"/>
    <cellStyle name="Input 2 5 4 2 4" xfId="33901"/>
    <cellStyle name="Input 2 5 4 2 5" xfId="33902"/>
    <cellStyle name="Input 2 5 4 2 6" xfId="33903"/>
    <cellStyle name="Input 2 5 4 2 7" xfId="33904"/>
    <cellStyle name="Input 2 5 4 2 8" xfId="33905"/>
    <cellStyle name="Input 2 5 4 2 9" xfId="33906"/>
    <cellStyle name="Input 2 5 4 20" xfId="33907"/>
    <cellStyle name="Input 2 5 4 21" xfId="33908"/>
    <cellStyle name="Input 2 5 4 22" xfId="33909"/>
    <cellStyle name="Input 2 5 4 23" xfId="33910"/>
    <cellStyle name="Input 2 5 4 24" xfId="33911"/>
    <cellStyle name="Input 2 5 4 3" xfId="33912"/>
    <cellStyle name="Input 2 5 4 3 2" xfId="33913"/>
    <cellStyle name="Input 2 5 4 3 3" xfId="33914"/>
    <cellStyle name="Input 2 5 4 3 4" xfId="33915"/>
    <cellStyle name="Input 2 5 4 3 5" xfId="33916"/>
    <cellStyle name="Input 2 5 4 3 6" xfId="33917"/>
    <cellStyle name="Input 2 5 4 3 7" xfId="33918"/>
    <cellStyle name="Input 2 5 4 3 8" xfId="33919"/>
    <cellStyle name="Input 2 5 4 3 9" xfId="33920"/>
    <cellStyle name="Input 2 5 4 4" xfId="33921"/>
    <cellStyle name="Input 2 5 4 4 2" xfId="33922"/>
    <cellStyle name="Input 2 5 4 4 3" xfId="33923"/>
    <cellStyle name="Input 2 5 4 4 4" xfId="33924"/>
    <cellStyle name="Input 2 5 4 4 5" xfId="33925"/>
    <cellStyle name="Input 2 5 4 4 6" xfId="33926"/>
    <cellStyle name="Input 2 5 4 4 7" xfId="33927"/>
    <cellStyle name="Input 2 5 4 4 8" xfId="33928"/>
    <cellStyle name="Input 2 5 4 4 9" xfId="33929"/>
    <cellStyle name="Input 2 5 4 5" xfId="33930"/>
    <cellStyle name="Input 2 5 4 5 2" xfId="33931"/>
    <cellStyle name="Input 2 5 4 5 3" xfId="33932"/>
    <cellStyle name="Input 2 5 4 5 4" xfId="33933"/>
    <cellStyle name="Input 2 5 4 5 5" xfId="33934"/>
    <cellStyle name="Input 2 5 4 5 6" xfId="33935"/>
    <cellStyle name="Input 2 5 4 5 7" xfId="33936"/>
    <cellStyle name="Input 2 5 4 5 8" xfId="33937"/>
    <cellStyle name="Input 2 5 4 6" xfId="33938"/>
    <cellStyle name="Input 2 5 4 6 2" xfId="33939"/>
    <cellStyle name="Input 2 5 4 6 3" xfId="33940"/>
    <cellStyle name="Input 2 5 4 6 4" xfId="33941"/>
    <cellStyle name="Input 2 5 4 6 5" xfId="33942"/>
    <cellStyle name="Input 2 5 4 6 6" xfId="33943"/>
    <cellStyle name="Input 2 5 4 6 7" xfId="33944"/>
    <cellStyle name="Input 2 5 4 6 8" xfId="33945"/>
    <cellStyle name="Input 2 5 4 7" xfId="33946"/>
    <cellStyle name="Input 2 5 4 7 2" xfId="33947"/>
    <cellStyle name="Input 2 5 4 7 3" xfId="33948"/>
    <cellStyle name="Input 2 5 4 7 4" xfId="33949"/>
    <cellStyle name="Input 2 5 4 7 5" xfId="33950"/>
    <cellStyle name="Input 2 5 4 7 6" xfId="33951"/>
    <cellStyle name="Input 2 5 4 7 7" xfId="33952"/>
    <cellStyle name="Input 2 5 4 7 8" xfId="33953"/>
    <cellStyle name="Input 2 5 4 8" xfId="33954"/>
    <cellStyle name="Input 2 5 4 9" xfId="33955"/>
    <cellStyle name="Input 2 5 5" xfId="33956"/>
    <cellStyle name="Input 2 5 5 10" xfId="33957"/>
    <cellStyle name="Input 2 5 5 11" xfId="33958"/>
    <cellStyle name="Input 2 5 5 12" xfId="33959"/>
    <cellStyle name="Input 2 5 5 13" xfId="33960"/>
    <cellStyle name="Input 2 5 5 14" xfId="33961"/>
    <cellStyle name="Input 2 5 5 15" xfId="33962"/>
    <cellStyle name="Input 2 5 5 16" xfId="33963"/>
    <cellStyle name="Input 2 5 5 17" xfId="33964"/>
    <cellStyle name="Input 2 5 5 18" xfId="33965"/>
    <cellStyle name="Input 2 5 5 2" xfId="33966"/>
    <cellStyle name="Input 2 5 5 2 10" xfId="33967"/>
    <cellStyle name="Input 2 5 5 2 2" xfId="33968"/>
    <cellStyle name="Input 2 5 5 2 2 2" xfId="33969"/>
    <cellStyle name="Input 2 5 5 2 2 3" xfId="33970"/>
    <cellStyle name="Input 2 5 5 2 2 4" xfId="33971"/>
    <cellStyle name="Input 2 5 5 2 2 5" xfId="33972"/>
    <cellStyle name="Input 2 5 5 2 2 6" xfId="33973"/>
    <cellStyle name="Input 2 5 5 2 2 7" xfId="33974"/>
    <cellStyle name="Input 2 5 5 2 2 8" xfId="33975"/>
    <cellStyle name="Input 2 5 5 2 2 9" xfId="33976"/>
    <cellStyle name="Input 2 5 5 2 3" xfId="33977"/>
    <cellStyle name="Input 2 5 5 2 4" xfId="33978"/>
    <cellStyle name="Input 2 5 5 2 5" xfId="33979"/>
    <cellStyle name="Input 2 5 5 2 6" xfId="33980"/>
    <cellStyle name="Input 2 5 5 2 7" xfId="33981"/>
    <cellStyle name="Input 2 5 5 2 8" xfId="33982"/>
    <cellStyle name="Input 2 5 5 2 9" xfId="33983"/>
    <cellStyle name="Input 2 5 5 3" xfId="33984"/>
    <cellStyle name="Input 2 5 5 3 2" xfId="33985"/>
    <cellStyle name="Input 2 5 5 3 3" xfId="33986"/>
    <cellStyle name="Input 2 5 5 3 4" xfId="33987"/>
    <cellStyle name="Input 2 5 5 3 5" xfId="33988"/>
    <cellStyle name="Input 2 5 5 3 6" xfId="33989"/>
    <cellStyle name="Input 2 5 5 3 7" xfId="33990"/>
    <cellStyle name="Input 2 5 5 3 8" xfId="33991"/>
    <cellStyle name="Input 2 5 5 4" xfId="33992"/>
    <cellStyle name="Input 2 5 5 4 2" xfId="33993"/>
    <cellStyle name="Input 2 5 5 4 3" xfId="33994"/>
    <cellStyle name="Input 2 5 5 4 4" xfId="33995"/>
    <cellStyle name="Input 2 5 5 4 5" xfId="33996"/>
    <cellStyle name="Input 2 5 5 4 6" xfId="33997"/>
    <cellStyle name="Input 2 5 5 4 7" xfId="33998"/>
    <cellStyle name="Input 2 5 5 4 8" xfId="33999"/>
    <cellStyle name="Input 2 5 5 4 9" xfId="34000"/>
    <cellStyle name="Input 2 5 5 5" xfId="34001"/>
    <cellStyle name="Input 2 5 5 6" xfId="34002"/>
    <cellStyle name="Input 2 5 5 7" xfId="34003"/>
    <cellStyle name="Input 2 5 5 8" xfId="34004"/>
    <cellStyle name="Input 2 5 5 9" xfId="34005"/>
    <cellStyle name="Input 2 5 6" xfId="34006"/>
    <cellStyle name="Input 2 5 6 10" xfId="34007"/>
    <cellStyle name="Input 2 5 6 11" xfId="34008"/>
    <cellStyle name="Input 2 5 6 12" xfId="34009"/>
    <cellStyle name="Input 2 5 6 13" xfId="34010"/>
    <cellStyle name="Input 2 5 6 14" xfId="34011"/>
    <cellStyle name="Input 2 5 6 15" xfId="34012"/>
    <cellStyle name="Input 2 5 6 16" xfId="34013"/>
    <cellStyle name="Input 2 5 6 17" xfId="34014"/>
    <cellStyle name="Input 2 5 6 18" xfId="34015"/>
    <cellStyle name="Input 2 5 6 2" xfId="34016"/>
    <cellStyle name="Input 2 5 6 2 10" xfId="34017"/>
    <cellStyle name="Input 2 5 6 2 2" xfId="34018"/>
    <cellStyle name="Input 2 5 6 2 2 2" xfId="34019"/>
    <cellStyle name="Input 2 5 6 2 2 3" xfId="34020"/>
    <cellStyle name="Input 2 5 6 2 2 4" xfId="34021"/>
    <cellStyle name="Input 2 5 6 2 2 5" xfId="34022"/>
    <cellStyle name="Input 2 5 6 2 2 6" xfId="34023"/>
    <cellStyle name="Input 2 5 6 2 2 7" xfId="34024"/>
    <cellStyle name="Input 2 5 6 2 2 8" xfId="34025"/>
    <cellStyle name="Input 2 5 6 2 2 9" xfId="34026"/>
    <cellStyle name="Input 2 5 6 2 3" xfId="34027"/>
    <cellStyle name="Input 2 5 6 2 4" xfId="34028"/>
    <cellStyle name="Input 2 5 6 2 5" xfId="34029"/>
    <cellStyle name="Input 2 5 6 2 6" xfId="34030"/>
    <cellStyle name="Input 2 5 6 2 7" xfId="34031"/>
    <cellStyle name="Input 2 5 6 2 8" xfId="34032"/>
    <cellStyle name="Input 2 5 6 2 9" xfId="34033"/>
    <cellStyle name="Input 2 5 6 3" xfId="34034"/>
    <cellStyle name="Input 2 5 6 3 2" xfId="34035"/>
    <cellStyle name="Input 2 5 6 3 3" xfId="34036"/>
    <cellStyle name="Input 2 5 6 3 4" xfId="34037"/>
    <cellStyle name="Input 2 5 6 3 5" xfId="34038"/>
    <cellStyle name="Input 2 5 6 3 6" xfId="34039"/>
    <cellStyle name="Input 2 5 6 3 7" xfId="34040"/>
    <cellStyle name="Input 2 5 6 3 8" xfId="34041"/>
    <cellStyle name="Input 2 5 6 4" xfId="34042"/>
    <cellStyle name="Input 2 5 6 4 2" xfId="34043"/>
    <cellStyle name="Input 2 5 6 4 3" xfId="34044"/>
    <cellStyle name="Input 2 5 6 4 4" xfId="34045"/>
    <cellStyle name="Input 2 5 6 4 5" xfId="34046"/>
    <cellStyle name="Input 2 5 6 4 6" xfId="34047"/>
    <cellStyle name="Input 2 5 6 4 7" xfId="34048"/>
    <cellStyle name="Input 2 5 6 4 8" xfId="34049"/>
    <cellStyle name="Input 2 5 6 4 9" xfId="34050"/>
    <cellStyle name="Input 2 5 6 5" xfId="34051"/>
    <cellStyle name="Input 2 5 6 6" xfId="34052"/>
    <cellStyle name="Input 2 5 6 7" xfId="34053"/>
    <cellStyle name="Input 2 5 6 8" xfId="34054"/>
    <cellStyle name="Input 2 5 6 9" xfId="34055"/>
    <cellStyle name="Input 2 5 7" xfId="34056"/>
    <cellStyle name="Input 2 5 7 10" xfId="34057"/>
    <cellStyle name="Input 2 5 7 11" xfId="34058"/>
    <cellStyle name="Input 2 5 7 12" xfId="34059"/>
    <cellStyle name="Input 2 5 7 13" xfId="34060"/>
    <cellStyle name="Input 2 5 7 14" xfId="34061"/>
    <cellStyle name="Input 2 5 7 15" xfId="34062"/>
    <cellStyle name="Input 2 5 7 16" xfId="34063"/>
    <cellStyle name="Input 2 5 7 17" xfId="34064"/>
    <cellStyle name="Input 2 5 7 18" xfId="34065"/>
    <cellStyle name="Input 2 5 7 2" xfId="34066"/>
    <cellStyle name="Input 2 5 7 3" xfId="34067"/>
    <cellStyle name="Input 2 5 7 4" xfId="34068"/>
    <cellStyle name="Input 2 5 7 5" xfId="34069"/>
    <cellStyle name="Input 2 5 7 6" xfId="34070"/>
    <cellStyle name="Input 2 5 7 7" xfId="34071"/>
    <cellStyle name="Input 2 5 7 8" xfId="34072"/>
    <cellStyle name="Input 2 5 7 9" xfId="34073"/>
    <cellStyle name="Input 2 5 8" xfId="34074"/>
    <cellStyle name="Input 2 5 8 2" xfId="34075"/>
    <cellStyle name="Input 2 5 8 3" xfId="34076"/>
    <cellStyle name="Input 2 5 8 4" xfId="34077"/>
    <cellStyle name="Input 2 5 8 5" xfId="34078"/>
    <cellStyle name="Input 2 5 8 6" xfId="34079"/>
    <cellStyle name="Input 2 5 8 7" xfId="34080"/>
    <cellStyle name="Input 2 5 8 8" xfId="34081"/>
    <cellStyle name="Input 2 5 8 9" xfId="34082"/>
    <cellStyle name="Input 2 5 9" xfId="34083"/>
    <cellStyle name="Input 2 5 9 2" xfId="34084"/>
    <cellStyle name="Input 2 5 9 3" xfId="34085"/>
    <cellStyle name="Input 2 5 9 4" xfId="34086"/>
    <cellStyle name="Input 2 5 9 5" xfId="34087"/>
    <cellStyle name="Input 2 5 9 6" xfId="34088"/>
    <cellStyle name="Input 2 5 9 7" xfId="34089"/>
    <cellStyle name="Input 2 5 9 8" xfId="34090"/>
    <cellStyle name="Input 2 5 9 9" xfId="34091"/>
    <cellStyle name="Input 2 6" xfId="2313"/>
    <cellStyle name="Input 2 6 10" xfId="34092"/>
    <cellStyle name="Input 2 6 11" xfId="34093"/>
    <cellStyle name="Input 2 6 12" xfId="34094"/>
    <cellStyle name="Input 2 6 13" xfId="34095"/>
    <cellStyle name="Input 2 6 14" xfId="34096"/>
    <cellStyle name="Input 2 6 15" xfId="34097"/>
    <cellStyle name="Input 2 6 16" xfId="34098"/>
    <cellStyle name="Input 2 6 17" xfId="34099"/>
    <cellStyle name="Input 2 6 18" xfId="34100"/>
    <cellStyle name="Input 2 6 19" xfId="34101"/>
    <cellStyle name="Input 2 6 2" xfId="34102"/>
    <cellStyle name="Input 2 6 2 10" xfId="34103"/>
    <cellStyle name="Input 2 6 2 11" xfId="34104"/>
    <cellStyle name="Input 2 6 2 12" xfId="34105"/>
    <cellStyle name="Input 2 6 2 13" xfId="34106"/>
    <cellStyle name="Input 2 6 2 14" xfId="34107"/>
    <cellStyle name="Input 2 6 2 15" xfId="34108"/>
    <cellStyle name="Input 2 6 2 16" xfId="34109"/>
    <cellStyle name="Input 2 6 2 17" xfId="34110"/>
    <cellStyle name="Input 2 6 2 18" xfId="34111"/>
    <cellStyle name="Input 2 6 2 19" xfId="34112"/>
    <cellStyle name="Input 2 6 2 2" xfId="34113"/>
    <cellStyle name="Input 2 6 2 2 10" xfId="34114"/>
    <cellStyle name="Input 2 6 2 2 11" xfId="34115"/>
    <cellStyle name="Input 2 6 2 2 12" xfId="34116"/>
    <cellStyle name="Input 2 6 2 2 13" xfId="34117"/>
    <cellStyle name="Input 2 6 2 2 14" xfId="34118"/>
    <cellStyle name="Input 2 6 2 2 15" xfId="34119"/>
    <cellStyle name="Input 2 6 2 2 2" xfId="34120"/>
    <cellStyle name="Input 2 6 2 2 2 2" xfId="34121"/>
    <cellStyle name="Input 2 6 2 2 2 3" xfId="34122"/>
    <cellStyle name="Input 2 6 2 2 2 4" xfId="34123"/>
    <cellStyle name="Input 2 6 2 2 2 5" xfId="34124"/>
    <cellStyle name="Input 2 6 2 2 2 6" xfId="34125"/>
    <cellStyle name="Input 2 6 2 2 2 7" xfId="34126"/>
    <cellStyle name="Input 2 6 2 2 2 8" xfId="34127"/>
    <cellStyle name="Input 2 6 2 2 2 9" xfId="34128"/>
    <cellStyle name="Input 2 6 2 2 3" xfId="34129"/>
    <cellStyle name="Input 2 6 2 2 3 2" xfId="34130"/>
    <cellStyle name="Input 2 6 2 2 3 3" xfId="34131"/>
    <cellStyle name="Input 2 6 2 2 3 4" xfId="34132"/>
    <cellStyle name="Input 2 6 2 2 3 5" xfId="34133"/>
    <cellStyle name="Input 2 6 2 2 3 6" xfId="34134"/>
    <cellStyle name="Input 2 6 2 2 3 7" xfId="34135"/>
    <cellStyle name="Input 2 6 2 2 3 8" xfId="34136"/>
    <cellStyle name="Input 2 6 2 2 4" xfId="34137"/>
    <cellStyle name="Input 2 6 2 2 4 2" xfId="34138"/>
    <cellStyle name="Input 2 6 2 2 4 3" xfId="34139"/>
    <cellStyle name="Input 2 6 2 2 4 4" xfId="34140"/>
    <cellStyle name="Input 2 6 2 2 4 5" xfId="34141"/>
    <cellStyle name="Input 2 6 2 2 4 6" xfId="34142"/>
    <cellStyle name="Input 2 6 2 2 4 7" xfId="34143"/>
    <cellStyle name="Input 2 6 2 2 4 8" xfId="34144"/>
    <cellStyle name="Input 2 6 2 2 5" xfId="34145"/>
    <cellStyle name="Input 2 6 2 2 5 2" xfId="34146"/>
    <cellStyle name="Input 2 6 2 2 5 3" xfId="34147"/>
    <cellStyle name="Input 2 6 2 2 5 4" xfId="34148"/>
    <cellStyle name="Input 2 6 2 2 5 5" xfId="34149"/>
    <cellStyle name="Input 2 6 2 2 5 6" xfId="34150"/>
    <cellStyle name="Input 2 6 2 2 5 7" xfId="34151"/>
    <cellStyle name="Input 2 6 2 2 5 8" xfId="34152"/>
    <cellStyle name="Input 2 6 2 2 6" xfId="34153"/>
    <cellStyle name="Input 2 6 2 2 6 2" xfId="34154"/>
    <cellStyle name="Input 2 6 2 2 6 3" xfId="34155"/>
    <cellStyle name="Input 2 6 2 2 6 4" xfId="34156"/>
    <cellStyle name="Input 2 6 2 2 6 5" xfId="34157"/>
    <cellStyle name="Input 2 6 2 2 6 6" xfId="34158"/>
    <cellStyle name="Input 2 6 2 2 6 7" xfId="34159"/>
    <cellStyle name="Input 2 6 2 2 6 8" xfId="34160"/>
    <cellStyle name="Input 2 6 2 2 7" xfId="34161"/>
    <cellStyle name="Input 2 6 2 2 7 2" xfId="34162"/>
    <cellStyle name="Input 2 6 2 2 7 3" xfId="34163"/>
    <cellStyle name="Input 2 6 2 2 7 4" xfId="34164"/>
    <cellStyle name="Input 2 6 2 2 7 5" xfId="34165"/>
    <cellStyle name="Input 2 6 2 2 7 6" xfId="34166"/>
    <cellStyle name="Input 2 6 2 2 7 7" xfId="34167"/>
    <cellStyle name="Input 2 6 2 2 7 8" xfId="34168"/>
    <cellStyle name="Input 2 6 2 2 8" xfId="34169"/>
    <cellStyle name="Input 2 6 2 2 9" xfId="34170"/>
    <cellStyle name="Input 2 6 2 20" xfId="34171"/>
    <cellStyle name="Input 2 6 2 21" xfId="34172"/>
    <cellStyle name="Input 2 6 2 22" xfId="34173"/>
    <cellStyle name="Input 2 6 2 23" xfId="34174"/>
    <cellStyle name="Input 2 6 2 24" xfId="34175"/>
    <cellStyle name="Input 2 6 2 25" xfId="34176"/>
    <cellStyle name="Input 2 6 2 26" xfId="34177"/>
    <cellStyle name="Input 2 6 2 27" xfId="34178"/>
    <cellStyle name="Input 2 6 2 3" xfId="34179"/>
    <cellStyle name="Input 2 6 2 3 10" xfId="34180"/>
    <cellStyle name="Input 2 6 2 3 11" xfId="34181"/>
    <cellStyle name="Input 2 6 2 3 12" xfId="34182"/>
    <cellStyle name="Input 2 6 2 3 13" xfId="34183"/>
    <cellStyle name="Input 2 6 2 3 14" xfId="34184"/>
    <cellStyle name="Input 2 6 2 3 15" xfId="34185"/>
    <cellStyle name="Input 2 6 2 3 2" xfId="34186"/>
    <cellStyle name="Input 2 6 2 3 2 2" xfId="34187"/>
    <cellStyle name="Input 2 6 2 3 2 3" xfId="34188"/>
    <cellStyle name="Input 2 6 2 3 2 4" xfId="34189"/>
    <cellStyle name="Input 2 6 2 3 2 5" xfId="34190"/>
    <cellStyle name="Input 2 6 2 3 2 6" xfId="34191"/>
    <cellStyle name="Input 2 6 2 3 2 7" xfId="34192"/>
    <cellStyle name="Input 2 6 2 3 2 8" xfId="34193"/>
    <cellStyle name="Input 2 6 2 3 3" xfId="34194"/>
    <cellStyle name="Input 2 6 2 3 3 2" xfId="34195"/>
    <cellStyle name="Input 2 6 2 3 3 3" xfId="34196"/>
    <cellStyle name="Input 2 6 2 3 3 4" xfId="34197"/>
    <cellStyle name="Input 2 6 2 3 3 5" xfId="34198"/>
    <cellStyle name="Input 2 6 2 3 3 6" xfId="34199"/>
    <cellStyle name="Input 2 6 2 3 3 7" xfId="34200"/>
    <cellStyle name="Input 2 6 2 3 3 8" xfId="34201"/>
    <cellStyle name="Input 2 6 2 3 4" xfId="34202"/>
    <cellStyle name="Input 2 6 2 3 4 2" xfId="34203"/>
    <cellStyle name="Input 2 6 2 3 4 3" xfId="34204"/>
    <cellStyle name="Input 2 6 2 3 4 4" xfId="34205"/>
    <cellStyle name="Input 2 6 2 3 4 5" xfId="34206"/>
    <cellStyle name="Input 2 6 2 3 4 6" xfId="34207"/>
    <cellStyle name="Input 2 6 2 3 4 7" xfId="34208"/>
    <cellStyle name="Input 2 6 2 3 4 8" xfId="34209"/>
    <cellStyle name="Input 2 6 2 3 5" xfId="34210"/>
    <cellStyle name="Input 2 6 2 3 5 2" xfId="34211"/>
    <cellStyle name="Input 2 6 2 3 5 3" xfId="34212"/>
    <cellStyle name="Input 2 6 2 3 5 4" xfId="34213"/>
    <cellStyle name="Input 2 6 2 3 5 5" xfId="34214"/>
    <cellStyle name="Input 2 6 2 3 5 6" xfId="34215"/>
    <cellStyle name="Input 2 6 2 3 5 7" xfId="34216"/>
    <cellStyle name="Input 2 6 2 3 5 8" xfId="34217"/>
    <cellStyle name="Input 2 6 2 3 6" xfId="34218"/>
    <cellStyle name="Input 2 6 2 3 6 2" xfId="34219"/>
    <cellStyle name="Input 2 6 2 3 6 3" xfId="34220"/>
    <cellStyle name="Input 2 6 2 3 6 4" xfId="34221"/>
    <cellStyle name="Input 2 6 2 3 6 5" xfId="34222"/>
    <cellStyle name="Input 2 6 2 3 6 6" xfId="34223"/>
    <cellStyle name="Input 2 6 2 3 6 7" xfId="34224"/>
    <cellStyle name="Input 2 6 2 3 6 8" xfId="34225"/>
    <cellStyle name="Input 2 6 2 3 7" xfId="34226"/>
    <cellStyle name="Input 2 6 2 3 7 2" xfId="34227"/>
    <cellStyle name="Input 2 6 2 3 7 3" xfId="34228"/>
    <cellStyle name="Input 2 6 2 3 7 4" xfId="34229"/>
    <cellStyle name="Input 2 6 2 3 7 5" xfId="34230"/>
    <cellStyle name="Input 2 6 2 3 7 6" xfId="34231"/>
    <cellStyle name="Input 2 6 2 3 7 7" xfId="34232"/>
    <cellStyle name="Input 2 6 2 3 7 8" xfId="34233"/>
    <cellStyle name="Input 2 6 2 3 8" xfId="34234"/>
    <cellStyle name="Input 2 6 2 3 9" xfId="34235"/>
    <cellStyle name="Input 2 6 2 4" xfId="34236"/>
    <cellStyle name="Input 2 6 2 4 2" xfId="34237"/>
    <cellStyle name="Input 2 6 2 4 3" xfId="34238"/>
    <cellStyle name="Input 2 6 2 4 4" xfId="34239"/>
    <cellStyle name="Input 2 6 2 4 5" xfId="34240"/>
    <cellStyle name="Input 2 6 2 4 6" xfId="34241"/>
    <cellStyle name="Input 2 6 2 4 7" xfId="34242"/>
    <cellStyle name="Input 2 6 2 4 8" xfId="34243"/>
    <cellStyle name="Input 2 6 2 4 9" xfId="34244"/>
    <cellStyle name="Input 2 6 2 5" xfId="34245"/>
    <cellStyle name="Input 2 6 2 5 2" xfId="34246"/>
    <cellStyle name="Input 2 6 2 5 3" xfId="34247"/>
    <cellStyle name="Input 2 6 2 5 4" xfId="34248"/>
    <cellStyle name="Input 2 6 2 5 5" xfId="34249"/>
    <cellStyle name="Input 2 6 2 5 6" xfId="34250"/>
    <cellStyle name="Input 2 6 2 5 7" xfId="34251"/>
    <cellStyle name="Input 2 6 2 5 8" xfId="34252"/>
    <cellStyle name="Input 2 6 2 6" xfId="34253"/>
    <cellStyle name="Input 2 6 2 6 2" xfId="34254"/>
    <cellStyle name="Input 2 6 2 6 3" xfId="34255"/>
    <cellStyle name="Input 2 6 2 6 4" xfId="34256"/>
    <cellStyle name="Input 2 6 2 6 5" xfId="34257"/>
    <cellStyle name="Input 2 6 2 6 6" xfId="34258"/>
    <cellStyle name="Input 2 6 2 6 7" xfId="34259"/>
    <cellStyle name="Input 2 6 2 6 8" xfId="34260"/>
    <cellStyle name="Input 2 6 2 7" xfId="34261"/>
    <cellStyle name="Input 2 6 2 7 2" xfId="34262"/>
    <cellStyle name="Input 2 6 2 7 3" xfId="34263"/>
    <cellStyle name="Input 2 6 2 7 4" xfId="34264"/>
    <cellStyle name="Input 2 6 2 7 5" xfId="34265"/>
    <cellStyle name="Input 2 6 2 7 6" xfId="34266"/>
    <cellStyle name="Input 2 6 2 7 7" xfId="34267"/>
    <cellStyle name="Input 2 6 2 7 8" xfId="34268"/>
    <cellStyle name="Input 2 6 2 8" xfId="34269"/>
    <cellStyle name="Input 2 6 2 8 2" xfId="34270"/>
    <cellStyle name="Input 2 6 2 8 3" xfId="34271"/>
    <cellStyle name="Input 2 6 2 8 4" xfId="34272"/>
    <cellStyle name="Input 2 6 2 8 5" xfId="34273"/>
    <cellStyle name="Input 2 6 2 8 6" xfId="34274"/>
    <cellStyle name="Input 2 6 2 8 7" xfId="34275"/>
    <cellStyle name="Input 2 6 2 8 8" xfId="34276"/>
    <cellStyle name="Input 2 6 2 9" xfId="34277"/>
    <cellStyle name="Input 2 6 2 9 2" xfId="34278"/>
    <cellStyle name="Input 2 6 2 9 3" xfId="34279"/>
    <cellStyle name="Input 2 6 2 9 4" xfId="34280"/>
    <cellStyle name="Input 2 6 2 9 5" xfId="34281"/>
    <cellStyle name="Input 2 6 2 9 6" xfId="34282"/>
    <cellStyle name="Input 2 6 2 9 7" xfId="34283"/>
    <cellStyle name="Input 2 6 2 9 8" xfId="34284"/>
    <cellStyle name="Input 2 6 20" xfId="34285"/>
    <cellStyle name="Input 2 6 21" xfId="34286"/>
    <cellStyle name="Input 2 6 22" xfId="34287"/>
    <cellStyle name="Input 2 6 23" xfId="34288"/>
    <cellStyle name="Input 2 6 24" xfId="34289"/>
    <cellStyle name="Input 2 6 3" xfId="34290"/>
    <cellStyle name="Input 2 6 3 10" xfId="34291"/>
    <cellStyle name="Input 2 6 3 11" xfId="34292"/>
    <cellStyle name="Input 2 6 3 12" xfId="34293"/>
    <cellStyle name="Input 2 6 3 13" xfId="34294"/>
    <cellStyle name="Input 2 6 3 14" xfId="34295"/>
    <cellStyle name="Input 2 6 3 15" xfId="34296"/>
    <cellStyle name="Input 2 6 3 16" xfId="34297"/>
    <cellStyle name="Input 2 6 3 17" xfId="34298"/>
    <cellStyle name="Input 2 6 3 18" xfId="34299"/>
    <cellStyle name="Input 2 6 3 19" xfId="34300"/>
    <cellStyle name="Input 2 6 3 2" xfId="34301"/>
    <cellStyle name="Input 2 6 3 2 10" xfId="34302"/>
    <cellStyle name="Input 2 6 3 2 2" xfId="34303"/>
    <cellStyle name="Input 2 6 3 2 2 2" xfId="34304"/>
    <cellStyle name="Input 2 6 3 2 2 3" xfId="34305"/>
    <cellStyle name="Input 2 6 3 2 2 4" xfId="34306"/>
    <cellStyle name="Input 2 6 3 2 2 5" xfId="34307"/>
    <cellStyle name="Input 2 6 3 2 2 6" xfId="34308"/>
    <cellStyle name="Input 2 6 3 2 2 7" xfId="34309"/>
    <cellStyle name="Input 2 6 3 2 2 8" xfId="34310"/>
    <cellStyle name="Input 2 6 3 2 2 9" xfId="34311"/>
    <cellStyle name="Input 2 6 3 2 3" xfId="34312"/>
    <cellStyle name="Input 2 6 3 2 4" xfId="34313"/>
    <cellStyle name="Input 2 6 3 2 5" xfId="34314"/>
    <cellStyle name="Input 2 6 3 2 6" xfId="34315"/>
    <cellStyle name="Input 2 6 3 2 7" xfId="34316"/>
    <cellStyle name="Input 2 6 3 2 8" xfId="34317"/>
    <cellStyle name="Input 2 6 3 2 9" xfId="34318"/>
    <cellStyle name="Input 2 6 3 20" xfId="34319"/>
    <cellStyle name="Input 2 6 3 21" xfId="34320"/>
    <cellStyle name="Input 2 6 3 22" xfId="34321"/>
    <cellStyle name="Input 2 6 3 23" xfId="34322"/>
    <cellStyle name="Input 2 6 3 24" xfId="34323"/>
    <cellStyle name="Input 2 6 3 3" xfId="34324"/>
    <cellStyle name="Input 2 6 3 3 2" xfId="34325"/>
    <cellStyle name="Input 2 6 3 3 3" xfId="34326"/>
    <cellStyle name="Input 2 6 3 3 4" xfId="34327"/>
    <cellStyle name="Input 2 6 3 3 5" xfId="34328"/>
    <cellStyle name="Input 2 6 3 3 6" xfId="34329"/>
    <cellStyle name="Input 2 6 3 3 7" xfId="34330"/>
    <cellStyle name="Input 2 6 3 3 8" xfId="34331"/>
    <cellStyle name="Input 2 6 3 4" xfId="34332"/>
    <cellStyle name="Input 2 6 3 4 2" xfId="34333"/>
    <cellStyle name="Input 2 6 3 4 3" xfId="34334"/>
    <cellStyle name="Input 2 6 3 4 4" xfId="34335"/>
    <cellStyle name="Input 2 6 3 4 5" xfId="34336"/>
    <cellStyle name="Input 2 6 3 4 6" xfId="34337"/>
    <cellStyle name="Input 2 6 3 4 7" xfId="34338"/>
    <cellStyle name="Input 2 6 3 4 8" xfId="34339"/>
    <cellStyle name="Input 2 6 3 4 9" xfId="34340"/>
    <cellStyle name="Input 2 6 3 5" xfId="34341"/>
    <cellStyle name="Input 2 6 3 5 2" xfId="34342"/>
    <cellStyle name="Input 2 6 3 5 3" xfId="34343"/>
    <cellStyle name="Input 2 6 3 5 4" xfId="34344"/>
    <cellStyle name="Input 2 6 3 5 5" xfId="34345"/>
    <cellStyle name="Input 2 6 3 5 6" xfId="34346"/>
    <cellStyle name="Input 2 6 3 5 7" xfId="34347"/>
    <cellStyle name="Input 2 6 3 5 8" xfId="34348"/>
    <cellStyle name="Input 2 6 3 6" xfId="34349"/>
    <cellStyle name="Input 2 6 3 6 2" xfId="34350"/>
    <cellStyle name="Input 2 6 3 6 3" xfId="34351"/>
    <cellStyle name="Input 2 6 3 6 4" xfId="34352"/>
    <cellStyle name="Input 2 6 3 6 5" xfId="34353"/>
    <cellStyle name="Input 2 6 3 6 6" xfId="34354"/>
    <cellStyle name="Input 2 6 3 6 7" xfId="34355"/>
    <cellStyle name="Input 2 6 3 6 8" xfId="34356"/>
    <cellStyle name="Input 2 6 3 7" xfId="34357"/>
    <cellStyle name="Input 2 6 3 7 2" xfId="34358"/>
    <cellStyle name="Input 2 6 3 7 3" xfId="34359"/>
    <cellStyle name="Input 2 6 3 7 4" xfId="34360"/>
    <cellStyle name="Input 2 6 3 7 5" xfId="34361"/>
    <cellStyle name="Input 2 6 3 7 6" xfId="34362"/>
    <cellStyle name="Input 2 6 3 7 7" xfId="34363"/>
    <cellStyle name="Input 2 6 3 7 8" xfId="34364"/>
    <cellStyle name="Input 2 6 3 8" xfId="34365"/>
    <cellStyle name="Input 2 6 3 9" xfId="34366"/>
    <cellStyle name="Input 2 6 4" xfId="34367"/>
    <cellStyle name="Input 2 6 4 10" xfId="34368"/>
    <cellStyle name="Input 2 6 4 11" xfId="34369"/>
    <cellStyle name="Input 2 6 4 12" xfId="34370"/>
    <cellStyle name="Input 2 6 4 13" xfId="34371"/>
    <cellStyle name="Input 2 6 4 14" xfId="34372"/>
    <cellStyle name="Input 2 6 4 15" xfId="34373"/>
    <cellStyle name="Input 2 6 4 16" xfId="34374"/>
    <cellStyle name="Input 2 6 4 17" xfId="34375"/>
    <cellStyle name="Input 2 6 4 18" xfId="34376"/>
    <cellStyle name="Input 2 6 4 2" xfId="34377"/>
    <cellStyle name="Input 2 6 4 2 10" xfId="34378"/>
    <cellStyle name="Input 2 6 4 2 2" xfId="34379"/>
    <cellStyle name="Input 2 6 4 2 2 2" xfId="34380"/>
    <cellStyle name="Input 2 6 4 2 2 3" xfId="34381"/>
    <cellStyle name="Input 2 6 4 2 2 4" xfId="34382"/>
    <cellStyle name="Input 2 6 4 2 2 5" xfId="34383"/>
    <cellStyle name="Input 2 6 4 2 2 6" xfId="34384"/>
    <cellStyle name="Input 2 6 4 2 2 7" xfId="34385"/>
    <cellStyle name="Input 2 6 4 2 2 8" xfId="34386"/>
    <cellStyle name="Input 2 6 4 2 2 9" xfId="34387"/>
    <cellStyle name="Input 2 6 4 2 3" xfId="34388"/>
    <cellStyle name="Input 2 6 4 2 4" xfId="34389"/>
    <cellStyle name="Input 2 6 4 2 5" xfId="34390"/>
    <cellStyle name="Input 2 6 4 2 6" xfId="34391"/>
    <cellStyle name="Input 2 6 4 2 7" xfId="34392"/>
    <cellStyle name="Input 2 6 4 2 8" xfId="34393"/>
    <cellStyle name="Input 2 6 4 2 9" xfId="34394"/>
    <cellStyle name="Input 2 6 4 3" xfId="34395"/>
    <cellStyle name="Input 2 6 4 3 2" xfId="34396"/>
    <cellStyle name="Input 2 6 4 3 3" xfId="34397"/>
    <cellStyle name="Input 2 6 4 3 4" xfId="34398"/>
    <cellStyle name="Input 2 6 4 3 5" xfId="34399"/>
    <cellStyle name="Input 2 6 4 3 6" xfId="34400"/>
    <cellStyle name="Input 2 6 4 3 7" xfId="34401"/>
    <cellStyle name="Input 2 6 4 3 8" xfId="34402"/>
    <cellStyle name="Input 2 6 4 4" xfId="34403"/>
    <cellStyle name="Input 2 6 4 4 2" xfId="34404"/>
    <cellStyle name="Input 2 6 4 4 3" xfId="34405"/>
    <cellStyle name="Input 2 6 4 4 4" xfId="34406"/>
    <cellStyle name="Input 2 6 4 4 5" xfId="34407"/>
    <cellStyle name="Input 2 6 4 4 6" xfId="34408"/>
    <cellStyle name="Input 2 6 4 4 7" xfId="34409"/>
    <cellStyle name="Input 2 6 4 4 8" xfId="34410"/>
    <cellStyle name="Input 2 6 4 4 9" xfId="34411"/>
    <cellStyle name="Input 2 6 4 5" xfId="34412"/>
    <cellStyle name="Input 2 6 4 6" xfId="34413"/>
    <cellStyle name="Input 2 6 4 7" xfId="34414"/>
    <cellStyle name="Input 2 6 4 8" xfId="34415"/>
    <cellStyle name="Input 2 6 4 9" xfId="34416"/>
    <cellStyle name="Input 2 6 5" xfId="34417"/>
    <cellStyle name="Input 2 6 5 10" xfId="34418"/>
    <cellStyle name="Input 2 6 5 11" xfId="34419"/>
    <cellStyle name="Input 2 6 5 12" xfId="34420"/>
    <cellStyle name="Input 2 6 5 13" xfId="34421"/>
    <cellStyle name="Input 2 6 5 14" xfId="34422"/>
    <cellStyle name="Input 2 6 5 15" xfId="34423"/>
    <cellStyle name="Input 2 6 5 16" xfId="34424"/>
    <cellStyle name="Input 2 6 5 17" xfId="34425"/>
    <cellStyle name="Input 2 6 5 18" xfId="34426"/>
    <cellStyle name="Input 2 6 5 2" xfId="34427"/>
    <cellStyle name="Input 2 6 5 2 10" xfId="34428"/>
    <cellStyle name="Input 2 6 5 2 2" xfId="34429"/>
    <cellStyle name="Input 2 6 5 2 2 2" xfId="34430"/>
    <cellStyle name="Input 2 6 5 2 2 3" xfId="34431"/>
    <cellStyle name="Input 2 6 5 2 2 4" xfId="34432"/>
    <cellStyle name="Input 2 6 5 2 2 5" xfId="34433"/>
    <cellStyle name="Input 2 6 5 2 2 6" xfId="34434"/>
    <cellStyle name="Input 2 6 5 2 2 7" xfId="34435"/>
    <cellStyle name="Input 2 6 5 2 2 8" xfId="34436"/>
    <cellStyle name="Input 2 6 5 2 2 9" xfId="34437"/>
    <cellStyle name="Input 2 6 5 2 3" xfId="34438"/>
    <cellStyle name="Input 2 6 5 2 4" xfId="34439"/>
    <cellStyle name="Input 2 6 5 2 5" xfId="34440"/>
    <cellStyle name="Input 2 6 5 2 6" xfId="34441"/>
    <cellStyle name="Input 2 6 5 2 7" xfId="34442"/>
    <cellStyle name="Input 2 6 5 2 8" xfId="34443"/>
    <cellStyle name="Input 2 6 5 2 9" xfId="34444"/>
    <cellStyle name="Input 2 6 5 3" xfId="34445"/>
    <cellStyle name="Input 2 6 5 3 2" xfId="34446"/>
    <cellStyle name="Input 2 6 5 3 3" xfId="34447"/>
    <cellStyle name="Input 2 6 5 3 4" xfId="34448"/>
    <cellStyle name="Input 2 6 5 3 5" xfId="34449"/>
    <cellStyle name="Input 2 6 5 3 6" xfId="34450"/>
    <cellStyle name="Input 2 6 5 3 7" xfId="34451"/>
    <cellStyle name="Input 2 6 5 3 8" xfId="34452"/>
    <cellStyle name="Input 2 6 5 4" xfId="34453"/>
    <cellStyle name="Input 2 6 5 4 2" xfId="34454"/>
    <cellStyle name="Input 2 6 5 4 3" xfId="34455"/>
    <cellStyle name="Input 2 6 5 4 4" xfId="34456"/>
    <cellStyle name="Input 2 6 5 4 5" xfId="34457"/>
    <cellStyle name="Input 2 6 5 4 6" xfId="34458"/>
    <cellStyle name="Input 2 6 5 4 7" xfId="34459"/>
    <cellStyle name="Input 2 6 5 4 8" xfId="34460"/>
    <cellStyle name="Input 2 6 5 4 9" xfId="34461"/>
    <cellStyle name="Input 2 6 5 5" xfId="34462"/>
    <cellStyle name="Input 2 6 5 6" xfId="34463"/>
    <cellStyle name="Input 2 6 5 7" xfId="34464"/>
    <cellStyle name="Input 2 6 5 8" xfId="34465"/>
    <cellStyle name="Input 2 6 5 9" xfId="34466"/>
    <cellStyle name="Input 2 6 6" xfId="34467"/>
    <cellStyle name="Input 2 6 6 10" xfId="34468"/>
    <cellStyle name="Input 2 6 6 11" xfId="34469"/>
    <cellStyle name="Input 2 6 6 12" xfId="34470"/>
    <cellStyle name="Input 2 6 6 13" xfId="34471"/>
    <cellStyle name="Input 2 6 6 14" xfId="34472"/>
    <cellStyle name="Input 2 6 6 15" xfId="34473"/>
    <cellStyle name="Input 2 6 6 16" xfId="34474"/>
    <cellStyle name="Input 2 6 6 17" xfId="34475"/>
    <cellStyle name="Input 2 6 6 18" xfId="34476"/>
    <cellStyle name="Input 2 6 6 2" xfId="34477"/>
    <cellStyle name="Input 2 6 6 2 2" xfId="34478"/>
    <cellStyle name="Input 2 6 6 2 3" xfId="34479"/>
    <cellStyle name="Input 2 6 6 2 4" xfId="34480"/>
    <cellStyle name="Input 2 6 6 2 5" xfId="34481"/>
    <cellStyle name="Input 2 6 6 2 6" xfId="34482"/>
    <cellStyle name="Input 2 6 6 2 7" xfId="34483"/>
    <cellStyle name="Input 2 6 6 2 8" xfId="34484"/>
    <cellStyle name="Input 2 6 6 2 9" xfId="34485"/>
    <cellStyle name="Input 2 6 6 3" xfId="34486"/>
    <cellStyle name="Input 2 6 6 4" xfId="34487"/>
    <cellStyle name="Input 2 6 6 5" xfId="34488"/>
    <cellStyle name="Input 2 6 6 6" xfId="34489"/>
    <cellStyle name="Input 2 6 6 7" xfId="34490"/>
    <cellStyle name="Input 2 6 6 8" xfId="34491"/>
    <cellStyle name="Input 2 6 6 9" xfId="34492"/>
    <cellStyle name="Input 2 6 7" xfId="34493"/>
    <cellStyle name="Input 2 6 7 2" xfId="34494"/>
    <cellStyle name="Input 2 6 7 3" xfId="34495"/>
    <cellStyle name="Input 2 6 7 4" xfId="34496"/>
    <cellStyle name="Input 2 6 7 5" xfId="34497"/>
    <cellStyle name="Input 2 6 7 6" xfId="34498"/>
    <cellStyle name="Input 2 6 7 7" xfId="34499"/>
    <cellStyle name="Input 2 6 7 8" xfId="34500"/>
    <cellStyle name="Input 2 6 7 9" xfId="34501"/>
    <cellStyle name="Input 2 6 8" xfId="34502"/>
    <cellStyle name="Input 2 6 8 2" xfId="34503"/>
    <cellStyle name="Input 2 6 8 3" xfId="34504"/>
    <cellStyle name="Input 2 6 8 4" xfId="34505"/>
    <cellStyle name="Input 2 6 8 5" xfId="34506"/>
    <cellStyle name="Input 2 6 8 6" xfId="34507"/>
    <cellStyle name="Input 2 6 8 7" xfId="34508"/>
    <cellStyle name="Input 2 6 8 8" xfId="34509"/>
    <cellStyle name="Input 2 6 8 9" xfId="34510"/>
    <cellStyle name="Input 2 6 9" xfId="34511"/>
    <cellStyle name="Input 2 7" xfId="2314"/>
    <cellStyle name="Input 2 7 10" xfId="34512"/>
    <cellStyle name="Input 2 7 11" xfId="34513"/>
    <cellStyle name="Input 2 7 12" xfId="34514"/>
    <cellStyle name="Input 2 7 13" xfId="34515"/>
    <cellStyle name="Input 2 7 14" xfId="34516"/>
    <cellStyle name="Input 2 7 15" xfId="34517"/>
    <cellStyle name="Input 2 7 16" xfId="34518"/>
    <cellStyle name="Input 2 7 17" xfId="34519"/>
    <cellStyle name="Input 2 7 18" xfId="34520"/>
    <cellStyle name="Input 2 7 19" xfId="34521"/>
    <cellStyle name="Input 2 7 2" xfId="34522"/>
    <cellStyle name="Input 2 7 2 10" xfId="34523"/>
    <cellStyle name="Input 2 7 2 11" xfId="34524"/>
    <cellStyle name="Input 2 7 2 12" xfId="34525"/>
    <cellStyle name="Input 2 7 2 13" xfId="34526"/>
    <cellStyle name="Input 2 7 2 2" xfId="34527"/>
    <cellStyle name="Input 2 7 2 2 10" xfId="34528"/>
    <cellStyle name="Input 2 7 2 2 2" xfId="34529"/>
    <cellStyle name="Input 2 7 2 2 2 2" xfId="34530"/>
    <cellStyle name="Input 2 7 2 2 2 3" xfId="34531"/>
    <cellStyle name="Input 2 7 2 2 2 4" xfId="34532"/>
    <cellStyle name="Input 2 7 2 2 2 5" xfId="34533"/>
    <cellStyle name="Input 2 7 2 2 2 6" xfId="34534"/>
    <cellStyle name="Input 2 7 2 2 2 7" xfId="34535"/>
    <cellStyle name="Input 2 7 2 2 2 8" xfId="34536"/>
    <cellStyle name="Input 2 7 2 2 2 9" xfId="34537"/>
    <cellStyle name="Input 2 7 2 2 3" xfId="34538"/>
    <cellStyle name="Input 2 7 2 2 4" xfId="34539"/>
    <cellStyle name="Input 2 7 2 2 5" xfId="34540"/>
    <cellStyle name="Input 2 7 2 2 6" xfId="34541"/>
    <cellStyle name="Input 2 7 2 2 7" xfId="34542"/>
    <cellStyle name="Input 2 7 2 2 8" xfId="34543"/>
    <cellStyle name="Input 2 7 2 2 9" xfId="34544"/>
    <cellStyle name="Input 2 7 2 3" xfId="34545"/>
    <cellStyle name="Input 2 7 2 3 2" xfId="34546"/>
    <cellStyle name="Input 2 7 2 3 3" xfId="34547"/>
    <cellStyle name="Input 2 7 2 3 4" xfId="34548"/>
    <cellStyle name="Input 2 7 2 3 5" xfId="34549"/>
    <cellStyle name="Input 2 7 2 3 6" xfId="34550"/>
    <cellStyle name="Input 2 7 2 3 7" xfId="34551"/>
    <cellStyle name="Input 2 7 2 3 8" xfId="34552"/>
    <cellStyle name="Input 2 7 2 4" xfId="34553"/>
    <cellStyle name="Input 2 7 2 4 2" xfId="34554"/>
    <cellStyle name="Input 2 7 2 4 3" xfId="34555"/>
    <cellStyle name="Input 2 7 2 4 4" xfId="34556"/>
    <cellStyle name="Input 2 7 2 4 5" xfId="34557"/>
    <cellStyle name="Input 2 7 2 4 6" xfId="34558"/>
    <cellStyle name="Input 2 7 2 4 7" xfId="34559"/>
    <cellStyle name="Input 2 7 2 4 8" xfId="34560"/>
    <cellStyle name="Input 2 7 2 4 9" xfId="34561"/>
    <cellStyle name="Input 2 7 2 5" xfId="34562"/>
    <cellStyle name="Input 2 7 2 6" xfId="34563"/>
    <cellStyle name="Input 2 7 2 7" xfId="34564"/>
    <cellStyle name="Input 2 7 2 8" xfId="34565"/>
    <cellStyle name="Input 2 7 2 9" xfId="34566"/>
    <cellStyle name="Input 2 7 3" xfId="34567"/>
    <cellStyle name="Input 2 7 3 10" xfId="34568"/>
    <cellStyle name="Input 2 7 3 11" xfId="34569"/>
    <cellStyle name="Input 2 7 3 12" xfId="34570"/>
    <cellStyle name="Input 2 7 3 13" xfId="34571"/>
    <cellStyle name="Input 2 7 3 2" xfId="34572"/>
    <cellStyle name="Input 2 7 3 2 10" xfId="34573"/>
    <cellStyle name="Input 2 7 3 2 2" xfId="34574"/>
    <cellStyle name="Input 2 7 3 2 2 2" xfId="34575"/>
    <cellStyle name="Input 2 7 3 2 2 3" xfId="34576"/>
    <cellStyle name="Input 2 7 3 2 2 4" xfId="34577"/>
    <cellStyle name="Input 2 7 3 2 2 5" xfId="34578"/>
    <cellStyle name="Input 2 7 3 2 2 6" xfId="34579"/>
    <cellStyle name="Input 2 7 3 2 2 7" xfId="34580"/>
    <cellStyle name="Input 2 7 3 2 2 8" xfId="34581"/>
    <cellStyle name="Input 2 7 3 2 2 9" xfId="34582"/>
    <cellStyle name="Input 2 7 3 2 3" xfId="34583"/>
    <cellStyle name="Input 2 7 3 2 4" xfId="34584"/>
    <cellStyle name="Input 2 7 3 2 5" xfId="34585"/>
    <cellStyle name="Input 2 7 3 2 6" xfId="34586"/>
    <cellStyle name="Input 2 7 3 2 7" xfId="34587"/>
    <cellStyle name="Input 2 7 3 2 8" xfId="34588"/>
    <cellStyle name="Input 2 7 3 2 9" xfId="34589"/>
    <cellStyle name="Input 2 7 3 3" xfId="34590"/>
    <cellStyle name="Input 2 7 3 3 2" xfId="34591"/>
    <cellStyle name="Input 2 7 3 3 3" xfId="34592"/>
    <cellStyle name="Input 2 7 3 3 4" xfId="34593"/>
    <cellStyle name="Input 2 7 3 3 5" xfId="34594"/>
    <cellStyle name="Input 2 7 3 3 6" xfId="34595"/>
    <cellStyle name="Input 2 7 3 3 7" xfId="34596"/>
    <cellStyle name="Input 2 7 3 3 8" xfId="34597"/>
    <cellStyle name="Input 2 7 3 4" xfId="34598"/>
    <cellStyle name="Input 2 7 3 4 2" xfId="34599"/>
    <cellStyle name="Input 2 7 3 4 3" xfId="34600"/>
    <cellStyle name="Input 2 7 3 4 4" xfId="34601"/>
    <cellStyle name="Input 2 7 3 4 5" xfId="34602"/>
    <cellStyle name="Input 2 7 3 4 6" xfId="34603"/>
    <cellStyle name="Input 2 7 3 4 7" xfId="34604"/>
    <cellStyle name="Input 2 7 3 4 8" xfId="34605"/>
    <cellStyle name="Input 2 7 3 4 9" xfId="34606"/>
    <cellStyle name="Input 2 7 3 5" xfId="34607"/>
    <cellStyle name="Input 2 7 3 6" xfId="34608"/>
    <cellStyle name="Input 2 7 3 7" xfId="34609"/>
    <cellStyle name="Input 2 7 3 8" xfId="34610"/>
    <cellStyle name="Input 2 7 3 9" xfId="34611"/>
    <cellStyle name="Input 2 7 4" xfId="34612"/>
    <cellStyle name="Input 2 7 4 10" xfId="34613"/>
    <cellStyle name="Input 2 7 4 11" xfId="34614"/>
    <cellStyle name="Input 2 7 4 12" xfId="34615"/>
    <cellStyle name="Input 2 7 4 13" xfId="34616"/>
    <cellStyle name="Input 2 7 4 2" xfId="34617"/>
    <cellStyle name="Input 2 7 4 2 10" xfId="34618"/>
    <cellStyle name="Input 2 7 4 2 2" xfId="34619"/>
    <cellStyle name="Input 2 7 4 2 2 2" xfId="34620"/>
    <cellStyle name="Input 2 7 4 2 2 3" xfId="34621"/>
    <cellStyle name="Input 2 7 4 2 2 4" xfId="34622"/>
    <cellStyle name="Input 2 7 4 2 2 5" xfId="34623"/>
    <cellStyle name="Input 2 7 4 2 2 6" xfId="34624"/>
    <cellStyle name="Input 2 7 4 2 2 7" xfId="34625"/>
    <cellStyle name="Input 2 7 4 2 2 8" xfId="34626"/>
    <cellStyle name="Input 2 7 4 2 2 9" xfId="34627"/>
    <cellStyle name="Input 2 7 4 2 3" xfId="34628"/>
    <cellStyle name="Input 2 7 4 2 4" xfId="34629"/>
    <cellStyle name="Input 2 7 4 2 5" xfId="34630"/>
    <cellStyle name="Input 2 7 4 2 6" xfId="34631"/>
    <cellStyle name="Input 2 7 4 2 7" xfId="34632"/>
    <cellStyle name="Input 2 7 4 2 8" xfId="34633"/>
    <cellStyle name="Input 2 7 4 2 9" xfId="34634"/>
    <cellStyle name="Input 2 7 4 3" xfId="34635"/>
    <cellStyle name="Input 2 7 4 3 2" xfId="34636"/>
    <cellStyle name="Input 2 7 4 3 3" xfId="34637"/>
    <cellStyle name="Input 2 7 4 3 4" xfId="34638"/>
    <cellStyle name="Input 2 7 4 3 5" xfId="34639"/>
    <cellStyle name="Input 2 7 4 3 6" xfId="34640"/>
    <cellStyle name="Input 2 7 4 3 7" xfId="34641"/>
    <cellStyle name="Input 2 7 4 3 8" xfId="34642"/>
    <cellStyle name="Input 2 7 4 4" xfId="34643"/>
    <cellStyle name="Input 2 7 4 4 2" xfId="34644"/>
    <cellStyle name="Input 2 7 4 4 3" xfId="34645"/>
    <cellStyle name="Input 2 7 4 4 4" xfId="34646"/>
    <cellStyle name="Input 2 7 4 4 5" xfId="34647"/>
    <cellStyle name="Input 2 7 4 4 6" xfId="34648"/>
    <cellStyle name="Input 2 7 4 4 7" xfId="34649"/>
    <cellStyle name="Input 2 7 4 4 8" xfId="34650"/>
    <cellStyle name="Input 2 7 4 4 9" xfId="34651"/>
    <cellStyle name="Input 2 7 4 5" xfId="34652"/>
    <cellStyle name="Input 2 7 4 6" xfId="34653"/>
    <cellStyle name="Input 2 7 4 7" xfId="34654"/>
    <cellStyle name="Input 2 7 4 8" xfId="34655"/>
    <cellStyle name="Input 2 7 4 9" xfId="34656"/>
    <cellStyle name="Input 2 7 5" xfId="34657"/>
    <cellStyle name="Input 2 7 5 10" xfId="34658"/>
    <cellStyle name="Input 2 7 5 11" xfId="34659"/>
    <cellStyle name="Input 2 7 5 12" xfId="34660"/>
    <cellStyle name="Input 2 7 5 13" xfId="34661"/>
    <cellStyle name="Input 2 7 5 2" xfId="34662"/>
    <cellStyle name="Input 2 7 5 2 10" xfId="34663"/>
    <cellStyle name="Input 2 7 5 2 2" xfId="34664"/>
    <cellStyle name="Input 2 7 5 2 2 2" xfId="34665"/>
    <cellStyle name="Input 2 7 5 2 2 3" xfId="34666"/>
    <cellStyle name="Input 2 7 5 2 2 4" xfId="34667"/>
    <cellStyle name="Input 2 7 5 2 2 5" xfId="34668"/>
    <cellStyle name="Input 2 7 5 2 2 6" xfId="34669"/>
    <cellStyle name="Input 2 7 5 2 2 7" xfId="34670"/>
    <cellStyle name="Input 2 7 5 2 2 8" xfId="34671"/>
    <cellStyle name="Input 2 7 5 2 2 9" xfId="34672"/>
    <cellStyle name="Input 2 7 5 2 3" xfId="34673"/>
    <cellStyle name="Input 2 7 5 2 4" xfId="34674"/>
    <cellStyle name="Input 2 7 5 2 5" xfId="34675"/>
    <cellStyle name="Input 2 7 5 2 6" xfId="34676"/>
    <cellStyle name="Input 2 7 5 2 7" xfId="34677"/>
    <cellStyle name="Input 2 7 5 2 8" xfId="34678"/>
    <cellStyle name="Input 2 7 5 2 9" xfId="34679"/>
    <cellStyle name="Input 2 7 5 3" xfId="34680"/>
    <cellStyle name="Input 2 7 5 3 2" xfId="34681"/>
    <cellStyle name="Input 2 7 5 3 3" xfId="34682"/>
    <cellStyle name="Input 2 7 5 3 4" xfId="34683"/>
    <cellStyle name="Input 2 7 5 3 5" xfId="34684"/>
    <cellStyle name="Input 2 7 5 3 6" xfId="34685"/>
    <cellStyle name="Input 2 7 5 3 7" xfId="34686"/>
    <cellStyle name="Input 2 7 5 3 8" xfId="34687"/>
    <cellStyle name="Input 2 7 5 4" xfId="34688"/>
    <cellStyle name="Input 2 7 5 4 2" xfId="34689"/>
    <cellStyle name="Input 2 7 5 4 3" xfId="34690"/>
    <cellStyle name="Input 2 7 5 4 4" xfId="34691"/>
    <cellStyle name="Input 2 7 5 4 5" xfId="34692"/>
    <cellStyle name="Input 2 7 5 4 6" xfId="34693"/>
    <cellStyle name="Input 2 7 5 4 7" xfId="34694"/>
    <cellStyle name="Input 2 7 5 4 8" xfId="34695"/>
    <cellStyle name="Input 2 7 5 4 9" xfId="34696"/>
    <cellStyle name="Input 2 7 5 5" xfId="34697"/>
    <cellStyle name="Input 2 7 5 6" xfId="34698"/>
    <cellStyle name="Input 2 7 5 7" xfId="34699"/>
    <cellStyle name="Input 2 7 5 8" xfId="34700"/>
    <cellStyle name="Input 2 7 5 9" xfId="34701"/>
    <cellStyle name="Input 2 7 6" xfId="34702"/>
    <cellStyle name="Input 2 7 6 10" xfId="34703"/>
    <cellStyle name="Input 2 7 6 2" xfId="34704"/>
    <cellStyle name="Input 2 7 6 2 2" xfId="34705"/>
    <cellStyle name="Input 2 7 6 2 3" xfId="34706"/>
    <cellStyle name="Input 2 7 6 2 4" xfId="34707"/>
    <cellStyle name="Input 2 7 6 2 5" xfId="34708"/>
    <cellStyle name="Input 2 7 6 2 6" xfId="34709"/>
    <cellStyle name="Input 2 7 6 2 7" xfId="34710"/>
    <cellStyle name="Input 2 7 6 2 8" xfId="34711"/>
    <cellStyle name="Input 2 7 6 2 9" xfId="34712"/>
    <cellStyle name="Input 2 7 6 3" xfId="34713"/>
    <cellStyle name="Input 2 7 6 4" xfId="34714"/>
    <cellStyle name="Input 2 7 6 5" xfId="34715"/>
    <cellStyle name="Input 2 7 6 6" xfId="34716"/>
    <cellStyle name="Input 2 7 6 7" xfId="34717"/>
    <cellStyle name="Input 2 7 6 8" xfId="34718"/>
    <cellStyle name="Input 2 7 6 9" xfId="34719"/>
    <cellStyle name="Input 2 7 7" xfId="34720"/>
    <cellStyle name="Input 2 7 7 2" xfId="34721"/>
    <cellStyle name="Input 2 7 7 3" xfId="34722"/>
    <cellStyle name="Input 2 7 7 4" xfId="34723"/>
    <cellStyle name="Input 2 7 7 5" xfId="34724"/>
    <cellStyle name="Input 2 7 7 6" xfId="34725"/>
    <cellStyle name="Input 2 7 7 7" xfId="34726"/>
    <cellStyle name="Input 2 7 7 8" xfId="34727"/>
    <cellStyle name="Input 2 7 8" xfId="34728"/>
    <cellStyle name="Input 2 7 8 2" xfId="34729"/>
    <cellStyle name="Input 2 7 8 3" xfId="34730"/>
    <cellStyle name="Input 2 7 8 4" xfId="34731"/>
    <cellStyle name="Input 2 7 8 5" xfId="34732"/>
    <cellStyle name="Input 2 7 8 6" xfId="34733"/>
    <cellStyle name="Input 2 7 8 7" xfId="34734"/>
    <cellStyle name="Input 2 7 8 8" xfId="34735"/>
    <cellStyle name="Input 2 7 8 9" xfId="34736"/>
    <cellStyle name="Input 2 7 9" xfId="34737"/>
    <cellStyle name="Input 2 8" xfId="2315"/>
    <cellStyle name="Input 2 8 10" xfId="34738"/>
    <cellStyle name="Input 2 8 11" xfId="34739"/>
    <cellStyle name="Input 2 8 12" xfId="34740"/>
    <cellStyle name="Input 2 8 13" xfId="34741"/>
    <cellStyle name="Input 2 8 14" xfId="34742"/>
    <cellStyle name="Input 2 8 15" xfId="34743"/>
    <cellStyle name="Input 2 8 16" xfId="34744"/>
    <cellStyle name="Input 2 8 17" xfId="34745"/>
    <cellStyle name="Input 2 8 18" xfId="34746"/>
    <cellStyle name="Input 2 8 2" xfId="34747"/>
    <cellStyle name="Input 2 8 2 10" xfId="34748"/>
    <cellStyle name="Input 2 8 2 2" xfId="34749"/>
    <cellStyle name="Input 2 8 2 2 2" xfId="34750"/>
    <cellStyle name="Input 2 8 2 2 3" xfId="34751"/>
    <cellStyle name="Input 2 8 2 2 4" xfId="34752"/>
    <cellStyle name="Input 2 8 2 2 5" xfId="34753"/>
    <cellStyle name="Input 2 8 2 2 6" xfId="34754"/>
    <cellStyle name="Input 2 8 2 2 7" xfId="34755"/>
    <cellStyle name="Input 2 8 2 2 8" xfId="34756"/>
    <cellStyle name="Input 2 8 2 2 9" xfId="34757"/>
    <cellStyle name="Input 2 8 2 3" xfId="34758"/>
    <cellStyle name="Input 2 8 2 4" xfId="34759"/>
    <cellStyle name="Input 2 8 2 5" xfId="34760"/>
    <cellStyle name="Input 2 8 2 6" xfId="34761"/>
    <cellStyle name="Input 2 8 2 7" xfId="34762"/>
    <cellStyle name="Input 2 8 2 8" xfId="34763"/>
    <cellStyle name="Input 2 8 2 9" xfId="34764"/>
    <cellStyle name="Input 2 8 3" xfId="34765"/>
    <cellStyle name="Input 2 8 3 2" xfId="34766"/>
    <cellStyle name="Input 2 8 3 3" xfId="34767"/>
    <cellStyle name="Input 2 8 3 4" xfId="34768"/>
    <cellStyle name="Input 2 8 3 5" xfId="34769"/>
    <cellStyle name="Input 2 8 3 6" xfId="34770"/>
    <cellStyle name="Input 2 8 3 7" xfId="34771"/>
    <cellStyle name="Input 2 8 3 8" xfId="34772"/>
    <cellStyle name="Input 2 8 4" xfId="34773"/>
    <cellStyle name="Input 2 8 4 2" xfId="34774"/>
    <cellStyle name="Input 2 8 4 3" xfId="34775"/>
    <cellStyle name="Input 2 8 4 4" xfId="34776"/>
    <cellStyle name="Input 2 8 4 5" xfId="34777"/>
    <cellStyle name="Input 2 8 4 6" xfId="34778"/>
    <cellStyle name="Input 2 8 4 7" xfId="34779"/>
    <cellStyle name="Input 2 8 4 8" xfId="34780"/>
    <cellStyle name="Input 2 8 4 9" xfId="34781"/>
    <cellStyle name="Input 2 8 5" xfId="34782"/>
    <cellStyle name="Input 2 8 6" xfId="34783"/>
    <cellStyle name="Input 2 8 7" xfId="34784"/>
    <cellStyle name="Input 2 8 8" xfId="34785"/>
    <cellStyle name="Input 2 8 9" xfId="34786"/>
    <cellStyle name="Input 2 9" xfId="2316"/>
    <cellStyle name="Input 2 9 10" xfId="34787"/>
    <cellStyle name="Input 2 9 11" xfId="34788"/>
    <cellStyle name="Input 2 9 12" xfId="34789"/>
    <cellStyle name="Input 2 9 13" xfId="34790"/>
    <cellStyle name="Input 2 9 14" xfId="34791"/>
    <cellStyle name="Input 2 9 15" xfId="34792"/>
    <cellStyle name="Input 2 9 16" xfId="34793"/>
    <cellStyle name="Input 2 9 17" xfId="34794"/>
    <cellStyle name="Input 2 9 18" xfId="34795"/>
    <cellStyle name="Input 2 9 2" xfId="34796"/>
    <cellStyle name="Input 2 9 2 10" xfId="34797"/>
    <cellStyle name="Input 2 9 2 2" xfId="34798"/>
    <cellStyle name="Input 2 9 2 2 2" xfId="34799"/>
    <cellStyle name="Input 2 9 2 2 3" xfId="34800"/>
    <cellStyle name="Input 2 9 2 2 4" xfId="34801"/>
    <cellStyle name="Input 2 9 2 2 5" xfId="34802"/>
    <cellStyle name="Input 2 9 2 2 6" xfId="34803"/>
    <cellStyle name="Input 2 9 2 2 7" xfId="34804"/>
    <cellStyle name="Input 2 9 2 2 8" xfId="34805"/>
    <cellStyle name="Input 2 9 2 2 9" xfId="34806"/>
    <cellStyle name="Input 2 9 2 3" xfId="34807"/>
    <cellStyle name="Input 2 9 2 4" xfId="34808"/>
    <cellStyle name="Input 2 9 2 5" xfId="34809"/>
    <cellStyle name="Input 2 9 2 6" xfId="34810"/>
    <cellStyle name="Input 2 9 2 7" xfId="34811"/>
    <cellStyle name="Input 2 9 2 8" xfId="34812"/>
    <cellStyle name="Input 2 9 2 9" xfId="34813"/>
    <cellStyle name="Input 2 9 3" xfId="34814"/>
    <cellStyle name="Input 2 9 3 2" xfId="34815"/>
    <cellStyle name="Input 2 9 3 3" xfId="34816"/>
    <cellStyle name="Input 2 9 3 4" xfId="34817"/>
    <cellStyle name="Input 2 9 3 5" xfId="34818"/>
    <cellStyle name="Input 2 9 3 6" xfId="34819"/>
    <cellStyle name="Input 2 9 3 7" xfId="34820"/>
    <cellStyle name="Input 2 9 3 8" xfId="34821"/>
    <cellStyle name="Input 2 9 4" xfId="34822"/>
    <cellStyle name="Input 2 9 4 2" xfId="34823"/>
    <cellStyle name="Input 2 9 4 3" xfId="34824"/>
    <cellStyle name="Input 2 9 4 4" xfId="34825"/>
    <cellStyle name="Input 2 9 4 5" xfId="34826"/>
    <cellStyle name="Input 2 9 4 6" xfId="34827"/>
    <cellStyle name="Input 2 9 4 7" xfId="34828"/>
    <cellStyle name="Input 2 9 4 8" xfId="34829"/>
    <cellStyle name="Input 2 9 4 9" xfId="34830"/>
    <cellStyle name="Input 2 9 5" xfId="34831"/>
    <cellStyle name="Input 2 9 6" xfId="34832"/>
    <cellStyle name="Input 2 9 7" xfId="34833"/>
    <cellStyle name="Input 2 9 8" xfId="34834"/>
    <cellStyle name="Input 2 9 9" xfId="34835"/>
    <cellStyle name="Input 3" xfId="2317"/>
    <cellStyle name="Input 3 10" xfId="34836"/>
    <cellStyle name="Input 3 11" xfId="34837"/>
    <cellStyle name="Input 3 12" xfId="34838"/>
    <cellStyle name="Input 3 13" xfId="34839"/>
    <cellStyle name="Input 3 14" xfId="34840"/>
    <cellStyle name="Input 3 15" xfId="34841"/>
    <cellStyle name="Input 3 16" xfId="34842"/>
    <cellStyle name="Input 3 2" xfId="34843"/>
    <cellStyle name="Input 3 2 10" xfId="34844"/>
    <cellStyle name="Input 3 2 11" xfId="34845"/>
    <cellStyle name="Input 3 2 12" xfId="34846"/>
    <cellStyle name="Input 3 2 13" xfId="34847"/>
    <cellStyle name="Input 3 2 14" xfId="34848"/>
    <cellStyle name="Input 3 2 2" xfId="34849"/>
    <cellStyle name="Input 3 2 2 10" xfId="34850"/>
    <cellStyle name="Input 3 2 2 11" xfId="34851"/>
    <cellStyle name="Input 3 2 2 12" xfId="34852"/>
    <cellStyle name="Input 3 2 2 2" xfId="34853"/>
    <cellStyle name="Input 3 2 2 2 10" xfId="34854"/>
    <cellStyle name="Input 3 2 2 2 11" xfId="34855"/>
    <cellStyle name="Input 3 2 2 2 12" xfId="34856"/>
    <cellStyle name="Input 3 2 2 2 13" xfId="34857"/>
    <cellStyle name="Input 3 2 2 2 14" xfId="34858"/>
    <cellStyle name="Input 3 2 2 2 15" xfId="34859"/>
    <cellStyle name="Input 3 2 2 2 16" xfId="34860"/>
    <cellStyle name="Input 3 2 2 2 17" xfId="34861"/>
    <cellStyle name="Input 3 2 2 2 18" xfId="34862"/>
    <cellStyle name="Input 3 2 2 2 19" xfId="34863"/>
    <cellStyle name="Input 3 2 2 2 2" xfId="34864"/>
    <cellStyle name="Input 3 2 2 2 2 10" xfId="34865"/>
    <cellStyle name="Input 3 2 2 2 2 11" xfId="34866"/>
    <cellStyle name="Input 3 2 2 2 2 12" xfId="34867"/>
    <cellStyle name="Input 3 2 2 2 2 13" xfId="34868"/>
    <cellStyle name="Input 3 2 2 2 2 2" xfId="34869"/>
    <cellStyle name="Input 3 2 2 2 2 2 10" xfId="34870"/>
    <cellStyle name="Input 3 2 2 2 2 2 2" xfId="34871"/>
    <cellStyle name="Input 3 2 2 2 2 2 2 2" xfId="34872"/>
    <cellStyle name="Input 3 2 2 2 2 2 2 3" xfId="34873"/>
    <cellStyle name="Input 3 2 2 2 2 2 2 4" xfId="34874"/>
    <cellStyle name="Input 3 2 2 2 2 2 2 5" xfId="34875"/>
    <cellStyle name="Input 3 2 2 2 2 2 2 6" xfId="34876"/>
    <cellStyle name="Input 3 2 2 2 2 2 2 7" xfId="34877"/>
    <cellStyle name="Input 3 2 2 2 2 2 2 8" xfId="34878"/>
    <cellStyle name="Input 3 2 2 2 2 2 2 9" xfId="34879"/>
    <cellStyle name="Input 3 2 2 2 2 2 3" xfId="34880"/>
    <cellStyle name="Input 3 2 2 2 2 2 4" xfId="34881"/>
    <cellStyle name="Input 3 2 2 2 2 2 5" xfId="34882"/>
    <cellStyle name="Input 3 2 2 2 2 2 6" xfId="34883"/>
    <cellStyle name="Input 3 2 2 2 2 2 7" xfId="34884"/>
    <cellStyle name="Input 3 2 2 2 2 2 8" xfId="34885"/>
    <cellStyle name="Input 3 2 2 2 2 2 9" xfId="34886"/>
    <cellStyle name="Input 3 2 2 2 2 3" xfId="34887"/>
    <cellStyle name="Input 3 2 2 2 2 3 2" xfId="34888"/>
    <cellStyle name="Input 3 2 2 2 2 3 3" xfId="34889"/>
    <cellStyle name="Input 3 2 2 2 2 3 4" xfId="34890"/>
    <cellStyle name="Input 3 2 2 2 2 3 5" xfId="34891"/>
    <cellStyle name="Input 3 2 2 2 2 3 6" xfId="34892"/>
    <cellStyle name="Input 3 2 2 2 2 3 7" xfId="34893"/>
    <cellStyle name="Input 3 2 2 2 2 3 8" xfId="34894"/>
    <cellStyle name="Input 3 2 2 2 2 4" xfId="34895"/>
    <cellStyle name="Input 3 2 2 2 2 4 2" xfId="34896"/>
    <cellStyle name="Input 3 2 2 2 2 4 3" xfId="34897"/>
    <cellStyle name="Input 3 2 2 2 2 4 4" xfId="34898"/>
    <cellStyle name="Input 3 2 2 2 2 4 5" xfId="34899"/>
    <cellStyle name="Input 3 2 2 2 2 4 6" xfId="34900"/>
    <cellStyle name="Input 3 2 2 2 2 4 7" xfId="34901"/>
    <cellStyle name="Input 3 2 2 2 2 4 8" xfId="34902"/>
    <cellStyle name="Input 3 2 2 2 2 4 9" xfId="34903"/>
    <cellStyle name="Input 3 2 2 2 2 5" xfId="34904"/>
    <cellStyle name="Input 3 2 2 2 2 6" xfId="34905"/>
    <cellStyle name="Input 3 2 2 2 2 7" xfId="34906"/>
    <cellStyle name="Input 3 2 2 2 2 8" xfId="34907"/>
    <cellStyle name="Input 3 2 2 2 2 9" xfId="34908"/>
    <cellStyle name="Input 3 2 2 2 3" xfId="34909"/>
    <cellStyle name="Input 3 2 2 2 3 10" xfId="34910"/>
    <cellStyle name="Input 3 2 2 2 3 11" xfId="34911"/>
    <cellStyle name="Input 3 2 2 2 3 12" xfId="34912"/>
    <cellStyle name="Input 3 2 2 2 3 13" xfId="34913"/>
    <cellStyle name="Input 3 2 2 2 3 2" xfId="34914"/>
    <cellStyle name="Input 3 2 2 2 3 2 10" xfId="34915"/>
    <cellStyle name="Input 3 2 2 2 3 2 2" xfId="34916"/>
    <cellStyle name="Input 3 2 2 2 3 2 2 2" xfId="34917"/>
    <cellStyle name="Input 3 2 2 2 3 2 2 3" xfId="34918"/>
    <cellStyle name="Input 3 2 2 2 3 2 2 4" xfId="34919"/>
    <cellStyle name="Input 3 2 2 2 3 2 2 5" xfId="34920"/>
    <cellStyle name="Input 3 2 2 2 3 2 2 6" xfId="34921"/>
    <cellStyle name="Input 3 2 2 2 3 2 2 7" xfId="34922"/>
    <cellStyle name="Input 3 2 2 2 3 2 2 8" xfId="34923"/>
    <cellStyle name="Input 3 2 2 2 3 2 2 9" xfId="34924"/>
    <cellStyle name="Input 3 2 2 2 3 2 3" xfId="34925"/>
    <cellStyle name="Input 3 2 2 2 3 2 4" xfId="34926"/>
    <cellStyle name="Input 3 2 2 2 3 2 5" xfId="34927"/>
    <cellStyle name="Input 3 2 2 2 3 2 6" xfId="34928"/>
    <cellStyle name="Input 3 2 2 2 3 2 7" xfId="34929"/>
    <cellStyle name="Input 3 2 2 2 3 2 8" xfId="34930"/>
    <cellStyle name="Input 3 2 2 2 3 2 9" xfId="34931"/>
    <cellStyle name="Input 3 2 2 2 3 3" xfId="34932"/>
    <cellStyle name="Input 3 2 2 2 3 3 2" xfId="34933"/>
    <cellStyle name="Input 3 2 2 2 3 3 3" xfId="34934"/>
    <cellStyle name="Input 3 2 2 2 3 3 4" xfId="34935"/>
    <cellStyle name="Input 3 2 2 2 3 3 5" xfId="34936"/>
    <cellStyle name="Input 3 2 2 2 3 3 6" xfId="34937"/>
    <cellStyle name="Input 3 2 2 2 3 3 7" xfId="34938"/>
    <cellStyle name="Input 3 2 2 2 3 3 8" xfId="34939"/>
    <cellStyle name="Input 3 2 2 2 3 4" xfId="34940"/>
    <cellStyle name="Input 3 2 2 2 3 4 2" xfId="34941"/>
    <cellStyle name="Input 3 2 2 2 3 4 3" xfId="34942"/>
    <cellStyle name="Input 3 2 2 2 3 4 4" xfId="34943"/>
    <cellStyle name="Input 3 2 2 2 3 4 5" xfId="34944"/>
    <cellStyle name="Input 3 2 2 2 3 4 6" xfId="34945"/>
    <cellStyle name="Input 3 2 2 2 3 4 7" xfId="34946"/>
    <cellStyle name="Input 3 2 2 2 3 4 8" xfId="34947"/>
    <cellStyle name="Input 3 2 2 2 3 4 9" xfId="34948"/>
    <cellStyle name="Input 3 2 2 2 3 5" xfId="34949"/>
    <cellStyle name="Input 3 2 2 2 3 6" xfId="34950"/>
    <cellStyle name="Input 3 2 2 2 3 7" xfId="34951"/>
    <cellStyle name="Input 3 2 2 2 3 8" xfId="34952"/>
    <cellStyle name="Input 3 2 2 2 3 9" xfId="34953"/>
    <cellStyle name="Input 3 2 2 2 4" xfId="34954"/>
    <cellStyle name="Input 3 2 2 2 4 10" xfId="34955"/>
    <cellStyle name="Input 3 2 2 2 4 11" xfId="34956"/>
    <cellStyle name="Input 3 2 2 2 4 12" xfId="34957"/>
    <cellStyle name="Input 3 2 2 2 4 13" xfId="34958"/>
    <cellStyle name="Input 3 2 2 2 4 2" xfId="34959"/>
    <cellStyle name="Input 3 2 2 2 4 2 10" xfId="34960"/>
    <cellStyle name="Input 3 2 2 2 4 2 2" xfId="34961"/>
    <cellStyle name="Input 3 2 2 2 4 2 2 2" xfId="34962"/>
    <cellStyle name="Input 3 2 2 2 4 2 2 3" xfId="34963"/>
    <cellStyle name="Input 3 2 2 2 4 2 2 4" xfId="34964"/>
    <cellStyle name="Input 3 2 2 2 4 2 2 5" xfId="34965"/>
    <cellStyle name="Input 3 2 2 2 4 2 2 6" xfId="34966"/>
    <cellStyle name="Input 3 2 2 2 4 2 2 7" xfId="34967"/>
    <cellStyle name="Input 3 2 2 2 4 2 2 8" xfId="34968"/>
    <cellStyle name="Input 3 2 2 2 4 2 2 9" xfId="34969"/>
    <cellStyle name="Input 3 2 2 2 4 2 3" xfId="34970"/>
    <cellStyle name="Input 3 2 2 2 4 2 4" xfId="34971"/>
    <cellStyle name="Input 3 2 2 2 4 2 5" xfId="34972"/>
    <cellStyle name="Input 3 2 2 2 4 2 6" xfId="34973"/>
    <cellStyle name="Input 3 2 2 2 4 2 7" xfId="34974"/>
    <cellStyle name="Input 3 2 2 2 4 2 8" xfId="34975"/>
    <cellStyle name="Input 3 2 2 2 4 2 9" xfId="34976"/>
    <cellStyle name="Input 3 2 2 2 4 3" xfId="34977"/>
    <cellStyle name="Input 3 2 2 2 4 3 2" xfId="34978"/>
    <cellStyle name="Input 3 2 2 2 4 3 3" xfId="34979"/>
    <cellStyle name="Input 3 2 2 2 4 3 4" xfId="34980"/>
    <cellStyle name="Input 3 2 2 2 4 3 5" xfId="34981"/>
    <cellStyle name="Input 3 2 2 2 4 3 6" xfId="34982"/>
    <cellStyle name="Input 3 2 2 2 4 3 7" xfId="34983"/>
    <cellStyle name="Input 3 2 2 2 4 3 8" xfId="34984"/>
    <cellStyle name="Input 3 2 2 2 4 4" xfId="34985"/>
    <cellStyle name="Input 3 2 2 2 4 4 2" xfId="34986"/>
    <cellStyle name="Input 3 2 2 2 4 4 3" xfId="34987"/>
    <cellStyle name="Input 3 2 2 2 4 4 4" xfId="34988"/>
    <cellStyle name="Input 3 2 2 2 4 4 5" xfId="34989"/>
    <cellStyle name="Input 3 2 2 2 4 4 6" xfId="34990"/>
    <cellStyle name="Input 3 2 2 2 4 4 7" xfId="34991"/>
    <cellStyle name="Input 3 2 2 2 4 4 8" xfId="34992"/>
    <cellStyle name="Input 3 2 2 2 4 4 9" xfId="34993"/>
    <cellStyle name="Input 3 2 2 2 4 5" xfId="34994"/>
    <cellStyle name="Input 3 2 2 2 4 6" xfId="34995"/>
    <cellStyle name="Input 3 2 2 2 4 7" xfId="34996"/>
    <cellStyle name="Input 3 2 2 2 4 8" xfId="34997"/>
    <cellStyle name="Input 3 2 2 2 4 9" xfId="34998"/>
    <cellStyle name="Input 3 2 2 2 5" xfId="34999"/>
    <cellStyle name="Input 3 2 2 2 5 10" xfId="35000"/>
    <cellStyle name="Input 3 2 2 2 5 11" xfId="35001"/>
    <cellStyle name="Input 3 2 2 2 5 12" xfId="35002"/>
    <cellStyle name="Input 3 2 2 2 5 13" xfId="35003"/>
    <cellStyle name="Input 3 2 2 2 5 2" xfId="35004"/>
    <cellStyle name="Input 3 2 2 2 5 2 10" xfId="35005"/>
    <cellStyle name="Input 3 2 2 2 5 2 2" xfId="35006"/>
    <cellStyle name="Input 3 2 2 2 5 2 2 2" xfId="35007"/>
    <cellStyle name="Input 3 2 2 2 5 2 2 3" xfId="35008"/>
    <cellStyle name="Input 3 2 2 2 5 2 2 4" xfId="35009"/>
    <cellStyle name="Input 3 2 2 2 5 2 2 5" xfId="35010"/>
    <cellStyle name="Input 3 2 2 2 5 2 2 6" xfId="35011"/>
    <cellStyle name="Input 3 2 2 2 5 2 2 7" xfId="35012"/>
    <cellStyle name="Input 3 2 2 2 5 2 2 8" xfId="35013"/>
    <cellStyle name="Input 3 2 2 2 5 2 2 9" xfId="35014"/>
    <cellStyle name="Input 3 2 2 2 5 2 3" xfId="35015"/>
    <cellStyle name="Input 3 2 2 2 5 2 4" xfId="35016"/>
    <cellStyle name="Input 3 2 2 2 5 2 5" xfId="35017"/>
    <cellStyle name="Input 3 2 2 2 5 2 6" xfId="35018"/>
    <cellStyle name="Input 3 2 2 2 5 2 7" xfId="35019"/>
    <cellStyle name="Input 3 2 2 2 5 2 8" xfId="35020"/>
    <cellStyle name="Input 3 2 2 2 5 2 9" xfId="35021"/>
    <cellStyle name="Input 3 2 2 2 5 3" xfId="35022"/>
    <cellStyle name="Input 3 2 2 2 5 3 2" xfId="35023"/>
    <cellStyle name="Input 3 2 2 2 5 3 3" xfId="35024"/>
    <cellStyle name="Input 3 2 2 2 5 3 4" xfId="35025"/>
    <cellStyle name="Input 3 2 2 2 5 3 5" xfId="35026"/>
    <cellStyle name="Input 3 2 2 2 5 3 6" xfId="35027"/>
    <cellStyle name="Input 3 2 2 2 5 3 7" xfId="35028"/>
    <cellStyle name="Input 3 2 2 2 5 3 8" xfId="35029"/>
    <cellStyle name="Input 3 2 2 2 5 4" xfId="35030"/>
    <cellStyle name="Input 3 2 2 2 5 4 2" xfId="35031"/>
    <cellStyle name="Input 3 2 2 2 5 4 3" xfId="35032"/>
    <cellStyle name="Input 3 2 2 2 5 4 4" xfId="35033"/>
    <cellStyle name="Input 3 2 2 2 5 4 5" xfId="35034"/>
    <cellStyle name="Input 3 2 2 2 5 4 6" xfId="35035"/>
    <cellStyle name="Input 3 2 2 2 5 4 7" xfId="35036"/>
    <cellStyle name="Input 3 2 2 2 5 4 8" xfId="35037"/>
    <cellStyle name="Input 3 2 2 2 5 4 9" xfId="35038"/>
    <cellStyle name="Input 3 2 2 2 5 5" xfId="35039"/>
    <cellStyle name="Input 3 2 2 2 5 6" xfId="35040"/>
    <cellStyle name="Input 3 2 2 2 5 7" xfId="35041"/>
    <cellStyle name="Input 3 2 2 2 5 8" xfId="35042"/>
    <cellStyle name="Input 3 2 2 2 5 9" xfId="35043"/>
    <cellStyle name="Input 3 2 2 2 6" xfId="35044"/>
    <cellStyle name="Input 3 2 2 2 6 10" xfId="35045"/>
    <cellStyle name="Input 3 2 2 2 6 2" xfId="35046"/>
    <cellStyle name="Input 3 2 2 2 6 2 2" xfId="35047"/>
    <cellStyle name="Input 3 2 2 2 6 2 3" xfId="35048"/>
    <cellStyle name="Input 3 2 2 2 6 2 4" xfId="35049"/>
    <cellStyle name="Input 3 2 2 2 6 2 5" xfId="35050"/>
    <cellStyle name="Input 3 2 2 2 6 2 6" xfId="35051"/>
    <cellStyle name="Input 3 2 2 2 6 2 7" xfId="35052"/>
    <cellStyle name="Input 3 2 2 2 6 2 8" xfId="35053"/>
    <cellStyle name="Input 3 2 2 2 6 2 9" xfId="35054"/>
    <cellStyle name="Input 3 2 2 2 6 3" xfId="35055"/>
    <cellStyle name="Input 3 2 2 2 6 4" xfId="35056"/>
    <cellStyle name="Input 3 2 2 2 6 5" xfId="35057"/>
    <cellStyle name="Input 3 2 2 2 6 6" xfId="35058"/>
    <cellStyle name="Input 3 2 2 2 6 7" xfId="35059"/>
    <cellStyle name="Input 3 2 2 2 6 8" xfId="35060"/>
    <cellStyle name="Input 3 2 2 2 6 9" xfId="35061"/>
    <cellStyle name="Input 3 2 2 2 7" xfId="35062"/>
    <cellStyle name="Input 3 2 2 2 7 2" xfId="35063"/>
    <cellStyle name="Input 3 2 2 2 7 3" xfId="35064"/>
    <cellStyle name="Input 3 2 2 2 7 4" xfId="35065"/>
    <cellStyle name="Input 3 2 2 2 7 5" xfId="35066"/>
    <cellStyle name="Input 3 2 2 2 7 6" xfId="35067"/>
    <cellStyle name="Input 3 2 2 2 7 7" xfId="35068"/>
    <cellStyle name="Input 3 2 2 2 7 8" xfId="35069"/>
    <cellStyle name="Input 3 2 2 2 8" xfId="35070"/>
    <cellStyle name="Input 3 2 2 2 8 2" xfId="35071"/>
    <cellStyle name="Input 3 2 2 2 8 3" xfId="35072"/>
    <cellStyle name="Input 3 2 2 2 8 4" xfId="35073"/>
    <cellStyle name="Input 3 2 2 2 8 5" xfId="35074"/>
    <cellStyle name="Input 3 2 2 2 8 6" xfId="35075"/>
    <cellStyle name="Input 3 2 2 2 8 7" xfId="35076"/>
    <cellStyle name="Input 3 2 2 2 8 8" xfId="35077"/>
    <cellStyle name="Input 3 2 2 2 8 9" xfId="35078"/>
    <cellStyle name="Input 3 2 2 2 9" xfId="35079"/>
    <cellStyle name="Input 3 2 2 3" xfId="35080"/>
    <cellStyle name="Input 3 2 2 3 10" xfId="35081"/>
    <cellStyle name="Input 3 2 2 3 11" xfId="35082"/>
    <cellStyle name="Input 3 2 2 3 12" xfId="35083"/>
    <cellStyle name="Input 3 2 2 3 13" xfId="35084"/>
    <cellStyle name="Input 3 2 2 3 14" xfId="35085"/>
    <cellStyle name="Input 3 2 2 3 15" xfId="35086"/>
    <cellStyle name="Input 3 2 2 3 16" xfId="35087"/>
    <cellStyle name="Input 3 2 2 3 17" xfId="35088"/>
    <cellStyle name="Input 3 2 2 3 2" xfId="35089"/>
    <cellStyle name="Input 3 2 2 3 2 10" xfId="35090"/>
    <cellStyle name="Input 3 2 2 3 2 11" xfId="35091"/>
    <cellStyle name="Input 3 2 2 3 2 12" xfId="35092"/>
    <cellStyle name="Input 3 2 2 3 2 13" xfId="35093"/>
    <cellStyle name="Input 3 2 2 3 2 2" xfId="35094"/>
    <cellStyle name="Input 3 2 2 3 2 2 10" xfId="35095"/>
    <cellStyle name="Input 3 2 2 3 2 2 2" xfId="35096"/>
    <cellStyle name="Input 3 2 2 3 2 2 2 2" xfId="35097"/>
    <cellStyle name="Input 3 2 2 3 2 2 2 3" xfId="35098"/>
    <cellStyle name="Input 3 2 2 3 2 2 2 4" xfId="35099"/>
    <cellStyle name="Input 3 2 2 3 2 2 2 5" xfId="35100"/>
    <cellStyle name="Input 3 2 2 3 2 2 2 6" xfId="35101"/>
    <cellStyle name="Input 3 2 2 3 2 2 2 7" xfId="35102"/>
    <cellStyle name="Input 3 2 2 3 2 2 2 8" xfId="35103"/>
    <cellStyle name="Input 3 2 2 3 2 2 2 9" xfId="35104"/>
    <cellStyle name="Input 3 2 2 3 2 2 3" xfId="35105"/>
    <cellStyle name="Input 3 2 2 3 2 2 4" xfId="35106"/>
    <cellStyle name="Input 3 2 2 3 2 2 5" xfId="35107"/>
    <cellStyle name="Input 3 2 2 3 2 2 6" xfId="35108"/>
    <cellStyle name="Input 3 2 2 3 2 2 7" xfId="35109"/>
    <cellStyle name="Input 3 2 2 3 2 2 8" xfId="35110"/>
    <cellStyle name="Input 3 2 2 3 2 2 9" xfId="35111"/>
    <cellStyle name="Input 3 2 2 3 2 3" xfId="35112"/>
    <cellStyle name="Input 3 2 2 3 2 3 2" xfId="35113"/>
    <cellStyle name="Input 3 2 2 3 2 3 3" xfId="35114"/>
    <cellStyle name="Input 3 2 2 3 2 3 4" xfId="35115"/>
    <cellStyle name="Input 3 2 2 3 2 3 5" xfId="35116"/>
    <cellStyle name="Input 3 2 2 3 2 3 6" xfId="35117"/>
    <cellStyle name="Input 3 2 2 3 2 3 7" xfId="35118"/>
    <cellStyle name="Input 3 2 2 3 2 3 8" xfId="35119"/>
    <cellStyle name="Input 3 2 2 3 2 4" xfId="35120"/>
    <cellStyle name="Input 3 2 2 3 2 4 2" xfId="35121"/>
    <cellStyle name="Input 3 2 2 3 2 4 3" xfId="35122"/>
    <cellStyle name="Input 3 2 2 3 2 4 4" xfId="35123"/>
    <cellStyle name="Input 3 2 2 3 2 4 5" xfId="35124"/>
    <cellStyle name="Input 3 2 2 3 2 4 6" xfId="35125"/>
    <cellStyle name="Input 3 2 2 3 2 4 7" xfId="35126"/>
    <cellStyle name="Input 3 2 2 3 2 4 8" xfId="35127"/>
    <cellStyle name="Input 3 2 2 3 2 4 9" xfId="35128"/>
    <cellStyle name="Input 3 2 2 3 2 5" xfId="35129"/>
    <cellStyle name="Input 3 2 2 3 2 6" xfId="35130"/>
    <cellStyle name="Input 3 2 2 3 2 7" xfId="35131"/>
    <cellStyle name="Input 3 2 2 3 2 8" xfId="35132"/>
    <cellStyle name="Input 3 2 2 3 2 9" xfId="35133"/>
    <cellStyle name="Input 3 2 2 3 3" xfId="35134"/>
    <cellStyle name="Input 3 2 2 3 3 10" xfId="35135"/>
    <cellStyle name="Input 3 2 2 3 3 11" xfId="35136"/>
    <cellStyle name="Input 3 2 2 3 3 12" xfId="35137"/>
    <cellStyle name="Input 3 2 2 3 3 13" xfId="35138"/>
    <cellStyle name="Input 3 2 2 3 3 2" xfId="35139"/>
    <cellStyle name="Input 3 2 2 3 3 2 10" xfId="35140"/>
    <cellStyle name="Input 3 2 2 3 3 2 2" xfId="35141"/>
    <cellStyle name="Input 3 2 2 3 3 2 2 2" xfId="35142"/>
    <cellStyle name="Input 3 2 2 3 3 2 2 3" xfId="35143"/>
    <cellStyle name="Input 3 2 2 3 3 2 2 4" xfId="35144"/>
    <cellStyle name="Input 3 2 2 3 3 2 2 5" xfId="35145"/>
    <cellStyle name="Input 3 2 2 3 3 2 2 6" xfId="35146"/>
    <cellStyle name="Input 3 2 2 3 3 2 2 7" xfId="35147"/>
    <cellStyle name="Input 3 2 2 3 3 2 2 8" xfId="35148"/>
    <cellStyle name="Input 3 2 2 3 3 2 2 9" xfId="35149"/>
    <cellStyle name="Input 3 2 2 3 3 2 3" xfId="35150"/>
    <cellStyle name="Input 3 2 2 3 3 2 4" xfId="35151"/>
    <cellStyle name="Input 3 2 2 3 3 2 5" xfId="35152"/>
    <cellStyle name="Input 3 2 2 3 3 2 6" xfId="35153"/>
    <cellStyle name="Input 3 2 2 3 3 2 7" xfId="35154"/>
    <cellStyle name="Input 3 2 2 3 3 2 8" xfId="35155"/>
    <cellStyle name="Input 3 2 2 3 3 2 9" xfId="35156"/>
    <cellStyle name="Input 3 2 2 3 3 3" xfId="35157"/>
    <cellStyle name="Input 3 2 2 3 3 3 2" xfId="35158"/>
    <cellStyle name="Input 3 2 2 3 3 3 3" xfId="35159"/>
    <cellStyle name="Input 3 2 2 3 3 3 4" xfId="35160"/>
    <cellStyle name="Input 3 2 2 3 3 3 5" xfId="35161"/>
    <cellStyle name="Input 3 2 2 3 3 3 6" xfId="35162"/>
    <cellStyle name="Input 3 2 2 3 3 3 7" xfId="35163"/>
    <cellStyle name="Input 3 2 2 3 3 3 8" xfId="35164"/>
    <cellStyle name="Input 3 2 2 3 3 4" xfId="35165"/>
    <cellStyle name="Input 3 2 2 3 3 4 2" xfId="35166"/>
    <cellStyle name="Input 3 2 2 3 3 4 3" xfId="35167"/>
    <cellStyle name="Input 3 2 2 3 3 4 4" xfId="35168"/>
    <cellStyle name="Input 3 2 2 3 3 4 5" xfId="35169"/>
    <cellStyle name="Input 3 2 2 3 3 4 6" xfId="35170"/>
    <cellStyle name="Input 3 2 2 3 3 4 7" xfId="35171"/>
    <cellStyle name="Input 3 2 2 3 3 4 8" xfId="35172"/>
    <cellStyle name="Input 3 2 2 3 3 4 9" xfId="35173"/>
    <cellStyle name="Input 3 2 2 3 3 5" xfId="35174"/>
    <cellStyle name="Input 3 2 2 3 3 6" xfId="35175"/>
    <cellStyle name="Input 3 2 2 3 3 7" xfId="35176"/>
    <cellStyle name="Input 3 2 2 3 3 8" xfId="35177"/>
    <cellStyle name="Input 3 2 2 3 3 9" xfId="35178"/>
    <cellStyle name="Input 3 2 2 3 4" xfId="35179"/>
    <cellStyle name="Input 3 2 2 3 4 10" xfId="35180"/>
    <cellStyle name="Input 3 2 2 3 4 11" xfId="35181"/>
    <cellStyle name="Input 3 2 2 3 4 12" xfId="35182"/>
    <cellStyle name="Input 3 2 2 3 4 13" xfId="35183"/>
    <cellStyle name="Input 3 2 2 3 4 2" xfId="35184"/>
    <cellStyle name="Input 3 2 2 3 4 2 10" xfId="35185"/>
    <cellStyle name="Input 3 2 2 3 4 2 2" xfId="35186"/>
    <cellStyle name="Input 3 2 2 3 4 2 2 2" xfId="35187"/>
    <cellStyle name="Input 3 2 2 3 4 2 2 3" xfId="35188"/>
    <cellStyle name="Input 3 2 2 3 4 2 2 4" xfId="35189"/>
    <cellStyle name="Input 3 2 2 3 4 2 2 5" xfId="35190"/>
    <cellStyle name="Input 3 2 2 3 4 2 2 6" xfId="35191"/>
    <cellStyle name="Input 3 2 2 3 4 2 2 7" xfId="35192"/>
    <cellStyle name="Input 3 2 2 3 4 2 2 8" xfId="35193"/>
    <cellStyle name="Input 3 2 2 3 4 2 2 9" xfId="35194"/>
    <cellStyle name="Input 3 2 2 3 4 2 3" xfId="35195"/>
    <cellStyle name="Input 3 2 2 3 4 2 4" xfId="35196"/>
    <cellStyle name="Input 3 2 2 3 4 2 5" xfId="35197"/>
    <cellStyle name="Input 3 2 2 3 4 2 6" xfId="35198"/>
    <cellStyle name="Input 3 2 2 3 4 2 7" xfId="35199"/>
    <cellStyle name="Input 3 2 2 3 4 2 8" xfId="35200"/>
    <cellStyle name="Input 3 2 2 3 4 2 9" xfId="35201"/>
    <cellStyle name="Input 3 2 2 3 4 3" xfId="35202"/>
    <cellStyle name="Input 3 2 2 3 4 3 2" xfId="35203"/>
    <cellStyle name="Input 3 2 2 3 4 3 3" xfId="35204"/>
    <cellStyle name="Input 3 2 2 3 4 3 4" xfId="35205"/>
    <cellStyle name="Input 3 2 2 3 4 3 5" xfId="35206"/>
    <cellStyle name="Input 3 2 2 3 4 3 6" xfId="35207"/>
    <cellStyle name="Input 3 2 2 3 4 3 7" xfId="35208"/>
    <cellStyle name="Input 3 2 2 3 4 3 8" xfId="35209"/>
    <cellStyle name="Input 3 2 2 3 4 4" xfId="35210"/>
    <cellStyle name="Input 3 2 2 3 4 4 2" xfId="35211"/>
    <cellStyle name="Input 3 2 2 3 4 4 3" xfId="35212"/>
    <cellStyle name="Input 3 2 2 3 4 4 4" xfId="35213"/>
    <cellStyle name="Input 3 2 2 3 4 4 5" xfId="35214"/>
    <cellStyle name="Input 3 2 2 3 4 4 6" xfId="35215"/>
    <cellStyle name="Input 3 2 2 3 4 4 7" xfId="35216"/>
    <cellStyle name="Input 3 2 2 3 4 4 8" xfId="35217"/>
    <cellStyle name="Input 3 2 2 3 4 4 9" xfId="35218"/>
    <cellStyle name="Input 3 2 2 3 4 5" xfId="35219"/>
    <cellStyle name="Input 3 2 2 3 4 6" xfId="35220"/>
    <cellStyle name="Input 3 2 2 3 4 7" xfId="35221"/>
    <cellStyle name="Input 3 2 2 3 4 8" xfId="35222"/>
    <cellStyle name="Input 3 2 2 3 4 9" xfId="35223"/>
    <cellStyle name="Input 3 2 2 3 5" xfId="35224"/>
    <cellStyle name="Input 3 2 2 3 5 10" xfId="35225"/>
    <cellStyle name="Input 3 2 2 3 5 2" xfId="35226"/>
    <cellStyle name="Input 3 2 2 3 5 2 2" xfId="35227"/>
    <cellStyle name="Input 3 2 2 3 5 2 3" xfId="35228"/>
    <cellStyle name="Input 3 2 2 3 5 2 4" xfId="35229"/>
    <cellStyle name="Input 3 2 2 3 5 2 5" xfId="35230"/>
    <cellStyle name="Input 3 2 2 3 5 2 6" xfId="35231"/>
    <cellStyle name="Input 3 2 2 3 5 2 7" xfId="35232"/>
    <cellStyle name="Input 3 2 2 3 5 2 8" xfId="35233"/>
    <cellStyle name="Input 3 2 2 3 5 2 9" xfId="35234"/>
    <cellStyle name="Input 3 2 2 3 5 3" xfId="35235"/>
    <cellStyle name="Input 3 2 2 3 5 4" xfId="35236"/>
    <cellStyle name="Input 3 2 2 3 5 5" xfId="35237"/>
    <cellStyle name="Input 3 2 2 3 5 6" xfId="35238"/>
    <cellStyle name="Input 3 2 2 3 5 7" xfId="35239"/>
    <cellStyle name="Input 3 2 2 3 5 8" xfId="35240"/>
    <cellStyle name="Input 3 2 2 3 5 9" xfId="35241"/>
    <cellStyle name="Input 3 2 2 3 6" xfId="35242"/>
    <cellStyle name="Input 3 2 2 3 6 2" xfId="35243"/>
    <cellStyle name="Input 3 2 2 3 6 3" xfId="35244"/>
    <cellStyle name="Input 3 2 2 3 6 4" xfId="35245"/>
    <cellStyle name="Input 3 2 2 3 6 5" xfId="35246"/>
    <cellStyle name="Input 3 2 2 3 6 6" xfId="35247"/>
    <cellStyle name="Input 3 2 2 3 6 7" xfId="35248"/>
    <cellStyle name="Input 3 2 2 3 6 8" xfId="35249"/>
    <cellStyle name="Input 3 2 2 3 7" xfId="35250"/>
    <cellStyle name="Input 3 2 2 3 7 2" xfId="35251"/>
    <cellStyle name="Input 3 2 2 3 7 3" xfId="35252"/>
    <cellStyle name="Input 3 2 2 3 7 4" xfId="35253"/>
    <cellStyle name="Input 3 2 2 3 7 5" xfId="35254"/>
    <cellStyle name="Input 3 2 2 3 7 6" xfId="35255"/>
    <cellStyle name="Input 3 2 2 3 7 7" xfId="35256"/>
    <cellStyle name="Input 3 2 2 3 7 8" xfId="35257"/>
    <cellStyle name="Input 3 2 2 3 7 9" xfId="35258"/>
    <cellStyle name="Input 3 2 2 3 8" xfId="35259"/>
    <cellStyle name="Input 3 2 2 3 9" xfId="35260"/>
    <cellStyle name="Input 3 2 2 4" xfId="35261"/>
    <cellStyle name="Input 3 2 2 4 10" xfId="35262"/>
    <cellStyle name="Input 3 2 2 4 11" xfId="35263"/>
    <cellStyle name="Input 3 2 2 4 12" xfId="35264"/>
    <cellStyle name="Input 3 2 2 4 13" xfId="35265"/>
    <cellStyle name="Input 3 2 2 4 2" xfId="35266"/>
    <cellStyle name="Input 3 2 2 4 2 10" xfId="35267"/>
    <cellStyle name="Input 3 2 2 4 2 2" xfId="35268"/>
    <cellStyle name="Input 3 2 2 4 2 2 2" xfId="35269"/>
    <cellStyle name="Input 3 2 2 4 2 2 3" xfId="35270"/>
    <cellStyle name="Input 3 2 2 4 2 2 4" xfId="35271"/>
    <cellStyle name="Input 3 2 2 4 2 2 5" xfId="35272"/>
    <cellStyle name="Input 3 2 2 4 2 2 6" xfId="35273"/>
    <cellStyle name="Input 3 2 2 4 2 2 7" xfId="35274"/>
    <cellStyle name="Input 3 2 2 4 2 2 8" xfId="35275"/>
    <cellStyle name="Input 3 2 2 4 2 2 9" xfId="35276"/>
    <cellStyle name="Input 3 2 2 4 2 3" xfId="35277"/>
    <cellStyle name="Input 3 2 2 4 2 4" xfId="35278"/>
    <cellStyle name="Input 3 2 2 4 2 5" xfId="35279"/>
    <cellStyle name="Input 3 2 2 4 2 6" xfId="35280"/>
    <cellStyle name="Input 3 2 2 4 2 7" xfId="35281"/>
    <cellStyle name="Input 3 2 2 4 2 8" xfId="35282"/>
    <cellStyle name="Input 3 2 2 4 2 9" xfId="35283"/>
    <cellStyle name="Input 3 2 2 4 3" xfId="35284"/>
    <cellStyle name="Input 3 2 2 4 3 2" xfId="35285"/>
    <cellStyle name="Input 3 2 2 4 3 3" xfId="35286"/>
    <cellStyle name="Input 3 2 2 4 3 4" xfId="35287"/>
    <cellStyle name="Input 3 2 2 4 3 5" xfId="35288"/>
    <cellStyle name="Input 3 2 2 4 3 6" xfId="35289"/>
    <cellStyle name="Input 3 2 2 4 3 7" xfId="35290"/>
    <cellStyle name="Input 3 2 2 4 3 8" xfId="35291"/>
    <cellStyle name="Input 3 2 2 4 4" xfId="35292"/>
    <cellStyle name="Input 3 2 2 4 4 2" xfId="35293"/>
    <cellStyle name="Input 3 2 2 4 4 3" xfId="35294"/>
    <cellStyle name="Input 3 2 2 4 4 4" xfId="35295"/>
    <cellStyle name="Input 3 2 2 4 4 5" xfId="35296"/>
    <cellStyle name="Input 3 2 2 4 4 6" xfId="35297"/>
    <cellStyle name="Input 3 2 2 4 4 7" xfId="35298"/>
    <cellStyle name="Input 3 2 2 4 4 8" xfId="35299"/>
    <cellStyle name="Input 3 2 2 4 4 9" xfId="35300"/>
    <cellStyle name="Input 3 2 2 4 5" xfId="35301"/>
    <cellStyle name="Input 3 2 2 4 6" xfId="35302"/>
    <cellStyle name="Input 3 2 2 4 7" xfId="35303"/>
    <cellStyle name="Input 3 2 2 4 8" xfId="35304"/>
    <cellStyle name="Input 3 2 2 4 9" xfId="35305"/>
    <cellStyle name="Input 3 2 2 5" xfId="35306"/>
    <cellStyle name="Input 3 2 2 5 2" xfId="35307"/>
    <cellStyle name="Input 3 2 2 5 3" xfId="35308"/>
    <cellStyle name="Input 3 2 2 5 4" xfId="35309"/>
    <cellStyle name="Input 3 2 2 5 5" xfId="35310"/>
    <cellStyle name="Input 3 2 2 5 6" xfId="35311"/>
    <cellStyle name="Input 3 2 2 5 7" xfId="35312"/>
    <cellStyle name="Input 3 2 2 5 8" xfId="35313"/>
    <cellStyle name="Input 3 2 2 5 9" xfId="35314"/>
    <cellStyle name="Input 3 2 2 6" xfId="35315"/>
    <cellStyle name="Input 3 2 2 7" xfId="35316"/>
    <cellStyle name="Input 3 2 2 8" xfId="35317"/>
    <cellStyle name="Input 3 2 2 9" xfId="35318"/>
    <cellStyle name="Input 3 2 3" xfId="35319"/>
    <cellStyle name="Input 3 2 3 10" xfId="35320"/>
    <cellStyle name="Input 3 2 3 11" xfId="35321"/>
    <cellStyle name="Input 3 2 3 12" xfId="35322"/>
    <cellStyle name="Input 3 2 3 13" xfId="35323"/>
    <cellStyle name="Input 3 2 3 14" xfId="35324"/>
    <cellStyle name="Input 3 2 3 15" xfId="35325"/>
    <cellStyle name="Input 3 2 3 16" xfId="35326"/>
    <cellStyle name="Input 3 2 3 17" xfId="35327"/>
    <cellStyle name="Input 3 2 3 18" xfId="35328"/>
    <cellStyle name="Input 3 2 3 19" xfId="35329"/>
    <cellStyle name="Input 3 2 3 2" xfId="35330"/>
    <cellStyle name="Input 3 2 3 2 10" xfId="35331"/>
    <cellStyle name="Input 3 2 3 2 11" xfId="35332"/>
    <cellStyle name="Input 3 2 3 2 12" xfId="35333"/>
    <cellStyle name="Input 3 2 3 2 13" xfId="35334"/>
    <cellStyle name="Input 3 2 3 2 2" xfId="35335"/>
    <cellStyle name="Input 3 2 3 2 2 10" xfId="35336"/>
    <cellStyle name="Input 3 2 3 2 2 2" xfId="35337"/>
    <cellStyle name="Input 3 2 3 2 2 2 2" xfId="35338"/>
    <cellStyle name="Input 3 2 3 2 2 2 3" xfId="35339"/>
    <cellStyle name="Input 3 2 3 2 2 2 4" xfId="35340"/>
    <cellStyle name="Input 3 2 3 2 2 2 5" xfId="35341"/>
    <cellStyle name="Input 3 2 3 2 2 2 6" xfId="35342"/>
    <cellStyle name="Input 3 2 3 2 2 2 7" xfId="35343"/>
    <cellStyle name="Input 3 2 3 2 2 2 8" xfId="35344"/>
    <cellStyle name="Input 3 2 3 2 2 2 9" xfId="35345"/>
    <cellStyle name="Input 3 2 3 2 2 3" xfId="35346"/>
    <cellStyle name="Input 3 2 3 2 2 4" xfId="35347"/>
    <cellStyle name="Input 3 2 3 2 2 5" xfId="35348"/>
    <cellStyle name="Input 3 2 3 2 2 6" xfId="35349"/>
    <cellStyle name="Input 3 2 3 2 2 7" xfId="35350"/>
    <cellStyle name="Input 3 2 3 2 2 8" xfId="35351"/>
    <cellStyle name="Input 3 2 3 2 2 9" xfId="35352"/>
    <cellStyle name="Input 3 2 3 2 3" xfId="35353"/>
    <cellStyle name="Input 3 2 3 2 3 2" xfId="35354"/>
    <cellStyle name="Input 3 2 3 2 3 3" xfId="35355"/>
    <cellStyle name="Input 3 2 3 2 3 4" xfId="35356"/>
    <cellStyle name="Input 3 2 3 2 3 5" xfId="35357"/>
    <cellStyle name="Input 3 2 3 2 3 6" xfId="35358"/>
    <cellStyle name="Input 3 2 3 2 3 7" xfId="35359"/>
    <cellStyle name="Input 3 2 3 2 3 8" xfId="35360"/>
    <cellStyle name="Input 3 2 3 2 4" xfId="35361"/>
    <cellStyle name="Input 3 2 3 2 4 2" xfId="35362"/>
    <cellStyle name="Input 3 2 3 2 4 3" xfId="35363"/>
    <cellStyle name="Input 3 2 3 2 4 4" xfId="35364"/>
    <cellStyle name="Input 3 2 3 2 4 5" xfId="35365"/>
    <cellStyle name="Input 3 2 3 2 4 6" xfId="35366"/>
    <cellStyle name="Input 3 2 3 2 4 7" xfId="35367"/>
    <cellStyle name="Input 3 2 3 2 4 8" xfId="35368"/>
    <cellStyle name="Input 3 2 3 2 4 9" xfId="35369"/>
    <cellStyle name="Input 3 2 3 2 5" xfId="35370"/>
    <cellStyle name="Input 3 2 3 2 6" xfId="35371"/>
    <cellStyle name="Input 3 2 3 2 7" xfId="35372"/>
    <cellStyle name="Input 3 2 3 2 8" xfId="35373"/>
    <cellStyle name="Input 3 2 3 2 9" xfId="35374"/>
    <cellStyle name="Input 3 2 3 3" xfId="35375"/>
    <cellStyle name="Input 3 2 3 3 10" xfId="35376"/>
    <cellStyle name="Input 3 2 3 3 11" xfId="35377"/>
    <cellStyle name="Input 3 2 3 3 12" xfId="35378"/>
    <cellStyle name="Input 3 2 3 3 13" xfId="35379"/>
    <cellStyle name="Input 3 2 3 3 2" xfId="35380"/>
    <cellStyle name="Input 3 2 3 3 2 10" xfId="35381"/>
    <cellStyle name="Input 3 2 3 3 2 2" xfId="35382"/>
    <cellStyle name="Input 3 2 3 3 2 2 2" xfId="35383"/>
    <cellStyle name="Input 3 2 3 3 2 2 3" xfId="35384"/>
    <cellStyle name="Input 3 2 3 3 2 2 4" xfId="35385"/>
    <cellStyle name="Input 3 2 3 3 2 2 5" xfId="35386"/>
    <cellStyle name="Input 3 2 3 3 2 2 6" xfId="35387"/>
    <cellStyle name="Input 3 2 3 3 2 2 7" xfId="35388"/>
    <cellStyle name="Input 3 2 3 3 2 2 8" xfId="35389"/>
    <cellStyle name="Input 3 2 3 3 2 2 9" xfId="35390"/>
    <cellStyle name="Input 3 2 3 3 2 3" xfId="35391"/>
    <cellStyle name="Input 3 2 3 3 2 4" xfId="35392"/>
    <cellStyle name="Input 3 2 3 3 2 5" xfId="35393"/>
    <cellStyle name="Input 3 2 3 3 2 6" xfId="35394"/>
    <cellStyle name="Input 3 2 3 3 2 7" xfId="35395"/>
    <cellStyle name="Input 3 2 3 3 2 8" xfId="35396"/>
    <cellStyle name="Input 3 2 3 3 2 9" xfId="35397"/>
    <cellStyle name="Input 3 2 3 3 3" xfId="35398"/>
    <cellStyle name="Input 3 2 3 3 3 2" xfId="35399"/>
    <cellStyle name="Input 3 2 3 3 3 3" xfId="35400"/>
    <cellStyle name="Input 3 2 3 3 3 4" xfId="35401"/>
    <cellStyle name="Input 3 2 3 3 3 5" xfId="35402"/>
    <cellStyle name="Input 3 2 3 3 3 6" xfId="35403"/>
    <cellStyle name="Input 3 2 3 3 3 7" xfId="35404"/>
    <cellStyle name="Input 3 2 3 3 3 8" xfId="35405"/>
    <cellStyle name="Input 3 2 3 3 4" xfId="35406"/>
    <cellStyle name="Input 3 2 3 3 4 2" xfId="35407"/>
    <cellStyle name="Input 3 2 3 3 4 3" xfId="35408"/>
    <cellStyle name="Input 3 2 3 3 4 4" xfId="35409"/>
    <cellStyle name="Input 3 2 3 3 4 5" xfId="35410"/>
    <cellStyle name="Input 3 2 3 3 4 6" xfId="35411"/>
    <cellStyle name="Input 3 2 3 3 4 7" xfId="35412"/>
    <cellStyle name="Input 3 2 3 3 4 8" xfId="35413"/>
    <cellStyle name="Input 3 2 3 3 4 9" xfId="35414"/>
    <cellStyle name="Input 3 2 3 3 5" xfId="35415"/>
    <cellStyle name="Input 3 2 3 3 6" xfId="35416"/>
    <cellStyle name="Input 3 2 3 3 7" xfId="35417"/>
    <cellStyle name="Input 3 2 3 3 8" xfId="35418"/>
    <cellStyle name="Input 3 2 3 3 9" xfId="35419"/>
    <cellStyle name="Input 3 2 3 4" xfId="35420"/>
    <cellStyle name="Input 3 2 3 4 10" xfId="35421"/>
    <cellStyle name="Input 3 2 3 4 11" xfId="35422"/>
    <cellStyle name="Input 3 2 3 4 12" xfId="35423"/>
    <cellStyle name="Input 3 2 3 4 13" xfId="35424"/>
    <cellStyle name="Input 3 2 3 4 2" xfId="35425"/>
    <cellStyle name="Input 3 2 3 4 2 10" xfId="35426"/>
    <cellStyle name="Input 3 2 3 4 2 2" xfId="35427"/>
    <cellStyle name="Input 3 2 3 4 2 2 2" xfId="35428"/>
    <cellStyle name="Input 3 2 3 4 2 2 3" xfId="35429"/>
    <cellStyle name="Input 3 2 3 4 2 2 4" xfId="35430"/>
    <cellStyle name="Input 3 2 3 4 2 2 5" xfId="35431"/>
    <cellStyle name="Input 3 2 3 4 2 2 6" xfId="35432"/>
    <cellStyle name="Input 3 2 3 4 2 2 7" xfId="35433"/>
    <cellStyle name="Input 3 2 3 4 2 2 8" xfId="35434"/>
    <cellStyle name="Input 3 2 3 4 2 2 9" xfId="35435"/>
    <cellStyle name="Input 3 2 3 4 2 3" xfId="35436"/>
    <cellStyle name="Input 3 2 3 4 2 4" xfId="35437"/>
    <cellStyle name="Input 3 2 3 4 2 5" xfId="35438"/>
    <cellStyle name="Input 3 2 3 4 2 6" xfId="35439"/>
    <cellStyle name="Input 3 2 3 4 2 7" xfId="35440"/>
    <cellStyle name="Input 3 2 3 4 2 8" xfId="35441"/>
    <cellStyle name="Input 3 2 3 4 2 9" xfId="35442"/>
    <cellStyle name="Input 3 2 3 4 3" xfId="35443"/>
    <cellStyle name="Input 3 2 3 4 3 2" xfId="35444"/>
    <cellStyle name="Input 3 2 3 4 3 3" xfId="35445"/>
    <cellStyle name="Input 3 2 3 4 3 4" xfId="35446"/>
    <cellStyle name="Input 3 2 3 4 3 5" xfId="35447"/>
    <cellStyle name="Input 3 2 3 4 3 6" xfId="35448"/>
    <cellStyle name="Input 3 2 3 4 3 7" xfId="35449"/>
    <cellStyle name="Input 3 2 3 4 3 8" xfId="35450"/>
    <cellStyle name="Input 3 2 3 4 4" xfId="35451"/>
    <cellStyle name="Input 3 2 3 4 4 2" xfId="35452"/>
    <cellStyle name="Input 3 2 3 4 4 3" xfId="35453"/>
    <cellStyle name="Input 3 2 3 4 4 4" xfId="35454"/>
    <cellStyle name="Input 3 2 3 4 4 5" xfId="35455"/>
    <cellStyle name="Input 3 2 3 4 4 6" xfId="35456"/>
    <cellStyle name="Input 3 2 3 4 4 7" xfId="35457"/>
    <cellStyle name="Input 3 2 3 4 4 8" xfId="35458"/>
    <cellStyle name="Input 3 2 3 4 4 9" xfId="35459"/>
    <cellStyle name="Input 3 2 3 4 5" xfId="35460"/>
    <cellStyle name="Input 3 2 3 4 6" xfId="35461"/>
    <cellStyle name="Input 3 2 3 4 7" xfId="35462"/>
    <cellStyle name="Input 3 2 3 4 8" xfId="35463"/>
    <cellStyle name="Input 3 2 3 4 9" xfId="35464"/>
    <cellStyle name="Input 3 2 3 5" xfId="35465"/>
    <cellStyle name="Input 3 2 3 5 10" xfId="35466"/>
    <cellStyle name="Input 3 2 3 5 11" xfId="35467"/>
    <cellStyle name="Input 3 2 3 5 12" xfId="35468"/>
    <cellStyle name="Input 3 2 3 5 13" xfId="35469"/>
    <cellStyle name="Input 3 2 3 5 2" xfId="35470"/>
    <cellStyle name="Input 3 2 3 5 2 10" xfId="35471"/>
    <cellStyle name="Input 3 2 3 5 2 2" xfId="35472"/>
    <cellStyle name="Input 3 2 3 5 2 2 2" xfId="35473"/>
    <cellStyle name="Input 3 2 3 5 2 2 3" xfId="35474"/>
    <cellStyle name="Input 3 2 3 5 2 2 4" xfId="35475"/>
    <cellStyle name="Input 3 2 3 5 2 2 5" xfId="35476"/>
    <cellStyle name="Input 3 2 3 5 2 2 6" xfId="35477"/>
    <cellStyle name="Input 3 2 3 5 2 2 7" xfId="35478"/>
    <cellStyle name="Input 3 2 3 5 2 2 8" xfId="35479"/>
    <cellStyle name="Input 3 2 3 5 2 2 9" xfId="35480"/>
    <cellStyle name="Input 3 2 3 5 2 3" xfId="35481"/>
    <cellStyle name="Input 3 2 3 5 2 4" xfId="35482"/>
    <cellStyle name="Input 3 2 3 5 2 5" xfId="35483"/>
    <cellStyle name="Input 3 2 3 5 2 6" xfId="35484"/>
    <cellStyle name="Input 3 2 3 5 2 7" xfId="35485"/>
    <cellStyle name="Input 3 2 3 5 2 8" xfId="35486"/>
    <cellStyle name="Input 3 2 3 5 2 9" xfId="35487"/>
    <cellStyle name="Input 3 2 3 5 3" xfId="35488"/>
    <cellStyle name="Input 3 2 3 5 3 2" xfId="35489"/>
    <cellStyle name="Input 3 2 3 5 3 3" xfId="35490"/>
    <cellStyle name="Input 3 2 3 5 3 4" xfId="35491"/>
    <cellStyle name="Input 3 2 3 5 3 5" xfId="35492"/>
    <cellStyle name="Input 3 2 3 5 3 6" xfId="35493"/>
    <cellStyle name="Input 3 2 3 5 3 7" xfId="35494"/>
    <cellStyle name="Input 3 2 3 5 3 8" xfId="35495"/>
    <cellStyle name="Input 3 2 3 5 4" xfId="35496"/>
    <cellStyle name="Input 3 2 3 5 4 2" xfId="35497"/>
    <cellStyle name="Input 3 2 3 5 4 3" xfId="35498"/>
    <cellStyle name="Input 3 2 3 5 4 4" xfId="35499"/>
    <cellStyle name="Input 3 2 3 5 4 5" xfId="35500"/>
    <cellStyle name="Input 3 2 3 5 4 6" xfId="35501"/>
    <cellStyle name="Input 3 2 3 5 4 7" xfId="35502"/>
    <cellStyle name="Input 3 2 3 5 4 8" xfId="35503"/>
    <cellStyle name="Input 3 2 3 5 4 9" xfId="35504"/>
    <cellStyle name="Input 3 2 3 5 5" xfId="35505"/>
    <cellStyle name="Input 3 2 3 5 6" xfId="35506"/>
    <cellStyle name="Input 3 2 3 5 7" xfId="35507"/>
    <cellStyle name="Input 3 2 3 5 8" xfId="35508"/>
    <cellStyle name="Input 3 2 3 5 9" xfId="35509"/>
    <cellStyle name="Input 3 2 3 6" xfId="35510"/>
    <cellStyle name="Input 3 2 3 6 10" xfId="35511"/>
    <cellStyle name="Input 3 2 3 6 2" xfId="35512"/>
    <cellStyle name="Input 3 2 3 6 2 2" xfId="35513"/>
    <cellStyle name="Input 3 2 3 6 2 3" xfId="35514"/>
    <cellStyle name="Input 3 2 3 6 2 4" xfId="35515"/>
    <cellStyle name="Input 3 2 3 6 2 5" xfId="35516"/>
    <cellStyle name="Input 3 2 3 6 2 6" xfId="35517"/>
    <cellStyle name="Input 3 2 3 6 2 7" xfId="35518"/>
    <cellStyle name="Input 3 2 3 6 2 8" xfId="35519"/>
    <cellStyle name="Input 3 2 3 6 2 9" xfId="35520"/>
    <cellStyle name="Input 3 2 3 6 3" xfId="35521"/>
    <cellStyle name="Input 3 2 3 6 4" xfId="35522"/>
    <cellStyle name="Input 3 2 3 6 5" xfId="35523"/>
    <cellStyle name="Input 3 2 3 6 6" xfId="35524"/>
    <cellStyle name="Input 3 2 3 6 7" xfId="35525"/>
    <cellStyle name="Input 3 2 3 6 8" xfId="35526"/>
    <cellStyle name="Input 3 2 3 6 9" xfId="35527"/>
    <cellStyle name="Input 3 2 3 7" xfId="35528"/>
    <cellStyle name="Input 3 2 3 7 2" xfId="35529"/>
    <cellStyle name="Input 3 2 3 7 3" xfId="35530"/>
    <cellStyle name="Input 3 2 3 7 4" xfId="35531"/>
    <cellStyle name="Input 3 2 3 7 5" xfId="35532"/>
    <cellStyle name="Input 3 2 3 7 6" xfId="35533"/>
    <cellStyle name="Input 3 2 3 7 7" xfId="35534"/>
    <cellStyle name="Input 3 2 3 7 8" xfId="35535"/>
    <cellStyle name="Input 3 2 3 8" xfId="35536"/>
    <cellStyle name="Input 3 2 3 8 2" xfId="35537"/>
    <cellStyle name="Input 3 2 3 8 3" xfId="35538"/>
    <cellStyle name="Input 3 2 3 8 4" xfId="35539"/>
    <cellStyle name="Input 3 2 3 8 5" xfId="35540"/>
    <cellStyle name="Input 3 2 3 8 6" xfId="35541"/>
    <cellStyle name="Input 3 2 3 8 7" xfId="35542"/>
    <cellStyle name="Input 3 2 3 8 8" xfId="35543"/>
    <cellStyle name="Input 3 2 3 8 9" xfId="35544"/>
    <cellStyle name="Input 3 2 3 9" xfId="35545"/>
    <cellStyle name="Input 3 2 4" xfId="35546"/>
    <cellStyle name="Input 3 2 4 10" xfId="35547"/>
    <cellStyle name="Input 3 2 4 11" xfId="35548"/>
    <cellStyle name="Input 3 2 4 12" xfId="35549"/>
    <cellStyle name="Input 3 2 4 13" xfId="35550"/>
    <cellStyle name="Input 3 2 4 14" xfId="35551"/>
    <cellStyle name="Input 3 2 4 15" xfId="35552"/>
    <cellStyle name="Input 3 2 4 16" xfId="35553"/>
    <cellStyle name="Input 3 2 4 17" xfId="35554"/>
    <cellStyle name="Input 3 2 4 18" xfId="35555"/>
    <cellStyle name="Input 3 2 4 2" xfId="35556"/>
    <cellStyle name="Input 3 2 4 2 10" xfId="35557"/>
    <cellStyle name="Input 3 2 4 2 11" xfId="35558"/>
    <cellStyle name="Input 3 2 4 2 12" xfId="35559"/>
    <cellStyle name="Input 3 2 4 2 13" xfId="35560"/>
    <cellStyle name="Input 3 2 4 2 2" xfId="35561"/>
    <cellStyle name="Input 3 2 4 2 2 10" xfId="35562"/>
    <cellStyle name="Input 3 2 4 2 2 2" xfId="35563"/>
    <cellStyle name="Input 3 2 4 2 2 2 2" xfId="35564"/>
    <cellStyle name="Input 3 2 4 2 2 2 3" xfId="35565"/>
    <cellStyle name="Input 3 2 4 2 2 2 4" xfId="35566"/>
    <cellStyle name="Input 3 2 4 2 2 2 5" xfId="35567"/>
    <cellStyle name="Input 3 2 4 2 2 2 6" xfId="35568"/>
    <cellStyle name="Input 3 2 4 2 2 2 7" xfId="35569"/>
    <cellStyle name="Input 3 2 4 2 2 2 8" xfId="35570"/>
    <cellStyle name="Input 3 2 4 2 2 2 9" xfId="35571"/>
    <cellStyle name="Input 3 2 4 2 2 3" xfId="35572"/>
    <cellStyle name="Input 3 2 4 2 2 4" xfId="35573"/>
    <cellStyle name="Input 3 2 4 2 2 5" xfId="35574"/>
    <cellStyle name="Input 3 2 4 2 2 6" xfId="35575"/>
    <cellStyle name="Input 3 2 4 2 2 7" xfId="35576"/>
    <cellStyle name="Input 3 2 4 2 2 8" xfId="35577"/>
    <cellStyle name="Input 3 2 4 2 2 9" xfId="35578"/>
    <cellStyle name="Input 3 2 4 2 3" xfId="35579"/>
    <cellStyle name="Input 3 2 4 2 3 2" xfId="35580"/>
    <cellStyle name="Input 3 2 4 2 3 3" xfId="35581"/>
    <cellStyle name="Input 3 2 4 2 3 4" xfId="35582"/>
    <cellStyle name="Input 3 2 4 2 3 5" xfId="35583"/>
    <cellStyle name="Input 3 2 4 2 3 6" xfId="35584"/>
    <cellStyle name="Input 3 2 4 2 3 7" xfId="35585"/>
    <cellStyle name="Input 3 2 4 2 3 8" xfId="35586"/>
    <cellStyle name="Input 3 2 4 2 4" xfId="35587"/>
    <cellStyle name="Input 3 2 4 2 4 2" xfId="35588"/>
    <cellStyle name="Input 3 2 4 2 4 3" xfId="35589"/>
    <cellStyle name="Input 3 2 4 2 4 4" xfId="35590"/>
    <cellStyle name="Input 3 2 4 2 4 5" xfId="35591"/>
    <cellStyle name="Input 3 2 4 2 4 6" xfId="35592"/>
    <cellStyle name="Input 3 2 4 2 4 7" xfId="35593"/>
    <cellStyle name="Input 3 2 4 2 4 8" xfId="35594"/>
    <cellStyle name="Input 3 2 4 2 4 9" xfId="35595"/>
    <cellStyle name="Input 3 2 4 2 5" xfId="35596"/>
    <cellStyle name="Input 3 2 4 2 6" xfId="35597"/>
    <cellStyle name="Input 3 2 4 2 7" xfId="35598"/>
    <cellStyle name="Input 3 2 4 2 8" xfId="35599"/>
    <cellStyle name="Input 3 2 4 2 9" xfId="35600"/>
    <cellStyle name="Input 3 2 4 3" xfId="35601"/>
    <cellStyle name="Input 3 2 4 3 10" xfId="35602"/>
    <cellStyle name="Input 3 2 4 3 11" xfId="35603"/>
    <cellStyle name="Input 3 2 4 3 12" xfId="35604"/>
    <cellStyle name="Input 3 2 4 3 13" xfId="35605"/>
    <cellStyle name="Input 3 2 4 3 2" xfId="35606"/>
    <cellStyle name="Input 3 2 4 3 2 10" xfId="35607"/>
    <cellStyle name="Input 3 2 4 3 2 2" xfId="35608"/>
    <cellStyle name="Input 3 2 4 3 2 2 2" xfId="35609"/>
    <cellStyle name="Input 3 2 4 3 2 2 3" xfId="35610"/>
    <cellStyle name="Input 3 2 4 3 2 2 4" xfId="35611"/>
    <cellStyle name="Input 3 2 4 3 2 2 5" xfId="35612"/>
    <cellStyle name="Input 3 2 4 3 2 2 6" xfId="35613"/>
    <cellStyle name="Input 3 2 4 3 2 2 7" xfId="35614"/>
    <cellStyle name="Input 3 2 4 3 2 2 8" xfId="35615"/>
    <cellStyle name="Input 3 2 4 3 2 2 9" xfId="35616"/>
    <cellStyle name="Input 3 2 4 3 2 3" xfId="35617"/>
    <cellStyle name="Input 3 2 4 3 2 4" xfId="35618"/>
    <cellStyle name="Input 3 2 4 3 2 5" xfId="35619"/>
    <cellStyle name="Input 3 2 4 3 2 6" xfId="35620"/>
    <cellStyle name="Input 3 2 4 3 2 7" xfId="35621"/>
    <cellStyle name="Input 3 2 4 3 2 8" xfId="35622"/>
    <cellStyle name="Input 3 2 4 3 2 9" xfId="35623"/>
    <cellStyle name="Input 3 2 4 3 3" xfId="35624"/>
    <cellStyle name="Input 3 2 4 3 3 2" xfId="35625"/>
    <cellStyle name="Input 3 2 4 3 3 3" xfId="35626"/>
    <cellStyle name="Input 3 2 4 3 3 4" xfId="35627"/>
    <cellStyle name="Input 3 2 4 3 3 5" xfId="35628"/>
    <cellStyle name="Input 3 2 4 3 3 6" xfId="35629"/>
    <cellStyle name="Input 3 2 4 3 3 7" xfId="35630"/>
    <cellStyle name="Input 3 2 4 3 3 8" xfId="35631"/>
    <cellStyle name="Input 3 2 4 3 4" xfId="35632"/>
    <cellStyle name="Input 3 2 4 3 4 2" xfId="35633"/>
    <cellStyle name="Input 3 2 4 3 4 3" xfId="35634"/>
    <cellStyle name="Input 3 2 4 3 4 4" xfId="35635"/>
    <cellStyle name="Input 3 2 4 3 4 5" xfId="35636"/>
    <cellStyle name="Input 3 2 4 3 4 6" xfId="35637"/>
    <cellStyle name="Input 3 2 4 3 4 7" xfId="35638"/>
    <cellStyle name="Input 3 2 4 3 4 8" xfId="35639"/>
    <cellStyle name="Input 3 2 4 3 4 9" xfId="35640"/>
    <cellStyle name="Input 3 2 4 3 5" xfId="35641"/>
    <cellStyle name="Input 3 2 4 3 6" xfId="35642"/>
    <cellStyle name="Input 3 2 4 3 7" xfId="35643"/>
    <cellStyle name="Input 3 2 4 3 8" xfId="35644"/>
    <cellStyle name="Input 3 2 4 3 9" xfId="35645"/>
    <cellStyle name="Input 3 2 4 4" xfId="35646"/>
    <cellStyle name="Input 3 2 4 4 10" xfId="35647"/>
    <cellStyle name="Input 3 2 4 4 11" xfId="35648"/>
    <cellStyle name="Input 3 2 4 4 12" xfId="35649"/>
    <cellStyle name="Input 3 2 4 4 13" xfId="35650"/>
    <cellStyle name="Input 3 2 4 4 2" xfId="35651"/>
    <cellStyle name="Input 3 2 4 4 2 10" xfId="35652"/>
    <cellStyle name="Input 3 2 4 4 2 2" xfId="35653"/>
    <cellStyle name="Input 3 2 4 4 2 2 2" xfId="35654"/>
    <cellStyle name="Input 3 2 4 4 2 2 3" xfId="35655"/>
    <cellStyle name="Input 3 2 4 4 2 2 4" xfId="35656"/>
    <cellStyle name="Input 3 2 4 4 2 2 5" xfId="35657"/>
    <cellStyle name="Input 3 2 4 4 2 2 6" xfId="35658"/>
    <cellStyle name="Input 3 2 4 4 2 2 7" xfId="35659"/>
    <cellStyle name="Input 3 2 4 4 2 2 8" xfId="35660"/>
    <cellStyle name="Input 3 2 4 4 2 2 9" xfId="35661"/>
    <cellStyle name="Input 3 2 4 4 2 3" xfId="35662"/>
    <cellStyle name="Input 3 2 4 4 2 4" xfId="35663"/>
    <cellStyle name="Input 3 2 4 4 2 5" xfId="35664"/>
    <cellStyle name="Input 3 2 4 4 2 6" xfId="35665"/>
    <cellStyle name="Input 3 2 4 4 2 7" xfId="35666"/>
    <cellStyle name="Input 3 2 4 4 2 8" xfId="35667"/>
    <cellStyle name="Input 3 2 4 4 2 9" xfId="35668"/>
    <cellStyle name="Input 3 2 4 4 3" xfId="35669"/>
    <cellStyle name="Input 3 2 4 4 3 2" xfId="35670"/>
    <cellStyle name="Input 3 2 4 4 3 3" xfId="35671"/>
    <cellStyle name="Input 3 2 4 4 3 4" xfId="35672"/>
    <cellStyle name="Input 3 2 4 4 3 5" xfId="35673"/>
    <cellStyle name="Input 3 2 4 4 3 6" xfId="35674"/>
    <cellStyle name="Input 3 2 4 4 3 7" xfId="35675"/>
    <cellStyle name="Input 3 2 4 4 3 8" xfId="35676"/>
    <cellStyle name="Input 3 2 4 4 4" xfId="35677"/>
    <cellStyle name="Input 3 2 4 4 4 2" xfId="35678"/>
    <cellStyle name="Input 3 2 4 4 4 3" xfId="35679"/>
    <cellStyle name="Input 3 2 4 4 4 4" xfId="35680"/>
    <cellStyle name="Input 3 2 4 4 4 5" xfId="35681"/>
    <cellStyle name="Input 3 2 4 4 4 6" xfId="35682"/>
    <cellStyle name="Input 3 2 4 4 4 7" xfId="35683"/>
    <cellStyle name="Input 3 2 4 4 4 8" xfId="35684"/>
    <cellStyle name="Input 3 2 4 4 4 9" xfId="35685"/>
    <cellStyle name="Input 3 2 4 4 5" xfId="35686"/>
    <cellStyle name="Input 3 2 4 4 6" xfId="35687"/>
    <cellStyle name="Input 3 2 4 4 7" xfId="35688"/>
    <cellStyle name="Input 3 2 4 4 8" xfId="35689"/>
    <cellStyle name="Input 3 2 4 4 9" xfId="35690"/>
    <cellStyle name="Input 3 2 4 5" xfId="35691"/>
    <cellStyle name="Input 3 2 4 5 10" xfId="35692"/>
    <cellStyle name="Input 3 2 4 5 11" xfId="35693"/>
    <cellStyle name="Input 3 2 4 5 12" xfId="35694"/>
    <cellStyle name="Input 3 2 4 5 13" xfId="35695"/>
    <cellStyle name="Input 3 2 4 5 2" xfId="35696"/>
    <cellStyle name="Input 3 2 4 5 2 10" xfId="35697"/>
    <cellStyle name="Input 3 2 4 5 2 2" xfId="35698"/>
    <cellStyle name="Input 3 2 4 5 2 2 2" xfId="35699"/>
    <cellStyle name="Input 3 2 4 5 2 2 3" xfId="35700"/>
    <cellStyle name="Input 3 2 4 5 2 2 4" xfId="35701"/>
    <cellStyle name="Input 3 2 4 5 2 2 5" xfId="35702"/>
    <cellStyle name="Input 3 2 4 5 2 2 6" xfId="35703"/>
    <cellStyle name="Input 3 2 4 5 2 2 7" xfId="35704"/>
    <cellStyle name="Input 3 2 4 5 2 2 8" xfId="35705"/>
    <cellStyle name="Input 3 2 4 5 2 2 9" xfId="35706"/>
    <cellStyle name="Input 3 2 4 5 2 3" xfId="35707"/>
    <cellStyle name="Input 3 2 4 5 2 4" xfId="35708"/>
    <cellStyle name="Input 3 2 4 5 2 5" xfId="35709"/>
    <cellStyle name="Input 3 2 4 5 2 6" xfId="35710"/>
    <cellStyle name="Input 3 2 4 5 2 7" xfId="35711"/>
    <cellStyle name="Input 3 2 4 5 2 8" xfId="35712"/>
    <cellStyle name="Input 3 2 4 5 2 9" xfId="35713"/>
    <cellStyle name="Input 3 2 4 5 3" xfId="35714"/>
    <cellStyle name="Input 3 2 4 5 3 2" xfId="35715"/>
    <cellStyle name="Input 3 2 4 5 3 3" xfId="35716"/>
    <cellStyle name="Input 3 2 4 5 3 4" xfId="35717"/>
    <cellStyle name="Input 3 2 4 5 3 5" xfId="35718"/>
    <cellStyle name="Input 3 2 4 5 3 6" xfId="35719"/>
    <cellStyle name="Input 3 2 4 5 3 7" xfId="35720"/>
    <cellStyle name="Input 3 2 4 5 3 8" xfId="35721"/>
    <cellStyle name="Input 3 2 4 5 4" xfId="35722"/>
    <cellStyle name="Input 3 2 4 5 4 2" xfId="35723"/>
    <cellStyle name="Input 3 2 4 5 4 3" xfId="35724"/>
    <cellStyle name="Input 3 2 4 5 4 4" xfId="35725"/>
    <cellStyle name="Input 3 2 4 5 4 5" xfId="35726"/>
    <cellStyle name="Input 3 2 4 5 4 6" xfId="35727"/>
    <cellStyle name="Input 3 2 4 5 4 7" xfId="35728"/>
    <cellStyle name="Input 3 2 4 5 4 8" xfId="35729"/>
    <cellStyle name="Input 3 2 4 5 4 9" xfId="35730"/>
    <cellStyle name="Input 3 2 4 5 5" xfId="35731"/>
    <cellStyle name="Input 3 2 4 5 6" xfId="35732"/>
    <cellStyle name="Input 3 2 4 5 7" xfId="35733"/>
    <cellStyle name="Input 3 2 4 5 8" xfId="35734"/>
    <cellStyle name="Input 3 2 4 5 9" xfId="35735"/>
    <cellStyle name="Input 3 2 4 6" xfId="35736"/>
    <cellStyle name="Input 3 2 4 6 10" xfId="35737"/>
    <cellStyle name="Input 3 2 4 6 2" xfId="35738"/>
    <cellStyle name="Input 3 2 4 6 2 2" xfId="35739"/>
    <cellStyle name="Input 3 2 4 6 2 3" xfId="35740"/>
    <cellStyle name="Input 3 2 4 6 2 4" xfId="35741"/>
    <cellStyle name="Input 3 2 4 6 2 5" xfId="35742"/>
    <cellStyle name="Input 3 2 4 6 2 6" xfId="35743"/>
    <cellStyle name="Input 3 2 4 6 2 7" xfId="35744"/>
    <cellStyle name="Input 3 2 4 6 2 8" xfId="35745"/>
    <cellStyle name="Input 3 2 4 6 2 9" xfId="35746"/>
    <cellStyle name="Input 3 2 4 6 3" xfId="35747"/>
    <cellStyle name="Input 3 2 4 6 4" xfId="35748"/>
    <cellStyle name="Input 3 2 4 6 5" xfId="35749"/>
    <cellStyle name="Input 3 2 4 6 6" xfId="35750"/>
    <cellStyle name="Input 3 2 4 6 7" xfId="35751"/>
    <cellStyle name="Input 3 2 4 6 8" xfId="35752"/>
    <cellStyle name="Input 3 2 4 6 9" xfId="35753"/>
    <cellStyle name="Input 3 2 4 7" xfId="35754"/>
    <cellStyle name="Input 3 2 4 7 2" xfId="35755"/>
    <cellStyle name="Input 3 2 4 7 3" xfId="35756"/>
    <cellStyle name="Input 3 2 4 7 4" xfId="35757"/>
    <cellStyle name="Input 3 2 4 7 5" xfId="35758"/>
    <cellStyle name="Input 3 2 4 7 6" xfId="35759"/>
    <cellStyle name="Input 3 2 4 7 7" xfId="35760"/>
    <cellStyle name="Input 3 2 4 7 8" xfId="35761"/>
    <cellStyle name="Input 3 2 4 8" xfId="35762"/>
    <cellStyle name="Input 3 2 4 8 2" xfId="35763"/>
    <cellStyle name="Input 3 2 4 8 3" xfId="35764"/>
    <cellStyle name="Input 3 2 4 8 4" xfId="35765"/>
    <cellStyle name="Input 3 2 4 8 5" xfId="35766"/>
    <cellStyle name="Input 3 2 4 8 6" xfId="35767"/>
    <cellStyle name="Input 3 2 4 8 7" xfId="35768"/>
    <cellStyle name="Input 3 2 4 8 8" xfId="35769"/>
    <cellStyle name="Input 3 2 4 8 9" xfId="35770"/>
    <cellStyle name="Input 3 2 4 9" xfId="35771"/>
    <cellStyle name="Input 3 2 5" xfId="35772"/>
    <cellStyle name="Input 3 2 5 10" xfId="35773"/>
    <cellStyle name="Input 3 2 5 11" xfId="35774"/>
    <cellStyle name="Input 3 2 5 12" xfId="35775"/>
    <cellStyle name="Input 3 2 5 13" xfId="35776"/>
    <cellStyle name="Input 3 2 5 2" xfId="35777"/>
    <cellStyle name="Input 3 2 5 2 10" xfId="35778"/>
    <cellStyle name="Input 3 2 5 2 2" xfId="35779"/>
    <cellStyle name="Input 3 2 5 2 2 2" xfId="35780"/>
    <cellStyle name="Input 3 2 5 2 2 3" xfId="35781"/>
    <cellStyle name="Input 3 2 5 2 2 4" xfId="35782"/>
    <cellStyle name="Input 3 2 5 2 2 5" xfId="35783"/>
    <cellStyle name="Input 3 2 5 2 2 6" xfId="35784"/>
    <cellStyle name="Input 3 2 5 2 2 7" xfId="35785"/>
    <cellStyle name="Input 3 2 5 2 2 8" xfId="35786"/>
    <cellStyle name="Input 3 2 5 2 2 9" xfId="35787"/>
    <cellStyle name="Input 3 2 5 2 3" xfId="35788"/>
    <cellStyle name="Input 3 2 5 2 4" xfId="35789"/>
    <cellStyle name="Input 3 2 5 2 5" xfId="35790"/>
    <cellStyle name="Input 3 2 5 2 6" xfId="35791"/>
    <cellStyle name="Input 3 2 5 2 7" xfId="35792"/>
    <cellStyle name="Input 3 2 5 2 8" xfId="35793"/>
    <cellStyle name="Input 3 2 5 2 9" xfId="35794"/>
    <cellStyle name="Input 3 2 5 3" xfId="35795"/>
    <cellStyle name="Input 3 2 5 3 2" xfId="35796"/>
    <cellStyle name="Input 3 2 5 3 3" xfId="35797"/>
    <cellStyle name="Input 3 2 5 3 4" xfId="35798"/>
    <cellStyle name="Input 3 2 5 3 5" xfId="35799"/>
    <cellStyle name="Input 3 2 5 3 6" xfId="35800"/>
    <cellStyle name="Input 3 2 5 3 7" xfId="35801"/>
    <cellStyle name="Input 3 2 5 3 8" xfId="35802"/>
    <cellStyle name="Input 3 2 5 4" xfId="35803"/>
    <cellStyle name="Input 3 2 5 4 2" xfId="35804"/>
    <cellStyle name="Input 3 2 5 4 3" xfId="35805"/>
    <cellStyle name="Input 3 2 5 4 4" xfId="35806"/>
    <cellStyle name="Input 3 2 5 4 5" xfId="35807"/>
    <cellStyle name="Input 3 2 5 4 6" xfId="35808"/>
    <cellStyle name="Input 3 2 5 4 7" xfId="35809"/>
    <cellStyle name="Input 3 2 5 4 8" xfId="35810"/>
    <cellStyle name="Input 3 2 5 4 9" xfId="35811"/>
    <cellStyle name="Input 3 2 5 5" xfId="35812"/>
    <cellStyle name="Input 3 2 5 6" xfId="35813"/>
    <cellStyle name="Input 3 2 5 7" xfId="35814"/>
    <cellStyle name="Input 3 2 5 8" xfId="35815"/>
    <cellStyle name="Input 3 2 5 9" xfId="35816"/>
    <cellStyle name="Input 3 2 6" xfId="35817"/>
    <cellStyle name="Input 3 2 6 10" xfId="35818"/>
    <cellStyle name="Input 3 2 6 11" xfId="35819"/>
    <cellStyle name="Input 3 2 6 12" xfId="35820"/>
    <cellStyle name="Input 3 2 6 13" xfId="35821"/>
    <cellStyle name="Input 3 2 6 2" xfId="35822"/>
    <cellStyle name="Input 3 2 6 2 10" xfId="35823"/>
    <cellStyle name="Input 3 2 6 2 2" xfId="35824"/>
    <cellStyle name="Input 3 2 6 2 2 2" xfId="35825"/>
    <cellStyle name="Input 3 2 6 2 2 3" xfId="35826"/>
    <cellStyle name="Input 3 2 6 2 2 4" xfId="35827"/>
    <cellStyle name="Input 3 2 6 2 2 5" xfId="35828"/>
    <cellStyle name="Input 3 2 6 2 2 6" xfId="35829"/>
    <cellStyle name="Input 3 2 6 2 2 7" xfId="35830"/>
    <cellStyle name="Input 3 2 6 2 2 8" xfId="35831"/>
    <cellStyle name="Input 3 2 6 2 2 9" xfId="35832"/>
    <cellStyle name="Input 3 2 6 2 3" xfId="35833"/>
    <cellStyle name="Input 3 2 6 2 4" xfId="35834"/>
    <cellStyle name="Input 3 2 6 2 5" xfId="35835"/>
    <cellStyle name="Input 3 2 6 2 6" xfId="35836"/>
    <cellStyle name="Input 3 2 6 2 7" xfId="35837"/>
    <cellStyle name="Input 3 2 6 2 8" xfId="35838"/>
    <cellStyle name="Input 3 2 6 2 9" xfId="35839"/>
    <cellStyle name="Input 3 2 6 3" xfId="35840"/>
    <cellStyle name="Input 3 2 6 3 2" xfId="35841"/>
    <cellStyle name="Input 3 2 6 3 3" xfId="35842"/>
    <cellStyle name="Input 3 2 6 3 4" xfId="35843"/>
    <cellStyle name="Input 3 2 6 3 5" xfId="35844"/>
    <cellStyle name="Input 3 2 6 3 6" xfId="35845"/>
    <cellStyle name="Input 3 2 6 3 7" xfId="35846"/>
    <cellStyle name="Input 3 2 6 3 8" xfId="35847"/>
    <cellStyle name="Input 3 2 6 4" xfId="35848"/>
    <cellStyle name="Input 3 2 6 4 2" xfId="35849"/>
    <cellStyle name="Input 3 2 6 4 3" xfId="35850"/>
    <cellStyle name="Input 3 2 6 4 4" xfId="35851"/>
    <cellStyle name="Input 3 2 6 4 5" xfId="35852"/>
    <cellStyle name="Input 3 2 6 4 6" xfId="35853"/>
    <cellStyle name="Input 3 2 6 4 7" xfId="35854"/>
    <cellStyle name="Input 3 2 6 4 8" xfId="35855"/>
    <cellStyle name="Input 3 2 6 4 9" xfId="35856"/>
    <cellStyle name="Input 3 2 6 5" xfId="35857"/>
    <cellStyle name="Input 3 2 6 6" xfId="35858"/>
    <cellStyle name="Input 3 2 6 7" xfId="35859"/>
    <cellStyle name="Input 3 2 6 8" xfId="35860"/>
    <cellStyle name="Input 3 2 6 9" xfId="35861"/>
    <cellStyle name="Input 3 2 7" xfId="35862"/>
    <cellStyle name="Input 3 2 7 2" xfId="35863"/>
    <cellStyle name="Input 3 2 7 3" xfId="35864"/>
    <cellStyle name="Input 3 2 7 4" xfId="35865"/>
    <cellStyle name="Input 3 2 7 5" xfId="35866"/>
    <cellStyle name="Input 3 2 7 6" xfId="35867"/>
    <cellStyle name="Input 3 2 7 7" xfId="35868"/>
    <cellStyle name="Input 3 2 7 8" xfId="35869"/>
    <cellStyle name="Input 3 2 7 9" xfId="35870"/>
    <cellStyle name="Input 3 2 8" xfId="35871"/>
    <cellStyle name="Input 3 2 9" xfId="35872"/>
    <cellStyle name="Input 3 3" xfId="35873"/>
    <cellStyle name="Input 3 3 10" xfId="35874"/>
    <cellStyle name="Input 3 3 11" xfId="35875"/>
    <cellStyle name="Input 3 3 12" xfId="35876"/>
    <cellStyle name="Input 3 3 13" xfId="35877"/>
    <cellStyle name="Input 3 3 14" xfId="35878"/>
    <cellStyle name="Input 3 3 2" xfId="35879"/>
    <cellStyle name="Input 3 3 2 10" xfId="35880"/>
    <cellStyle name="Input 3 3 2 11" xfId="35881"/>
    <cellStyle name="Input 3 3 2 12" xfId="35882"/>
    <cellStyle name="Input 3 3 2 13" xfId="35883"/>
    <cellStyle name="Input 3 3 2 14" xfId="35884"/>
    <cellStyle name="Input 3 3 2 15" xfId="35885"/>
    <cellStyle name="Input 3 3 2 16" xfId="35886"/>
    <cellStyle name="Input 3 3 2 17" xfId="35887"/>
    <cellStyle name="Input 3 3 2 18" xfId="35888"/>
    <cellStyle name="Input 3 3 2 19" xfId="35889"/>
    <cellStyle name="Input 3 3 2 2" xfId="35890"/>
    <cellStyle name="Input 3 3 2 2 10" xfId="35891"/>
    <cellStyle name="Input 3 3 2 2 11" xfId="35892"/>
    <cellStyle name="Input 3 3 2 2 12" xfId="35893"/>
    <cellStyle name="Input 3 3 2 2 13" xfId="35894"/>
    <cellStyle name="Input 3 3 2 2 2" xfId="35895"/>
    <cellStyle name="Input 3 3 2 2 2 10" xfId="35896"/>
    <cellStyle name="Input 3 3 2 2 2 2" xfId="35897"/>
    <cellStyle name="Input 3 3 2 2 2 2 2" xfId="35898"/>
    <cellStyle name="Input 3 3 2 2 2 2 3" xfId="35899"/>
    <cellStyle name="Input 3 3 2 2 2 2 4" xfId="35900"/>
    <cellStyle name="Input 3 3 2 2 2 2 5" xfId="35901"/>
    <cellStyle name="Input 3 3 2 2 2 2 6" xfId="35902"/>
    <cellStyle name="Input 3 3 2 2 2 2 7" xfId="35903"/>
    <cellStyle name="Input 3 3 2 2 2 2 8" xfId="35904"/>
    <cellStyle name="Input 3 3 2 2 2 2 9" xfId="35905"/>
    <cellStyle name="Input 3 3 2 2 2 3" xfId="35906"/>
    <cellStyle name="Input 3 3 2 2 2 4" xfId="35907"/>
    <cellStyle name="Input 3 3 2 2 2 5" xfId="35908"/>
    <cellStyle name="Input 3 3 2 2 2 6" xfId="35909"/>
    <cellStyle name="Input 3 3 2 2 2 7" xfId="35910"/>
    <cellStyle name="Input 3 3 2 2 2 8" xfId="35911"/>
    <cellStyle name="Input 3 3 2 2 2 9" xfId="35912"/>
    <cellStyle name="Input 3 3 2 2 3" xfId="35913"/>
    <cellStyle name="Input 3 3 2 2 3 2" xfId="35914"/>
    <cellStyle name="Input 3 3 2 2 3 3" xfId="35915"/>
    <cellStyle name="Input 3 3 2 2 3 4" xfId="35916"/>
    <cellStyle name="Input 3 3 2 2 3 5" xfId="35917"/>
    <cellStyle name="Input 3 3 2 2 3 6" xfId="35918"/>
    <cellStyle name="Input 3 3 2 2 3 7" xfId="35919"/>
    <cellStyle name="Input 3 3 2 2 3 8" xfId="35920"/>
    <cellStyle name="Input 3 3 2 2 4" xfId="35921"/>
    <cellStyle name="Input 3 3 2 2 4 2" xfId="35922"/>
    <cellStyle name="Input 3 3 2 2 4 3" xfId="35923"/>
    <cellStyle name="Input 3 3 2 2 4 4" xfId="35924"/>
    <cellStyle name="Input 3 3 2 2 4 5" xfId="35925"/>
    <cellStyle name="Input 3 3 2 2 4 6" xfId="35926"/>
    <cellStyle name="Input 3 3 2 2 4 7" xfId="35927"/>
    <cellStyle name="Input 3 3 2 2 4 8" xfId="35928"/>
    <cellStyle name="Input 3 3 2 2 4 9" xfId="35929"/>
    <cellStyle name="Input 3 3 2 2 5" xfId="35930"/>
    <cellStyle name="Input 3 3 2 2 6" xfId="35931"/>
    <cellStyle name="Input 3 3 2 2 7" xfId="35932"/>
    <cellStyle name="Input 3 3 2 2 8" xfId="35933"/>
    <cellStyle name="Input 3 3 2 2 9" xfId="35934"/>
    <cellStyle name="Input 3 3 2 3" xfId="35935"/>
    <cellStyle name="Input 3 3 2 3 10" xfId="35936"/>
    <cellStyle name="Input 3 3 2 3 11" xfId="35937"/>
    <cellStyle name="Input 3 3 2 3 12" xfId="35938"/>
    <cellStyle name="Input 3 3 2 3 13" xfId="35939"/>
    <cellStyle name="Input 3 3 2 3 2" xfId="35940"/>
    <cellStyle name="Input 3 3 2 3 2 10" xfId="35941"/>
    <cellStyle name="Input 3 3 2 3 2 2" xfId="35942"/>
    <cellStyle name="Input 3 3 2 3 2 2 2" xfId="35943"/>
    <cellStyle name="Input 3 3 2 3 2 2 3" xfId="35944"/>
    <cellStyle name="Input 3 3 2 3 2 2 4" xfId="35945"/>
    <cellStyle name="Input 3 3 2 3 2 2 5" xfId="35946"/>
    <cellStyle name="Input 3 3 2 3 2 2 6" xfId="35947"/>
    <cellStyle name="Input 3 3 2 3 2 2 7" xfId="35948"/>
    <cellStyle name="Input 3 3 2 3 2 2 8" xfId="35949"/>
    <cellStyle name="Input 3 3 2 3 2 2 9" xfId="35950"/>
    <cellStyle name="Input 3 3 2 3 2 3" xfId="35951"/>
    <cellStyle name="Input 3 3 2 3 2 4" xfId="35952"/>
    <cellStyle name="Input 3 3 2 3 2 5" xfId="35953"/>
    <cellStyle name="Input 3 3 2 3 2 6" xfId="35954"/>
    <cellStyle name="Input 3 3 2 3 2 7" xfId="35955"/>
    <cellStyle name="Input 3 3 2 3 2 8" xfId="35956"/>
    <cellStyle name="Input 3 3 2 3 2 9" xfId="35957"/>
    <cellStyle name="Input 3 3 2 3 3" xfId="35958"/>
    <cellStyle name="Input 3 3 2 3 3 2" xfId="35959"/>
    <cellStyle name="Input 3 3 2 3 3 3" xfId="35960"/>
    <cellStyle name="Input 3 3 2 3 3 4" xfId="35961"/>
    <cellStyle name="Input 3 3 2 3 3 5" xfId="35962"/>
    <cellStyle name="Input 3 3 2 3 3 6" xfId="35963"/>
    <cellStyle name="Input 3 3 2 3 3 7" xfId="35964"/>
    <cellStyle name="Input 3 3 2 3 3 8" xfId="35965"/>
    <cellStyle name="Input 3 3 2 3 4" xfId="35966"/>
    <cellStyle name="Input 3 3 2 3 4 2" xfId="35967"/>
    <cellStyle name="Input 3 3 2 3 4 3" xfId="35968"/>
    <cellStyle name="Input 3 3 2 3 4 4" xfId="35969"/>
    <cellStyle name="Input 3 3 2 3 4 5" xfId="35970"/>
    <cellStyle name="Input 3 3 2 3 4 6" xfId="35971"/>
    <cellStyle name="Input 3 3 2 3 4 7" xfId="35972"/>
    <cellStyle name="Input 3 3 2 3 4 8" xfId="35973"/>
    <cellStyle name="Input 3 3 2 3 4 9" xfId="35974"/>
    <cellStyle name="Input 3 3 2 3 5" xfId="35975"/>
    <cellStyle name="Input 3 3 2 3 6" xfId="35976"/>
    <cellStyle name="Input 3 3 2 3 7" xfId="35977"/>
    <cellStyle name="Input 3 3 2 3 8" xfId="35978"/>
    <cellStyle name="Input 3 3 2 3 9" xfId="35979"/>
    <cellStyle name="Input 3 3 2 4" xfId="35980"/>
    <cellStyle name="Input 3 3 2 4 10" xfId="35981"/>
    <cellStyle name="Input 3 3 2 4 11" xfId="35982"/>
    <cellStyle name="Input 3 3 2 4 12" xfId="35983"/>
    <cellStyle name="Input 3 3 2 4 13" xfId="35984"/>
    <cellStyle name="Input 3 3 2 4 2" xfId="35985"/>
    <cellStyle name="Input 3 3 2 4 2 10" xfId="35986"/>
    <cellStyle name="Input 3 3 2 4 2 2" xfId="35987"/>
    <cellStyle name="Input 3 3 2 4 2 2 2" xfId="35988"/>
    <cellStyle name="Input 3 3 2 4 2 2 3" xfId="35989"/>
    <cellStyle name="Input 3 3 2 4 2 2 4" xfId="35990"/>
    <cellStyle name="Input 3 3 2 4 2 2 5" xfId="35991"/>
    <cellStyle name="Input 3 3 2 4 2 2 6" xfId="35992"/>
    <cellStyle name="Input 3 3 2 4 2 2 7" xfId="35993"/>
    <cellStyle name="Input 3 3 2 4 2 2 8" xfId="35994"/>
    <cellStyle name="Input 3 3 2 4 2 2 9" xfId="35995"/>
    <cellStyle name="Input 3 3 2 4 2 3" xfId="35996"/>
    <cellStyle name="Input 3 3 2 4 2 4" xfId="35997"/>
    <cellStyle name="Input 3 3 2 4 2 5" xfId="35998"/>
    <cellStyle name="Input 3 3 2 4 2 6" xfId="35999"/>
    <cellStyle name="Input 3 3 2 4 2 7" xfId="36000"/>
    <cellStyle name="Input 3 3 2 4 2 8" xfId="36001"/>
    <cellStyle name="Input 3 3 2 4 2 9" xfId="36002"/>
    <cellStyle name="Input 3 3 2 4 3" xfId="36003"/>
    <cellStyle name="Input 3 3 2 4 3 2" xfId="36004"/>
    <cellStyle name="Input 3 3 2 4 3 3" xfId="36005"/>
    <cellStyle name="Input 3 3 2 4 3 4" xfId="36006"/>
    <cellStyle name="Input 3 3 2 4 3 5" xfId="36007"/>
    <cellStyle name="Input 3 3 2 4 3 6" xfId="36008"/>
    <cellStyle name="Input 3 3 2 4 3 7" xfId="36009"/>
    <cellStyle name="Input 3 3 2 4 3 8" xfId="36010"/>
    <cellStyle name="Input 3 3 2 4 4" xfId="36011"/>
    <cellStyle name="Input 3 3 2 4 4 2" xfId="36012"/>
    <cellStyle name="Input 3 3 2 4 4 3" xfId="36013"/>
    <cellStyle name="Input 3 3 2 4 4 4" xfId="36014"/>
    <cellStyle name="Input 3 3 2 4 4 5" xfId="36015"/>
    <cellStyle name="Input 3 3 2 4 4 6" xfId="36016"/>
    <cellStyle name="Input 3 3 2 4 4 7" xfId="36017"/>
    <cellStyle name="Input 3 3 2 4 4 8" xfId="36018"/>
    <cellStyle name="Input 3 3 2 4 4 9" xfId="36019"/>
    <cellStyle name="Input 3 3 2 4 5" xfId="36020"/>
    <cellStyle name="Input 3 3 2 4 6" xfId="36021"/>
    <cellStyle name="Input 3 3 2 4 7" xfId="36022"/>
    <cellStyle name="Input 3 3 2 4 8" xfId="36023"/>
    <cellStyle name="Input 3 3 2 4 9" xfId="36024"/>
    <cellStyle name="Input 3 3 2 5" xfId="36025"/>
    <cellStyle name="Input 3 3 2 5 10" xfId="36026"/>
    <cellStyle name="Input 3 3 2 5 11" xfId="36027"/>
    <cellStyle name="Input 3 3 2 5 12" xfId="36028"/>
    <cellStyle name="Input 3 3 2 5 13" xfId="36029"/>
    <cellStyle name="Input 3 3 2 5 2" xfId="36030"/>
    <cellStyle name="Input 3 3 2 5 2 10" xfId="36031"/>
    <cellStyle name="Input 3 3 2 5 2 2" xfId="36032"/>
    <cellStyle name="Input 3 3 2 5 2 2 2" xfId="36033"/>
    <cellStyle name="Input 3 3 2 5 2 2 3" xfId="36034"/>
    <cellStyle name="Input 3 3 2 5 2 2 4" xfId="36035"/>
    <cellStyle name="Input 3 3 2 5 2 2 5" xfId="36036"/>
    <cellStyle name="Input 3 3 2 5 2 2 6" xfId="36037"/>
    <cellStyle name="Input 3 3 2 5 2 2 7" xfId="36038"/>
    <cellStyle name="Input 3 3 2 5 2 2 8" xfId="36039"/>
    <cellStyle name="Input 3 3 2 5 2 2 9" xfId="36040"/>
    <cellStyle name="Input 3 3 2 5 2 3" xfId="36041"/>
    <cellStyle name="Input 3 3 2 5 2 4" xfId="36042"/>
    <cellStyle name="Input 3 3 2 5 2 5" xfId="36043"/>
    <cellStyle name="Input 3 3 2 5 2 6" xfId="36044"/>
    <cellStyle name="Input 3 3 2 5 2 7" xfId="36045"/>
    <cellStyle name="Input 3 3 2 5 2 8" xfId="36046"/>
    <cellStyle name="Input 3 3 2 5 2 9" xfId="36047"/>
    <cellStyle name="Input 3 3 2 5 3" xfId="36048"/>
    <cellStyle name="Input 3 3 2 5 3 2" xfId="36049"/>
    <cellStyle name="Input 3 3 2 5 3 3" xfId="36050"/>
    <cellStyle name="Input 3 3 2 5 3 4" xfId="36051"/>
    <cellStyle name="Input 3 3 2 5 3 5" xfId="36052"/>
    <cellStyle name="Input 3 3 2 5 3 6" xfId="36053"/>
    <cellStyle name="Input 3 3 2 5 3 7" xfId="36054"/>
    <cellStyle name="Input 3 3 2 5 3 8" xfId="36055"/>
    <cellStyle name="Input 3 3 2 5 4" xfId="36056"/>
    <cellStyle name="Input 3 3 2 5 4 2" xfId="36057"/>
    <cellStyle name="Input 3 3 2 5 4 3" xfId="36058"/>
    <cellStyle name="Input 3 3 2 5 4 4" xfId="36059"/>
    <cellStyle name="Input 3 3 2 5 4 5" xfId="36060"/>
    <cellStyle name="Input 3 3 2 5 4 6" xfId="36061"/>
    <cellStyle name="Input 3 3 2 5 4 7" xfId="36062"/>
    <cellStyle name="Input 3 3 2 5 4 8" xfId="36063"/>
    <cellStyle name="Input 3 3 2 5 4 9" xfId="36064"/>
    <cellStyle name="Input 3 3 2 5 5" xfId="36065"/>
    <cellStyle name="Input 3 3 2 5 6" xfId="36066"/>
    <cellStyle name="Input 3 3 2 5 7" xfId="36067"/>
    <cellStyle name="Input 3 3 2 5 8" xfId="36068"/>
    <cellStyle name="Input 3 3 2 5 9" xfId="36069"/>
    <cellStyle name="Input 3 3 2 6" xfId="36070"/>
    <cellStyle name="Input 3 3 2 6 10" xfId="36071"/>
    <cellStyle name="Input 3 3 2 6 2" xfId="36072"/>
    <cellStyle name="Input 3 3 2 6 2 2" xfId="36073"/>
    <cellStyle name="Input 3 3 2 6 2 3" xfId="36074"/>
    <cellStyle name="Input 3 3 2 6 2 4" xfId="36075"/>
    <cellStyle name="Input 3 3 2 6 2 5" xfId="36076"/>
    <cellStyle name="Input 3 3 2 6 2 6" xfId="36077"/>
    <cellStyle name="Input 3 3 2 6 2 7" xfId="36078"/>
    <cellStyle name="Input 3 3 2 6 2 8" xfId="36079"/>
    <cellStyle name="Input 3 3 2 6 2 9" xfId="36080"/>
    <cellStyle name="Input 3 3 2 6 3" xfId="36081"/>
    <cellStyle name="Input 3 3 2 6 4" xfId="36082"/>
    <cellStyle name="Input 3 3 2 6 5" xfId="36083"/>
    <cellStyle name="Input 3 3 2 6 6" xfId="36084"/>
    <cellStyle name="Input 3 3 2 6 7" xfId="36085"/>
    <cellStyle name="Input 3 3 2 6 8" xfId="36086"/>
    <cellStyle name="Input 3 3 2 6 9" xfId="36087"/>
    <cellStyle name="Input 3 3 2 7" xfId="36088"/>
    <cellStyle name="Input 3 3 2 7 2" xfId="36089"/>
    <cellStyle name="Input 3 3 2 7 3" xfId="36090"/>
    <cellStyle name="Input 3 3 2 7 4" xfId="36091"/>
    <cellStyle name="Input 3 3 2 7 5" xfId="36092"/>
    <cellStyle name="Input 3 3 2 7 6" xfId="36093"/>
    <cellStyle name="Input 3 3 2 7 7" xfId="36094"/>
    <cellStyle name="Input 3 3 2 7 8" xfId="36095"/>
    <cellStyle name="Input 3 3 2 8" xfId="36096"/>
    <cellStyle name="Input 3 3 2 8 2" xfId="36097"/>
    <cellStyle name="Input 3 3 2 8 3" xfId="36098"/>
    <cellStyle name="Input 3 3 2 8 4" xfId="36099"/>
    <cellStyle name="Input 3 3 2 8 5" xfId="36100"/>
    <cellStyle name="Input 3 3 2 8 6" xfId="36101"/>
    <cellStyle name="Input 3 3 2 8 7" xfId="36102"/>
    <cellStyle name="Input 3 3 2 8 8" xfId="36103"/>
    <cellStyle name="Input 3 3 2 8 9" xfId="36104"/>
    <cellStyle name="Input 3 3 2 9" xfId="36105"/>
    <cellStyle name="Input 3 3 3" xfId="36106"/>
    <cellStyle name="Input 3 3 3 10" xfId="36107"/>
    <cellStyle name="Input 3 3 3 11" xfId="36108"/>
    <cellStyle name="Input 3 3 3 12" xfId="36109"/>
    <cellStyle name="Input 3 3 3 13" xfId="36110"/>
    <cellStyle name="Input 3 3 3 14" xfId="36111"/>
    <cellStyle name="Input 3 3 3 15" xfId="36112"/>
    <cellStyle name="Input 3 3 3 16" xfId="36113"/>
    <cellStyle name="Input 3 3 3 17" xfId="36114"/>
    <cellStyle name="Input 3 3 3 18" xfId="36115"/>
    <cellStyle name="Input 3 3 3 2" xfId="36116"/>
    <cellStyle name="Input 3 3 3 2 10" xfId="36117"/>
    <cellStyle name="Input 3 3 3 2 11" xfId="36118"/>
    <cellStyle name="Input 3 3 3 2 12" xfId="36119"/>
    <cellStyle name="Input 3 3 3 2 13" xfId="36120"/>
    <cellStyle name="Input 3 3 3 2 2" xfId="36121"/>
    <cellStyle name="Input 3 3 3 2 2 10" xfId="36122"/>
    <cellStyle name="Input 3 3 3 2 2 2" xfId="36123"/>
    <cellStyle name="Input 3 3 3 2 2 2 2" xfId="36124"/>
    <cellStyle name="Input 3 3 3 2 2 2 3" xfId="36125"/>
    <cellStyle name="Input 3 3 3 2 2 2 4" xfId="36126"/>
    <cellStyle name="Input 3 3 3 2 2 2 5" xfId="36127"/>
    <cellStyle name="Input 3 3 3 2 2 2 6" xfId="36128"/>
    <cellStyle name="Input 3 3 3 2 2 2 7" xfId="36129"/>
    <cellStyle name="Input 3 3 3 2 2 2 8" xfId="36130"/>
    <cellStyle name="Input 3 3 3 2 2 2 9" xfId="36131"/>
    <cellStyle name="Input 3 3 3 2 2 3" xfId="36132"/>
    <cellStyle name="Input 3 3 3 2 2 4" xfId="36133"/>
    <cellStyle name="Input 3 3 3 2 2 5" xfId="36134"/>
    <cellStyle name="Input 3 3 3 2 2 6" xfId="36135"/>
    <cellStyle name="Input 3 3 3 2 2 7" xfId="36136"/>
    <cellStyle name="Input 3 3 3 2 2 8" xfId="36137"/>
    <cellStyle name="Input 3 3 3 2 2 9" xfId="36138"/>
    <cellStyle name="Input 3 3 3 2 3" xfId="36139"/>
    <cellStyle name="Input 3 3 3 2 3 2" xfId="36140"/>
    <cellStyle name="Input 3 3 3 2 3 3" xfId="36141"/>
    <cellStyle name="Input 3 3 3 2 3 4" xfId="36142"/>
    <cellStyle name="Input 3 3 3 2 3 5" xfId="36143"/>
    <cellStyle name="Input 3 3 3 2 3 6" xfId="36144"/>
    <cellStyle name="Input 3 3 3 2 3 7" xfId="36145"/>
    <cellStyle name="Input 3 3 3 2 3 8" xfId="36146"/>
    <cellStyle name="Input 3 3 3 2 4" xfId="36147"/>
    <cellStyle name="Input 3 3 3 2 4 2" xfId="36148"/>
    <cellStyle name="Input 3 3 3 2 4 3" xfId="36149"/>
    <cellStyle name="Input 3 3 3 2 4 4" xfId="36150"/>
    <cellStyle name="Input 3 3 3 2 4 5" xfId="36151"/>
    <cellStyle name="Input 3 3 3 2 4 6" xfId="36152"/>
    <cellStyle name="Input 3 3 3 2 4 7" xfId="36153"/>
    <cellStyle name="Input 3 3 3 2 4 8" xfId="36154"/>
    <cellStyle name="Input 3 3 3 2 4 9" xfId="36155"/>
    <cellStyle name="Input 3 3 3 2 5" xfId="36156"/>
    <cellStyle name="Input 3 3 3 2 6" xfId="36157"/>
    <cellStyle name="Input 3 3 3 2 7" xfId="36158"/>
    <cellStyle name="Input 3 3 3 2 8" xfId="36159"/>
    <cellStyle name="Input 3 3 3 2 9" xfId="36160"/>
    <cellStyle name="Input 3 3 3 3" xfId="36161"/>
    <cellStyle name="Input 3 3 3 3 10" xfId="36162"/>
    <cellStyle name="Input 3 3 3 3 11" xfId="36163"/>
    <cellStyle name="Input 3 3 3 3 12" xfId="36164"/>
    <cellStyle name="Input 3 3 3 3 13" xfId="36165"/>
    <cellStyle name="Input 3 3 3 3 2" xfId="36166"/>
    <cellStyle name="Input 3 3 3 3 2 10" xfId="36167"/>
    <cellStyle name="Input 3 3 3 3 2 2" xfId="36168"/>
    <cellStyle name="Input 3 3 3 3 2 2 2" xfId="36169"/>
    <cellStyle name="Input 3 3 3 3 2 2 3" xfId="36170"/>
    <cellStyle name="Input 3 3 3 3 2 2 4" xfId="36171"/>
    <cellStyle name="Input 3 3 3 3 2 2 5" xfId="36172"/>
    <cellStyle name="Input 3 3 3 3 2 2 6" xfId="36173"/>
    <cellStyle name="Input 3 3 3 3 2 2 7" xfId="36174"/>
    <cellStyle name="Input 3 3 3 3 2 2 8" xfId="36175"/>
    <cellStyle name="Input 3 3 3 3 2 2 9" xfId="36176"/>
    <cellStyle name="Input 3 3 3 3 2 3" xfId="36177"/>
    <cellStyle name="Input 3 3 3 3 2 4" xfId="36178"/>
    <cellStyle name="Input 3 3 3 3 2 5" xfId="36179"/>
    <cellStyle name="Input 3 3 3 3 2 6" xfId="36180"/>
    <cellStyle name="Input 3 3 3 3 2 7" xfId="36181"/>
    <cellStyle name="Input 3 3 3 3 2 8" xfId="36182"/>
    <cellStyle name="Input 3 3 3 3 2 9" xfId="36183"/>
    <cellStyle name="Input 3 3 3 3 3" xfId="36184"/>
    <cellStyle name="Input 3 3 3 3 3 2" xfId="36185"/>
    <cellStyle name="Input 3 3 3 3 3 3" xfId="36186"/>
    <cellStyle name="Input 3 3 3 3 3 4" xfId="36187"/>
    <cellStyle name="Input 3 3 3 3 3 5" xfId="36188"/>
    <cellStyle name="Input 3 3 3 3 3 6" xfId="36189"/>
    <cellStyle name="Input 3 3 3 3 3 7" xfId="36190"/>
    <cellStyle name="Input 3 3 3 3 3 8" xfId="36191"/>
    <cellStyle name="Input 3 3 3 3 4" xfId="36192"/>
    <cellStyle name="Input 3 3 3 3 4 2" xfId="36193"/>
    <cellStyle name="Input 3 3 3 3 4 3" xfId="36194"/>
    <cellStyle name="Input 3 3 3 3 4 4" xfId="36195"/>
    <cellStyle name="Input 3 3 3 3 4 5" xfId="36196"/>
    <cellStyle name="Input 3 3 3 3 4 6" xfId="36197"/>
    <cellStyle name="Input 3 3 3 3 4 7" xfId="36198"/>
    <cellStyle name="Input 3 3 3 3 4 8" xfId="36199"/>
    <cellStyle name="Input 3 3 3 3 4 9" xfId="36200"/>
    <cellStyle name="Input 3 3 3 3 5" xfId="36201"/>
    <cellStyle name="Input 3 3 3 3 6" xfId="36202"/>
    <cellStyle name="Input 3 3 3 3 7" xfId="36203"/>
    <cellStyle name="Input 3 3 3 3 8" xfId="36204"/>
    <cellStyle name="Input 3 3 3 3 9" xfId="36205"/>
    <cellStyle name="Input 3 3 3 4" xfId="36206"/>
    <cellStyle name="Input 3 3 3 4 10" xfId="36207"/>
    <cellStyle name="Input 3 3 3 4 11" xfId="36208"/>
    <cellStyle name="Input 3 3 3 4 12" xfId="36209"/>
    <cellStyle name="Input 3 3 3 4 13" xfId="36210"/>
    <cellStyle name="Input 3 3 3 4 2" xfId="36211"/>
    <cellStyle name="Input 3 3 3 4 2 10" xfId="36212"/>
    <cellStyle name="Input 3 3 3 4 2 2" xfId="36213"/>
    <cellStyle name="Input 3 3 3 4 2 2 2" xfId="36214"/>
    <cellStyle name="Input 3 3 3 4 2 2 3" xfId="36215"/>
    <cellStyle name="Input 3 3 3 4 2 2 4" xfId="36216"/>
    <cellStyle name="Input 3 3 3 4 2 2 5" xfId="36217"/>
    <cellStyle name="Input 3 3 3 4 2 2 6" xfId="36218"/>
    <cellStyle name="Input 3 3 3 4 2 2 7" xfId="36219"/>
    <cellStyle name="Input 3 3 3 4 2 2 8" xfId="36220"/>
    <cellStyle name="Input 3 3 3 4 2 2 9" xfId="36221"/>
    <cellStyle name="Input 3 3 3 4 2 3" xfId="36222"/>
    <cellStyle name="Input 3 3 3 4 2 4" xfId="36223"/>
    <cellStyle name="Input 3 3 3 4 2 5" xfId="36224"/>
    <cellStyle name="Input 3 3 3 4 2 6" xfId="36225"/>
    <cellStyle name="Input 3 3 3 4 2 7" xfId="36226"/>
    <cellStyle name="Input 3 3 3 4 2 8" xfId="36227"/>
    <cellStyle name="Input 3 3 3 4 2 9" xfId="36228"/>
    <cellStyle name="Input 3 3 3 4 3" xfId="36229"/>
    <cellStyle name="Input 3 3 3 4 3 2" xfId="36230"/>
    <cellStyle name="Input 3 3 3 4 3 3" xfId="36231"/>
    <cellStyle name="Input 3 3 3 4 3 4" xfId="36232"/>
    <cellStyle name="Input 3 3 3 4 3 5" xfId="36233"/>
    <cellStyle name="Input 3 3 3 4 3 6" xfId="36234"/>
    <cellStyle name="Input 3 3 3 4 3 7" xfId="36235"/>
    <cellStyle name="Input 3 3 3 4 3 8" xfId="36236"/>
    <cellStyle name="Input 3 3 3 4 4" xfId="36237"/>
    <cellStyle name="Input 3 3 3 4 4 2" xfId="36238"/>
    <cellStyle name="Input 3 3 3 4 4 3" xfId="36239"/>
    <cellStyle name="Input 3 3 3 4 4 4" xfId="36240"/>
    <cellStyle name="Input 3 3 3 4 4 5" xfId="36241"/>
    <cellStyle name="Input 3 3 3 4 4 6" xfId="36242"/>
    <cellStyle name="Input 3 3 3 4 4 7" xfId="36243"/>
    <cellStyle name="Input 3 3 3 4 4 8" xfId="36244"/>
    <cellStyle name="Input 3 3 3 4 4 9" xfId="36245"/>
    <cellStyle name="Input 3 3 3 4 5" xfId="36246"/>
    <cellStyle name="Input 3 3 3 4 6" xfId="36247"/>
    <cellStyle name="Input 3 3 3 4 7" xfId="36248"/>
    <cellStyle name="Input 3 3 3 4 8" xfId="36249"/>
    <cellStyle name="Input 3 3 3 4 9" xfId="36250"/>
    <cellStyle name="Input 3 3 3 5" xfId="36251"/>
    <cellStyle name="Input 3 3 3 5 10" xfId="36252"/>
    <cellStyle name="Input 3 3 3 5 11" xfId="36253"/>
    <cellStyle name="Input 3 3 3 5 12" xfId="36254"/>
    <cellStyle name="Input 3 3 3 5 13" xfId="36255"/>
    <cellStyle name="Input 3 3 3 5 2" xfId="36256"/>
    <cellStyle name="Input 3 3 3 5 2 10" xfId="36257"/>
    <cellStyle name="Input 3 3 3 5 2 2" xfId="36258"/>
    <cellStyle name="Input 3 3 3 5 2 2 2" xfId="36259"/>
    <cellStyle name="Input 3 3 3 5 2 2 3" xfId="36260"/>
    <cellStyle name="Input 3 3 3 5 2 2 4" xfId="36261"/>
    <cellStyle name="Input 3 3 3 5 2 2 5" xfId="36262"/>
    <cellStyle name="Input 3 3 3 5 2 2 6" xfId="36263"/>
    <cellStyle name="Input 3 3 3 5 2 2 7" xfId="36264"/>
    <cellStyle name="Input 3 3 3 5 2 2 8" xfId="36265"/>
    <cellStyle name="Input 3 3 3 5 2 2 9" xfId="36266"/>
    <cellStyle name="Input 3 3 3 5 2 3" xfId="36267"/>
    <cellStyle name="Input 3 3 3 5 2 4" xfId="36268"/>
    <cellStyle name="Input 3 3 3 5 2 5" xfId="36269"/>
    <cellStyle name="Input 3 3 3 5 2 6" xfId="36270"/>
    <cellStyle name="Input 3 3 3 5 2 7" xfId="36271"/>
    <cellStyle name="Input 3 3 3 5 2 8" xfId="36272"/>
    <cellStyle name="Input 3 3 3 5 2 9" xfId="36273"/>
    <cellStyle name="Input 3 3 3 5 3" xfId="36274"/>
    <cellStyle name="Input 3 3 3 5 3 2" xfId="36275"/>
    <cellStyle name="Input 3 3 3 5 3 3" xfId="36276"/>
    <cellStyle name="Input 3 3 3 5 3 4" xfId="36277"/>
    <cellStyle name="Input 3 3 3 5 3 5" xfId="36278"/>
    <cellStyle name="Input 3 3 3 5 3 6" xfId="36279"/>
    <cellStyle name="Input 3 3 3 5 3 7" xfId="36280"/>
    <cellStyle name="Input 3 3 3 5 3 8" xfId="36281"/>
    <cellStyle name="Input 3 3 3 5 4" xfId="36282"/>
    <cellStyle name="Input 3 3 3 5 4 2" xfId="36283"/>
    <cellStyle name="Input 3 3 3 5 4 3" xfId="36284"/>
    <cellStyle name="Input 3 3 3 5 4 4" xfId="36285"/>
    <cellStyle name="Input 3 3 3 5 4 5" xfId="36286"/>
    <cellStyle name="Input 3 3 3 5 4 6" xfId="36287"/>
    <cellStyle name="Input 3 3 3 5 4 7" xfId="36288"/>
    <cellStyle name="Input 3 3 3 5 4 8" xfId="36289"/>
    <cellStyle name="Input 3 3 3 5 4 9" xfId="36290"/>
    <cellStyle name="Input 3 3 3 5 5" xfId="36291"/>
    <cellStyle name="Input 3 3 3 5 6" xfId="36292"/>
    <cellStyle name="Input 3 3 3 5 7" xfId="36293"/>
    <cellStyle name="Input 3 3 3 5 8" xfId="36294"/>
    <cellStyle name="Input 3 3 3 5 9" xfId="36295"/>
    <cellStyle name="Input 3 3 3 6" xfId="36296"/>
    <cellStyle name="Input 3 3 3 6 10" xfId="36297"/>
    <cellStyle name="Input 3 3 3 6 2" xfId="36298"/>
    <cellStyle name="Input 3 3 3 6 2 2" xfId="36299"/>
    <cellStyle name="Input 3 3 3 6 2 3" xfId="36300"/>
    <cellStyle name="Input 3 3 3 6 2 4" xfId="36301"/>
    <cellStyle name="Input 3 3 3 6 2 5" xfId="36302"/>
    <cellStyle name="Input 3 3 3 6 2 6" xfId="36303"/>
    <cellStyle name="Input 3 3 3 6 2 7" xfId="36304"/>
    <cellStyle name="Input 3 3 3 6 2 8" xfId="36305"/>
    <cellStyle name="Input 3 3 3 6 2 9" xfId="36306"/>
    <cellStyle name="Input 3 3 3 6 3" xfId="36307"/>
    <cellStyle name="Input 3 3 3 6 4" xfId="36308"/>
    <cellStyle name="Input 3 3 3 6 5" xfId="36309"/>
    <cellStyle name="Input 3 3 3 6 6" xfId="36310"/>
    <cellStyle name="Input 3 3 3 6 7" xfId="36311"/>
    <cellStyle name="Input 3 3 3 6 8" xfId="36312"/>
    <cellStyle name="Input 3 3 3 6 9" xfId="36313"/>
    <cellStyle name="Input 3 3 3 7" xfId="36314"/>
    <cellStyle name="Input 3 3 3 7 2" xfId="36315"/>
    <cellStyle name="Input 3 3 3 7 3" xfId="36316"/>
    <cellStyle name="Input 3 3 3 7 4" xfId="36317"/>
    <cellStyle name="Input 3 3 3 7 5" xfId="36318"/>
    <cellStyle name="Input 3 3 3 7 6" xfId="36319"/>
    <cellStyle name="Input 3 3 3 7 7" xfId="36320"/>
    <cellStyle name="Input 3 3 3 7 8" xfId="36321"/>
    <cellStyle name="Input 3 3 3 8" xfId="36322"/>
    <cellStyle name="Input 3 3 3 8 2" xfId="36323"/>
    <cellStyle name="Input 3 3 3 8 3" xfId="36324"/>
    <cellStyle name="Input 3 3 3 8 4" xfId="36325"/>
    <cellStyle name="Input 3 3 3 8 5" xfId="36326"/>
    <cellStyle name="Input 3 3 3 8 6" xfId="36327"/>
    <cellStyle name="Input 3 3 3 8 7" xfId="36328"/>
    <cellStyle name="Input 3 3 3 8 8" xfId="36329"/>
    <cellStyle name="Input 3 3 3 8 9" xfId="36330"/>
    <cellStyle name="Input 3 3 3 9" xfId="36331"/>
    <cellStyle name="Input 3 3 4" xfId="36332"/>
    <cellStyle name="Input 3 3 4 10" xfId="36333"/>
    <cellStyle name="Input 3 3 4 11" xfId="36334"/>
    <cellStyle name="Input 3 3 4 12" xfId="36335"/>
    <cellStyle name="Input 3 3 4 2" xfId="36336"/>
    <cellStyle name="Input 3 3 4 2 2" xfId="36337"/>
    <cellStyle name="Input 3 3 4 2 3" xfId="36338"/>
    <cellStyle name="Input 3 3 4 2 4" xfId="36339"/>
    <cellStyle name="Input 3 3 4 2 5" xfId="36340"/>
    <cellStyle name="Input 3 3 4 2 6" xfId="36341"/>
    <cellStyle name="Input 3 3 4 2 7" xfId="36342"/>
    <cellStyle name="Input 3 3 4 2 8" xfId="36343"/>
    <cellStyle name="Input 3 3 4 2 9" xfId="36344"/>
    <cellStyle name="Input 3 3 4 3" xfId="36345"/>
    <cellStyle name="Input 3 3 4 4" xfId="36346"/>
    <cellStyle name="Input 3 3 4 5" xfId="36347"/>
    <cellStyle name="Input 3 3 4 6" xfId="36348"/>
    <cellStyle name="Input 3 3 4 7" xfId="36349"/>
    <cellStyle name="Input 3 3 4 8" xfId="36350"/>
    <cellStyle name="Input 3 3 4 9" xfId="36351"/>
    <cellStyle name="Input 3 3 5" xfId="36352"/>
    <cellStyle name="Input 3 3 5 10" xfId="36353"/>
    <cellStyle name="Input 3 3 5 11" xfId="36354"/>
    <cellStyle name="Input 3 3 5 12" xfId="36355"/>
    <cellStyle name="Input 3 3 5 13" xfId="36356"/>
    <cellStyle name="Input 3 3 5 2" xfId="36357"/>
    <cellStyle name="Input 3 3 5 2 10" xfId="36358"/>
    <cellStyle name="Input 3 3 5 2 2" xfId="36359"/>
    <cellStyle name="Input 3 3 5 2 2 2" xfId="36360"/>
    <cellStyle name="Input 3 3 5 2 2 3" xfId="36361"/>
    <cellStyle name="Input 3 3 5 2 2 4" xfId="36362"/>
    <cellStyle name="Input 3 3 5 2 2 5" xfId="36363"/>
    <cellStyle name="Input 3 3 5 2 2 6" xfId="36364"/>
    <cellStyle name="Input 3 3 5 2 2 7" xfId="36365"/>
    <cellStyle name="Input 3 3 5 2 2 8" xfId="36366"/>
    <cellStyle name="Input 3 3 5 2 2 9" xfId="36367"/>
    <cellStyle name="Input 3 3 5 2 3" xfId="36368"/>
    <cellStyle name="Input 3 3 5 2 4" xfId="36369"/>
    <cellStyle name="Input 3 3 5 2 5" xfId="36370"/>
    <cellStyle name="Input 3 3 5 2 6" xfId="36371"/>
    <cellStyle name="Input 3 3 5 2 7" xfId="36372"/>
    <cellStyle name="Input 3 3 5 2 8" xfId="36373"/>
    <cellStyle name="Input 3 3 5 2 9" xfId="36374"/>
    <cellStyle name="Input 3 3 5 3" xfId="36375"/>
    <cellStyle name="Input 3 3 5 3 2" xfId="36376"/>
    <cellStyle name="Input 3 3 5 3 3" xfId="36377"/>
    <cellStyle name="Input 3 3 5 3 4" xfId="36378"/>
    <cellStyle name="Input 3 3 5 3 5" xfId="36379"/>
    <cellStyle name="Input 3 3 5 3 6" xfId="36380"/>
    <cellStyle name="Input 3 3 5 3 7" xfId="36381"/>
    <cellStyle name="Input 3 3 5 3 8" xfId="36382"/>
    <cellStyle name="Input 3 3 5 4" xfId="36383"/>
    <cellStyle name="Input 3 3 5 4 2" xfId="36384"/>
    <cellStyle name="Input 3 3 5 4 3" xfId="36385"/>
    <cellStyle name="Input 3 3 5 4 4" xfId="36386"/>
    <cellStyle name="Input 3 3 5 4 5" xfId="36387"/>
    <cellStyle name="Input 3 3 5 4 6" xfId="36388"/>
    <cellStyle name="Input 3 3 5 4 7" xfId="36389"/>
    <cellStyle name="Input 3 3 5 4 8" xfId="36390"/>
    <cellStyle name="Input 3 3 5 4 9" xfId="36391"/>
    <cellStyle name="Input 3 3 5 5" xfId="36392"/>
    <cellStyle name="Input 3 3 5 6" xfId="36393"/>
    <cellStyle name="Input 3 3 5 7" xfId="36394"/>
    <cellStyle name="Input 3 3 5 8" xfId="36395"/>
    <cellStyle name="Input 3 3 5 9" xfId="36396"/>
    <cellStyle name="Input 3 3 6" xfId="36397"/>
    <cellStyle name="Input 3 3 6 10" xfId="36398"/>
    <cellStyle name="Input 3 3 6 11" xfId="36399"/>
    <cellStyle name="Input 3 3 6 12" xfId="36400"/>
    <cellStyle name="Input 3 3 6 13" xfId="36401"/>
    <cellStyle name="Input 3 3 6 2" xfId="36402"/>
    <cellStyle name="Input 3 3 6 2 10" xfId="36403"/>
    <cellStyle name="Input 3 3 6 2 2" xfId="36404"/>
    <cellStyle name="Input 3 3 6 2 2 2" xfId="36405"/>
    <cellStyle name="Input 3 3 6 2 2 3" xfId="36406"/>
    <cellStyle name="Input 3 3 6 2 2 4" xfId="36407"/>
    <cellStyle name="Input 3 3 6 2 2 5" xfId="36408"/>
    <cellStyle name="Input 3 3 6 2 2 6" xfId="36409"/>
    <cellStyle name="Input 3 3 6 2 2 7" xfId="36410"/>
    <cellStyle name="Input 3 3 6 2 2 8" xfId="36411"/>
    <cellStyle name="Input 3 3 6 2 2 9" xfId="36412"/>
    <cellStyle name="Input 3 3 6 2 3" xfId="36413"/>
    <cellStyle name="Input 3 3 6 2 4" xfId="36414"/>
    <cellStyle name="Input 3 3 6 2 5" xfId="36415"/>
    <cellStyle name="Input 3 3 6 2 6" xfId="36416"/>
    <cellStyle name="Input 3 3 6 2 7" xfId="36417"/>
    <cellStyle name="Input 3 3 6 2 8" xfId="36418"/>
    <cellStyle name="Input 3 3 6 2 9" xfId="36419"/>
    <cellStyle name="Input 3 3 6 3" xfId="36420"/>
    <cellStyle name="Input 3 3 6 3 2" xfId="36421"/>
    <cellStyle name="Input 3 3 6 3 3" xfId="36422"/>
    <cellStyle name="Input 3 3 6 3 4" xfId="36423"/>
    <cellStyle name="Input 3 3 6 3 5" xfId="36424"/>
    <cellStyle name="Input 3 3 6 3 6" xfId="36425"/>
    <cellStyle name="Input 3 3 6 3 7" xfId="36426"/>
    <cellStyle name="Input 3 3 6 3 8" xfId="36427"/>
    <cellStyle name="Input 3 3 6 4" xfId="36428"/>
    <cellStyle name="Input 3 3 6 4 2" xfId="36429"/>
    <cellStyle name="Input 3 3 6 4 3" xfId="36430"/>
    <cellStyle name="Input 3 3 6 4 4" xfId="36431"/>
    <cellStyle name="Input 3 3 6 4 5" xfId="36432"/>
    <cellStyle name="Input 3 3 6 4 6" xfId="36433"/>
    <cellStyle name="Input 3 3 6 4 7" xfId="36434"/>
    <cellStyle name="Input 3 3 6 4 8" xfId="36435"/>
    <cellStyle name="Input 3 3 6 4 9" xfId="36436"/>
    <cellStyle name="Input 3 3 6 5" xfId="36437"/>
    <cellStyle name="Input 3 3 6 6" xfId="36438"/>
    <cellStyle name="Input 3 3 6 7" xfId="36439"/>
    <cellStyle name="Input 3 3 6 8" xfId="36440"/>
    <cellStyle name="Input 3 3 6 9" xfId="36441"/>
    <cellStyle name="Input 3 3 7" xfId="36442"/>
    <cellStyle name="Input 3 3 7 2" xfId="36443"/>
    <cellStyle name="Input 3 3 7 3" xfId="36444"/>
    <cellStyle name="Input 3 3 7 4" xfId="36445"/>
    <cellStyle name="Input 3 3 7 5" xfId="36446"/>
    <cellStyle name="Input 3 3 7 6" xfId="36447"/>
    <cellStyle name="Input 3 3 7 7" xfId="36448"/>
    <cellStyle name="Input 3 3 7 8" xfId="36449"/>
    <cellStyle name="Input 3 3 7 9" xfId="36450"/>
    <cellStyle name="Input 3 3 8" xfId="36451"/>
    <cellStyle name="Input 3 3 9" xfId="36452"/>
    <cellStyle name="Input 3 4" xfId="36453"/>
    <cellStyle name="Input 3 4 10" xfId="36454"/>
    <cellStyle name="Input 3 4 11" xfId="36455"/>
    <cellStyle name="Input 3 4 12" xfId="36456"/>
    <cellStyle name="Input 3 4 13" xfId="36457"/>
    <cellStyle name="Input 3 4 14" xfId="36458"/>
    <cellStyle name="Input 3 4 15" xfId="36459"/>
    <cellStyle name="Input 3 4 16" xfId="36460"/>
    <cellStyle name="Input 3 4 17" xfId="36461"/>
    <cellStyle name="Input 3 4 18" xfId="36462"/>
    <cellStyle name="Input 3 4 19" xfId="36463"/>
    <cellStyle name="Input 3 4 2" xfId="36464"/>
    <cellStyle name="Input 3 4 2 10" xfId="36465"/>
    <cellStyle name="Input 3 4 2 11" xfId="36466"/>
    <cellStyle name="Input 3 4 2 12" xfId="36467"/>
    <cellStyle name="Input 3 4 2 13" xfId="36468"/>
    <cellStyle name="Input 3 4 2 2" xfId="36469"/>
    <cellStyle name="Input 3 4 2 2 10" xfId="36470"/>
    <cellStyle name="Input 3 4 2 2 2" xfId="36471"/>
    <cellStyle name="Input 3 4 2 2 2 2" xfId="36472"/>
    <cellStyle name="Input 3 4 2 2 2 3" xfId="36473"/>
    <cellStyle name="Input 3 4 2 2 2 4" xfId="36474"/>
    <cellStyle name="Input 3 4 2 2 2 5" xfId="36475"/>
    <cellStyle name="Input 3 4 2 2 2 6" xfId="36476"/>
    <cellStyle name="Input 3 4 2 2 2 7" xfId="36477"/>
    <cellStyle name="Input 3 4 2 2 2 8" xfId="36478"/>
    <cellStyle name="Input 3 4 2 2 2 9" xfId="36479"/>
    <cellStyle name="Input 3 4 2 2 3" xfId="36480"/>
    <cellStyle name="Input 3 4 2 2 4" xfId="36481"/>
    <cellStyle name="Input 3 4 2 2 5" xfId="36482"/>
    <cellStyle name="Input 3 4 2 2 6" xfId="36483"/>
    <cellStyle name="Input 3 4 2 2 7" xfId="36484"/>
    <cellStyle name="Input 3 4 2 2 8" xfId="36485"/>
    <cellStyle name="Input 3 4 2 2 9" xfId="36486"/>
    <cellStyle name="Input 3 4 2 3" xfId="36487"/>
    <cellStyle name="Input 3 4 2 3 2" xfId="36488"/>
    <cellStyle name="Input 3 4 2 3 3" xfId="36489"/>
    <cellStyle name="Input 3 4 2 3 4" xfId="36490"/>
    <cellStyle name="Input 3 4 2 3 5" xfId="36491"/>
    <cellStyle name="Input 3 4 2 3 6" xfId="36492"/>
    <cellStyle name="Input 3 4 2 3 7" xfId="36493"/>
    <cellStyle name="Input 3 4 2 3 8" xfId="36494"/>
    <cellStyle name="Input 3 4 2 4" xfId="36495"/>
    <cellStyle name="Input 3 4 2 4 2" xfId="36496"/>
    <cellStyle name="Input 3 4 2 4 3" xfId="36497"/>
    <cellStyle name="Input 3 4 2 4 4" xfId="36498"/>
    <cellStyle name="Input 3 4 2 4 5" xfId="36499"/>
    <cellStyle name="Input 3 4 2 4 6" xfId="36500"/>
    <cellStyle name="Input 3 4 2 4 7" xfId="36501"/>
    <cellStyle name="Input 3 4 2 4 8" xfId="36502"/>
    <cellStyle name="Input 3 4 2 4 9" xfId="36503"/>
    <cellStyle name="Input 3 4 2 5" xfId="36504"/>
    <cellStyle name="Input 3 4 2 6" xfId="36505"/>
    <cellStyle name="Input 3 4 2 7" xfId="36506"/>
    <cellStyle name="Input 3 4 2 8" xfId="36507"/>
    <cellStyle name="Input 3 4 2 9" xfId="36508"/>
    <cellStyle name="Input 3 4 3" xfId="36509"/>
    <cellStyle name="Input 3 4 3 10" xfId="36510"/>
    <cellStyle name="Input 3 4 3 11" xfId="36511"/>
    <cellStyle name="Input 3 4 3 12" xfId="36512"/>
    <cellStyle name="Input 3 4 3 13" xfId="36513"/>
    <cellStyle name="Input 3 4 3 2" xfId="36514"/>
    <cellStyle name="Input 3 4 3 2 10" xfId="36515"/>
    <cellStyle name="Input 3 4 3 2 2" xfId="36516"/>
    <cellStyle name="Input 3 4 3 2 2 2" xfId="36517"/>
    <cellStyle name="Input 3 4 3 2 2 3" xfId="36518"/>
    <cellStyle name="Input 3 4 3 2 2 4" xfId="36519"/>
    <cellStyle name="Input 3 4 3 2 2 5" xfId="36520"/>
    <cellStyle name="Input 3 4 3 2 2 6" xfId="36521"/>
    <cellStyle name="Input 3 4 3 2 2 7" xfId="36522"/>
    <cellStyle name="Input 3 4 3 2 2 8" xfId="36523"/>
    <cellStyle name="Input 3 4 3 2 2 9" xfId="36524"/>
    <cellStyle name="Input 3 4 3 2 3" xfId="36525"/>
    <cellStyle name="Input 3 4 3 2 4" xfId="36526"/>
    <cellStyle name="Input 3 4 3 2 5" xfId="36527"/>
    <cellStyle name="Input 3 4 3 2 6" xfId="36528"/>
    <cellStyle name="Input 3 4 3 2 7" xfId="36529"/>
    <cellStyle name="Input 3 4 3 2 8" xfId="36530"/>
    <cellStyle name="Input 3 4 3 2 9" xfId="36531"/>
    <cellStyle name="Input 3 4 3 3" xfId="36532"/>
    <cellStyle name="Input 3 4 3 3 2" xfId="36533"/>
    <cellStyle name="Input 3 4 3 3 3" xfId="36534"/>
    <cellStyle name="Input 3 4 3 3 4" xfId="36535"/>
    <cellStyle name="Input 3 4 3 3 5" xfId="36536"/>
    <cellStyle name="Input 3 4 3 3 6" xfId="36537"/>
    <cellStyle name="Input 3 4 3 3 7" xfId="36538"/>
    <cellStyle name="Input 3 4 3 3 8" xfId="36539"/>
    <cellStyle name="Input 3 4 3 4" xfId="36540"/>
    <cellStyle name="Input 3 4 3 4 2" xfId="36541"/>
    <cellStyle name="Input 3 4 3 4 3" xfId="36542"/>
    <cellStyle name="Input 3 4 3 4 4" xfId="36543"/>
    <cellStyle name="Input 3 4 3 4 5" xfId="36544"/>
    <cellStyle name="Input 3 4 3 4 6" xfId="36545"/>
    <cellStyle name="Input 3 4 3 4 7" xfId="36546"/>
    <cellStyle name="Input 3 4 3 4 8" xfId="36547"/>
    <cellStyle name="Input 3 4 3 4 9" xfId="36548"/>
    <cellStyle name="Input 3 4 3 5" xfId="36549"/>
    <cellStyle name="Input 3 4 3 6" xfId="36550"/>
    <cellStyle name="Input 3 4 3 7" xfId="36551"/>
    <cellStyle name="Input 3 4 3 8" xfId="36552"/>
    <cellStyle name="Input 3 4 3 9" xfId="36553"/>
    <cellStyle name="Input 3 4 4" xfId="36554"/>
    <cellStyle name="Input 3 4 4 10" xfId="36555"/>
    <cellStyle name="Input 3 4 4 11" xfId="36556"/>
    <cellStyle name="Input 3 4 4 12" xfId="36557"/>
    <cellStyle name="Input 3 4 4 13" xfId="36558"/>
    <cellStyle name="Input 3 4 4 2" xfId="36559"/>
    <cellStyle name="Input 3 4 4 2 10" xfId="36560"/>
    <cellStyle name="Input 3 4 4 2 2" xfId="36561"/>
    <cellStyle name="Input 3 4 4 2 2 2" xfId="36562"/>
    <cellStyle name="Input 3 4 4 2 2 3" xfId="36563"/>
    <cellStyle name="Input 3 4 4 2 2 4" xfId="36564"/>
    <cellStyle name="Input 3 4 4 2 2 5" xfId="36565"/>
    <cellStyle name="Input 3 4 4 2 2 6" xfId="36566"/>
    <cellStyle name="Input 3 4 4 2 2 7" xfId="36567"/>
    <cellStyle name="Input 3 4 4 2 2 8" xfId="36568"/>
    <cellStyle name="Input 3 4 4 2 2 9" xfId="36569"/>
    <cellStyle name="Input 3 4 4 2 3" xfId="36570"/>
    <cellStyle name="Input 3 4 4 2 4" xfId="36571"/>
    <cellStyle name="Input 3 4 4 2 5" xfId="36572"/>
    <cellStyle name="Input 3 4 4 2 6" xfId="36573"/>
    <cellStyle name="Input 3 4 4 2 7" xfId="36574"/>
    <cellStyle name="Input 3 4 4 2 8" xfId="36575"/>
    <cellStyle name="Input 3 4 4 2 9" xfId="36576"/>
    <cellStyle name="Input 3 4 4 3" xfId="36577"/>
    <cellStyle name="Input 3 4 4 3 2" xfId="36578"/>
    <cellStyle name="Input 3 4 4 3 3" xfId="36579"/>
    <cellStyle name="Input 3 4 4 3 4" xfId="36580"/>
    <cellStyle name="Input 3 4 4 3 5" xfId="36581"/>
    <cellStyle name="Input 3 4 4 3 6" xfId="36582"/>
    <cellStyle name="Input 3 4 4 3 7" xfId="36583"/>
    <cellStyle name="Input 3 4 4 3 8" xfId="36584"/>
    <cellStyle name="Input 3 4 4 4" xfId="36585"/>
    <cellStyle name="Input 3 4 4 4 2" xfId="36586"/>
    <cellStyle name="Input 3 4 4 4 3" xfId="36587"/>
    <cellStyle name="Input 3 4 4 4 4" xfId="36588"/>
    <cellStyle name="Input 3 4 4 4 5" xfId="36589"/>
    <cellStyle name="Input 3 4 4 4 6" xfId="36590"/>
    <cellStyle name="Input 3 4 4 4 7" xfId="36591"/>
    <cellStyle name="Input 3 4 4 4 8" xfId="36592"/>
    <cellStyle name="Input 3 4 4 4 9" xfId="36593"/>
    <cellStyle name="Input 3 4 4 5" xfId="36594"/>
    <cellStyle name="Input 3 4 4 6" xfId="36595"/>
    <cellStyle name="Input 3 4 4 7" xfId="36596"/>
    <cellStyle name="Input 3 4 4 8" xfId="36597"/>
    <cellStyle name="Input 3 4 4 9" xfId="36598"/>
    <cellStyle name="Input 3 4 5" xfId="36599"/>
    <cellStyle name="Input 3 4 5 10" xfId="36600"/>
    <cellStyle name="Input 3 4 5 11" xfId="36601"/>
    <cellStyle name="Input 3 4 5 12" xfId="36602"/>
    <cellStyle name="Input 3 4 5 13" xfId="36603"/>
    <cellStyle name="Input 3 4 5 2" xfId="36604"/>
    <cellStyle name="Input 3 4 5 2 10" xfId="36605"/>
    <cellStyle name="Input 3 4 5 2 2" xfId="36606"/>
    <cellStyle name="Input 3 4 5 2 2 2" xfId="36607"/>
    <cellStyle name="Input 3 4 5 2 2 3" xfId="36608"/>
    <cellStyle name="Input 3 4 5 2 2 4" xfId="36609"/>
    <cellStyle name="Input 3 4 5 2 2 5" xfId="36610"/>
    <cellStyle name="Input 3 4 5 2 2 6" xfId="36611"/>
    <cellStyle name="Input 3 4 5 2 2 7" xfId="36612"/>
    <cellStyle name="Input 3 4 5 2 2 8" xfId="36613"/>
    <cellStyle name="Input 3 4 5 2 2 9" xfId="36614"/>
    <cellStyle name="Input 3 4 5 2 3" xfId="36615"/>
    <cellStyle name="Input 3 4 5 2 4" xfId="36616"/>
    <cellStyle name="Input 3 4 5 2 5" xfId="36617"/>
    <cellStyle name="Input 3 4 5 2 6" xfId="36618"/>
    <cellStyle name="Input 3 4 5 2 7" xfId="36619"/>
    <cellStyle name="Input 3 4 5 2 8" xfId="36620"/>
    <cellStyle name="Input 3 4 5 2 9" xfId="36621"/>
    <cellStyle name="Input 3 4 5 3" xfId="36622"/>
    <cellStyle name="Input 3 4 5 3 2" xfId="36623"/>
    <cellStyle name="Input 3 4 5 3 3" xfId="36624"/>
    <cellStyle name="Input 3 4 5 3 4" xfId="36625"/>
    <cellStyle name="Input 3 4 5 3 5" xfId="36626"/>
    <cellStyle name="Input 3 4 5 3 6" xfId="36627"/>
    <cellStyle name="Input 3 4 5 3 7" xfId="36628"/>
    <cellStyle name="Input 3 4 5 3 8" xfId="36629"/>
    <cellStyle name="Input 3 4 5 4" xfId="36630"/>
    <cellStyle name="Input 3 4 5 4 2" xfId="36631"/>
    <cellStyle name="Input 3 4 5 4 3" xfId="36632"/>
    <cellStyle name="Input 3 4 5 4 4" xfId="36633"/>
    <cellStyle name="Input 3 4 5 4 5" xfId="36634"/>
    <cellStyle name="Input 3 4 5 4 6" xfId="36635"/>
    <cellStyle name="Input 3 4 5 4 7" xfId="36636"/>
    <cellStyle name="Input 3 4 5 4 8" xfId="36637"/>
    <cellStyle name="Input 3 4 5 4 9" xfId="36638"/>
    <cellStyle name="Input 3 4 5 5" xfId="36639"/>
    <cellStyle name="Input 3 4 5 6" xfId="36640"/>
    <cellStyle name="Input 3 4 5 7" xfId="36641"/>
    <cellStyle name="Input 3 4 5 8" xfId="36642"/>
    <cellStyle name="Input 3 4 5 9" xfId="36643"/>
    <cellStyle name="Input 3 4 6" xfId="36644"/>
    <cellStyle name="Input 3 4 6 10" xfId="36645"/>
    <cellStyle name="Input 3 4 6 2" xfId="36646"/>
    <cellStyle name="Input 3 4 6 2 2" xfId="36647"/>
    <cellStyle name="Input 3 4 6 2 3" xfId="36648"/>
    <cellStyle name="Input 3 4 6 2 4" xfId="36649"/>
    <cellStyle name="Input 3 4 6 2 5" xfId="36650"/>
    <cellStyle name="Input 3 4 6 2 6" xfId="36651"/>
    <cellStyle name="Input 3 4 6 2 7" xfId="36652"/>
    <cellStyle name="Input 3 4 6 2 8" xfId="36653"/>
    <cellStyle name="Input 3 4 6 2 9" xfId="36654"/>
    <cellStyle name="Input 3 4 6 3" xfId="36655"/>
    <cellStyle name="Input 3 4 6 4" xfId="36656"/>
    <cellStyle name="Input 3 4 6 5" xfId="36657"/>
    <cellStyle name="Input 3 4 6 6" xfId="36658"/>
    <cellStyle name="Input 3 4 6 7" xfId="36659"/>
    <cellStyle name="Input 3 4 6 8" xfId="36660"/>
    <cellStyle name="Input 3 4 6 9" xfId="36661"/>
    <cellStyle name="Input 3 4 7" xfId="36662"/>
    <cellStyle name="Input 3 4 7 2" xfId="36663"/>
    <cellStyle name="Input 3 4 7 3" xfId="36664"/>
    <cellStyle name="Input 3 4 7 4" xfId="36665"/>
    <cellStyle name="Input 3 4 7 5" xfId="36666"/>
    <cellStyle name="Input 3 4 7 6" xfId="36667"/>
    <cellStyle name="Input 3 4 7 7" xfId="36668"/>
    <cellStyle name="Input 3 4 7 8" xfId="36669"/>
    <cellStyle name="Input 3 4 8" xfId="36670"/>
    <cellStyle name="Input 3 4 8 2" xfId="36671"/>
    <cellStyle name="Input 3 4 8 3" xfId="36672"/>
    <cellStyle name="Input 3 4 8 4" xfId="36673"/>
    <cellStyle name="Input 3 4 8 5" xfId="36674"/>
    <cellStyle name="Input 3 4 8 6" xfId="36675"/>
    <cellStyle name="Input 3 4 8 7" xfId="36676"/>
    <cellStyle name="Input 3 4 8 8" xfId="36677"/>
    <cellStyle name="Input 3 4 8 9" xfId="36678"/>
    <cellStyle name="Input 3 4 9" xfId="36679"/>
    <cellStyle name="Input 3 5" xfId="36680"/>
    <cellStyle name="Input 3 5 10" xfId="36681"/>
    <cellStyle name="Input 3 5 11" xfId="36682"/>
    <cellStyle name="Input 3 5 12" xfId="36683"/>
    <cellStyle name="Input 3 5 13" xfId="36684"/>
    <cellStyle name="Input 3 5 14" xfId="36685"/>
    <cellStyle name="Input 3 5 15" xfId="36686"/>
    <cellStyle name="Input 3 5 16" xfId="36687"/>
    <cellStyle name="Input 3 5 17" xfId="36688"/>
    <cellStyle name="Input 3 5 18" xfId="36689"/>
    <cellStyle name="Input 3 5 2" xfId="36690"/>
    <cellStyle name="Input 3 5 2 10" xfId="36691"/>
    <cellStyle name="Input 3 5 2 11" xfId="36692"/>
    <cellStyle name="Input 3 5 2 12" xfId="36693"/>
    <cellStyle name="Input 3 5 2 13" xfId="36694"/>
    <cellStyle name="Input 3 5 2 2" xfId="36695"/>
    <cellStyle name="Input 3 5 2 2 10" xfId="36696"/>
    <cellStyle name="Input 3 5 2 2 2" xfId="36697"/>
    <cellStyle name="Input 3 5 2 2 2 2" xfId="36698"/>
    <cellStyle name="Input 3 5 2 2 2 3" xfId="36699"/>
    <cellStyle name="Input 3 5 2 2 2 4" xfId="36700"/>
    <cellStyle name="Input 3 5 2 2 2 5" xfId="36701"/>
    <cellStyle name="Input 3 5 2 2 2 6" xfId="36702"/>
    <cellStyle name="Input 3 5 2 2 2 7" xfId="36703"/>
    <cellStyle name="Input 3 5 2 2 2 8" xfId="36704"/>
    <cellStyle name="Input 3 5 2 2 2 9" xfId="36705"/>
    <cellStyle name="Input 3 5 2 2 3" xfId="36706"/>
    <cellStyle name="Input 3 5 2 2 4" xfId="36707"/>
    <cellStyle name="Input 3 5 2 2 5" xfId="36708"/>
    <cellStyle name="Input 3 5 2 2 6" xfId="36709"/>
    <cellStyle name="Input 3 5 2 2 7" xfId="36710"/>
    <cellStyle name="Input 3 5 2 2 8" xfId="36711"/>
    <cellStyle name="Input 3 5 2 2 9" xfId="36712"/>
    <cellStyle name="Input 3 5 2 3" xfId="36713"/>
    <cellStyle name="Input 3 5 2 3 2" xfId="36714"/>
    <cellStyle name="Input 3 5 2 3 3" xfId="36715"/>
    <cellStyle name="Input 3 5 2 3 4" xfId="36716"/>
    <cellStyle name="Input 3 5 2 3 5" xfId="36717"/>
    <cellStyle name="Input 3 5 2 3 6" xfId="36718"/>
    <cellStyle name="Input 3 5 2 3 7" xfId="36719"/>
    <cellStyle name="Input 3 5 2 3 8" xfId="36720"/>
    <cellStyle name="Input 3 5 2 4" xfId="36721"/>
    <cellStyle name="Input 3 5 2 4 2" xfId="36722"/>
    <cellStyle name="Input 3 5 2 4 3" xfId="36723"/>
    <cellStyle name="Input 3 5 2 4 4" xfId="36724"/>
    <cellStyle name="Input 3 5 2 4 5" xfId="36725"/>
    <cellStyle name="Input 3 5 2 4 6" xfId="36726"/>
    <cellStyle name="Input 3 5 2 4 7" xfId="36727"/>
    <cellStyle name="Input 3 5 2 4 8" xfId="36728"/>
    <cellStyle name="Input 3 5 2 4 9" xfId="36729"/>
    <cellStyle name="Input 3 5 2 5" xfId="36730"/>
    <cellStyle name="Input 3 5 2 6" xfId="36731"/>
    <cellStyle name="Input 3 5 2 7" xfId="36732"/>
    <cellStyle name="Input 3 5 2 8" xfId="36733"/>
    <cellStyle name="Input 3 5 2 9" xfId="36734"/>
    <cellStyle name="Input 3 5 3" xfId="36735"/>
    <cellStyle name="Input 3 5 3 10" xfId="36736"/>
    <cellStyle name="Input 3 5 3 11" xfId="36737"/>
    <cellStyle name="Input 3 5 3 12" xfId="36738"/>
    <cellStyle name="Input 3 5 3 13" xfId="36739"/>
    <cellStyle name="Input 3 5 3 2" xfId="36740"/>
    <cellStyle name="Input 3 5 3 2 10" xfId="36741"/>
    <cellStyle name="Input 3 5 3 2 2" xfId="36742"/>
    <cellStyle name="Input 3 5 3 2 2 2" xfId="36743"/>
    <cellStyle name="Input 3 5 3 2 2 3" xfId="36744"/>
    <cellStyle name="Input 3 5 3 2 2 4" xfId="36745"/>
    <cellStyle name="Input 3 5 3 2 2 5" xfId="36746"/>
    <cellStyle name="Input 3 5 3 2 2 6" xfId="36747"/>
    <cellStyle name="Input 3 5 3 2 2 7" xfId="36748"/>
    <cellStyle name="Input 3 5 3 2 2 8" xfId="36749"/>
    <cellStyle name="Input 3 5 3 2 2 9" xfId="36750"/>
    <cellStyle name="Input 3 5 3 2 3" xfId="36751"/>
    <cellStyle name="Input 3 5 3 2 4" xfId="36752"/>
    <cellStyle name="Input 3 5 3 2 5" xfId="36753"/>
    <cellStyle name="Input 3 5 3 2 6" xfId="36754"/>
    <cellStyle name="Input 3 5 3 2 7" xfId="36755"/>
    <cellStyle name="Input 3 5 3 2 8" xfId="36756"/>
    <cellStyle name="Input 3 5 3 2 9" xfId="36757"/>
    <cellStyle name="Input 3 5 3 3" xfId="36758"/>
    <cellStyle name="Input 3 5 3 3 2" xfId="36759"/>
    <cellStyle name="Input 3 5 3 3 3" xfId="36760"/>
    <cellStyle name="Input 3 5 3 3 4" xfId="36761"/>
    <cellStyle name="Input 3 5 3 3 5" xfId="36762"/>
    <cellStyle name="Input 3 5 3 3 6" xfId="36763"/>
    <cellStyle name="Input 3 5 3 3 7" xfId="36764"/>
    <cellStyle name="Input 3 5 3 3 8" xfId="36765"/>
    <cellStyle name="Input 3 5 3 4" xfId="36766"/>
    <cellStyle name="Input 3 5 3 4 2" xfId="36767"/>
    <cellStyle name="Input 3 5 3 4 3" xfId="36768"/>
    <cellStyle name="Input 3 5 3 4 4" xfId="36769"/>
    <cellStyle name="Input 3 5 3 4 5" xfId="36770"/>
    <cellStyle name="Input 3 5 3 4 6" xfId="36771"/>
    <cellStyle name="Input 3 5 3 4 7" xfId="36772"/>
    <cellStyle name="Input 3 5 3 4 8" xfId="36773"/>
    <cellStyle name="Input 3 5 3 4 9" xfId="36774"/>
    <cellStyle name="Input 3 5 3 5" xfId="36775"/>
    <cellStyle name="Input 3 5 3 6" xfId="36776"/>
    <cellStyle name="Input 3 5 3 7" xfId="36777"/>
    <cellStyle name="Input 3 5 3 8" xfId="36778"/>
    <cellStyle name="Input 3 5 3 9" xfId="36779"/>
    <cellStyle name="Input 3 5 4" xfId="36780"/>
    <cellStyle name="Input 3 5 4 10" xfId="36781"/>
    <cellStyle name="Input 3 5 4 11" xfId="36782"/>
    <cellStyle name="Input 3 5 4 12" xfId="36783"/>
    <cellStyle name="Input 3 5 4 13" xfId="36784"/>
    <cellStyle name="Input 3 5 4 2" xfId="36785"/>
    <cellStyle name="Input 3 5 4 2 10" xfId="36786"/>
    <cellStyle name="Input 3 5 4 2 2" xfId="36787"/>
    <cellStyle name="Input 3 5 4 2 2 2" xfId="36788"/>
    <cellStyle name="Input 3 5 4 2 2 3" xfId="36789"/>
    <cellStyle name="Input 3 5 4 2 2 4" xfId="36790"/>
    <cellStyle name="Input 3 5 4 2 2 5" xfId="36791"/>
    <cellStyle name="Input 3 5 4 2 2 6" xfId="36792"/>
    <cellStyle name="Input 3 5 4 2 2 7" xfId="36793"/>
    <cellStyle name="Input 3 5 4 2 2 8" xfId="36794"/>
    <cellStyle name="Input 3 5 4 2 2 9" xfId="36795"/>
    <cellStyle name="Input 3 5 4 2 3" xfId="36796"/>
    <cellStyle name="Input 3 5 4 2 4" xfId="36797"/>
    <cellStyle name="Input 3 5 4 2 5" xfId="36798"/>
    <cellStyle name="Input 3 5 4 2 6" xfId="36799"/>
    <cellStyle name="Input 3 5 4 2 7" xfId="36800"/>
    <cellStyle name="Input 3 5 4 2 8" xfId="36801"/>
    <cellStyle name="Input 3 5 4 2 9" xfId="36802"/>
    <cellStyle name="Input 3 5 4 3" xfId="36803"/>
    <cellStyle name="Input 3 5 4 3 2" xfId="36804"/>
    <cellStyle name="Input 3 5 4 3 3" xfId="36805"/>
    <cellStyle name="Input 3 5 4 3 4" xfId="36806"/>
    <cellStyle name="Input 3 5 4 3 5" xfId="36807"/>
    <cellStyle name="Input 3 5 4 3 6" xfId="36808"/>
    <cellStyle name="Input 3 5 4 3 7" xfId="36809"/>
    <cellStyle name="Input 3 5 4 3 8" xfId="36810"/>
    <cellStyle name="Input 3 5 4 4" xfId="36811"/>
    <cellStyle name="Input 3 5 4 4 2" xfId="36812"/>
    <cellStyle name="Input 3 5 4 4 3" xfId="36813"/>
    <cellStyle name="Input 3 5 4 4 4" xfId="36814"/>
    <cellStyle name="Input 3 5 4 4 5" xfId="36815"/>
    <cellStyle name="Input 3 5 4 4 6" xfId="36816"/>
    <cellStyle name="Input 3 5 4 4 7" xfId="36817"/>
    <cellStyle name="Input 3 5 4 4 8" xfId="36818"/>
    <cellStyle name="Input 3 5 4 4 9" xfId="36819"/>
    <cellStyle name="Input 3 5 4 5" xfId="36820"/>
    <cellStyle name="Input 3 5 4 6" xfId="36821"/>
    <cellStyle name="Input 3 5 4 7" xfId="36822"/>
    <cellStyle name="Input 3 5 4 8" xfId="36823"/>
    <cellStyle name="Input 3 5 4 9" xfId="36824"/>
    <cellStyle name="Input 3 5 5" xfId="36825"/>
    <cellStyle name="Input 3 5 5 10" xfId="36826"/>
    <cellStyle name="Input 3 5 5 11" xfId="36827"/>
    <cellStyle name="Input 3 5 5 12" xfId="36828"/>
    <cellStyle name="Input 3 5 5 13" xfId="36829"/>
    <cellStyle name="Input 3 5 5 2" xfId="36830"/>
    <cellStyle name="Input 3 5 5 2 10" xfId="36831"/>
    <cellStyle name="Input 3 5 5 2 2" xfId="36832"/>
    <cellStyle name="Input 3 5 5 2 2 2" xfId="36833"/>
    <cellStyle name="Input 3 5 5 2 2 3" xfId="36834"/>
    <cellStyle name="Input 3 5 5 2 2 4" xfId="36835"/>
    <cellStyle name="Input 3 5 5 2 2 5" xfId="36836"/>
    <cellStyle name="Input 3 5 5 2 2 6" xfId="36837"/>
    <cellStyle name="Input 3 5 5 2 2 7" xfId="36838"/>
    <cellStyle name="Input 3 5 5 2 2 8" xfId="36839"/>
    <cellStyle name="Input 3 5 5 2 2 9" xfId="36840"/>
    <cellStyle name="Input 3 5 5 2 3" xfId="36841"/>
    <cellStyle name="Input 3 5 5 2 4" xfId="36842"/>
    <cellStyle name="Input 3 5 5 2 5" xfId="36843"/>
    <cellStyle name="Input 3 5 5 2 6" xfId="36844"/>
    <cellStyle name="Input 3 5 5 2 7" xfId="36845"/>
    <cellStyle name="Input 3 5 5 2 8" xfId="36846"/>
    <cellStyle name="Input 3 5 5 2 9" xfId="36847"/>
    <cellStyle name="Input 3 5 5 3" xfId="36848"/>
    <cellStyle name="Input 3 5 5 3 2" xfId="36849"/>
    <cellStyle name="Input 3 5 5 3 3" xfId="36850"/>
    <cellStyle name="Input 3 5 5 3 4" xfId="36851"/>
    <cellStyle name="Input 3 5 5 3 5" xfId="36852"/>
    <cellStyle name="Input 3 5 5 3 6" xfId="36853"/>
    <cellStyle name="Input 3 5 5 3 7" xfId="36854"/>
    <cellStyle name="Input 3 5 5 3 8" xfId="36855"/>
    <cellStyle name="Input 3 5 5 4" xfId="36856"/>
    <cellStyle name="Input 3 5 5 4 2" xfId="36857"/>
    <cellStyle name="Input 3 5 5 4 3" xfId="36858"/>
    <cellStyle name="Input 3 5 5 4 4" xfId="36859"/>
    <cellStyle name="Input 3 5 5 4 5" xfId="36860"/>
    <cellStyle name="Input 3 5 5 4 6" xfId="36861"/>
    <cellStyle name="Input 3 5 5 4 7" xfId="36862"/>
    <cellStyle name="Input 3 5 5 4 8" xfId="36863"/>
    <cellStyle name="Input 3 5 5 4 9" xfId="36864"/>
    <cellStyle name="Input 3 5 5 5" xfId="36865"/>
    <cellStyle name="Input 3 5 5 6" xfId="36866"/>
    <cellStyle name="Input 3 5 5 7" xfId="36867"/>
    <cellStyle name="Input 3 5 5 8" xfId="36868"/>
    <cellStyle name="Input 3 5 5 9" xfId="36869"/>
    <cellStyle name="Input 3 5 6" xfId="36870"/>
    <cellStyle name="Input 3 5 6 10" xfId="36871"/>
    <cellStyle name="Input 3 5 6 2" xfId="36872"/>
    <cellStyle name="Input 3 5 6 2 2" xfId="36873"/>
    <cellStyle name="Input 3 5 6 2 3" xfId="36874"/>
    <cellStyle name="Input 3 5 6 2 4" xfId="36875"/>
    <cellStyle name="Input 3 5 6 2 5" xfId="36876"/>
    <cellStyle name="Input 3 5 6 2 6" xfId="36877"/>
    <cellStyle name="Input 3 5 6 2 7" xfId="36878"/>
    <cellStyle name="Input 3 5 6 2 8" xfId="36879"/>
    <cellStyle name="Input 3 5 6 2 9" xfId="36880"/>
    <cellStyle name="Input 3 5 6 3" xfId="36881"/>
    <cellStyle name="Input 3 5 6 4" xfId="36882"/>
    <cellStyle name="Input 3 5 6 5" xfId="36883"/>
    <cellStyle name="Input 3 5 6 6" xfId="36884"/>
    <cellStyle name="Input 3 5 6 7" xfId="36885"/>
    <cellStyle name="Input 3 5 6 8" xfId="36886"/>
    <cellStyle name="Input 3 5 6 9" xfId="36887"/>
    <cellStyle name="Input 3 5 7" xfId="36888"/>
    <cellStyle name="Input 3 5 7 2" xfId="36889"/>
    <cellStyle name="Input 3 5 7 3" xfId="36890"/>
    <cellStyle name="Input 3 5 7 4" xfId="36891"/>
    <cellStyle name="Input 3 5 7 5" xfId="36892"/>
    <cellStyle name="Input 3 5 7 6" xfId="36893"/>
    <cellStyle name="Input 3 5 7 7" xfId="36894"/>
    <cellStyle name="Input 3 5 7 8" xfId="36895"/>
    <cellStyle name="Input 3 5 8" xfId="36896"/>
    <cellStyle name="Input 3 5 8 2" xfId="36897"/>
    <cellStyle name="Input 3 5 8 3" xfId="36898"/>
    <cellStyle name="Input 3 5 8 4" xfId="36899"/>
    <cellStyle name="Input 3 5 8 5" xfId="36900"/>
    <cellStyle name="Input 3 5 8 6" xfId="36901"/>
    <cellStyle name="Input 3 5 8 7" xfId="36902"/>
    <cellStyle name="Input 3 5 8 8" xfId="36903"/>
    <cellStyle name="Input 3 5 8 9" xfId="36904"/>
    <cellStyle name="Input 3 5 9" xfId="36905"/>
    <cellStyle name="Input 3 6" xfId="36906"/>
    <cellStyle name="Input 3 6 10" xfId="36907"/>
    <cellStyle name="Input 3 6 11" xfId="36908"/>
    <cellStyle name="Input 3 6 12" xfId="36909"/>
    <cellStyle name="Input 3 6 13" xfId="36910"/>
    <cellStyle name="Input 3 6 2" xfId="36911"/>
    <cellStyle name="Input 3 6 2 10" xfId="36912"/>
    <cellStyle name="Input 3 6 2 2" xfId="36913"/>
    <cellStyle name="Input 3 6 2 2 2" xfId="36914"/>
    <cellStyle name="Input 3 6 2 2 3" xfId="36915"/>
    <cellStyle name="Input 3 6 2 2 4" xfId="36916"/>
    <cellStyle name="Input 3 6 2 2 5" xfId="36917"/>
    <cellStyle name="Input 3 6 2 2 6" xfId="36918"/>
    <cellStyle name="Input 3 6 2 2 7" xfId="36919"/>
    <cellStyle name="Input 3 6 2 2 8" xfId="36920"/>
    <cellStyle name="Input 3 6 2 2 9" xfId="36921"/>
    <cellStyle name="Input 3 6 2 3" xfId="36922"/>
    <cellStyle name="Input 3 6 2 4" xfId="36923"/>
    <cellStyle name="Input 3 6 2 5" xfId="36924"/>
    <cellStyle name="Input 3 6 2 6" xfId="36925"/>
    <cellStyle name="Input 3 6 2 7" xfId="36926"/>
    <cellStyle name="Input 3 6 2 8" xfId="36927"/>
    <cellStyle name="Input 3 6 2 9" xfId="36928"/>
    <cellStyle name="Input 3 6 3" xfId="36929"/>
    <cellStyle name="Input 3 6 3 2" xfId="36930"/>
    <cellStyle name="Input 3 6 3 3" xfId="36931"/>
    <cellStyle name="Input 3 6 3 4" xfId="36932"/>
    <cellStyle name="Input 3 6 3 5" xfId="36933"/>
    <cellStyle name="Input 3 6 3 6" xfId="36934"/>
    <cellStyle name="Input 3 6 3 7" xfId="36935"/>
    <cellStyle name="Input 3 6 3 8" xfId="36936"/>
    <cellStyle name="Input 3 6 4" xfId="36937"/>
    <cellStyle name="Input 3 6 4 2" xfId="36938"/>
    <cellStyle name="Input 3 6 4 3" xfId="36939"/>
    <cellStyle name="Input 3 6 4 4" xfId="36940"/>
    <cellStyle name="Input 3 6 4 5" xfId="36941"/>
    <cellStyle name="Input 3 6 4 6" xfId="36942"/>
    <cellStyle name="Input 3 6 4 7" xfId="36943"/>
    <cellStyle name="Input 3 6 4 8" xfId="36944"/>
    <cellStyle name="Input 3 6 4 9" xfId="36945"/>
    <cellStyle name="Input 3 6 5" xfId="36946"/>
    <cellStyle name="Input 3 6 6" xfId="36947"/>
    <cellStyle name="Input 3 6 7" xfId="36948"/>
    <cellStyle name="Input 3 6 8" xfId="36949"/>
    <cellStyle name="Input 3 6 9" xfId="36950"/>
    <cellStyle name="Input 3 7" xfId="36951"/>
    <cellStyle name="Input 3 7 10" xfId="36952"/>
    <cellStyle name="Input 3 7 11" xfId="36953"/>
    <cellStyle name="Input 3 7 12" xfId="36954"/>
    <cellStyle name="Input 3 7 13" xfId="36955"/>
    <cellStyle name="Input 3 7 2" xfId="36956"/>
    <cellStyle name="Input 3 7 2 10" xfId="36957"/>
    <cellStyle name="Input 3 7 2 2" xfId="36958"/>
    <cellStyle name="Input 3 7 2 2 2" xfId="36959"/>
    <cellStyle name="Input 3 7 2 2 3" xfId="36960"/>
    <cellStyle name="Input 3 7 2 2 4" xfId="36961"/>
    <cellStyle name="Input 3 7 2 2 5" xfId="36962"/>
    <cellStyle name="Input 3 7 2 2 6" xfId="36963"/>
    <cellStyle name="Input 3 7 2 2 7" xfId="36964"/>
    <cellStyle name="Input 3 7 2 2 8" xfId="36965"/>
    <cellStyle name="Input 3 7 2 2 9" xfId="36966"/>
    <cellStyle name="Input 3 7 2 3" xfId="36967"/>
    <cellStyle name="Input 3 7 2 4" xfId="36968"/>
    <cellStyle name="Input 3 7 2 5" xfId="36969"/>
    <cellStyle name="Input 3 7 2 6" xfId="36970"/>
    <cellStyle name="Input 3 7 2 7" xfId="36971"/>
    <cellStyle name="Input 3 7 2 8" xfId="36972"/>
    <cellStyle name="Input 3 7 2 9" xfId="36973"/>
    <cellStyle name="Input 3 7 3" xfId="36974"/>
    <cellStyle name="Input 3 7 3 2" xfId="36975"/>
    <cellStyle name="Input 3 7 3 3" xfId="36976"/>
    <cellStyle name="Input 3 7 3 4" xfId="36977"/>
    <cellStyle name="Input 3 7 3 5" xfId="36978"/>
    <cellStyle name="Input 3 7 3 6" xfId="36979"/>
    <cellStyle name="Input 3 7 3 7" xfId="36980"/>
    <cellStyle name="Input 3 7 3 8" xfId="36981"/>
    <cellStyle name="Input 3 7 4" xfId="36982"/>
    <cellStyle name="Input 3 7 4 2" xfId="36983"/>
    <cellStyle name="Input 3 7 4 3" xfId="36984"/>
    <cellStyle name="Input 3 7 4 4" xfId="36985"/>
    <cellStyle name="Input 3 7 4 5" xfId="36986"/>
    <cellStyle name="Input 3 7 4 6" xfId="36987"/>
    <cellStyle name="Input 3 7 4 7" xfId="36988"/>
    <cellStyle name="Input 3 7 4 8" xfId="36989"/>
    <cellStyle name="Input 3 7 4 9" xfId="36990"/>
    <cellStyle name="Input 3 7 5" xfId="36991"/>
    <cellStyle name="Input 3 7 6" xfId="36992"/>
    <cellStyle name="Input 3 7 7" xfId="36993"/>
    <cellStyle name="Input 3 7 8" xfId="36994"/>
    <cellStyle name="Input 3 7 9" xfId="36995"/>
    <cellStyle name="Input 3 8" xfId="36996"/>
    <cellStyle name="Input 3 8 2" xfId="36997"/>
    <cellStyle name="Input 3 8 3" xfId="36998"/>
    <cellStyle name="Input 3 8 4" xfId="36999"/>
    <cellStyle name="Input 3 8 5" xfId="37000"/>
    <cellStyle name="Input 3 8 6" xfId="37001"/>
    <cellStyle name="Input 3 8 7" xfId="37002"/>
    <cellStyle name="Input 3 8 8" xfId="37003"/>
    <cellStyle name="Input 3 8 9" xfId="37004"/>
    <cellStyle name="Input 3 9" xfId="37005"/>
    <cellStyle name="Input 4" xfId="37006"/>
    <cellStyle name="Input 4 10" xfId="37007"/>
    <cellStyle name="Input 4 11" xfId="37008"/>
    <cellStyle name="Input 4 12" xfId="37009"/>
    <cellStyle name="Input 4 13" xfId="37010"/>
    <cellStyle name="Input 4 14" xfId="37011"/>
    <cellStyle name="Input 4 2" xfId="37012"/>
    <cellStyle name="Input 4 2 10" xfId="37013"/>
    <cellStyle name="Input 4 2 11" xfId="37014"/>
    <cellStyle name="Input 4 2 12" xfId="37015"/>
    <cellStyle name="Input 4 2 2" xfId="37016"/>
    <cellStyle name="Input 4 2 2 10" xfId="37017"/>
    <cellStyle name="Input 4 2 2 11" xfId="37018"/>
    <cellStyle name="Input 4 2 2 12" xfId="37019"/>
    <cellStyle name="Input 4 2 2 13" xfId="37020"/>
    <cellStyle name="Input 4 2 2 14" xfId="37021"/>
    <cellStyle name="Input 4 2 2 15" xfId="37022"/>
    <cellStyle name="Input 4 2 2 16" xfId="37023"/>
    <cellStyle name="Input 4 2 2 17" xfId="37024"/>
    <cellStyle name="Input 4 2 2 18" xfId="37025"/>
    <cellStyle name="Input 4 2 2 19" xfId="37026"/>
    <cellStyle name="Input 4 2 2 2" xfId="37027"/>
    <cellStyle name="Input 4 2 2 2 10" xfId="37028"/>
    <cellStyle name="Input 4 2 2 2 11" xfId="37029"/>
    <cellStyle name="Input 4 2 2 2 12" xfId="37030"/>
    <cellStyle name="Input 4 2 2 2 13" xfId="37031"/>
    <cellStyle name="Input 4 2 2 2 2" xfId="37032"/>
    <cellStyle name="Input 4 2 2 2 2 10" xfId="37033"/>
    <cellStyle name="Input 4 2 2 2 2 2" xfId="37034"/>
    <cellStyle name="Input 4 2 2 2 2 2 2" xfId="37035"/>
    <cellStyle name="Input 4 2 2 2 2 2 3" xfId="37036"/>
    <cellStyle name="Input 4 2 2 2 2 2 4" xfId="37037"/>
    <cellStyle name="Input 4 2 2 2 2 2 5" xfId="37038"/>
    <cellStyle name="Input 4 2 2 2 2 2 6" xfId="37039"/>
    <cellStyle name="Input 4 2 2 2 2 2 7" xfId="37040"/>
    <cellStyle name="Input 4 2 2 2 2 2 8" xfId="37041"/>
    <cellStyle name="Input 4 2 2 2 2 2 9" xfId="37042"/>
    <cellStyle name="Input 4 2 2 2 2 3" xfId="37043"/>
    <cellStyle name="Input 4 2 2 2 2 4" xfId="37044"/>
    <cellStyle name="Input 4 2 2 2 2 5" xfId="37045"/>
    <cellStyle name="Input 4 2 2 2 2 6" xfId="37046"/>
    <cellStyle name="Input 4 2 2 2 2 7" xfId="37047"/>
    <cellStyle name="Input 4 2 2 2 2 8" xfId="37048"/>
    <cellStyle name="Input 4 2 2 2 2 9" xfId="37049"/>
    <cellStyle name="Input 4 2 2 2 3" xfId="37050"/>
    <cellStyle name="Input 4 2 2 2 3 2" xfId="37051"/>
    <cellStyle name="Input 4 2 2 2 3 3" xfId="37052"/>
    <cellStyle name="Input 4 2 2 2 3 4" xfId="37053"/>
    <cellStyle name="Input 4 2 2 2 3 5" xfId="37054"/>
    <cellStyle name="Input 4 2 2 2 3 6" xfId="37055"/>
    <cellStyle name="Input 4 2 2 2 3 7" xfId="37056"/>
    <cellStyle name="Input 4 2 2 2 3 8" xfId="37057"/>
    <cellStyle name="Input 4 2 2 2 4" xfId="37058"/>
    <cellStyle name="Input 4 2 2 2 4 2" xfId="37059"/>
    <cellStyle name="Input 4 2 2 2 4 3" xfId="37060"/>
    <cellStyle name="Input 4 2 2 2 4 4" xfId="37061"/>
    <cellStyle name="Input 4 2 2 2 4 5" xfId="37062"/>
    <cellStyle name="Input 4 2 2 2 4 6" xfId="37063"/>
    <cellStyle name="Input 4 2 2 2 4 7" xfId="37064"/>
    <cellStyle name="Input 4 2 2 2 4 8" xfId="37065"/>
    <cellStyle name="Input 4 2 2 2 4 9" xfId="37066"/>
    <cellStyle name="Input 4 2 2 2 5" xfId="37067"/>
    <cellStyle name="Input 4 2 2 2 6" xfId="37068"/>
    <cellStyle name="Input 4 2 2 2 7" xfId="37069"/>
    <cellStyle name="Input 4 2 2 2 8" xfId="37070"/>
    <cellStyle name="Input 4 2 2 2 9" xfId="37071"/>
    <cellStyle name="Input 4 2 2 3" xfId="37072"/>
    <cellStyle name="Input 4 2 2 3 10" xfId="37073"/>
    <cellStyle name="Input 4 2 2 3 11" xfId="37074"/>
    <cellStyle name="Input 4 2 2 3 12" xfId="37075"/>
    <cellStyle name="Input 4 2 2 3 13" xfId="37076"/>
    <cellStyle name="Input 4 2 2 3 2" xfId="37077"/>
    <cellStyle name="Input 4 2 2 3 2 10" xfId="37078"/>
    <cellStyle name="Input 4 2 2 3 2 2" xfId="37079"/>
    <cellStyle name="Input 4 2 2 3 2 2 2" xfId="37080"/>
    <cellStyle name="Input 4 2 2 3 2 2 3" xfId="37081"/>
    <cellStyle name="Input 4 2 2 3 2 2 4" xfId="37082"/>
    <cellStyle name="Input 4 2 2 3 2 2 5" xfId="37083"/>
    <cellStyle name="Input 4 2 2 3 2 2 6" xfId="37084"/>
    <cellStyle name="Input 4 2 2 3 2 2 7" xfId="37085"/>
    <cellStyle name="Input 4 2 2 3 2 2 8" xfId="37086"/>
    <cellStyle name="Input 4 2 2 3 2 2 9" xfId="37087"/>
    <cellStyle name="Input 4 2 2 3 2 3" xfId="37088"/>
    <cellStyle name="Input 4 2 2 3 2 4" xfId="37089"/>
    <cellStyle name="Input 4 2 2 3 2 5" xfId="37090"/>
    <cellStyle name="Input 4 2 2 3 2 6" xfId="37091"/>
    <cellStyle name="Input 4 2 2 3 2 7" xfId="37092"/>
    <cellStyle name="Input 4 2 2 3 2 8" xfId="37093"/>
    <cellStyle name="Input 4 2 2 3 2 9" xfId="37094"/>
    <cellStyle name="Input 4 2 2 3 3" xfId="37095"/>
    <cellStyle name="Input 4 2 2 3 3 2" xfId="37096"/>
    <cellStyle name="Input 4 2 2 3 3 3" xfId="37097"/>
    <cellStyle name="Input 4 2 2 3 3 4" xfId="37098"/>
    <cellStyle name="Input 4 2 2 3 3 5" xfId="37099"/>
    <cellStyle name="Input 4 2 2 3 3 6" xfId="37100"/>
    <cellStyle name="Input 4 2 2 3 3 7" xfId="37101"/>
    <cellStyle name="Input 4 2 2 3 3 8" xfId="37102"/>
    <cellStyle name="Input 4 2 2 3 4" xfId="37103"/>
    <cellStyle name="Input 4 2 2 3 4 2" xfId="37104"/>
    <cellStyle name="Input 4 2 2 3 4 3" xfId="37105"/>
    <cellStyle name="Input 4 2 2 3 4 4" xfId="37106"/>
    <cellStyle name="Input 4 2 2 3 4 5" xfId="37107"/>
    <cellStyle name="Input 4 2 2 3 4 6" xfId="37108"/>
    <cellStyle name="Input 4 2 2 3 4 7" xfId="37109"/>
    <cellStyle name="Input 4 2 2 3 4 8" xfId="37110"/>
    <cellStyle name="Input 4 2 2 3 4 9" xfId="37111"/>
    <cellStyle name="Input 4 2 2 3 5" xfId="37112"/>
    <cellStyle name="Input 4 2 2 3 6" xfId="37113"/>
    <cellStyle name="Input 4 2 2 3 7" xfId="37114"/>
    <cellStyle name="Input 4 2 2 3 8" xfId="37115"/>
    <cellStyle name="Input 4 2 2 3 9" xfId="37116"/>
    <cellStyle name="Input 4 2 2 4" xfId="37117"/>
    <cellStyle name="Input 4 2 2 4 10" xfId="37118"/>
    <cellStyle name="Input 4 2 2 4 11" xfId="37119"/>
    <cellStyle name="Input 4 2 2 4 12" xfId="37120"/>
    <cellStyle name="Input 4 2 2 4 13" xfId="37121"/>
    <cellStyle name="Input 4 2 2 4 2" xfId="37122"/>
    <cellStyle name="Input 4 2 2 4 2 10" xfId="37123"/>
    <cellStyle name="Input 4 2 2 4 2 2" xfId="37124"/>
    <cellStyle name="Input 4 2 2 4 2 2 2" xfId="37125"/>
    <cellStyle name="Input 4 2 2 4 2 2 3" xfId="37126"/>
    <cellStyle name="Input 4 2 2 4 2 2 4" xfId="37127"/>
    <cellStyle name="Input 4 2 2 4 2 2 5" xfId="37128"/>
    <cellStyle name="Input 4 2 2 4 2 2 6" xfId="37129"/>
    <cellStyle name="Input 4 2 2 4 2 2 7" xfId="37130"/>
    <cellStyle name="Input 4 2 2 4 2 2 8" xfId="37131"/>
    <cellStyle name="Input 4 2 2 4 2 2 9" xfId="37132"/>
    <cellStyle name="Input 4 2 2 4 2 3" xfId="37133"/>
    <cellStyle name="Input 4 2 2 4 2 4" xfId="37134"/>
    <cellStyle name="Input 4 2 2 4 2 5" xfId="37135"/>
    <cellStyle name="Input 4 2 2 4 2 6" xfId="37136"/>
    <cellStyle name="Input 4 2 2 4 2 7" xfId="37137"/>
    <cellStyle name="Input 4 2 2 4 2 8" xfId="37138"/>
    <cellStyle name="Input 4 2 2 4 2 9" xfId="37139"/>
    <cellStyle name="Input 4 2 2 4 3" xfId="37140"/>
    <cellStyle name="Input 4 2 2 4 3 2" xfId="37141"/>
    <cellStyle name="Input 4 2 2 4 3 3" xfId="37142"/>
    <cellStyle name="Input 4 2 2 4 3 4" xfId="37143"/>
    <cellStyle name="Input 4 2 2 4 3 5" xfId="37144"/>
    <cellStyle name="Input 4 2 2 4 3 6" xfId="37145"/>
    <cellStyle name="Input 4 2 2 4 3 7" xfId="37146"/>
    <cellStyle name="Input 4 2 2 4 3 8" xfId="37147"/>
    <cellStyle name="Input 4 2 2 4 4" xfId="37148"/>
    <cellStyle name="Input 4 2 2 4 4 2" xfId="37149"/>
    <cellStyle name="Input 4 2 2 4 4 3" xfId="37150"/>
    <cellStyle name="Input 4 2 2 4 4 4" xfId="37151"/>
    <cellStyle name="Input 4 2 2 4 4 5" xfId="37152"/>
    <cellStyle name="Input 4 2 2 4 4 6" xfId="37153"/>
    <cellStyle name="Input 4 2 2 4 4 7" xfId="37154"/>
    <cellStyle name="Input 4 2 2 4 4 8" xfId="37155"/>
    <cellStyle name="Input 4 2 2 4 4 9" xfId="37156"/>
    <cellStyle name="Input 4 2 2 4 5" xfId="37157"/>
    <cellStyle name="Input 4 2 2 4 6" xfId="37158"/>
    <cellStyle name="Input 4 2 2 4 7" xfId="37159"/>
    <cellStyle name="Input 4 2 2 4 8" xfId="37160"/>
    <cellStyle name="Input 4 2 2 4 9" xfId="37161"/>
    <cellStyle name="Input 4 2 2 5" xfId="37162"/>
    <cellStyle name="Input 4 2 2 5 10" xfId="37163"/>
    <cellStyle name="Input 4 2 2 5 11" xfId="37164"/>
    <cellStyle name="Input 4 2 2 5 12" xfId="37165"/>
    <cellStyle name="Input 4 2 2 5 13" xfId="37166"/>
    <cellStyle name="Input 4 2 2 5 2" xfId="37167"/>
    <cellStyle name="Input 4 2 2 5 2 10" xfId="37168"/>
    <cellStyle name="Input 4 2 2 5 2 2" xfId="37169"/>
    <cellStyle name="Input 4 2 2 5 2 2 2" xfId="37170"/>
    <cellStyle name="Input 4 2 2 5 2 2 3" xfId="37171"/>
    <cellStyle name="Input 4 2 2 5 2 2 4" xfId="37172"/>
    <cellStyle name="Input 4 2 2 5 2 2 5" xfId="37173"/>
    <cellStyle name="Input 4 2 2 5 2 2 6" xfId="37174"/>
    <cellStyle name="Input 4 2 2 5 2 2 7" xfId="37175"/>
    <cellStyle name="Input 4 2 2 5 2 2 8" xfId="37176"/>
    <cellStyle name="Input 4 2 2 5 2 2 9" xfId="37177"/>
    <cellStyle name="Input 4 2 2 5 2 3" xfId="37178"/>
    <cellStyle name="Input 4 2 2 5 2 4" xfId="37179"/>
    <cellStyle name="Input 4 2 2 5 2 5" xfId="37180"/>
    <cellStyle name="Input 4 2 2 5 2 6" xfId="37181"/>
    <cellStyle name="Input 4 2 2 5 2 7" xfId="37182"/>
    <cellStyle name="Input 4 2 2 5 2 8" xfId="37183"/>
    <cellStyle name="Input 4 2 2 5 2 9" xfId="37184"/>
    <cellStyle name="Input 4 2 2 5 3" xfId="37185"/>
    <cellStyle name="Input 4 2 2 5 3 2" xfId="37186"/>
    <cellStyle name="Input 4 2 2 5 3 3" xfId="37187"/>
    <cellStyle name="Input 4 2 2 5 3 4" xfId="37188"/>
    <cellStyle name="Input 4 2 2 5 3 5" xfId="37189"/>
    <cellStyle name="Input 4 2 2 5 3 6" xfId="37190"/>
    <cellStyle name="Input 4 2 2 5 3 7" xfId="37191"/>
    <cellStyle name="Input 4 2 2 5 3 8" xfId="37192"/>
    <cellStyle name="Input 4 2 2 5 4" xfId="37193"/>
    <cellStyle name="Input 4 2 2 5 4 2" xfId="37194"/>
    <cellStyle name="Input 4 2 2 5 4 3" xfId="37195"/>
    <cellStyle name="Input 4 2 2 5 4 4" xfId="37196"/>
    <cellStyle name="Input 4 2 2 5 4 5" xfId="37197"/>
    <cellStyle name="Input 4 2 2 5 4 6" xfId="37198"/>
    <cellStyle name="Input 4 2 2 5 4 7" xfId="37199"/>
    <cellStyle name="Input 4 2 2 5 4 8" xfId="37200"/>
    <cellStyle name="Input 4 2 2 5 4 9" xfId="37201"/>
    <cellStyle name="Input 4 2 2 5 5" xfId="37202"/>
    <cellStyle name="Input 4 2 2 5 6" xfId="37203"/>
    <cellStyle name="Input 4 2 2 5 7" xfId="37204"/>
    <cellStyle name="Input 4 2 2 5 8" xfId="37205"/>
    <cellStyle name="Input 4 2 2 5 9" xfId="37206"/>
    <cellStyle name="Input 4 2 2 6" xfId="37207"/>
    <cellStyle name="Input 4 2 2 6 10" xfId="37208"/>
    <cellStyle name="Input 4 2 2 6 2" xfId="37209"/>
    <cellStyle name="Input 4 2 2 6 2 2" xfId="37210"/>
    <cellStyle name="Input 4 2 2 6 2 3" xfId="37211"/>
    <cellStyle name="Input 4 2 2 6 2 4" xfId="37212"/>
    <cellStyle name="Input 4 2 2 6 2 5" xfId="37213"/>
    <cellStyle name="Input 4 2 2 6 2 6" xfId="37214"/>
    <cellStyle name="Input 4 2 2 6 2 7" xfId="37215"/>
    <cellStyle name="Input 4 2 2 6 2 8" xfId="37216"/>
    <cellStyle name="Input 4 2 2 6 2 9" xfId="37217"/>
    <cellStyle name="Input 4 2 2 6 3" xfId="37218"/>
    <cellStyle name="Input 4 2 2 6 4" xfId="37219"/>
    <cellStyle name="Input 4 2 2 6 5" xfId="37220"/>
    <cellStyle name="Input 4 2 2 6 6" xfId="37221"/>
    <cellStyle name="Input 4 2 2 6 7" xfId="37222"/>
    <cellStyle name="Input 4 2 2 6 8" xfId="37223"/>
    <cellStyle name="Input 4 2 2 6 9" xfId="37224"/>
    <cellStyle name="Input 4 2 2 7" xfId="37225"/>
    <cellStyle name="Input 4 2 2 7 2" xfId="37226"/>
    <cellStyle name="Input 4 2 2 7 3" xfId="37227"/>
    <cellStyle name="Input 4 2 2 7 4" xfId="37228"/>
    <cellStyle name="Input 4 2 2 7 5" xfId="37229"/>
    <cellStyle name="Input 4 2 2 7 6" xfId="37230"/>
    <cellStyle name="Input 4 2 2 7 7" xfId="37231"/>
    <cellStyle name="Input 4 2 2 7 8" xfId="37232"/>
    <cellStyle name="Input 4 2 2 8" xfId="37233"/>
    <cellStyle name="Input 4 2 2 8 2" xfId="37234"/>
    <cellStyle name="Input 4 2 2 8 3" xfId="37235"/>
    <cellStyle name="Input 4 2 2 8 4" xfId="37236"/>
    <cellStyle name="Input 4 2 2 8 5" xfId="37237"/>
    <cellStyle name="Input 4 2 2 8 6" xfId="37238"/>
    <cellStyle name="Input 4 2 2 8 7" xfId="37239"/>
    <cellStyle name="Input 4 2 2 8 8" xfId="37240"/>
    <cellStyle name="Input 4 2 2 8 9" xfId="37241"/>
    <cellStyle name="Input 4 2 2 9" xfId="37242"/>
    <cellStyle name="Input 4 2 3" xfId="37243"/>
    <cellStyle name="Input 4 2 3 10" xfId="37244"/>
    <cellStyle name="Input 4 2 3 11" xfId="37245"/>
    <cellStyle name="Input 4 2 3 12" xfId="37246"/>
    <cellStyle name="Input 4 2 3 13" xfId="37247"/>
    <cellStyle name="Input 4 2 3 14" xfId="37248"/>
    <cellStyle name="Input 4 2 3 15" xfId="37249"/>
    <cellStyle name="Input 4 2 3 16" xfId="37250"/>
    <cellStyle name="Input 4 2 3 17" xfId="37251"/>
    <cellStyle name="Input 4 2 3 2" xfId="37252"/>
    <cellStyle name="Input 4 2 3 2 10" xfId="37253"/>
    <cellStyle name="Input 4 2 3 2 11" xfId="37254"/>
    <cellStyle name="Input 4 2 3 2 12" xfId="37255"/>
    <cellStyle name="Input 4 2 3 2 13" xfId="37256"/>
    <cellStyle name="Input 4 2 3 2 2" xfId="37257"/>
    <cellStyle name="Input 4 2 3 2 2 10" xfId="37258"/>
    <cellStyle name="Input 4 2 3 2 2 2" xfId="37259"/>
    <cellStyle name="Input 4 2 3 2 2 2 2" xfId="37260"/>
    <cellStyle name="Input 4 2 3 2 2 2 3" xfId="37261"/>
    <cellStyle name="Input 4 2 3 2 2 2 4" xfId="37262"/>
    <cellStyle name="Input 4 2 3 2 2 2 5" xfId="37263"/>
    <cellStyle name="Input 4 2 3 2 2 2 6" xfId="37264"/>
    <cellStyle name="Input 4 2 3 2 2 2 7" xfId="37265"/>
    <cellStyle name="Input 4 2 3 2 2 2 8" xfId="37266"/>
    <cellStyle name="Input 4 2 3 2 2 2 9" xfId="37267"/>
    <cellStyle name="Input 4 2 3 2 2 3" xfId="37268"/>
    <cellStyle name="Input 4 2 3 2 2 4" xfId="37269"/>
    <cellStyle name="Input 4 2 3 2 2 5" xfId="37270"/>
    <cellStyle name="Input 4 2 3 2 2 6" xfId="37271"/>
    <cellStyle name="Input 4 2 3 2 2 7" xfId="37272"/>
    <cellStyle name="Input 4 2 3 2 2 8" xfId="37273"/>
    <cellStyle name="Input 4 2 3 2 2 9" xfId="37274"/>
    <cellStyle name="Input 4 2 3 2 3" xfId="37275"/>
    <cellStyle name="Input 4 2 3 2 3 2" xfId="37276"/>
    <cellStyle name="Input 4 2 3 2 3 3" xfId="37277"/>
    <cellStyle name="Input 4 2 3 2 3 4" xfId="37278"/>
    <cellStyle name="Input 4 2 3 2 3 5" xfId="37279"/>
    <cellStyle name="Input 4 2 3 2 3 6" xfId="37280"/>
    <cellStyle name="Input 4 2 3 2 3 7" xfId="37281"/>
    <cellStyle name="Input 4 2 3 2 3 8" xfId="37282"/>
    <cellStyle name="Input 4 2 3 2 4" xfId="37283"/>
    <cellStyle name="Input 4 2 3 2 4 2" xfId="37284"/>
    <cellStyle name="Input 4 2 3 2 4 3" xfId="37285"/>
    <cellStyle name="Input 4 2 3 2 4 4" xfId="37286"/>
    <cellStyle name="Input 4 2 3 2 4 5" xfId="37287"/>
    <cellStyle name="Input 4 2 3 2 4 6" xfId="37288"/>
    <cellStyle name="Input 4 2 3 2 4 7" xfId="37289"/>
    <cellStyle name="Input 4 2 3 2 4 8" xfId="37290"/>
    <cellStyle name="Input 4 2 3 2 4 9" xfId="37291"/>
    <cellStyle name="Input 4 2 3 2 5" xfId="37292"/>
    <cellStyle name="Input 4 2 3 2 6" xfId="37293"/>
    <cellStyle name="Input 4 2 3 2 7" xfId="37294"/>
    <cellStyle name="Input 4 2 3 2 8" xfId="37295"/>
    <cellStyle name="Input 4 2 3 2 9" xfId="37296"/>
    <cellStyle name="Input 4 2 3 3" xfId="37297"/>
    <cellStyle name="Input 4 2 3 3 10" xfId="37298"/>
    <cellStyle name="Input 4 2 3 3 11" xfId="37299"/>
    <cellStyle name="Input 4 2 3 3 12" xfId="37300"/>
    <cellStyle name="Input 4 2 3 3 13" xfId="37301"/>
    <cellStyle name="Input 4 2 3 3 2" xfId="37302"/>
    <cellStyle name="Input 4 2 3 3 2 10" xfId="37303"/>
    <cellStyle name="Input 4 2 3 3 2 2" xfId="37304"/>
    <cellStyle name="Input 4 2 3 3 2 2 2" xfId="37305"/>
    <cellStyle name="Input 4 2 3 3 2 2 3" xfId="37306"/>
    <cellStyle name="Input 4 2 3 3 2 2 4" xfId="37307"/>
    <cellStyle name="Input 4 2 3 3 2 2 5" xfId="37308"/>
    <cellStyle name="Input 4 2 3 3 2 2 6" xfId="37309"/>
    <cellStyle name="Input 4 2 3 3 2 2 7" xfId="37310"/>
    <cellStyle name="Input 4 2 3 3 2 2 8" xfId="37311"/>
    <cellStyle name="Input 4 2 3 3 2 2 9" xfId="37312"/>
    <cellStyle name="Input 4 2 3 3 2 3" xfId="37313"/>
    <cellStyle name="Input 4 2 3 3 2 4" xfId="37314"/>
    <cellStyle name="Input 4 2 3 3 2 5" xfId="37315"/>
    <cellStyle name="Input 4 2 3 3 2 6" xfId="37316"/>
    <cellStyle name="Input 4 2 3 3 2 7" xfId="37317"/>
    <cellStyle name="Input 4 2 3 3 2 8" xfId="37318"/>
    <cellStyle name="Input 4 2 3 3 2 9" xfId="37319"/>
    <cellStyle name="Input 4 2 3 3 3" xfId="37320"/>
    <cellStyle name="Input 4 2 3 3 3 2" xfId="37321"/>
    <cellStyle name="Input 4 2 3 3 3 3" xfId="37322"/>
    <cellStyle name="Input 4 2 3 3 3 4" xfId="37323"/>
    <cellStyle name="Input 4 2 3 3 3 5" xfId="37324"/>
    <cellStyle name="Input 4 2 3 3 3 6" xfId="37325"/>
    <cellStyle name="Input 4 2 3 3 3 7" xfId="37326"/>
    <cellStyle name="Input 4 2 3 3 3 8" xfId="37327"/>
    <cellStyle name="Input 4 2 3 3 4" xfId="37328"/>
    <cellStyle name="Input 4 2 3 3 4 2" xfId="37329"/>
    <cellStyle name="Input 4 2 3 3 4 3" xfId="37330"/>
    <cellStyle name="Input 4 2 3 3 4 4" xfId="37331"/>
    <cellStyle name="Input 4 2 3 3 4 5" xfId="37332"/>
    <cellStyle name="Input 4 2 3 3 4 6" xfId="37333"/>
    <cellStyle name="Input 4 2 3 3 4 7" xfId="37334"/>
    <cellStyle name="Input 4 2 3 3 4 8" xfId="37335"/>
    <cellStyle name="Input 4 2 3 3 4 9" xfId="37336"/>
    <cellStyle name="Input 4 2 3 3 5" xfId="37337"/>
    <cellStyle name="Input 4 2 3 3 6" xfId="37338"/>
    <cellStyle name="Input 4 2 3 3 7" xfId="37339"/>
    <cellStyle name="Input 4 2 3 3 8" xfId="37340"/>
    <cellStyle name="Input 4 2 3 3 9" xfId="37341"/>
    <cellStyle name="Input 4 2 3 4" xfId="37342"/>
    <cellStyle name="Input 4 2 3 4 10" xfId="37343"/>
    <cellStyle name="Input 4 2 3 4 11" xfId="37344"/>
    <cellStyle name="Input 4 2 3 4 12" xfId="37345"/>
    <cellStyle name="Input 4 2 3 4 13" xfId="37346"/>
    <cellStyle name="Input 4 2 3 4 2" xfId="37347"/>
    <cellStyle name="Input 4 2 3 4 2 10" xfId="37348"/>
    <cellStyle name="Input 4 2 3 4 2 2" xfId="37349"/>
    <cellStyle name="Input 4 2 3 4 2 2 2" xfId="37350"/>
    <cellStyle name="Input 4 2 3 4 2 2 3" xfId="37351"/>
    <cellStyle name="Input 4 2 3 4 2 2 4" xfId="37352"/>
    <cellStyle name="Input 4 2 3 4 2 2 5" xfId="37353"/>
    <cellStyle name="Input 4 2 3 4 2 2 6" xfId="37354"/>
    <cellStyle name="Input 4 2 3 4 2 2 7" xfId="37355"/>
    <cellStyle name="Input 4 2 3 4 2 2 8" xfId="37356"/>
    <cellStyle name="Input 4 2 3 4 2 2 9" xfId="37357"/>
    <cellStyle name="Input 4 2 3 4 2 3" xfId="37358"/>
    <cellStyle name="Input 4 2 3 4 2 4" xfId="37359"/>
    <cellStyle name="Input 4 2 3 4 2 5" xfId="37360"/>
    <cellStyle name="Input 4 2 3 4 2 6" xfId="37361"/>
    <cellStyle name="Input 4 2 3 4 2 7" xfId="37362"/>
    <cellStyle name="Input 4 2 3 4 2 8" xfId="37363"/>
    <cellStyle name="Input 4 2 3 4 2 9" xfId="37364"/>
    <cellStyle name="Input 4 2 3 4 3" xfId="37365"/>
    <cellStyle name="Input 4 2 3 4 3 2" xfId="37366"/>
    <cellStyle name="Input 4 2 3 4 3 3" xfId="37367"/>
    <cellStyle name="Input 4 2 3 4 3 4" xfId="37368"/>
    <cellStyle name="Input 4 2 3 4 3 5" xfId="37369"/>
    <cellStyle name="Input 4 2 3 4 3 6" xfId="37370"/>
    <cellStyle name="Input 4 2 3 4 3 7" xfId="37371"/>
    <cellStyle name="Input 4 2 3 4 3 8" xfId="37372"/>
    <cellStyle name="Input 4 2 3 4 4" xfId="37373"/>
    <cellStyle name="Input 4 2 3 4 4 2" xfId="37374"/>
    <cellStyle name="Input 4 2 3 4 4 3" xfId="37375"/>
    <cellStyle name="Input 4 2 3 4 4 4" xfId="37376"/>
    <cellStyle name="Input 4 2 3 4 4 5" xfId="37377"/>
    <cellStyle name="Input 4 2 3 4 4 6" xfId="37378"/>
    <cellStyle name="Input 4 2 3 4 4 7" xfId="37379"/>
    <cellStyle name="Input 4 2 3 4 4 8" xfId="37380"/>
    <cellStyle name="Input 4 2 3 4 4 9" xfId="37381"/>
    <cellStyle name="Input 4 2 3 4 5" xfId="37382"/>
    <cellStyle name="Input 4 2 3 4 6" xfId="37383"/>
    <cellStyle name="Input 4 2 3 4 7" xfId="37384"/>
    <cellStyle name="Input 4 2 3 4 8" xfId="37385"/>
    <cellStyle name="Input 4 2 3 4 9" xfId="37386"/>
    <cellStyle name="Input 4 2 3 5" xfId="37387"/>
    <cellStyle name="Input 4 2 3 5 10" xfId="37388"/>
    <cellStyle name="Input 4 2 3 5 2" xfId="37389"/>
    <cellStyle name="Input 4 2 3 5 2 2" xfId="37390"/>
    <cellStyle name="Input 4 2 3 5 2 3" xfId="37391"/>
    <cellStyle name="Input 4 2 3 5 2 4" xfId="37392"/>
    <cellStyle name="Input 4 2 3 5 2 5" xfId="37393"/>
    <cellStyle name="Input 4 2 3 5 2 6" xfId="37394"/>
    <cellStyle name="Input 4 2 3 5 2 7" xfId="37395"/>
    <cellStyle name="Input 4 2 3 5 2 8" xfId="37396"/>
    <cellStyle name="Input 4 2 3 5 2 9" xfId="37397"/>
    <cellStyle name="Input 4 2 3 5 3" xfId="37398"/>
    <cellStyle name="Input 4 2 3 5 4" xfId="37399"/>
    <cellStyle name="Input 4 2 3 5 5" xfId="37400"/>
    <cellStyle name="Input 4 2 3 5 6" xfId="37401"/>
    <cellStyle name="Input 4 2 3 5 7" xfId="37402"/>
    <cellStyle name="Input 4 2 3 5 8" xfId="37403"/>
    <cellStyle name="Input 4 2 3 5 9" xfId="37404"/>
    <cellStyle name="Input 4 2 3 6" xfId="37405"/>
    <cellStyle name="Input 4 2 3 6 2" xfId="37406"/>
    <cellStyle name="Input 4 2 3 6 3" xfId="37407"/>
    <cellStyle name="Input 4 2 3 6 4" xfId="37408"/>
    <cellStyle name="Input 4 2 3 6 5" xfId="37409"/>
    <cellStyle name="Input 4 2 3 6 6" xfId="37410"/>
    <cellStyle name="Input 4 2 3 6 7" xfId="37411"/>
    <cellStyle name="Input 4 2 3 6 8" xfId="37412"/>
    <cellStyle name="Input 4 2 3 7" xfId="37413"/>
    <cellStyle name="Input 4 2 3 7 2" xfId="37414"/>
    <cellStyle name="Input 4 2 3 7 3" xfId="37415"/>
    <cellStyle name="Input 4 2 3 7 4" xfId="37416"/>
    <cellStyle name="Input 4 2 3 7 5" xfId="37417"/>
    <cellStyle name="Input 4 2 3 7 6" xfId="37418"/>
    <cellStyle name="Input 4 2 3 7 7" xfId="37419"/>
    <cellStyle name="Input 4 2 3 7 8" xfId="37420"/>
    <cellStyle name="Input 4 2 3 7 9" xfId="37421"/>
    <cellStyle name="Input 4 2 3 8" xfId="37422"/>
    <cellStyle name="Input 4 2 3 9" xfId="37423"/>
    <cellStyle name="Input 4 2 4" xfId="37424"/>
    <cellStyle name="Input 4 2 4 10" xfId="37425"/>
    <cellStyle name="Input 4 2 4 11" xfId="37426"/>
    <cellStyle name="Input 4 2 4 12" xfId="37427"/>
    <cellStyle name="Input 4 2 4 13" xfId="37428"/>
    <cellStyle name="Input 4 2 4 2" xfId="37429"/>
    <cellStyle name="Input 4 2 4 2 10" xfId="37430"/>
    <cellStyle name="Input 4 2 4 2 2" xfId="37431"/>
    <cellStyle name="Input 4 2 4 2 2 2" xfId="37432"/>
    <cellStyle name="Input 4 2 4 2 2 3" xfId="37433"/>
    <cellStyle name="Input 4 2 4 2 2 4" xfId="37434"/>
    <cellStyle name="Input 4 2 4 2 2 5" xfId="37435"/>
    <cellStyle name="Input 4 2 4 2 2 6" xfId="37436"/>
    <cellStyle name="Input 4 2 4 2 2 7" xfId="37437"/>
    <cellStyle name="Input 4 2 4 2 2 8" xfId="37438"/>
    <cellStyle name="Input 4 2 4 2 2 9" xfId="37439"/>
    <cellStyle name="Input 4 2 4 2 3" xfId="37440"/>
    <cellStyle name="Input 4 2 4 2 4" xfId="37441"/>
    <cellStyle name="Input 4 2 4 2 5" xfId="37442"/>
    <cellStyle name="Input 4 2 4 2 6" xfId="37443"/>
    <cellStyle name="Input 4 2 4 2 7" xfId="37444"/>
    <cellStyle name="Input 4 2 4 2 8" xfId="37445"/>
    <cellStyle name="Input 4 2 4 2 9" xfId="37446"/>
    <cellStyle name="Input 4 2 4 3" xfId="37447"/>
    <cellStyle name="Input 4 2 4 3 2" xfId="37448"/>
    <cellStyle name="Input 4 2 4 3 3" xfId="37449"/>
    <cellStyle name="Input 4 2 4 3 4" xfId="37450"/>
    <cellStyle name="Input 4 2 4 3 5" xfId="37451"/>
    <cellStyle name="Input 4 2 4 3 6" xfId="37452"/>
    <cellStyle name="Input 4 2 4 3 7" xfId="37453"/>
    <cellStyle name="Input 4 2 4 3 8" xfId="37454"/>
    <cellStyle name="Input 4 2 4 4" xfId="37455"/>
    <cellStyle name="Input 4 2 4 4 2" xfId="37456"/>
    <cellStyle name="Input 4 2 4 4 3" xfId="37457"/>
    <cellStyle name="Input 4 2 4 4 4" xfId="37458"/>
    <cellStyle name="Input 4 2 4 4 5" xfId="37459"/>
    <cellStyle name="Input 4 2 4 4 6" xfId="37460"/>
    <cellStyle name="Input 4 2 4 4 7" xfId="37461"/>
    <cellStyle name="Input 4 2 4 4 8" xfId="37462"/>
    <cellStyle name="Input 4 2 4 4 9" xfId="37463"/>
    <cellStyle name="Input 4 2 4 5" xfId="37464"/>
    <cellStyle name="Input 4 2 4 6" xfId="37465"/>
    <cellStyle name="Input 4 2 4 7" xfId="37466"/>
    <cellStyle name="Input 4 2 4 8" xfId="37467"/>
    <cellStyle name="Input 4 2 4 9" xfId="37468"/>
    <cellStyle name="Input 4 2 5" xfId="37469"/>
    <cellStyle name="Input 4 2 5 2" xfId="37470"/>
    <cellStyle name="Input 4 2 5 3" xfId="37471"/>
    <cellStyle name="Input 4 2 5 4" xfId="37472"/>
    <cellStyle name="Input 4 2 5 5" xfId="37473"/>
    <cellStyle name="Input 4 2 5 6" xfId="37474"/>
    <cellStyle name="Input 4 2 5 7" xfId="37475"/>
    <cellStyle name="Input 4 2 5 8" xfId="37476"/>
    <cellStyle name="Input 4 2 5 9" xfId="37477"/>
    <cellStyle name="Input 4 2 6" xfId="37478"/>
    <cellStyle name="Input 4 2 7" xfId="37479"/>
    <cellStyle name="Input 4 2 8" xfId="37480"/>
    <cellStyle name="Input 4 2 9" xfId="37481"/>
    <cellStyle name="Input 4 3" xfId="37482"/>
    <cellStyle name="Input 4 3 10" xfId="37483"/>
    <cellStyle name="Input 4 3 11" xfId="37484"/>
    <cellStyle name="Input 4 3 12" xfId="37485"/>
    <cellStyle name="Input 4 3 13" xfId="37486"/>
    <cellStyle name="Input 4 3 14" xfId="37487"/>
    <cellStyle name="Input 4 3 15" xfId="37488"/>
    <cellStyle name="Input 4 3 16" xfId="37489"/>
    <cellStyle name="Input 4 3 17" xfId="37490"/>
    <cellStyle name="Input 4 3 18" xfId="37491"/>
    <cellStyle name="Input 4 3 19" xfId="37492"/>
    <cellStyle name="Input 4 3 2" xfId="37493"/>
    <cellStyle name="Input 4 3 2 10" xfId="37494"/>
    <cellStyle name="Input 4 3 2 11" xfId="37495"/>
    <cellStyle name="Input 4 3 2 12" xfId="37496"/>
    <cellStyle name="Input 4 3 2 13" xfId="37497"/>
    <cellStyle name="Input 4 3 2 2" xfId="37498"/>
    <cellStyle name="Input 4 3 2 2 10" xfId="37499"/>
    <cellStyle name="Input 4 3 2 2 2" xfId="37500"/>
    <cellStyle name="Input 4 3 2 2 2 2" xfId="37501"/>
    <cellStyle name="Input 4 3 2 2 2 3" xfId="37502"/>
    <cellStyle name="Input 4 3 2 2 2 4" xfId="37503"/>
    <cellStyle name="Input 4 3 2 2 2 5" xfId="37504"/>
    <cellStyle name="Input 4 3 2 2 2 6" xfId="37505"/>
    <cellStyle name="Input 4 3 2 2 2 7" xfId="37506"/>
    <cellStyle name="Input 4 3 2 2 2 8" xfId="37507"/>
    <cellStyle name="Input 4 3 2 2 2 9" xfId="37508"/>
    <cellStyle name="Input 4 3 2 2 3" xfId="37509"/>
    <cellStyle name="Input 4 3 2 2 4" xfId="37510"/>
    <cellStyle name="Input 4 3 2 2 5" xfId="37511"/>
    <cellStyle name="Input 4 3 2 2 6" xfId="37512"/>
    <cellStyle name="Input 4 3 2 2 7" xfId="37513"/>
    <cellStyle name="Input 4 3 2 2 8" xfId="37514"/>
    <cellStyle name="Input 4 3 2 2 9" xfId="37515"/>
    <cellStyle name="Input 4 3 2 3" xfId="37516"/>
    <cellStyle name="Input 4 3 2 3 2" xfId="37517"/>
    <cellStyle name="Input 4 3 2 3 3" xfId="37518"/>
    <cellStyle name="Input 4 3 2 3 4" xfId="37519"/>
    <cellStyle name="Input 4 3 2 3 5" xfId="37520"/>
    <cellStyle name="Input 4 3 2 3 6" xfId="37521"/>
    <cellStyle name="Input 4 3 2 3 7" xfId="37522"/>
    <cellStyle name="Input 4 3 2 3 8" xfId="37523"/>
    <cellStyle name="Input 4 3 2 4" xfId="37524"/>
    <cellStyle name="Input 4 3 2 4 2" xfId="37525"/>
    <cellStyle name="Input 4 3 2 4 3" xfId="37526"/>
    <cellStyle name="Input 4 3 2 4 4" xfId="37527"/>
    <cellStyle name="Input 4 3 2 4 5" xfId="37528"/>
    <cellStyle name="Input 4 3 2 4 6" xfId="37529"/>
    <cellStyle name="Input 4 3 2 4 7" xfId="37530"/>
    <cellStyle name="Input 4 3 2 4 8" xfId="37531"/>
    <cellStyle name="Input 4 3 2 4 9" xfId="37532"/>
    <cellStyle name="Input 4 3 2 5" xfId="37533"/>
    <cellStyle name="Input 4 3 2 6" xfId="37534"/>
    <cellStyle name="Input 4 3 2 7" xfId="37535"/>
    <cellStyle name="Input 4 3 2 8" xfId="37536"/>
    <cellStyle name="Input 4 3 2 9" xfId="37537"/>
    <cellStyle name="Input 4 3 3" xfId="37538"/>
    <cellStyle name="Input 4 3 3 10" xfId="37539"/>
    <cellStyle name="Input 4 3 3 11" xfId="37540"/>
    <cellStyle name="Input 4 3 3 12" xfId="37541"/>
    <cellStyle name="Input 4 3 3 13" xfId="37542"/>
    <cellStyle name="Input 4 3 3 2" xfId="37543"/>
    <cellStyle name="Input 4 3 3 2 10" xfId="37544"/>
    <cellStyle name="Input 4 3 3 2 2" xfId="37545"/>
    <cellStyle name="Input 4 3 3 2 2 2" xfId="37546"/>
    <cellStyle name="Input 4 3 3 2 2 3" xfId="37547"/>
    <cellStyle name="Input 4 3 3 2 2 4" xfId="37548"/>
    <cellStyle name="Input 4 3 3 2 2 5" xfId="37549"/>
    <cellStyle name="Input 4 3 3 2 2 6" xfId="37550"/>
    <cellStyle name="Input 4 3 3 2 2 7" xfId="37551"/>
    <cellStyle name="Input 4 3 3 2 2 8" xfId="37552"/>
    <cellStyle name="Input 4 3 3 2 2 9" xfId="37553"/>
    <cellStyle name="Input 4 3 3 2 3" xfId="37554"/>
    <cellStyle name="Input 4 3 3 2 4" xfId="37555"/>
    <cellStyle name="Input 4 3 3 2 5" xfId="37556"/>
    <cellStyle name="Input 4 3 3 2 6" xfId="37557"/>
    <cellStyle name="Input 4 3 3 2 7" xfId="37558"/>
    <cellStyle name="Input 4 3 3 2 8" xfId="37559"/>
    <cellStyle name="Input 4 3 3 2 9" xfId="37560"/>
    <cellStyle name="Input 4 3 3 3" xfId="37561"/>
    <cellStyle name="Input 4 3 3 3 2" xfId="37562"/>
    <cellStyle name="Input 4 3 3 3 3" xfId="37563"/>
    <cellStyle name="Input 4 3 3 3 4" xfId="37564"/>
    <cellStyle name="Input 4 3 3 3 5" xfId="37565"/>
    <cellStyle name="Input 4 3 3 3 6" xfId="37566"/>
    <cellStyle name="Input 4 3 3 3 7" xfId="37567"/>
    <cellStyle name="Input 4 3 3 3 8" xfId="37568"/>
    <cellStyle name="Input 4 3 3 4" xfId="37569"/>
    <cellStyle name="Input 4 3 3 4 2" xfId="37570"/>
    <cellStyle name="Input 4 3 3 4 3" xfId="37571"/>
    <cellStyle name="Input 4 3 3 4 4" xfId="37572"/>
    <cellStyle name="Input 4 3 3 4 5" xfId="37573"/>
    <cellStyle name="Input 4 3 3 4 6" xfId="37574"/>
    <cellStyle name="Input 4 3 3 4 7" xfId="37575"/>
    <cellStyle name="Input 4 3 3 4 8" xfId="37576"/>
    <cellStyle name="Input 4 3 3 4 9" xfId="37577"/>
    <cellStyle name="Input 4 3 3 5" xfId="37578"/>
    <cellStyle name="Input 4 3 3 6" xfId="37579"/>
    <cellStyle name="Input 4 3 3 7" xfId="37580"/>
    <cellStyle name="Input 4 3 3 8" xfId="37581"/>
    <cellStyle name="Input 4 3 3 9" xfId="37582"/>
    <cellStyle name="Input 4 3 4" xfId="37583"/>
    <cellStyle name="Input 4 3 4 10" xfId="37584"/>
    <cellStyle name="Input 4 3 4 11" xfId="37585"/>
    <cellStyle name="Input 4 3 4 12" xfId="37586"/>
    <cellStyle name="Input 4 3 4 13" xfId="37587"/>
    <cellStyle name="Input 4 3 4 2" xfId="37588"/>
    <cellStyle name="Input 4 3 4 2 10" xfId="37589"/>
    <cellStyle name="Input 4 3 4 2 2" xfId="37590"/>
    <cellStyle name="Input 4 3 4 2 2 2" xfId="37591"/>
    <cellStyle name="Input 4 3 4 2 2 3" xfId="37592"/>
    <cellStyle name="Input 4 3 4 2 2 4" xfId="37593"/>
    <cellStyle name="Input 4 3 4 2 2 5" xfId="37594"/>
    <cellStyle name="Input 4 3 4 2 2 6" xfId="37595"/>
    <cellStyle name="Input 4 3 4 2 2 7" xfId="37596"/>
    <cellStyle name="Input 4 3 4 2 2 8" xfId="37597"/>
    <cellStyle name="Input 4 3 4 2 2 9" xfId="37598"/>
    <cellStyle name="Input 4 3 4 2 3" xfId="37599"/>
    <cellStyle name="Input 4 3 4 2 4" xfId="37600"/>
    <cellStyle name="Input 4 3 4 2 5" xfId="37601"/>
    <cellStyle name="Input 4 3 4 2 6" xfId="37602"/>
    <cellStyle name="Input 4 3 4 2 7" xfId="37603"/>
    <cellStyle name="Input 4 3 4 2 8" xfId="37604"/>
    <cellStyle name="Input 4 3 4 2 9" xfId="37605"/>
    <cellStyle name="Input 4 3 4 3" xfId="37606"/>
    <cellStyle name="Input 4 3 4 3 2" xfId="37607"/>
    <cellStyle name="Input 4 3 4 3 3" xfId="37608"/>
    <cellStyle name="Input 4 3 4 3 4" xfId="37609"/>
    <cellStyle name="Input 4 3 4 3 5" xfId="37610"/>
    <cellStyle name="Input 4 3 4 3 6" xfId="37611"/>
    <cellStyle name="Input 4 3 4 3 7" xfId="37612"/>
    <cellStyle name="Input 4 3 4 3 8" xfId="37613"/>
    <cellStyle name="Input 4 3 4 4" xfId="37614"/>
    <cellStyle name="Input 4 3 4 4 2" xfId="37615"/>
    <cellStyle name="Input 4 3 4 4 3" xfId="37616"/>
    <cellStyle name="Input 4 3 4 4 4" xfId="37617"/>
    <cellStyle name="Input 4 3 4 4 5" xfId="37618"/>
    <cellStyle name="Input 4 3 4 4 6" xfId="37619"/>
    <cellStyle name="Input 4 3 4 4 7" xfId="37620"/>
    <cellStyle name="Input 4 3 4 4 8" xfId="37621"/>
    <cellStyle name="Input 4 3 4 4 9" xfId="37622"/>
    <cellStyle name="Input 4 3 4 5" xfId="37623"/>
    <cellStyle name="Input 4 3 4 6" xfId="37624"/>
    <cellStyle name="Input 4 3 4 7" xfId="37625"/>
    <cellStyle name="Input 4 3 4 8" xfId="37626"/>
    <cellStyle name="Input 4 3 4 9" xfId="37627"/>
    <cellStyle name="Input 4 3 5" xfId="37628"/>
    <cellStyle name="Input 4 3 5 10" xfId="37629"/>
    <cellStyle name="Input 4 3 5 11" xfId="37630"/>
    <cellStyle name="Input 4 3 5 12" xfId="37631"/>
    <cellStyle name="Input 4 3 5 13" xfId="37632"/>
    <cellStyle name="Input 4 3 5 2" xfId="37633"/>
    <cellStyle name="Input 4 3 5 2 10" xfId="37634"/>
    <cellStyle name="Input 4 3 5 2 2" xfId="37635"/>
    <cellStyle name="Input 4 3 5 2 2 2" xfId="37636"/>
    <cellStyle name="Input 4 3 5 2 2 3" xfId="37637"/>
    <cellStyle name="Input 4 3 5 2 2 4" xfId="37638"/>
    <cellStyle name="Input 4 3 5 2 2 5" xfId="37639"/>
    <cellStyle name="Input 4 3 5 2 2 6" xfId="37640"/>
    <cellStyle name="Input 4 3 5 2 2 7" xfId="37641"/>
    <cellStyle name="Input 4 3 5 2 2 8" xfId="37642"/>
    <cellStyle name="Input 4 3 5 2 2 9" xfId="37643"/>
    <cellStyle name="Input 4 3 5 2 3" xfId="37644"/>
    <cellStyle name="Input 4 3 5 2 4" xfId="37645"/>
    <cellStyle name="Input 4 3 5 2 5" xfId="37646"/>
    <cellStyle name="Input 4 3 5 2 6" xfId="37647"/>
    <cellStyle name="Input 4 3 5 2 7" xfId="37648"/>
    <cellStyle name="Input 4 3 5 2 8" xfId="37649"/>
    <cellStyle name="Input 4 3 5 2 9" xfId="37650"/>
    <cellStyle name="Input 4 3 5 3" xfId="37651"/>
    <cellStyle name="Input 4 3 5 3 2" xfId="37652"/>
    <cellStyle name="Input 4 3 5 3 3" xfId="37653"/>
    <cellStyle name="Input 4 3 5 3 4" xfId="37654"/>
    <cellStyle name="Input 4 3 5 3 5" xfId="37655"/>
    <cellStyle name="Input 4 3 5 3 6" xfId="37656"/>
    <cellStyle name="Input 4 3 5 3 7" xfId="37657"/>
    <cellStyle name="Input 4 3 5 3 8" xfId="37658"/>
    <cellStyle name="Input 4 3 5 4" xfId="37659"/>
    <cellStyle name="Input 4 3 5 4 2" xfId="37660"/>
    <cellStyle name="Input 4 3 5 4 3" xfId="37661"/>
    <cellStyle name="Input 4 3 5 4 4" xfId="37662"/>
    <cellStyle name="Input 4 3 5 4 5" xfId="37663"/>
    <cellStyle name="Input 4 3 5 4 6" xfId="37664"/>
    <cellStyle name="Input 4 3 5 4 7" xfId="37665"/>
    <cellStyle name="Input 4 3 5 4 8" xfId="37666"/>
    <cellStyle name="Input 4 3 5 4 9" xfId="37667"/>
    <cellStyle name="Input 4 3 5 5" xfId="37668"/>
    <cellStyle name="Input 4 3 5 6" xfId="37669"/>
    <cellStyle name="Input 4 3 5 7" xfId="37670"/>
    <cellStyle name="Input 4 3 5 8" xfId="37671"/>
    <cellStyle name="Input 4 3 5 9" xfId="37672"/>
    <cellStyle name="Input 4 3 6" xfId="37673"/>
    <cellStyle name="Input 4 3 6 10" xfId="37674"/>
    <cellStyle name="Input 4 3 6 2" xfId="37675"/>
    <cellStyle name="Input 4 3 6 2 2" xfId="37676"/>
    <cellStyle name="Input 4 3 6 2 3" xfId="37677"/>
    <cellStyle name="Input 4 3 6 2 4" xfId="37678"/>
    <cellStyle name="Input 4 3 6 2 5" xfId="37679"/>
    <cellStyle name="Input 4 3 6 2 6" xfId="37680"/>
    <cellStyle name="Input 4 3 6 2 7" xfId="37681"/>
    <cellStyle name="Input 4 3 6 2 8" xfId="37682"/>
    <cellStyle name="Input 4 3 6 2 9" xfId="37683"/>
    <cellStyle name="Input 4 3 6 3" xfId="37684"/>
    <cellStyle name="Input 4 3 6 4" xfId="37685"/>
    <cellStyle name="Input 4 3 6 5" xfId="37686"/>
    <cellStyle name="Input 4 3 6 6" xfId="37687"/>
    <cellStyle name="Input 4 3 6 7" xfId="37688"/>
    <cellStyle name="Input 4 3 6 8" xfId="37689"/>
    <cellStyle name="Input 4 3 6 9" xfId="37690"/>
    <cellStyle name="Input 4 3 7" xfId="37691"/>
    <cellStyle name="Input 4 3 7 2" xfId="37692"/>
    <cellStyle name="Input 4 3 7 3" xfId="37693"/>
    <cellStyle name="Input 4 3 7 4" xfId="37694"/>
    <cellStyle name="Input 4 3 7 5" xfId="37695"/>
    <cellStyle name="Input 4 3 7 6" xfId="37696"/>
    <cellStyle name="Input 4 3 7 7" xfId="37697"/>
    <cellStyle name="Input 4 3 7 8" xfId="37698"/>
    <cellStyle name="Input 4 3 8" xfId="37699"/>
    <cellStyle name="Input 4 3 8 2" xfId="37700"/>
    <cellStyle name="Input 4 3 8 3" xfId="37701"/>
    <cellStyle name="Input 4 3 8 4" xfId="37702"/>
    <cellStyle name="Input 4 3 8 5" xfId="37703"/>
    <cellStyle name="Input 4 3 8 6" xfId="37704"/>
    <cellStyle name="Input 4 3 8 7" xfId="37705"/>
    <cellStyle name="Input 4 3 8 8" xfId="37706"/>
    <cellStyle name="Input 4 3 8 9" xfId="37707"/>
    <cellStyle name="Input 4 3 9" xfId="37708"/>
    <cellStyle name="Input 4 4" xfId="37709"/>
    <cellStyle name="Input 4 4 10" xfId="37710"/>
    <cellStyle name="Input 4 4 11" xfId="37711"/>
    <cellStyle name="Input 4 4 12" xfId="37712"/>
    <cellStyle name="Input 4 4 13" xfId="37713"/>
    <cellStyle name="Input 4 4 14" xfId="37714"/>
    <cellStyle name="Input 4 4 15" xfId="37715"/>
    <cellStyle name="Input 4 4 16" xfId="37716"/>
    <cellStyle name="Input 4 4 17" xfId="37717"/>
    <cellStyle name="Input 4 4 18" xfId="37718"/>
    <cellStyle name="Input 4 4 2" xfId="37719"/>
    <cellStyle name="Input 4 4 2 10" xfId="37720"/>
    <cellStyle name="Input 4 4 2 11" xfId="37721"/>
    <cellStyle name="Input 4 4 2 12" xfId="37722"/>
    <cellStyle name="Input 4 4 2 13" xfId="37723"/>
    <cellStyle name="Input 4 4 2 2" xfId="37724"/>
    <cellStyle name="Input 4 4 2 2 10" xfId="37725"/>
    <cellStyle name="Input 4 4 2 2 2" xfId="37726"/>
    <cellStyle name="Input 4 4 2 2 2 2" xfId="37727"/>
    <cellStyle name="Input 4 4 2 2 2 3" xfId="37728"/>
    <cellStyle name="Input 4 4 2 2 2 4" xfId="37729"/>
    <cellStyle name="Input 4 4 2 2 2 5" xfId="37730"/>
    <cellStyle name="Input 4 4 2 2 2 6" xfId="37731"/>
    <cellStyle name="Input 4 4 2 2 2 7" xfId="37732"/>
    <cellStyle name="Input 4 4 2 2 2 8" xfId="37733"/>
    <cellStyle name="Input 4 4 2 2 2 9" xfId="37734"/>
    <cellStyle name="Input 4 4 2 2 3" xfId="37735"/>
    <cellStyle name="Input 4 4 2 2 4" xfId="37736"/>
    <cellStyle name="Input 4 4 2 2 5" xfId="37737"/>
    <cellStyle name="Input 4 4 2 2 6" xfId="37738"/>
    <cellStyle name="Input 4 4 2 2 7" xfId="37739"/>
    <cellStyle name="Input 4 4 2 2 8" xfId="37740"/>
    <cellStyle name="Input 4 4 2 2 9" xfId="37741"/>
    <cellStyle name="Input 4 4 2 3" xfId="37742"/>
    <cellStyle name="Input 4 4 2 3 2" xfId="37743"/>
    <cellStyle name="Input 4 4 2 3 3" xfId="37744"/>
    <cellStyle name="Input 4 4 2 3 4" xfId="37745"/>
    <cellStyle name="Input 4 4 2 3 5" xfId="37746"/>
    <cellStyle name="Input 4 4 2 3 6" xfId="37747"/>
    <cellStyle name="Input 4 4 2 3 7" xfId="37748"/>
    <cellStyle name="Input 4 4 2 3 8" xfId="37749"/>
    <cellStyle name="Input 4 4 2 4" xfId="37750"/>
    <cellStyle name="Input 4 4 2 4 2" xfId="37751"/>
    <cellStyle name="Input 4 4 2 4 3" xfId="37752"/>
    <cellStyle name="Input 4 4 2 4 4" xfId="37753"/>
    <cellStyle name="Input 4 4 2 4 5" xfId="37754"/>
    <cellStyle name="Input 4 4 2 4 6" xfId="37755"/>
    <cellStyle name="Input 4 4 2 4 7" xfId="37756"/>
    <cellStyle name="Input 4 4 2 4 8" xfId="37757"/>
    <cellStyle name="Input 4 4 2 4 9" xfId="37758"/>
    <cellStyle name="Input 4 4 2 5" xfId="37759"/>
    <cellStyle name="Input 4 4 2 6" xfId="37760"/>
    <cellStyle name="Input 4 4 2 7" xfId="37761"/>
    <cellStyle name="Input 4 4 2 8" xfId="37762"/>
    <cellStyle name="Input 4 4 2 9" xfId="37763"/>
    <cellStyle name="Input 4 4 3" xfId="37764"/>
    <cellStyle name="Input 4 4 3 10" xfId="37765"/>
    <cellStyle name="Input 4 4 3 11" xfId="37766"/>
    <cellStyle name="Input 4 4 3 12" xfId="37767"/>
    <cellStyle name="Input 4 4 3 13" xfId="37768"/>
    <cellStyle name="Input 4 4 3 2" xfId="37769"/>
    <cellStyle name="Input 4 4 3 2 10" xfId="37770"/>
    <cellStyle name="Input 4 4 3 2 2" xfId="37771"/>
    <cellStyle name="Input 4 4 3 2 2 2" xfId="37772"/>
    <cellStyle name="Input 4 4 3 2 2 3" xfId="37773"/>
    <cellStyle name="Input 4 4 3 2 2 4" xfId="37774"/>
    <cellStyle name="Input 4 4 3 2 2 5" xfId="37775"/>
    <cellStyle name="Input 4 4 3 2 2 6" xfId="37776"/>
    <cellStyle name="Input 4 4 3 2 2 7" xfId="37777"/>
    <cellStyle name="Input 4 4 3 2 2 8" xfId="37778"/>
    <cellStyle name="Input 4 4 3 2 2 9" xfId="37779"/>
    <cellStyle name="Input 4 4 3 2 3" xfId="37780"/>
    <cellStyle name="Input 4 4 3 2 4" xfId="37781"/>
    <cellStyle name="Input 4 4 3 2 5" xfId="37782"/>
    <cellStyle name="Input 4 4 3 2 6" xfId="37783"/>
    <cellStyle name="Input 4 4 3 2 7" xfId="37784"/>
    <cellStyle name="Input 4 4 3 2 8" xfId="37785"/>
    <cellStyle name="Input 4 4 3 2 9" xfId="37786"/>
    <cellStyle name="Input 4 4 3 3" xfId="37787"/>
    <cellStyle name="Input 4 4 3 3 2" xfId="37788"/>
    <cellStyle name="Input 4 4 3 3 3" xfId="37789"/>
    <cellStyle name="Input 4 4 3 3 4" xfId="37790"/>
    <cellStyle name="Input 4 4 3 3 5" xfId="37791"/>
    <cellStyle name="Input 4 4 3 3 6" xfId="37792"/>
    <cellStyle name="Input 4 4 3 3 7" xfId="37793"/>
    <cellStyle name="Input 4 4 3 3 8" xfId="37794"/>
    <cellStyle name="Input 4 4 3 4" xfId="37795"/>
    <cellStyle name="Input 4 4 3 4 2" xfId="37796"/>
    <cellStyle name="Input 4 4 3 4 3" xfId="37797"/>
    <cellStyle name="Input 4 4 3 4 4" xfId="37798"/>
    <cellStyle name="Input 4 4 3 4 5" xfId="37799"/>
    <cellStyle name="Input 4 4 3 4 6" xfId="37800"/>
    <cellStyle name="Input 4 4 3 4 7" xfId="37801"/>
    <cellStyle name="Input 4 4 3 4 8" xfId="37802"/>
    <cellStyle name="Input 4 4 3 4 9" xfId="37803"/>
    <cellStyle name="Input 4 4 3 5" xfId="37804"/>
    <cellStyle name="Input 4 4 3 6" xfId="37805"/>
    <cellStyle name="Input 4 4 3 7" xfId="37806"/>
    <cellStyle name="Input 4 4 3 8" xfId="37807"/>
    <cellStyle name="Input 4 4 3 9" xfId="37808"/>
    <cellStyle name="Input 4 4 4" xfId="37809"/>
    <cellStyle name="Input 4 4 4 10" xfId="37810"/>
    <cellStyle name="Input 4 4 4 11" xfId="37811"/>
    <cellStyle name="Input 4 4 4 12" xfId="37812"/>
    <cellStyle name="Input 4 4 4 13" xfId="37813"/>
    <cellStyle name="Input 4 4 4 2" xfId="37814"/>
    <cellStyle name="Input 4 4 4 2 10" xfId="37815"/>
    <cellStyle name="Input 4 4 4 2 2" xfId="37816"/>
    <cellStyle name="Input 4 4 4 2 2 2" xfId="37817"/>
    <cellStyle name="Input 4 4 4 2 2 3" xfId="37818"/>
    <cellStyle name="Input 4 4 4 2 2 4" xfId="37819"/>
    <cellStyle name="Input 4 4 4 2 2 5" xfId="37820"/>
    <cellStyle name="Input 4 4 4 2 2 6" xfId="37821"/>
    <cellStyle name="Input 4 4 4 2 2 7" xfId="37822"/>
    <cellStyle name="Input 4 4 4 2 2 8" xfId="37823"/>
    <cellStyle name="Input 4 4 4 2 2 9" xfId="37824"/>
    <cellStyle name="Input 4 4 4 2 3" xfId="37825"/>
    <cellStyle name="Input 4 4 4 2 4" xfId="37826"/>
    <cellStyle name="Input 4 4 4 2 5" xfId="37827"/>
    <cellStyle name="Input 4 4 4 2 6" xfId="37828"/>
    <cellStyle name="Input 4 4 4 2 7" xfId="37829"/>
    <cellStyle name="Input 4 4 4 2 8" xfId="37830"/>
    <cellStyle name="Input 4 4 4 2 9" xfId="37831"/>
    <cellStyle name="Input 4 4 4 3" xfId="37832"/>
    <cellStyle name="Input 4 4 4 3 2" xfId="37833"/>
    <cellStyle name="Input 4 4 4 3 3" xfId="37834"/>
    <cellStyle name="Input 4 4 4 3 4" xfId="37835"/>
    <cellStyle name="Input 4 4 4 3 5" xfId="37836"/>
    <cellStyle name="Input 4 4 4 3 6" xfId="37837"/>
    <cellStyle name="Input 4 4 4 3 7" xfId="37838"/>
    <cellStyle name="Input 4 4 4 3 8" xfId="37839"/>
    <cellStyle name="Input 4 4 4 4" xfId="37840"/>
    <cellStyle name="Input 4 4 4 4 2" xfId="37841"/>
    <cellStyle name="Input 4 4 4 4 3" xfId="37842"/>
    <cellStyle name="Input 4 4 4 4 4" xfId="37843"/>
    <cellStyle name="Input 4 4 4 4 5" xfId="37844"/>
    <cellStyle name="Input 4 4 4 4 6" xfId="37845"/>
    <cellStyle name="Input 4 4 4 4 7" xfId="37846"/>
    <cellStyle name="Input 4 4 4 4 8" xfId="37847"/>
    <cellStyle name="Input 4 4 4 4 9" xfId="37848"/>
    <cellStyle name="Input 4 4 4 5" xfId="37849"/>
    <cellStyle name="Input 4 4 4 6" xfId="37850"/>
    <cellStyle name="Input 4 4 4 7" xfId="37851"/>
    <cellStyle name="Input 4 4 4 8" xfId="37852"/>
    <cellStyle name="Input 4 4 4 9" xfId="37853"/>
    <cellStyle name="Input 4 4 5" xfId="37854"/>
    <cellStyle name="Input 4 4 5 10" xfId="37855"/>
    <cellStyle name="Input 4 4 5 11" xfId="37856"/>
    <cellStyle name="Input 4 4 5 12" xfId="37857"/>
    <cellStyle name="Input 4 4 5 13" xfId="37858"/>
    <cellStyle name="Input 4 4 5 2" xfId="37859"/>
    <cellStyle name="Input 4 4 5 2 10" xfId="37860"/>
    <cellStyle name="Input 4 4 5 2 2" xfId="37861"/>
    <cellStyle name="Input 4 4 5 2 2 2" xfId="37862"/>
    <cellStyle name="Input 4 4 5 2 2 3" xfId="37863"/>
    <cellStyle name="Input 4 4 5 2 2 4" xfId="37864"/>
    <cellStyle name="Input 4 4 5 2 2 5" xfId="37865"/>
    <cellStyle name="Input 4 4 5 2 2 6" xfId="37866"/>
    <cellStyle name="Input 4 4 5 2 2 7" xfId="37867"/>
    <cellStyle name="Input 4 4 5 2 2 8" xfId="37868"/>
    <cellStyle name="Input 4 4 5 2 2 9" xfId="37869"/>
    <cellStyle name="Input 4 4 5 2 3" xfId="37870"/>
    <cellStyle name="Input 4 4 5 2 4" xfId="37871"/>
    <cellStyle name="Input 4 4 5 2 5" xfId="37872"/>
    <cellStyle name="Input 4 4 5 2 6" xfId="37873"/>
    <cellStyle name="Input 4 4 5 2 7" xfId="37874"/>
    <cellStyle name="Input 4 4 5 2 8" xfId="37875"/>
    <cellStyle name="Input 4 4 5 2 9" xfId="37876"/>
    <cellStyle name="Input 4 4 5 3" xfId="37877"/>
    <cellStyle name="Input 4 4 5 3 2" xfId="37878"/>
    <cellStyle name="Input 4 4 5 3 3" xfId="37879"/>
    <cellStyle name="Input 4 4 5 3 4" xfId="37880"/>
    <cellStyle name="Input 4 4 5 3 5" xfId="37881"/>
    <cellStyle name="Input 4 4 5 3 6" xfId="37882"/>
    <cellStyle name="Input 4 4 5 3 7" xfId="37883"/>
    <cellStyle name="Input 4 4 5 3 8" xfId="37884"/>
    <cellStyle name="Input 4 4 5 4" xfId="37885"/>
    <cellStyle name="Input 4 4 5 4 2" xfId="37886"/>
    <cellStyle name="Input 4 4 5 4 3" xfId="37887"/>
    <cellStyle name="Input 4 4 5 4 4" xfId="37888"/>
    <cellStyle name="Input 4 4 5 4 5" xfId="37889"/>
    <cellStyle name="Input 4 4 5 4 6" xfId="37890"/>
    <cellStyle name="Input 4 4 5 4 7" xfId="37891"/>
    <cellStyle name="Input 4 4 5 4 8" xfId="37892"/>
    <cellStyle name="Input 4 4 5 4 9" xfId="37893"/>
    <cellStyle name="Input 4 4 5 5" xfId="37894"/>
    <cellStyle name="Input 4 4 5 6" xfId="37895"/>
    <cellStyle name="Input 4 4 5 7" xfId="37896"/>
    <cellStyle name="Input 4 4 5 8" xfId="37897"/>
    <cellStyle name="Input 4 4 5 9" xfId="37898"/>
    <cellStyle name="Input 4 4 6" xfId="37899"/>
    <cellStyle name="Input 4 4 6 10" xfId="37900"/>
    <cellStyle name="Input 4 4 6 2" xfId="37901"/>
    <cellStyle name="Input 4 4 6 2 2" xfId="37902"/>
    <cellStyle name="Input 4 4 6 2 3" xfId="37903"/>
    <cellStyle name="Input 4 4 6 2 4" xfId="37904"/>
    <cellStyle name="Input 4 4 6 2 5" xfId="37905"/>
    <cellStyle name="Input 4 4 6 2 6" xfId="37906"/>
    <cellStyle name="Input 4 4 6 2 7" xfId="37907"/>
    <cellStyle name="Input 4 4 6 2 8" xfId="37908"/>
    <cellStyle name="Input 4 4 6 2 9" xfId="37909"/>
    <cellStyle name="Input 4 4 6 3" xfId="37910"/>
    <cellStyle name="Input 4 4 6 4" xfId="37911"/>
    <cellStyle name="Input 4 4 6 5" xfId="37912"/>
    <cellStyle name="Input 4 4 6 6" xfId="37913"/>
    <cellStyle name="Input 4 4 6 7" xfId="37914"/>
    <cellStyle name="Input 4 4 6 8" xfId="37915"/>
    <cellStyle name="Input 4 4 6 9" xfId="37916"/>
    <cellStyle name="Input 4 4 7" xfId="37917"/>
    <cellStyle name="Input 4 4 7 2" xfId="37918"/>
    <cellStyle name="Input 4 4 7 3" xfId="37919"/>
    <cellStyle name="Input 4 4 7 4" xfId="37920"/>
    <cellStyle name="Input 4 4 7 5" xfId="37921"/>
    <cellStyle name="Input 4 4 7 6" xfId="37922"/>
    <cellStyle name="Input 4 4 7 7" xfId="37923"/>
    <cellStyle name="Input 4 4 7 8" xfId="37924"/>
    <cellStyle name="Input 4 4 8" xfId="37925"/>
    <cellStyle name="Input 4 4 8 2" xfId="37926"/>
    <cellStyle name="Input 4 4 8 3" xfId="37927"/>
    <cellStyle name="Input 4 4 8 4" xfId="37928"/>
    <cellStyle name="Input 4 4 8 5" xfId="37929"/>
    <cellStyle name="Input 4 4 8 6" xfId="37930"/>
    <cellStyle name="Input 4 4 8 7" xfId="37931"/>
    <cellStyle name="Input 4 4 8 8" xfId="37932"/>
    <cellStyle name="Input 4 4 8 9" xfId="37933"/>
    <cellStyle name="Input 4 4 9" xfId="37934"/>
    <cellStyle name="Input 4 5" xfId="37935"/>
    <cellStyle name="Input 4 5 10" xfId="37936"/>
    <cellStyle name="Input 4 5 11" xfId="37937"/>
    <cellStyle name="Input 4 5 12" xfId="37938"/>
    <cellStyle name="Input 4 5 13" xfId="37939"/>
    <cellStyle name="Input 4 5 2" xfId="37940"/>
    <cellStyle name="Input 4 5 2 10" xfId="37941"/>
    <cellStyle name="Input 4 5 2 2" xfId="37942"/>
    <cellStyle name="Input 4 5 2 2 2" xfId="37943"/>
    <cellStyle name="Input 4 5 2 2 3" xfId="37944"/>
    <cellStyle name="Input 4 5 2 2 4" xfId="37945"/>
    <cellStyle name="Input 4 5 2 2 5" xfId="37946"/>
    <cellStyle name="Input 4 5 2 2 6" xfId="37947"/>
    <cellStyle name="Input 4 5 2 2 7" xfId="37948"/>
    <cellStyle name="Input 4 5 2 2 8" xfId="37949"/>
    <cellStyle name="Input 4 5 2 2 9" xfId="37950"/>
    <cellStyle name="Input 4 5 2 3" xfId="37951"/>
    <cellStyle name="Input 4 5 2 4" xfId="37952"/>
    <cellStyle name="Input 4 5 2 5" xfId="37953"/>
    <cellStyle name="Input 4 5 2 6" xfId="37954"/>
    <cellStyle name="Input 4 5 2 7" xfId="37955"/>
    <cellStyle name="Input 4 5 2 8" xfId="37956"/>
    <cellStyle name="Input 4 5 2 9" xfId="37957"/>
    <cellStyle name="Input 4 5 3" xfId="37958"/>
    <cellStyle name="Input 4 5 3 2" xfId="37959"/>
    <cellStyle name="Input 4 5 3 3" xfId="37960"/>
    <cellStyle name="Input 4 5 3 4" xfId="37961"/>
    <cellStyle name="Input 4 5 3 5" xfId="37962"/>
    <cellStyle name="Input 4 5 3 6" xfId="37963"/>
    <cellStyle name="Input 4 5 3 7" xfId="37964"/>
    <cellStyle name="Input 4 5 3 8" xfId="37965"/>
    <cellStyle name="Input 4 5 4" xfId="37966"/>
    <cellStyle name="Input 4 5 4 2" xfId="37967"/>
    <cellStyle name="Input 4 5 4 3" xfId="37968"/>
    <cellStyle name="Input 4 5 4 4" xfId="37969"/>
    <cellStyle name="Input 4 5 4 5" xfId="37970"/>
    <cellStyle name="Input 4 5 4 6" xfId="37971"/>
    <cellStyle name="Input 4 5 4 7" xfId="37972"/>
    <cellStyle name="Input 4 5 4 8" xfId="37973"/>
    <cellStyle name="Input 4 5 4 9" xfId="37974"/>
    <cellStyle name="Input 4 5 5" xfId="37975"/>
    <cellStyle name="Input 4 5 6" xfId="37976"/>
    <cellStyle name="Input 4 5 7" xfId="37977"/>
    <cellStyle name="Input 4 5 8" xfId="37978"/>
    <cellStyle name="Input 4 5 9" xfId="37979"/>
    <cellStyle name="Input 4 6" xfId="37980"/>
    <cellStyle name="Input 4 6 10" xfId="37981"/>
    <cellStyle name="Input 4 6 11" xfId="37982"/>
    <cellStyle name="Input 4 6 12" xfId="37983"/>
    <cellStyle name="Input 4 6 13" xfId="37984"/>
    <cellStyle name="Input 4 6 2" xfId="37985"/>
    <cellStyle name="Input 4 6 2 10" xfId="37986"/>
    <cellStyle name="Input 4 6 2 2" xfId="37987"/>
    <cellStyle name="Input 4 6 2 2 2" xfId="37988"/>
    <cellStyle name="Input 4 6 2 2 3" xfId="37989"/>
    <cellStyle name="Input 4 6 2 2 4" xfId="37990"/>
    <cellStyle name="Input 4 6 2 2 5" xfId="37991"/>
    <cellStyle name="Input 4 6 2 2 6" xfId="37992"/>
    <cellStyle name="Input 4 6 2 2 7" xfId="37993"/>
    <cellStyle name="Input 4 6 2 2 8" xfId="37994"/>
    <cellStyle name="Input 4 6 2 2 9" xfId="37995"/>
    <cellStyle name="Input 4 6 2 3" xfId="37996"/>
    <cellStyle name="Input 4 6 2 4" xfId="37997"/>
    <cellStyle name="Input 4 6 2 5" xfId="37998"/>
    <cellStyle name="Input 4 6 2 6" xfId="37999"/>
    <cellStyle name="Input 4 6 2 7" xfId="38000"/>
    <cellStyle name="Input 4 6 2 8" xfId="38001"/>
    <cellStyle name="Input 4 6 2 9" xfId="38002"/>
    <cellStyle name="Input 4 6 3" xfId="38003"/>
    <cellStyle name="Input 4 6 3 2" xfId="38004"/>
    <cellStyle name="Input 4 6 3 3" xfId="38005"/>
    <cellStyle name="Input 4 6 3 4" xfId="38006"/>
    <cellStyle name="Input 4 6 3 5" xfId="38007"/>
    <cellStyle name="Input 4 6 3 6" xfId="38008"/>
    <cellStyle name="Input 4 6 3 7" xfId="38009"/>
    <cellStyle name="Input 4 6 3 8" xfId="38010"/>
    <cellStyle name="Input 4 6 4" xfId="38011"/>
    <cellStyle name="Input 4 6 4 2" xfId="38012"/>
    <cellStyle name="Input 4 6 4 3" xfId="38013"/>
    <cellStyle name="Input 4 6 4 4" xfId="38014"/>
    <cellStyle name="Input 4 6 4 5" xfId="38015"/>
    <cellStyle name="Input 4 6 4 6" xfId="38016"/>
    <cellStyle name="Input 4 6 4 7" xfId="38017"/>
    <cellStyle name="Input 4 6 4 8" xfId="38018"/>
    <cellStyle name="Input 4 6 4 9" xfId="38019"/>
    <cellStyle name="Input 4 6 5" xfId="38020"/>
    <cellStyle name="Input 4 6 6" xfId="38021"/>
    <cellStyle name="Input 4 6 7" xfId="38022"/>
    <cellStyle name="Input 4 6 8" xfId="38023"/>
    <cellStyle name="Input 4 6 9" xfId="38024"/>
    <cellStyle name="Input 4 7" xfId="38025"/>
    <cellStyle name="Input 4 7 2" xfId="38026"/>
    <cellStyle name="Input 4 7 3" xfId="38027"/>
    <cellStyle name="Input 4 7 4" xfId="38028"/>
    <cellStyle name="Input 4 7 5" xfId="38029"/>
    <cellStyle name="Input 4 7 6" xfId="38030"/>
    <cellStyle name="Input 4 7 7" xfId="38031"/>
    <cellStyle name="Input 4 7 8" xfId="38032"/>
    <cellStyle name="Input 4 7 9" xfId="38033"/>
    <cellStyle name="Input 4 8" xfId="38034"/>
    <cellStyle name="Input 4 9" xfId="38035"/>
    <cellStyle name="Input 5" xfId="38036"/>
    <cellStyle name="Input 5 10" xfId="38037"/>
    <cellStyle name="Input 5 11" xfId="38038"/>
    <cellStyle name="Input 5 12" xfId="38039"/>
    <cellStyle name="Input 5 13" xfId="38040"/>
    <cellStyle name="Input 5 14" xfId="38041"/>
    <cellStyle name="Input 5 2" xfId="38042"/>
    <cellStyle name="Input 5 2 10" xfId="38043"/>
    <cellStyle name="Input 5 2 11" xfId="38044"/>
    <cellStyle name="Input 5 2 12" xfId="38045"/>
    <cellStyle name="Input 5 2 2" xfId="38046"/>
    <cellStyle name="Input 5 2 2 10" xfId="38047"/>
    <cellStyle name="Input 5 2 2 11" xfId="38048"/>
    <cellStyle name="Input 5 2 2 12" xfId="38049"/>
    <cellStyle name="Input 5 2 2 13" xfId="38050"/>
    <cellStyle name="Input 5 2 2 14" xfId="38051"/>
    <cellStyle name="Input 5 2 2 15" xfId="38052"/>
    <cellStyle name="Input 5 2 2 16" xfId="38053"/>
    <cellStyle name="Input 5 2 2 17" xfId="38054"/>
    <cellStyle name="Input 5 2 2 18" xfId="38055"/>
    <cellStyle name="Input 5 2 2 19" xfId="38056"/>
    <cellStyle name="Input 5 2 2 2" xfId="38057"/>
    <cellStyle name="Input 5 2 2 2 10" xfId="38058"/>
    <cellStyle name="Input 5 2 2 2 11" xfId="38059"/>
    <cellStyle name="Input 5 2 2 2 12" xfId="38060"/>
    <cellStyle name="Input 5 2 2 2 13" xfId="38061"/>
    <cellStyle name="Input 5 2 2 2 2" xfId="38062"/>
    <cellStyle name="Input 5 2 2 2 2 10" xfId="38063"/>
    <cellStyle name="Input 5 2 2 2 2 2" xfId="38064"/>
    <cellStyle name="Input 5 2 2 2 2 2 2" xfId="38065"/>
    <cellStyle name="Input 5 2 2 2 2 2 3" xfId="38066"/>
    <cellStyle name="Input 5 2 2 2 2 2 4" xfId="38067"/>
    <cellStyle name="Input 5 2 2 2 2 2 5" xfId="38068"/>
    <cellStyle name="Input 5 2 2 2 2 2 6" xfId="38069"/>
    <cellStyle name="Input 5 2 2 2 2 2 7" xfId="38070"/>
    <cellStyle name="Input 5 2 2 2 2 2 8" xfId="38071"/>
    <cellStyle name="Input 5 2 2 2 2 2 9" xfId="38072"/>
    <cellStyle name="Input 5 2 2 2 2 3" xfId="38073"/>
    <cellStyle name="Input 5 2 2 2 2 4" xfId="38074"/>
    <cellStyle name="Input 5 2 2 2 2 5" xfId="38075"/>
    <cellStyle name="Input 5 2 2 2 2 6" xfId="38076"/>
    <cellStyle name="Input 5 2 2 2 2 7" xfId="38077"/>
    <cellStyle name="Input 5 2 2 2 2 8" xfId="38078"/>
    <cellStyle name="Input 5 2 2 2 2 9" xfId="38079"/>
    <cellStyle name="Input 5 2 2 2 3" xfId="38080"/>
    <cellStyle name="Input 5 2 2 2 3 2" xfId="38081"/>
    <cellStyle name="Input 5 2 2 2 3 3" xfId="38082"/>
    <cellStyle name="Input 5 2 2 2 3 4" xfId="38083"/>
    <cellStyle name="Input 5 2 2 2 3 5" xfId="38084"/>
    <cellStyle name="Input 5 2 2 2 3 6" xfId="38085"/>
    <cellStyle name="Input 5 2 2 2 3 7" xfId="38086"/>
    <cellStyle name="Input 5 2 2 2 3 8" xfId="38087"/>
    <cellStyle name="Input 5 2 2 2 4" xfId="38088"/>
    <cellStyle name="Input 5 2 2 2 4 2" xfId="38089"/>
    <cellStyle name="Input 5 2 2 2 4 3" xfId="38090"/>
    <cellStyle name="Input 5 2 2 2 4 4" xfId="38091"/>
    <cellStyle name="Input 5 2 2 2 4 5" xfId="38092"/>
    <cellStyle name="Input 5 2 2 2 4 6" xfId="38093"/>
    <cellStyle name="Input 5 2 2 2 4 7" xfId="38094"/>
    <cellStyle name="Input 5 2 2 2 4 8" xfId="38095"/>
    <cellStyle name="Input 5 2 2 2 4 9" xfId="38096"/>
    <cellStyle name="Input 5 2 2 2 5" xfId="38097"/>
    <cellStyle name="Input 5 2 2 2 6" xfId="38098"/>
    <cellStyle name="Input 5 2 2 2 7" xfId="38099"/>
    <cellStyle name="Input 5 2 2 2 8" xfId="38100"/>
    <cellStyle name="Input 5 2 2 2 9" xfId="38101"/>
    <cellStyle name="Input 5 2 2 3" xfId="38102"/>
    <cellStyle name="Input 5 2 2 3 10" xfId="38103"/>
    <cellStyle name="Input 5 2 2 3 11" xfId="38104"/>
    <cellStyle name="Input 5 2 2 3 12" xfId="38105"/>
    <cellStyle name="Input 5 2 2 3 13" xfId="38106"/>
    <cellStyle name="Input 5 2 2 3 2" xfId="38107"/>
    <cellStyle name="Input 5 2 2 3 2 10" xfId="38108"/>
    <cellStyle name="Input 5 2 2 3 2 2" xfId="38109"/>
    <cellStyle name="Input 5 2 2 3 2 2 2" xfId="38110"/>
    <cellStyle name="Input 5 2 2 3 2 2 3" xfId="38111"/>
    <cellStyle name="Input 5 2 2 3 2 2 4" xfId="38112"/>
    <cellStyle name="Input 5 2 2 3 2 2 5" xfId="38113"/>
    <cellStyle name="Input 5 2 2 3 2 2 6" xfId="38114"/>
    <cellStyle name="Input 5 2 2 3 2 2 7" xfId="38115"/>
    <cellStyle name="Input 5 2 2 3 2 2 8" xfId="38116"/>
    <cellStyle name="Input 5 2 2 3 2 2 9" xfId="38117"/>
    <cellStyle name="Input 5 2 2 3 2 3" xfId="38118"/>
    <cellStyle name="Input 5 2 2 3 2 4" xfId="38119"/>
    <cellStyle name="Input 5 2 2 3 2 5" xfId="38120"/>
    <cellStyle name="Input 5 2 2 3 2 6" xfId="38121"/>
    <cellStyle name="Input 5 2 2 3 2 7" xfId="38122"/>
    <cellStyle name="Input 5 2 2 3 2 8" xfId="38123"/>
    <cellStyle name="Input 5 2 2 3 2 9" xfId="38124"/>
    <cellStyle name="Input 5 2 2 3 3" xfId="38125"/>
    <cellStyle name="Input 5 2 2 3 3 2" xfId="38126"/>
    <cellStyle name="Input 5 2 2 3 3 3" xfId="38127"/>
    <cellStyle name="Input 5 2 2 3 3 4" xfId="38128"/>
    <cellStyle name="Input 5 2 2 3 3 5" xfId="38129"/>
    <cellStyle name="Input 5 2 2 3 3 6" xfId="38130"/>
    <cellStyle name="Input 5 2 2 3 3 7" xfId="38131"/>
    <cellStyle name="Input 5 2 2 3 3 8" xfId="38132"/>
    <cellStyle name="Input 5 2 2 3 4" xfId="38133"/>
    <cellStyle name="Input 5 2 2 3 4 2" xfId="38134"/>
    <cellStyle name="Input 5 2 2 3 4 3" xfId="38135"/>
    <cellStyle name="Input 5 2 2 3 4 4" xfId="38136"/>
    <cellStyle name="Input 5 2 2 3 4 5" xfId="38137"/>
    <cellStyle name="Input 5 2 2 3 4 6" xfId="38138"/>
    <cellStyle name="Input 5 2 2 3 4 7" xfId="38139"/>
    <cellStyle name="Input 5 2 2 3 4 8" xfId="38140"/>
    <cellStyle name="Input 5 2 2 3 4 9" xfId="38141"/>
    <cellStyle name="Input 5 2 2 3 5" xfId="38142"/>
    <cellStyle name="Input 5 2 2 3 6" xfId="38143"/>
    <cellStyle name="Input 5 2 2 3 7" xfId="38144"/>
    <cellStyle name="Input 5 2 2 3 8" xfId="38145"/>
    <cellStyle name="Input 5 2 2 3 9" xfId="38146"/>
    <cellStyle name="Input 5 2 2 4" xfId="38147"/>
    <cellStyle name="Input 5 2 2 4 10" xfId="38148"/>
    <cellStyle name="Input 5 2 2 4 11" xfId="38149"/>
    <cellStyle name="Input 5 2 2 4 12" xfId="38150"/>
    <cellStyle name="Input 5 2 2 4 13" xfId="38151"/>
    <cellStyle name="Input 5 2 2 4 2" xfId="38152"/>
    <cellStyle name="Input 5 2 2 4 2 10" xfId="38153"/>
    <cellStyle name="Input 5 2 2 4 2 2" xfId="38154"/>
    <cellStyle name="Input 5 2 2 4 2 2 2" xfId="38155"/>
    <cellStyle name="Input 5 2 2 4 2 2 3" xfId="38156"/>
    <cellStyle name="Input 5 2 2 4 2 2 4" xfId="38157"/>
    <cellStyle name="Input 5 2 2 4 2 2 5" xfId="38158"/>
    <cellStyle name="Input 5 2 2 4 2 2 6" xfId="38159"/>
    <cellStyle name="Input 5 2 2 4 2 2 7" xfId="38160"/>
    <cellStyle name="Input 5 2 2 4 2 2 8" xfId="38161"/>
    <cellStyle name="Input 5 2 2 4 2 2 9" xfId="38162"/>
    <cellStyle name="Input 5 2 2 4 2 3" xfId="38163"/>
    <cellStyle name="Input 5 2 2 4 2 4" xfId="38164"/>
    <cellStyle name="Input 5 2 2 4 2 5" xfId="38165"/>
    <cellStyle name="Input 5 2 2 4 2 6" xfId="38166"/>
    <cellStyle name="Input 5 2 2 4 2 7" xfId="38167"/>
    <cellStyle name="Input 5 2 2 4 2 8" xfId="38168"/>
    <cellStyle name="Input 5 2 2 4 2 9" xfId="38169"/>
    <cellStyle name="Input 5 2 2 4 3" xfId="38170"/>
    <cellStyle name="Input 5 2 2 4 3 2" xfId="38171"/>
    <cellStyle name="Input 5 2 2 4 3 3" xfId="38172"/>
    <cellStyle name="Input 5 2 2 4 3 4" xfId="38173"/>
    <cellStyle name="Input 5 2 2 4 3 5" xfId="38174"/>
    <cellStyle name="Input 5 2 2 4 3 6" xfId="38175"/>
    <cellStyle name="Input 5 2 2 4 3 7" xfId="38176"/>
    <cellStyle name="Input 5 2 2 4 3 8" xfId="38177"/>
    <cellStyle name="Input 5 2 2 4 4" xfId="38178"/>
    <cellStyle name="Input 5 2 2 4 4 2" xfId="38179"/>
    <cellStyle name="Input 5 2 2 4 4 3" xfId="38180"/>
    <cellStyle name="Input 5 2 2 4 4 4" xfId="38181"/>
    <cellStyle name="Input 5 2 2 4 4 5" xfId="38182"/>
    <cellStyle name="Input 5 2 2 4 4 6" xfId="38183"/>
    <cellStyle name="Input 5 2 2 4 4 7" xfId="38184"/>
    <cellStyle name="Input 5 2 2 4 4 8" xfId="38185"/>
    <cellStyle name="Input 5 2 2 4 4 9" xfId="38186"/>
    <cellStyle name="Input 5 2 2 4 5" xfId="38187"/>
    <cellStyle name="Input 5 2 2 4 6" xfId="38188"/>
    <cellStyle name="Input 5 2 2 4 7" xfId="38189"/>
    <cellStyle name="Input 5 2 2 4 8" xfId="38190"/>
    <cellStyle name="Input 5 2 2 4 9" xfId="38191"/>
    <cellStyle name="Input 5 2 2 5" xfId="38192"/>
    <cellStyle name="Input 5 2 2 5 10" xfId="38193"/>
    <cellStyle name="Input 5 2 2 5 11" xfId="38194"/>
    <cellStyle name="Input 5 2 2 5 12" xfId="38195"/>
    <cellStyle name="Input 5 2 2 5 13" xfId="38196"/>
    <cellStyle name="Input 5 2 2 5 2" xfId="38197"/>
    <cellStyle name="Input 5 2 2 5 2 10" xfId="38198"/>
    <cellStyle name="Input 5 2 2 5 2 2" xfId="38199"/>
    <cellStyle name="Input 5 2 2 5 2 2 2" xfId="38200"/>
    <cellStyle name="Input 5 2 2 5 2 2 3" xfId="38201"/>
    <cellStyle name="Input 5 2 2 5 2 2 4" xfId="38202"/>
    <cellStyle name="Input 5 2 2 5 2 2 5" xfId="38203"/>
    <cellStyle name="Input 5 2 2 5 2 2 6" xfId="38204"/>
    <cellStyle name="Input 5 2 2 5 2 2 7" xfId="38205"/>
    <cellStyle name="Input 5 2 2 5 2 2 8" xfId="38206"/>
    <cellStyle name="Input 5 2 2 5 2 2 9" xfId="38207"/>
    <cellStyle name="Input 5 2 2 5 2 3" xfId="38208"/>
    <cellStyle name="Input 5 2 2 5 2 4" xfId="38209"/>
    <cellStyle name="Input 5 2 2 5 2 5" xfId="38210"/>
    <cellStyle name="Input 5 2 2 5 2 6" xfId="38211"/>
    <cellStyle name="Input 5 2 2 5 2 7" xfId="38212"/>
    <cellStyle name="Input 5 2 2 5 2 8" xfId="38213"/>
    <cellStyle name="Input 5 2 2 5 2 9" xfId="38214"/>
    <cellStyle name="Input 5 2 2 5 3" xfId="38215"/>
    <cellStyle name="Input 5 2 2 5 3 2" xfId="38216"/>
    <cellStyle name="Input 5 2 2 5 3 3" xfId="38217"/>
    <cellStyle name="Input 5 2 2 5 3 4" xfId="38218"/>
    <cellStyle name="Input 5 2 2 5 3 5" xfId="38219"/>
    <cellStyle name="Input 5 2 2 5 3 6" xfId="38220"/>
    <cellStyle name="Input 5 2 2 5 3 7" xfId="38221"/>
    <cellStyle name="Input 5 2 2 5 3 8" xfId="38222"/>
    <cellStyle name="Input 5 2 2 5 4" xfId="38223"/>
    <cellStyle name="Input 5 2 2 5 4 2" xfId="38224"/>
    <cellStyle name="Input 5 2 2 5 4 3" xfId="38225"/>
    <cellStyle name="Input 5 2 2 5 4 4" xfId="38226"/>
    <cellStyle name="Input 5 2 2 5 4 5" xfId="38227"/>
    <cellStyle name="Input 5 2 2 5 4 6" xfId="38228"/>
    <cellStyle name="Input 5 2 2 5 4 7" xfId="38229"/>
    <cellStyle name="Input 5 2 2 5 4 8" xfId="38230"/>
    <cellStyle name="Input 5 2 2 5 4 9" xfId="38231"/>
    <cellStyle name="Input 5 2 2 5 5" xfId="38232"/>
    <cellStyle name="Input 5 2 2 5 6" xfId="38233"/>
    <cellStyle name="Input 5 2 2 5 7" xfId="38234"/>
    <cellStyle name="Input 5 2 2 5 8" xfId="38235"/>
    <cellStyle name="Input 5 2 2 5 9" xfId="38236"/>
    <cellStyle name="Input 5 2 2 6" xfId="38237"/>
    <cellStyle name="Input 5 2 2 6 10" xfId="38238"/>
    <cellStyle name="Input 5 2 2 6 2" xfId="38239"/>
    <cellStyle name="Input 5 2 2 6 2 2" xfId="38240"/>
    <cellStyle name="Input 5 2 2 6 2 3" xfId="38241"/>
    <cellStyle name="Input 5 2 2 6 2 4" xfId="38242"/>
    <cellStyle name="Input 5 2 2 6 2 5" xfId="38243"/>
    <cellStyle name="Input 5 2 2 6 2 6" xfId="38244"/>
    <cellStyle name="Input 5 2 2 6 2 7" xfId="38245"/>
    <cellStyle name="Input 5 2 2 6 2 8" xfId="38246"/>
    <cellStyle name="Input 5 2 2 6 2 9" xfId="38247"/>
    <cellStyle name="Input 5 2 2 6 3" xfId="38248"/>
    <cellStyle name="Input 5 2 2 6 4" xfId="38249"/>
    <cellStyle name="Input 5 2 2 6 5" xfId="38250"/>
    <cellStyle name="Input 5 2 2 6 6" xfId="38251"/>
    <cellStyle name="Input 5 2 2 6 7" xfId="38252"/>
    <cellStyle name="Input 5 2 2 6 8" xfId="38253"/>
    <cellStyle name="Input 5 2 2 6 9" xfId="38254"/>
    <cellStyle name="Input 5 2 2 7" xfId="38255"/>
    <cellStyle name="Input 5 2 2 7 2" xfId="38256"/>
    <cellStyle name="Input 5 2 2 7 3" xfId="38257"/>
    <cellStyle name="Input 5 2 2 7 4" xfId="38258"/>
    <cellStyle name="Input 5 2 2 7 5" xfId="38259"/>
    <cellStyle name="Input 5 2 2 7 6" xfId="38260"/>
    <cellStyle name="Input 5 2 2 7 7" xfId="38261"/>
    <cellStyle name="Input 5 2 2 7 8" xfId="38262"/>
    <cellStyle name="Input 5 2 2 8" xfId="38263"/>
    <cellStyle name="Input 5 2 2 8 2" xfId="38264"/>
    <cellStyle name="Input 5 2 2 8 3" xfId="38265"/>
    <cellStyle name="Input 5 2 2 8 4" xfId="38266"/>
    <cellStyle name="Input 5 2 2 8 5" xfId="38267"/>
    <cellStyle name="Input 5 2 2 8 6" xfId="38268"/>
    <cellStyle name="Input 5 2 2 8 7" xfId="38269"/>
    <cellStyle name="Input 5 2 2 8 8" xfId="38270"/>
    <cellStyle name="Input 5 2 2 8 9" xfId="38271"/>
    <cellStyle name="Input 5 2 2 9" xfId="38272"/>
    <cellStyle name="Input 5 2 3" xfId="38273"/>
    <cellStyle name="Input 5 2 3 10" xfId="38274"/>
    <cellStyle name="Input 5 2 3 11" xfId="38275"/>
    <cellStyle name="Input 5 2 3 12" xfId="38276"/>
    <cellStyle name="Input 5 2 3 13" xfId="38277"/>
    <cellStyle name="Input 5 2 3 14" xfId="38278"/>
    <cellStyle name="Input 5 2 3 15" xfId="38279"/>
    <cellStyle name="Input 5 2 3 16" xfId="38280"/>
    <cellStyle name="Input 5 2 3 17" xfId="38281"/>
    <cellStyle name="Input 5 2 3 2" xfId="38282"/>
    <cellStyle name="Input 5 2 3 2 10" xfId="38283"/>
    <cellStyle name="Input 5 2 3 2 11" xfId="38284"/>
    <cellStyle name="Input 5 2 3 2 12" xfId="38285"/>
    <cellStyle name="Input 5 2 3 2 13" xfId="38286"/>
    <cellStyle name="Input 5 2 3 2 2" xfId="38287"/>
    <cellStyle name="Input 5 2 3 2 2 10" xfId="38288"/>
    <cellStyle name="Input 5 2 3 2 2 2" xfId="38289"/>
    <cellStyle name="Input 5 2 3 2 2 2 2" xfId="38290"/>
    <cellStyle name="Input 5 2 3 2 2 2 3" xfId="38291"/>
    <cellStyle name="Input 5 2 3 2 2 2 4" xfId="38292"/>
    <cellStyle name="Input 5 2 3 2 2 2 5" xfId="38293"/>
    <cellStyle name="Input 5 2 3 2 2 2 6" xfId="38294"/>
    <cellStyle name="Input 5 2 3 2 2 2 7" xfId="38295"/>
    <cellStyle name="Input 5 2 3 2 2 2 8" xfId="38296"/>
    <cellStyle name="Input 5 2 3 2 2 2 9" xfId="38297"/>
    <cellStyle name="Input 5 2 3 2 2 3" xfId="38298"/>
    <cellStyle name="Input 5 2 3 2 2 4" xfId="38299"/>
    <cellStyle name="Input 5 2 3 2 2 5" xfId="38300"/>
    <cellStyle name="Input 5 2 3 2 2 6" xfId="38301"/>
    <cellStyle name="Input 5 2 3 2 2 7" xfId="38302"/>
    <cellStyle name="Input 5 2 3 2 2 8" xfId="38303"/>
    <cellStyle name="Input 5 2 3 2 2 9" xfId="38304"/>
    <cellStyle name="Input 5 2 3 2 3" xfId="38305"/>
    <cellStyle name="Input 5 2 3 2 3 2" xfId="38306"/>
    <cellStyle name="Input 5 2 3 2 3 3" xfId="38307"/>
    <cellStyle name="Input 5 2 3 2 3 4" xfId="38308"/>
    <cellStyle name="Input 5 2 3 2 3 5" xfId="38309"/>
    <cellStyle name="Input 5 2 3 2 3 6" xfId="38310"/>
    <cellStyle name="Input 5 2 3 2 3 7" xfId="38311"/>
    <cellStyle name="Input 5 2 3 2 3 8" xfId="38312"/>
    <cellStyle name="Input 5 2 3 2 4" xfId="38313"/>
    <cellStyle name="Input 5 2 3 2 4 2" xfId="38314"/>
    <cellStyle name="Input 5 2 3 2 4 3" xfId="38315"/>
    <cellStyle name="Input 5 2 3 2 4 4" xfId="38316"/>
    <cellStyle name="Input 5 2 3 2 4 5" xfId="38317"/>
    <cellStyle name="Input 5 2 3 2 4 6" xfId="38318"/>
    <cellStyle name="Input 5 2 3 2 4 7" xfId="38319"/>
    <cellStyle name="Input 5 2 3 2 4 8" xfId="38320"/>
    <cellStyle name="Input 5 2 3 2 4 9" xfId="38321"/>
    <cellStyle name="Input 5 2 3 2 5" xfId="38322"/>
    <cellStyle name="Input 5 2 3 2 6" xfId="38323"/>
    <cellStyle name="Input 5 2 3 2 7" xfId="38324"/>
    <cellStyle name="Input 5 2 3 2 8" xfId="38325"/>
    <cellStyle name="Input 5 2 3 2 9" xfId="38326"/>
    <cellStyle name="Input 5 2 3 3" xfId="38327"/>
    <cellStyle name="Input 5 2 3 3 10" xfId="38328"/>
    <cellStyle name="Input 5 2 3 3 11" xfId="38329"/>
    <cellStyle name="Input 5 2 3 3 12" xfId="38330"/>
    <cellStyle name="Input 5 2 3 3 13" xfId="38331"/>
    <cellStyle name="Input 5 2 3 3 2" xfId="38332"/>
    <cellStyle name="Input 5 2 3 3 2 10" xfId="38333"/>
    <cellStyle name="Input 5 2 3 3 2 2" xfId="38334"/>
    <cellStyle name="Input 5 2 3 3 2 2 2" xfId="38335"/>
    <cellStyle name="Input 5 2 3 3 2 2 3" xfId="38336"/>
    <cellStyle name="Input 5 2 3 3 2 2 4" xfId="38337"/>
    <cellStyle name="Input 5 2 3 3 2 2 5" xfId="38338"/>
    <cellStyle name="Input 5 2 3 3 2 2 6" xfId="38339"/>
    <cellStyle name="Input 5 2 3 3 2 2 7" xfId="38340"/>
    <cellStyle name="Input 5 2 3 3 2 2 8" xfId="38341"/>
    <cellStyle name="Input 5 2 3 3 2 2 9" xfId="38342"/>
    <cellStyle name="Input 5 2 3 3 2 3" xfId="38343"/>
    <cellStyle name="Input 5 2 3 3 2 4" xfId="38344"/>
    <cellStyle name="Input 5 2 3 3 2 5" xfId="38345"/>
    <cellStyle name="Input 5 2 3 3 2 6" xfId="38346"/>
    <cellStyle name="Input 5 2 3 3 2 7" xfId="38347"/>
    <cellStyle name="Input 5 2 3 3 2 8" xfId="38348"/>
    <cellStyle name="Input 5 2 3 3 2 9" xfId="38349"/>
    <cellStyle name="Input 5 2 3 3 3" xfId="38350"/>
    <cellStyle name="Input 5 2 3 3 3 2" xfId="38351"/>
    <cellStyle name="Input 5 2 3 3 3 3" xfId="38352"/>
    <cellStyle name="Input 5 2 3 3 3 4" xfId="38353"/>
    <cellStyle name="Input 5 2 3 3 3 5" xfId="38354"/>
    <cellStyle name="Input 5 2 3 3 3 6" xfId="38355"/>
    <cellStyle name="Input 5 2 3 3 3 7" xfId="38356"/>
    <cellStyle name="Input 5 2 3 3 3 8" xfId="38357"/>
    <cellStyle name="Input 5 2 3 3 4" xfId="38358"/>
    <cellStyle name="Input 5 2 3 3 4 2" xfId="38359"/>
    <cellStyle name="Input 5 2 3 3 4 3" xfId="38360"/>
    <cellStyle name="Input 5 2 3 3 4 4" xfId="38361"/>
    <cellStyle name="Input 5 2 3 3 4 5" xfId="38362"/>
    <cellStyle name="Input 5 2 3 3 4 6" xfId="38363"/>
    <cellStyle name="Input 5 2 3 3 4 7" xfId="38364"/>
    <cellStyle name="Input 5 2 3 3 4 8" xfId="38365"/>
    <cellStyle name="Input 5 2 3 3 4 9" xfId="38366"/>
    <cellStyle name="Input 5 2 3 3 5" xfId="38367"/>
    <cellStyle name="Input 5 2 3 3 6" xfId="38368"/>
    <cellStyle name="Input 5 2 3 3 7" xfId="38369"/>
    <cellStyle name="Input 5 2 3 3 8" xfId="38370"/>
    <cellStyle name="Input 5 2 3 3 9" xfId="38371"/>
    <cellStyle name="Input 5 2 3 4" xfId="38372"/>
    <cellStyle name="Input 5 2 3 4 10" xfId="38373"/>
    <cellStyle name="Input 5 2 3 4 11" xfId="38374"/>
    <cellStyle name="Input 5 2 3 4 12" xfId="38375"/>
    <cellStyle name="Input 5 2 3 4 13" xfId="38376"/>
    <cellStyle name="Input 5 2 3 4 2" xfId="38377"/>
    <cellStyle name="Input 5 2 3 4 2 10" xfId="38378"/>
    <cellStyle name="Input 5 2 3 4 2 2" xfId="38379"/>
    <cellStyle name="Input 5 2 3 4 2 2 2" xfId="38380"/>
    <cellStyle name="Input 5 2 3 4 2 2 3" xfId="38381"/>
    <cellStyle name="Input 5 2 3 4 2 2 4" xfId="38382"/>
    <cellStyle name="Input 5 2 3 4 2 2 5" xfId="38383"/>
    <cellStyle name="Input 5 2 3 4 2 2 6" xfId="38384"/>
    <cellStyle name="Input 5 2 3 4 2 2 7" xfId="38385"/>
    <cellStyle name="Input 5 2 3 4 2 2 8" xfId="38386"/>
    <cellStyle name="Input 5 2 3 4 2 2 9" xfId="38387"/>
    <cellStyle name="Input 5 2 3 4 2 3" xfId="38388"/>
    <cellStyle name="Input 5 2 3 4 2 4" xfId="38389"/>
    <cellStyle name="Input 5 2 3 4 2 5" xfId="38390"/>
    <cellStyle name="Input 5 2 3 4 2 6" xfId="38391"/>
    <cellStyle name="Input 5 2 3 4 2 7" xfId="38392"/>
    <cellStyle name="Input 5 2 3 4 2 8" xfId="38393"/>
    <cellStyle name="Input 5 2 3 4 2 9" xfId="38394"/>
    <cellStyle name="Input 5 2 3 4 3" xfId="38395"/>
    <cellStyle name="Input 5 2 3 4 3 2" xfId="38396"/>
    <cellStyle name="Input 5 2 3 4 3 3" xfId="38397"/>
    <cellStyle name="Input 5 2 3 4 3 4" xfId="38398"/>
    <cellStyle name="Input 5 2 3 4 3 5" xfId="38399"/>
    <cellStyle name="Input 5 2 3 4 3 6" xfId="38400"/>
    <cellStyle name="Input 5 2 3 4 3 7" xfId="38401"/>
    <cellStyle name="Input 5 2 3 4 3 8" xfId="38402"/>
    <cellStyle name="Input 5 2 3 4 4" xfId="38403"/>
    <cellStyle name="Input 5 2 3 4 4 2" xfId="38404"/>
    <cellStyle name="Input 5 2 3 4 4 3" xfId="38405"/>
    <cellStyle name="Input 5 2 3 4 4 4" xfId="38406"/>
    <cellStyle name="Input 5 2 3 4 4 5" xfId="38407"/>
    <cellStyle name="Input 5 2 3 4 4 6" xfId="38408"/>
    <cellStyle name="Input 5 2 3 4 4 7" xfId="38409"/>
    <cellStyle name="Input 5 2 3 4 4 8" xfId="38410"/>
    <cellStyle name="Input 5 2 3 4 4 9" xfId="38411"/>
    <cellStyle name="Input 5 2 3 4 5" xfId="38412"/>
    <cellStyle name="Input 5 2 3 4 6" xfId="38413"/>
    <cellStyle name="Input 5 2 3 4 7" xfId="38414"/>
    <cellStyle name="Input 5 2 3 4 8" xfId="38415"/>
    <cellStyle name="Input 5 2 3 4 9" xfId="38416"/>
    <cellStyle name="Input 5 2 3 5" xfId="38417"/>
    <cellStyle name="Input 5 2 3 5 10" xfId="38418"/>
    <cellStyle name="Input 5 2 3 5 2" xfId="38419"/>
    <cellStyle name="Input 5 2 3 5 2 2" xfId="38420"/>
    <cellStyle name="Input 5 2 3 5 2 3" xfId="38421"/>
    <cellStyle name="Input 5 2 3 5 2 4" xfId="38422"/>
    <cellStyle name="Input 5 2 3 5 2 5" xfId="38423"/>
    <cellStyle name="Input 5 2 3 5 2 6" xfId="38424"/>
    <cellStyle name="Input 5 2 3 5 2 7" xfId="38425"/>
    <cellStyle name="Input 5 2 3 5 2 8" xfId="38426"/>
    <cellStyle name="Input 5 2 3 5 2 9" xfId="38427"/>
    <cellStyle name="Input 5 2 3 5 3" xfId="38428"/>
    <cellStyle name="Input 5 2 3 5 4" xfId="38429"/>
    <cellStyle name="Input 5 2 3 5 5" xfId="38430"/>
    <cellStyle name="Input 5 2 3 5 6" xfId="38431"/>
    <cellStyle name="Input 5 2 3 5 7" xfId="38432"/>
    <cellStyle name="Input 5 2 3 5 8" xfId="38433"/>
    <cellStyle name="Input 5 2 3 5 9" xfId="38434"/>
    <cellStyle name="Input 5 2 3 6" xfId="38435"/>
    <cellStyle name="Input 5 2 3 6 2" xfId="38436"/>
    <cellStyle name="Input 5 2 3 6 3" xfId="38437"/>
    <cellStyle name="Input 5 2 3 6 4" xfId="38438"/>
    <cellStyle name="Input 5 2 3 6 5" xfId="38439"/>
    <cellStyle name="Input 5 2 3 6 6" xfId="38440"/>
    <cellStyle name="Input 5 2 3 6 7" xfId="38441"/>
    <cellStyle name="Input 5 2 3 6 8" xfId="38442"/>
    <cellStyle name="Input 5 2 3 7" xfId="38443"/>
    <cellStyle name="Input 5 2 3 7 2" xfId="38444"/>
    <cellStyle name="Input 5 2 3 7 3" xfId="38445"/>
    <cellStyle name="Input 5 2 3 7 4" xfId="38446"/>
    <cellStyle name="Input 5 2 3 7 5" xfId="38447"/>
    <cellStyle name="Input 5 2 3 7 6" xfId="38448"/>
    <cellStyle name="Input 5 2 3 7 7" xfId="38449"/>
    <cellStyle name="Input 5 2 3 7 8" xfId="38450"/>
    <cellStyle name="Input 5 2 3 7 9" xfId="38451"/>
    <cellStyle name="Input 5 2 3 8" xfId="38452"/>
    <cellStyle name="Input 5 2 3 9" xfId="38453"/>
    <cellStyle name="Input 5 2 4" xfId="38454"/>
    <cellStyle name="Input 5 2 4 10" xfId="38455"/>
    <cellStyle name="Input 5 2 4 11" xfId="38456"/>
    <cellStyle name="Input 5 2 4 12" xfId="38457"/>
    <cellStyle name="Input 5 2 4 13" xfId="38458"/>
    <cellStyle name="Input 5 2 4 2" xfId="38459"/>
    <cellStyle name="Input 5 2 4 2 10" xfId="38460"/>
    <cellStyle name="Input 5 2 4 2 2" xfId="38461"/>
    <cellStyle name="Input 5 2 4 2 2 2" xfId="38462"/>
    <cellStyle name="Input 5 2 4 2 2 3" xfId="38463"/>
    <cellStyle name="Input 5 2 4 2 2 4" xfId="38464"/>
    <cellStyle name="Input 5 2 4 2 2 5" xfId="38465"/>
    <cellStyle name="Input 5 2 4 2 2 6" xfId="38466"/>
    <cellStyle name="Input 5 2 4 2 2 7" xfId="38467"/>
    <cellStyle name="Input 5 2 4 2 2 8" xfId="38468"/>
    <cellStyle name="Input 5 2 4 2 2 9" xfId="38469"/>
    <cellStyle name="Input 5 2 4 2 3" xfId="38470"/>
    <cellStyle name="Input 5 2 4 2 4" xfId="38471"/>
    <cellStyle name="Input 5 2 4 2 5" xfId="38472"/>
    <cellStyle name="Input 5 2 4 2 6" xfId="38473"/>
    <cellStyle name="Input 5 2 4 2 7" xfId="38474"/>
    <cellStyle name="Input 5 2 4 2 8" xfId="38475"/>
    <cellStyle name="Input 5 2 4 2 9" xfId="38476"/>
    <cellStyle name="Input 5 2 4 3" xfId="38477"/>
    <cellStyle name="Input 5 2 4 3 2" xfId="38478"/>
    <cellStyle name="Input 5 2 4 3 3" xfId="38479"/>
    <cellStyle name="Input 5 2 4 3 4" xfId="38480"/>
    <cellStyle name="Input 5 2 4 3 5" xfId="38481"/>
    <cellStyle name="Input 5 2 4 3 6" xfId="38482"/>
    <cellStyle name="Input 5 2 4 3 7" xfId="38483"/>
    <cellStyle name="Input 5 2 4 3 8" xfId="38484"/>
    <cellStyle name="Input 5 2 4 4" xfId="38485"/>
    <cellStyle name="Input 5 2 4 4 2" xfId="38486"/>
    <cellStyle name="Input 5 2 4 4 3" xfId="38487"/>
    <cellStyle name="Input 5 2 4 4 4" xfId="38488"/>
    <cellStyle name="Input 5 2 4 4 5" xfId="38489"/>
    <cellStyle name="Input 5 2 4 4 6" xfId="38490"/>
    <cellStyle name="Input 5 2 4 4 7" xfId="38491"/>
    <cellStyle name="Input 5 2 4 4 8" xfId="38492"/>
    <cellStyle name="Input 5 2 4 4 9" xfId="38493"/>
    <cellStyle name="Input 5 2 4 5" xfId="38494"/>
    <cellStyle name="Input 5 2 4 6" xfId="38495"/>
    <cellStyle name="Input 5 2 4 7" xfId="38496"/>
    <cellStyle name="Input 5 2 4 8" xfId="38497"/>
    <cellStyle name="Input 5 2 4 9" xfId="38498"/>
    <cellStyle name="Input 5 2 5" xfId="38499"/>
    <cellStyle name="Input 5 2 5 2" xfId="38500"/>
    <cellStyle name="Input 5 2 5 3" xfId="38501"/>
    <cellStyle name="Input 5 2 5 4" xfId="38502"/>
    <cellStyle name="Input 5 2 5 5" xfId="38503"/>
    <cellStyle name="Input 5 2 5 6" xfId="38504"/>
    <cellStyle name="Input 5 2 5 7" xfId="38505"/>
    <cellStyle name="Input 5 2 5 8" xfId="38506"/>
    <cellStyle name="Input 5 2 5 9" xfId="38507"/>
    <cellStyle name="Input 5 2 6" xfId="38508"/>
    <cellStyle name="Input 5 2 7" xfId="38509"/>
    <cellStyle name="Input 5 2 8" xfId="38510"/>
    <cellStyle name="Input 5 2 9" xfId="38511"/>
    <cellStyle name="Input 5 3" xfId="38512"/>
    <cellStyle name="Input 5 3 10" xfId="38513"/>
    <cellStyle name="Input 5 3 11" xfId="38514"/>
    <cellStyle name="Input 5 3 12" xfId="38515"/>
    <cellStyle name="Input 5 3 13" xfId="38516"/>
    <cellStyle name="Input 5 3 14" xfId="38517"/>
    <cellStyle name="Input 5 3 15" xfId="38518"/>
    <cellStyle name="Input 5 3 16" xfId="38519"/>
    <cellStyle name="Input 5 3 17" xfId="38520"/>
    <cellStyle name="Input 5 3 18" xfId="38521"/>
    <cellStyle name="Input 5 3 19" xfId="38522"/>
    <cellStyle name="Input 5 3 2" xfId="38523"/>
    <cellStyle name="Input 5 3 2 10" xfId="38524"/>
    <cellStyle name="Input 5 3 2 11" xfId="38525"/>
    <cellStyle name="Input 5 3 2 12" xfId="38526"/>
    <cellStyle name="Input 5 3 2 13" xfId="38527"/>
    <cellStyle name="Input 5 3 2 2" xfId="38528"/>
    <cellStyle name="Input 5 3 2 2 10" xfId="38529"/>
    <cellStyle name="Input 5 3 2 2 2" xfId="38530"/>
    <cellStyle name="Input 5 3 2 2 2 2" xfId="38531"/>
    <cellStyle name="Input 5 3 2 2 2 3" xfId="38532"/>
    <cellStyle name="Input 5 3 2 2 2 4" xfId="38533"/>
    <cellStyle name="Input 5 3 2 2 2 5" xfId="38534"/>
    <cellStyle name="Input 5 3 2 2 2 6" xfId="38535"/>
    <cellStyle name="Input 5 3 2 2 2 7" xfId="38536"/>
    <cellStyle name="Input 5 3 2 2 2 8" xfId="38537"/>
    <cellStyle name="Input 5 3 2 2 2 9" xfId="38538"/>
    <cellStyle name="Input 5 3 2 2 3" xfId="38539"/>
    <cellStyle name="Input 5 3 2 2 4" xfId="38540"/>
    <cellStyle name="Input 5 3 2 2 5" xfId="38541"/>
    <cellStyle name="Input 5 3 2 2 6" xfId="38542"/>
    <cellStyle name="Input 5 3 2 2 7" xfId="38543"/>
    <cellStyle name="Input 5 3 2 2 8" xfId="38544"/>
    <cellStyle name="Input 5 3 2 2 9" xfId="38545"/>
    <cellStyle name="Input 5 3 2 3" xfId="38546"/>
    <cellStyle name="Input 5 3 2 3 2" xfId="38547"/>
    <cellStyle name="Input 5 3 2 3 3" xfId="38548"/>
    <cellStyle name="Input 5 3 2 3 4" xfId="38549"/>
    <cellStyle name="Input 5 3 2 3 5" xfId="38550"/>
    <cellStyle name="Input 5 3 2 3 6" xfId="38551"/>
    <cellStyle name="Input 5 3 2 3 7" xfId="38552"/>
    <cellStyle name="Input 5 3 2 3 8" xfId="38553"/>
    <cellStyle name="Input 5 3 2 4" xfId="38554"/>
    <cellStyle name="Input 5 3 2 4 2" xfId="38555"/>
    <cellStyle name="Input 5 3 2 4 3" xfId="38556"/>
    <cellStyle name="Input 5 3 2 4 4" xfId="38557"/>
    <cellStyle name="Input 5 3 2 4 5" xfId="38558"/>
    <cellStyle name="Input 5 3 2 4 6" xfId="38559"/>
    <cellStyle name="Input 5 3 2 4 7" xfId="38560"/>
    <cellStyle name="Input 5 3 2 4 8" xfId="38561"/>
    <cellStyle name="Input 5 3 2 4 9" xfId="38562"/>
    <cellStyle name="Input 5 3 2 5" xfId="38563"/>
    <cellStyle name="Input 5 3 2 6" xfId="38564"/>
    <cellStyle name="Input 5 3 2 7" xfId="38565"/>
    <cellStyle name="Input 5 3 2 8" xfId="38566"/>
    <cellStyle name="Input 5 3 2 9" xfId="38567"/>
    <cellStyle name="Input 5 3 3" xfId="38568"/>
    <cellStyle name="Input 5 3 3 10" xfId="38569"/>
    <cellStyle name="Input 5 3 3 11" xfId="38570"/>
    <cellStyle name="Input 5 3 3 12" xfId="38571"/>
    <cellStyle name="Input 5 3 3 13" xfId="38572"/>
    <cellStyle name="Input 5 3 3 2" xfId="38573"/>
    <cellStyle name="Input 5 3 3 2 10" xfId="38574"/>
    <cellStyle name="Input 5 3 3 2 2" xfId="38575"/>
    <cellStyle name="Input 5 3 3 2 2 2" xfId="38576"/>
    <cellStyle name="Input 5 3 3 2 2 3" xfId="38577"/>
    <cellStyle name="Input 5 3 3 2 2 4" xfId="38578"/>
    <cellStyle name="Input 5 3 3 2 2 5" xfId="38579"/>
    <cellStyle name="Input 5 3 3 2 2 6" xfId="38580"/>
    <cellStyle name="Input 5 3 3 2 2 7" xfId="38581"/>
    <cellStyle name="Input 5 3 3 2 2 8" xfId="38582"/>
    <cellStyle name="Input 5 3 3 2 2 9" xfId="38583"/>
    <cellStyle name="Input 5 3 3 2 3" xfId="38584"/>
    <cellStyle name="Input 5 3 3 2 4" xfId="38585"/>
    <cellStyle name="Input 5 3 3 2 5" xfId="38586"/>
    <cellStyle name="Input 5 3 3 2 6" xfId="38587"/>
    <cellStyle name="Input 5 3 3 2 7" xfId="38588"/>
    <cellStyle name="Input 5 3 3 2 8" xfId="38589"/>
    <cellStyle name="Input 5 3 3 2 9" xfId="38590"/>
    <cellStyle name="Input 5 3 3 3" xfId="38591"/>
    <cellStyle name="Input 5 3 3 3 2" xfId="38592"/>
    <cellStyle name="Input 5 3 3 3 3" xfId="38593"/>
    <cellStyle name="Input 5 3 3 3 4" xfId="38594"/>
    <cellStyle name="Input 5 3 3 3 5" xfId="38595"/>
    <cellStyle name="Input 5 3 3 3 6" xfId="38596"/>
    <cellStyle name="Input 5 3 3 3 7" xfId="38597"/>
    <cellStyle name="Input 5 3 3 3 8" xfId="38598"/>
    <cellStyle name="Input 5 3 3 4" xfId="38599"/>
    <cellStyle name="Input 5 3 3 4 2" xfId="38600"/>
    <cellStyle name="Input 5 3 3 4 3" xfId="38601"/>
    <cellStyle name="Input 5 3 3 4 4" xfId="38602"/>
    <cellStyle name="Input 5 3 3 4 5" xfId="38603"/>
    <cellStyle name="Input 5 3 3 4 6" xfId="38604"/>
    <cellStyle name="Input 5 3 3 4 7" xfId="38605"/>
    <cellStyle name="Input 5 3 3 4 8" xfId="38606"/>
    <cellStyle name="Input 5 3 3 4 9" xfId="38607"/>
    <cellStyle name="Input 5 3 3 5" xfId="38608"/>
    <cellStyle name="Input 5 3 3 6" xfId="38609"/>
    <cellStyle name="Input 5 3 3 7" xfId="38610"/>
    <cellStyle name="Input 5 3 3 8" xfId="38611"/>
    <cellStyle name="Input 5 3 3 9" xfId="38612"/>
    <cellStyle name="Input 5 3 4" xfId="38613"/>
    <cellStyle name="Input 5 3 4 10" xfId="38614"/>
    <cellStyle name="Input 5 3 4 11" xfId="38615"/>
    <cellStyle name="Input 5 3 4 12" xfId="38616"/>
    <cellStyle name="Input 5 3 4 13" xfId="38617"/>
    <cellStyle name="Input 5 3 4 2" xfId="38618"/>
    <cellStyle name="Input 5 3 4 2 10" xfId="38619"/>
    <cellStyle name="Input 5 3 4 2 2" xfId="38620"/>
    <cellStyle name="Input 5 3 4 2 2 2" xfId="38621"/>
    <cellStyle name="Input 5 3 4 2 2 3" xfId="38622"/>
    <cellStyle name="Input 5 3 4 2 2 4" xfId="38623"/>
    <cellStyle name="Input 5 3 4 2 2 5" xfId="38624"/>
    <cellStyle name="Input 5 3 4 2 2 6" xfId="38625"/>
    <cellStyle name="Input 5 3 4 2 2 7" xfId="38626"/>
    <cellStyle name="Input 5 3 4 2 2 8" xfId="38627"/>
    <cellStyle name="Input 5 3 4 2 2 9" xfId="38628"/>
    <cellStyle name="Input 5 3 4 2 3" xfId="38629"/>
    <cellStyle name="Input 5 3 4 2 4" xfId="38630"/>
    <cellStyle name="Input 5 3 4 2 5" xfId="38631"/>
    <cellStyle name="Input 5 3 4 2 6" xfId="38632"/>
    <cellStyle name="Input 5 3 4 2 7" xfId="38633"/>
    <cellStyle name="Input 5 3 4 2 8" xfId="38634"/>
    <cellStyle name="Input 5 3 4 2 9" xfId="38635"/>
    <cellStyle name="Input 5 3 4 3" xfId="38636"/>
    <cellStyle name="Input 5 3 4 3 2" xfId="38637"/>
    <cellStyle name="Input 5 3 4 3 3" xfId="38638"/>
    <cellStyle name="Input 5 3 4 3 4" xfId="38639"/>
    <cellStyle name="Input 5 3 4 3 5" xfId="38640"/>
    <cellStyle name="Input 5 3 4 3 6" xfId="38641"/>
    <cellStyle name="Input 5 3 4 3 7" xfId="38642"/>
    <cellStyle name="Input 5 3 4 3 8" xfId="38643"/>
    <cellStyle name="Input 5 3 4 4" xfId="38644"/>
    <cellStyle name="Input 5 3 4 4 2" xfId="38645"/>
    <cellStyle name="Input 5 3 4 4 3" xfId="38646"/>
    <cellStyle name="Input 5 3 4 4 4" xfId="38647"/>
    <cellStyle name="Input 5 3 4 4 5" xfId="38648"/>
    <cellStyle name="Input 5 3 4 4 6" xfId="38649"/>
    <cellStyle name="Input 5 3 4 4 7" xfId="38650"/>
    <cellStyle name="Input 5 3 4 4 8" xfId="38651"/>
    <cellStyle name="Input 5 3 4 4 9" xfId="38652"/>
    <cellStyle name="Input 5 3 4 5" xfId="38653"/>
    <cellStyle name="Input 5 3 4 6" xfId="38654"/>
    <cellStyle name="Input 5 3 4 7" xfId="38655"/>
    <cellStyle name="Input 5 3 4 8" xfId="38656"/>
    <cellStyle name="Input 5 3 4 9" xfId="38657"/>
    <cellStyle name="Input 5 3 5" xfId="38658"/>
    <cellStyle name="Input 5 3 5 10" xfId="38659"/>
    <cellStyle name="Input 5 3 5 11" xfId="38660"/>
    <cellStyle name="Input 5 3 5 12" xfId="38661"/>
    <cellStyle name="Input 5 3 5 13" xfId="38662"/>
    <cellStyle name="Input 5 3 5 2" xfId="38663"/>
    <cellStyle name="Input 5 3 5 2 10" xfId="38664"/>
    <cellStyle name="Input 5 3 5 2 2" xfId="38665"/>
    <cellStyle name="Input 5 3 5 2 2 2" xfId="38666"/>
    <cellStyle name="Input 5 3 5 2 2 3" xfId="38667"/>
    <cellStyle name="Input 5 3 5 2 2 4" xfId="38668"/>
    <cellStyle name="Input 5 3 5 2 2 5" xfId="38669"/>
    <cellStyle name="Input 5 3 5 2 2 6" xfId="38670"/>
    <cellStyle name="Input 5 3 5 2 2 7" xfId="38671"/>
    <cellStyle name="Input 5 3 5 2 2 8" xfId="38672"/>
    <cellStyle name="Input 5 3 5 2 2 9" xfId="38673"/>
    <cellStyle name="Input 5 3 5 2 3" xfId="38674"/>
    <cellStyle name="Input 5 3 5 2 4" xfId="38675"/>
    <cellStyle name="Input 5 3 5 2 5" xfId="38676"/>
    <cellStyle name="Input 5 3 5 2 6" xfId="38677"/>
    <cellStyle name="Input 5 3 5 2 7" xfId="38678"/>
    <cellStyle name="Input 5 3 5 2 8" xfId="38679"/>
    <cellStyle name="Input 5 3 5 2 9" xfId="38680"/>
    <cellStyle name="Input 5 3 5 3" xfId="38681"/>
    <cellStyle name="Input 5 3 5 3 2" xfId="38682"/>
    <cellStyle name="Input 5 3 5 3 3" xfId="38683"/>
    <cellStyle name="Input 5 3 5 3 4" xfId="38684"/>
    <cellStyle name="Input 5 3 5 3 5" xfId="38685"/>
    <cellStyle name="Input 5 3 5 3 6" xfId="38686"/>
    <cellStyle name="Input 5 3 5 3 7" xfId="38687"/>
    <cellStyle name="Input 5 3 5 3 8" xfId="38688"/>
    <cellStyle name="Input 5 3 5 4" xfId="38689"/>
    <cellStyle name="Input 5 3 5 4 2" xfId="38690"/>
    <cellStyle name="Input 5 3 5 4 3" xfId="38691"/>
    <cellStyle name="Input 5 3 5 4 4" xfId="38692"/>
    <cellStyle name="Input 5 3 5 4 5" xfId="38693"/>
    <cellStyle name="Input 5 3 5 4 6" xfId="38694"/>
    <cellStyle name="Input 5 3 5 4 7" xfId="38695"/>
    <cellStyle name="Input 5 3 5 4 8" xfId="38696"/>
    <cellStyle name="Input 5 3 5 4 9" xfId="38697"/>
    <cellStyle name="Input 5 3 5 5" xfId="38698"/>
    <cellStyle name="Input 5 3 5 6" xfId="38699"/>
    <cellStyle name="Input 5 3 5 7" xfId="38700"/>
    <cellStyle name="Input 5 3 5 8" xfId="38701"/>
    <cellStyle name="Input 5 3 5 9" xfId="38702"/>
    <cellStyle name="Input 5 3 6" xfId="38703"/>
    <cellStyle name="Input 5 3 6 10" xfId="38704"/>
    <cellStyle name="Input 5 3 6 2" xfId="38705"/>
    <cellStyle name="Input 5 3 6 2 2" xfId="38706"/>
    <cellStyle name="Input 5 3 6 2 3" xfId="38707"/>
    <cellStyle name="Input 5 3 6 2 4" xfId="38708"/>
    <cellStyle name="Input 5 3 6 2 5" xfId="38709"/>
    <cellStyle name="Input 5 3 6 2 6" xfId="38710"/>
    <cellStyle name="Input 5 3 6 2 7" xfId="38711"/>
    <cellStyle name="Input 5 3 6 2 8" xfId="38712"/>
    <cellStyle name="Input 5 3 6 2 9" xfId="38713"/>
    <cellStyle name="Input 5 3 6 3" xfId="38714"/>
    <cellStyle name="Input 5 3 6 4" xfId="38715"/>
    <cellStyle name="Input 5 3 6 5" xfId="38716"/>
    <cellStyle name="Input 5 3 6 6" xfId="38717"/>
    <cellStyle name="Input 5 3 6 7" xfId="38718"/>
    <cellStyle name="Input 5 3 6 8" xfId="38719"/>
    <cellStyle name="Input 5 3 6 9" xfId="38720"/>
    <cellStyle name="Input 5 3 7" xfId="38721"/>
    <cellStyle name="Input 5 3 7 2" xfId="38722"/>
    <cellStyle name="Input 5 3 7 3" xfId="38723"/>
    <cellStyle name="Input 5 3 7 4" xfId="38724"/>
    <cellStyle name="Input 5 3 7 5" xfId="38725"/>
    <cellStyle name="Input 5 3 7 6" xfId="38726"/>
    <cellStyle name="Input 5 3 7 7" xfId="38727"/>
    <cellStyle name="Input 5 3 7 8" xfId="38728"/>
    <cellStyle name="Input 5 3 8" xfId="38729"/>
    <cellStyle name="Input 5 3 8 2" xfId="38730"/>
    <cellStyle name="Input 5 3 8 3" xfId="38731"/>
    <cellStyle name="Input 5 3 8 4" xfId="38732"/>
    <cellStyle name="Input 5 3 8 5" xfId="38733"/>
    <cellStyle name="Input 5 3 8 6" xfId="38734"/>
    <cellStyle name="Input 5 3 8 7" xfId="38735"/>
    <cellStyle name="Input 5 3 8 8" xfId="38736"/>
    <cellStyle name="Input 5 3 8 9" xfId="38737"/>
    <cellStyle name="Input 5 3 9" xfId="38738"/>
    <cellStyle name="Input 5 4" xfId="38739"/>
    <cellStyle name="Input 5 4 10" xfId="38740"/>
    <cellStyle name="Input 5 4 11" xfId="38741"/>
    <cellStyle name="Input 5 4 12" xfId="38742"/>
    <cellStyle name="Input 5 4 13" xfId="38743"/>
    <cellStyle name="Input 5 4 14" xfId="38744"/>
    <cellStyle name="Input 5 4 15" xfId="38745"/>
    <cellStyle name="Input 5 4 16" xfId="38746"/>
    <cellStyle name="Input 5 4 17" xfId="38747"/>
    <cellStyle name="Input 5 4 18" xfId="38748"/>
    <cellStyle name="Input 5 4 2" xfId="38749"/>
    <cellStyle name="Input 5 4 2 10" xfId="38750"/>
    <cellStyle name="Input 5 4 2 11" xfId="38751"/>
    <cellStyle name="Input 5 4 2 12" xfId="38752"/>
    <cellStyle name="Input 5 4 2 13" xfId="38753"/>
    <cellStyle name="Input 5 4 2 2" xfId="38754"/>
    <cellStyle name="Input 5 4 2 2 10" xfId="38755"/>
    <cellStyle name="Input 5 4 2 2 2" xfId="38756"/>
    <cellStyle name="Input 5 4 2 2 2 2" xfId="38757"/>
    <cellStyle name="Input 5 4 2 2 2 3" xfId="38758"/>
    <cellStyle name="Input 5 4 2 2 2 4" xfId="38759"/>
    <cellStyle name="Input 5 4 2 2 2 5" xfId="38760"/>
    <cellStyle name="Input 5 4 2 2 2 6" xfId="38761"/>
    <cellStyle name="Input 5 4 2 2 2 7" xfId="38762"/>
    <cellStyle name="Input 5 4 2 2 2 8" xfId="38763"/>
    <cellStyle name="Input 5 4 2 2 2 9" xfId="38764"/>
    <cellStyle name="Input 5 4 2 2 3" xfId="38765"/>
    <cellStyle name="Input 5 4 2 2 4" xfId="38766"/>
    <cellStyle name="Input 5 4 2 2 5" xfId="38767"/>
    <cellStyle name="Input 5 4 2 2 6" xfId="38768"/>
    <cellStyle name="Input 5 4 2 2 7" xfId="38769"/>
    <cellStyle name="Input 5 4 2 2 8" xfId="38770"/>
    <cellStyle name="Input 5 4 2 2 9" xfId="38771"/>
    <cellStyle name="Input 5 4 2 3" xfId="38772"/>
    <cellStyle name="Input 5 4 2 3 2" xfId="38773"/>
    <cellStyle name="Input 5 4 2 3 3" xfId="38774"/>
    <cellStyle name="Input 5 4 2 3 4" xfId="38775"/>
    <cellStyle name="Input 5 4 2 3 5" xfId="38776"/>
    <cellStyle name="Input 5 4 2 3 6" xfId="38777"/>
    <cellStyle name="Input 5 4 2 3 7" xfId="38778"/>
    <cellStyle name="Input 5 4 2 3 8" xfId="38779"/>
    <cellStyle name="Input 5 4 2 4" xfId="38780"/>
    <cellStyle name="Input 5 4 2 4 2" xfId="38781"/>
    <cellStyle name="Input 5 4 2 4 3" xfId="38782"/>
    <cellStyle name="Input 5 4 2 4 4" xfId="38783"/>
    <cellStyle name="Input 5 4 2 4 5" xfId="38784"/>
    <cellStyle name="Input 5 4 2 4 6" xfId="38785"/>
    <cellStyle name="Input 5 4 2 4 7" xfId="38786"/>
    <cellStyle name="Input 5 4 2 4 8" xfId="38787"/>
    <cellStyle name="Input 5 4 2 4 9" xfId="38788"/>
    <cellStyle name="Input 5 4 2 5" xfId="38789"/>
    <cellStyle name="Input 5 4 2 6" xfId="38790"/>
    <cellStyle name="Input 5 4 2 7" xfId="38791"/>
    <cellStyle name="Input 5 4 2 8" xfId="38792"/>
    <cellStyle name="Input 5 4 2 9" xfId="38793"/>
    <cellStyle name="Input 5 4 3" xfId="38794"/>
    <cellStyle name="Input 5 4 3 10" xfId="38795"/>
    <cellStyle name="Input 5 4 3 11" xfId="38796"/>
    <cellStyle name="Input 5 4 3 12" xfId="38797"/>
    <cellStyle name="Input 5 4 3 13" xfId="38798"/>
    <cellStyle name="Input 5 4 3 2" xfId="38799"/>
    <cellStyle name="Input 5 4 3 2 10" xfId="38800"/>
    <cellStyle name="Input 5 4 3 2 2" xfId="38801"/>
    <cellStyle name="Input 5 4 3 2 2 2" xfId="38802"/>
    <cellStyle name="Input 5 4 3 2 2 3" xfId="38803"/>
    <cellStyle name="Input 5 4 3 2 2 4" xfId="38804"/>
    <cellStyle name="Input 5 4 3 2 2 5" xfId="38805"/>
    <cellStyle name="Input 5 4 3 2 2 6" xfId="38806"/>
    <cellStyle name="Input 5 4 3 2 2 7" xfId="38807"/>
    <cellStyle name="Input 5 4 3 2 2 8" xfId="38808"/>
    <cellStyle name="Input 5 4 3 2 2 9" xfId="38809"/>
    <cellStyle name="Input 5 4 3 2 3" xfId="38810"/>
    <cellStyle name="Input 5 4 3 2 4" xfId="38811"/>
    <cellStyle name="Input 5 4 3 2 5" xfId="38812"/>
    <cellStyle name="Input 5 4 3 2 6" xfId="38813"/>
    <cellStyle name="Input 5 4 3 2 7" xfId="38814"/>
    <cellStyle name="Input 5 4 3 2 8" xfId="38815"/>
    <cellStyle name="Input 5 4 3 2 9" xfId="38816"/>
    <cellStyle name="Input 5 4 3 3" xfId="38817"/>
    <cellStyle name="Input 5 4 3 3 2" xfId="38818"/>
    <cellStyle name="Input 5 4 3 3 3" xfId="38819"/>
    <cellStyle name="Input 5 4 3 3 4" xfId="38820"/>
    <cellStyle name="Input 5 4 3 3 5" xfId="38821"/>
    <cellStyle name="Input 5 4 3 3 6" xfId="38822"/>
    <cellStyle name="Input 5 4 3 3 7" xfId="38823"/>
    <cellStyle name="Input 5 4 3 3 8" xfId="38824"/>
    <cellStyle name="Input 5 4 3 4" xfId="38825"/>
    <cellStyle name="Input 5 4 3 4 2" xfId="38826"/>
    <cellStyle name="Input 5 4 3 4 3" xfId="38827"/>
    <cellStyle name="Input 5 4 3 4 4" xfId="38828"/>
    <cellStyle name="Input 5 4 3 4 5" xfId="38829"/>
    <cellStyle name="Input 5 4 3 4 6" xfId="38830"/>
    <cellStyle name="Input 5 4 3 4 7" xfId="38831"/>
    <cellStyle name="Input 5 4 3 4 8" xfId="38832"/>
    <cellStyle name="Input 5 4 3 4 9" xfId="38833"/>
    <cellStyle name="Input 5 4 3 5" xfId="38834"/>
    <cellStyle name="Input 5 4 3 6" xfId="38835"/>
    <cellStyle name="Input 5 4 3 7" xfId="38836"/>
    <cellStyle name="Input 5 4 3 8" xfId="38837"/>
    <cellStyle name="Input 5 4 3 9" xfId="38838"/>
    <cellStyle name="Input 5 4 4" xfId="38839"/>
    <cellStyle name="Input 5 4 4 10" xfId="38840"/>
    <cellStyle name="Input 5 4 4 11" xfId="38841"/>
    <cellStyle name="Input 5 4 4 12" xfId="38842"/>
    <cellStyle name="Input 5 4 4 13" xfId="38843"/>
    <cellStyle name="Input 5 4 4 2" xfId="38844"/>
    <cellStyle name="Input 5 4 4 2 10" xfId="38845"/>
    <cellStyle name="Input 5 4 4 2 2" xfId="38846"/>
    <cellStyle name="Input 5 4 4 2 2 2" xfId="38847"/>
    <cellStyle name="Input 5 4 4 2 2 3" xfId="38848"/>
    <cellStyle name="Input 5 4 4 2 2 4" xfId="38849"/>
    <cellStyle name="Input 5 4 4 2 2 5" xfId="38850"/>
    <cellStyle name="Input 5 4 4 2 2 6" xfId="38851"/>
    <cellStyle name="Input 5 4 4 2 2 7" xfId="38852"/>
    <cellStyle name="Input 5 4 4 2 2 8" xfId="38853"/>
    <cellStyle name="Input 5 4 4 2 2 9" xfId="38854"/>
    <cellStyle name="Input 5 4 4 2 3" xfId="38855"/>
    <cellStyle name="Input 5 4 4 2 4" xfId="38856"/>
    <cellStyle name="Input 5 4 4 2 5" xfId="38857"/>
    <cellStyle name="Input 5 4 4 2 6" xfId="38858"/>
    <cellStyle name="Input 5 4 4 2 7" xfId="38859"/>
    <cellStyle name="Input 5 4 4 2 8" xfId="38860"/>
    <cellStyle name="Input 5 4 4 2 9" xfId="38861"/>
    <cellStyle name="Input 5 4 4 3" xfId="38862"/>
    <cellStyle name="Input 5 4 4 3 2" xfId="38863"/>
    <cellStyle name="Input 5 4 4 3 3" xfId="38864"/>
    <cellStyle name="Input 5 4 4 3 4" xfId="38865"/>
    <cellStyle name="Input 5 4 4 3 5" xfId="38866"/>
    <cellStyle name="Input 5 4 4 3 6" xfId="38867"/>
    <cellStyle name="Input 5 4 4 3 7" xfId="38868"/>
    <cellStyle name="Input 5 4 4 3 8" xfId="38869"/>
    <cellStyle name="Input 5 4 4 4" xfId="38870"/>
    <cellStyle name="Input 5 4 4 4 2" xfId="38871"/>
    <cellStyle name="Input 5 4 4 4 3" xfId="38872"/>
    <cellStyle name="Input 5 4 4 4 4" xfId="38873"/>
    <cellStyle name="Input 5 4 4 4 5" xfId="38874"/>
    <cellStyle name="Input 5 4 4 4 6" xfId="38875"/>
    <cellStyle name="Input 5 4 4 4 7" xfId="38876"/>
    <cellStyle name="Input 5 4 4 4 8" xfId="38877"/>
    <cellStyle name="Input 5 4 4 4 9" xfId="38878"/>
    <cellStyle name="Input 5 4 4 5" xfId="38879"/>
    <cellStyle name="Input 5 4 4 6" xfId="38880"/>
    <cellStyle name="Input 5 4 4 7" xfId="38881"/>
    <cellStyle name="Input 5 4 4 8" xfId="38882"/>
    <cellStyle name="Input 5 4 4 9" xfId="38883"/>
    <cellStyle name="Input 5 4 5" xfId="38884"/>
    <cellStyle name="Input 5 4 5 10" xfId="38885"/>
    <cellStyle name="Input 5 4 5 11" xfId="38886"/>
    <cellStyle name="Input 5 4 5 12" xfId="38887"/>
    <cellStyle name="Input 5 4 5 13" xfId="38888"/>
    <cellStyle name="Input 5 4 5 2" xfId="38889"/>
    <cellStyle name="Input 5 4 5 2 10" xfId="38890"/>
    <cellStyle name="Input 5 4 5 2 2" xfId="38891"/>
    <cellStyle name="Input 5 4 5 2 2 2" xfId="38892"/>
    <cellStyle name="Input 5 4 5 2 2 3" xfId="38893"/>
    <cellStyle name="Input 5 4 5 2 2 4" xfId="38894"/>
    <cellStyle name="Input 5 4 5 2 2 5" xfId="38895"/>
    <cellStyle name="Input 5 4 5 2 2 6" xfId="38896"/>
    <cellStyle name="Input 5 4 5 2 2 7" xfId="38897"/>
    <cellStyle name="Input 5 4 5 2 2 8" xfId="38898"/>
    <cellStyle name="Input 5 4 5 2 2 9" xfId="38899"/>
    <cellStyle name="Input 5 4 5 2 3" xfId="38900"/>
    <cellStyle name="Input 5 4 5 2 4" xfId="38901"/>
    <cellStyle name="Input 5 4 5 2 5" xfId="38902"/>
    <cellStyle name="Input 5 4 5 2 6" xfId="38903"/>
    <cellStyle name="Input 5 4 5 2 7" xfId="38904"/>
    <cellStyle name="Input 5 4 5 2 8" xfId="38905"/>
    <cellStyle name="Input 5 4 5 2 9" xfId="38906"/>
    <cellStyle name="Input 5 4 5 3" xfId="38907"/>
    <cellStyle name="Input 5 4 5 3 2" xfId="38908"/>
    <cellStyle name="Input 5 4 5 3 3" xfId="38909"/>
    <cellStyle name="Input 5 4 5 3 4" xfId="38910"/>
    <cellStyle name="Input 5 4 5 3 5" xfId="38911"/>
    <cellStyle name="Input 5 4 5 3 6" xfId="38912"/>
    <cellStyle name="Input 5 4 5 3 7" xfId="38913"/>
    <cellStyle name="Input 5 4 5 3 8" xfId="38914"/>
    <cellStyle name="Input 5 4 5 4" xfId="38915"/>
    <cellStyle name="Input 5 4 5 4 2" xfId="38916"/>
    <cellStyle name="Input 5 4 5 4 3" xfId="38917"/>
    <cellStyle name="Input 5 4 5 4 4" xfId="38918"/>
    <cellStyle name="Input 5 4 5 4 5" xfId="38919"/>
    <cellStyle name="Input 5 4 5 4 6" xfId="38920"/>
    <cellStyle name="Input 5 4 5 4 7" xfId="38921"/>
    <cellStyle name="Input 5 4 5 4 8" xfId="38922"/>
    <cellStyle name="Input 5 4 5 4 9" xfId="38923"/>
    <cellStyle name="Input 5 4 5 5" xfId="38924"/>
    <cellStyle name="Input 5 4 5 6" xfId="38925"/>
    <cellStyle name="Input 5 4 5 7" xfId="38926"/>
    <cellStyle name="Input 5 4 5 8" xfId="38927"/>
    <cellStyle name="Input 5 4 5 9" xfId="38928"/>
    <cellStyle name="Input 5 4 6" xfId="38929"/>
    <cellStyle name="Input 5 4 6 10" xfId="38930"/>
    <cellStyle name="Input 5 4 6 2" xfId="38931"/>
    <cellStyle name="Input 5 4 6 2 2" xfId="38932"/>
    <cellStyle name="Input 5 4 6 2 3" xfId="38933"/>
    <cellStyle name="Input 5 4 6 2 4" xfId="38934"/>
    <cellStyle name="Input 5 4 6 2 5" xfId="38935"/>
    <cellStyle name="Input 5 4 6 2 6" xfId="38936"/>
    <cellStyle name="Input 5 4 6 2 7" xfId="38937"/>
    <cellStyle name="Input 5 4 6 2 8" xfId="38938"/>
    <cellStyle name="Input 5 4 6 2 9" xfId="38939"/>
    <cellStyle name="Input 5 4 6 3" xfId="38940"/>
    <cellStyle name="Input 5 4 6 4" xfId="38941"/>
    <cellStyle name="Input 5 4 6 5" xfId="38942"/>
    <cellStyle name="Input 5 4 6 6" xfId="38943"/>
    <cellStyle name="Input 5 4 6 7" xfId="38944"/>
    <cellStyle name="Input 5 4 6 8" xfId="38945"/>
    <cellStyle name="Input 5 4 6 9" xfId="38946"/>
    <cellStyle name="Input 5 4 7" xfId="38947"/>
    <cellStyle name="Input 5 4 7 2" xfId="38948"/>
    <cellStyle name="Input 5 4 7 3" xfId="38949"/>
    <cellStyle name="Input 5 4 7 4" xfId="38950"/>
    <cellStyle name="Input 5 4 7 5" xfId="38951"/>
    <cellStyle name="Input 5 4 7 6" xfId="38952"/>
    <cellStyle name="Input 5 4 7 7" xfId="38953"/>
    <cellStyle name="Input 5 4 7 8" xfId="38954"/>
    <cellStyle name="Input 5 4 8" xfId="38955"/>
    <cellStyle name="Input 5 4 8 2" xfId="38956"/>
    <cellStyle name="Input 5 4 8 3" xfId="38957"/>
    <cellStyle name="Input 5 4 8 4" xfId="38958"/>
    <cellStyle name="Input 5 4 8 5" xfId="38959"/>
    <cellStyle name="Input 5 4 8 6" xfId="38960"/>
    <cellStyle name="Input 5 4 8 7" xfId="38961"/>
    <cellStyle name="Input 5 4 8 8" xfId="38962"/>
    <cellStyle name="Input 5 4 8 9" xfId="38963"/>
    <cellStyle name="Input 5 4 9" xfId="38964"/>
    <cellStyle name="Input 5 5" xfId="38965"/>
    <cellStyle name="Input 5 5 10" xfId="38966"/>
    <cellStyle name="Input 5 5 11" xfId="38967"/>
    <cellStyle name="Input 5 5 12" xfId="38968"/>
    <cellStyle name="Input 5 5 13" xfId="38969"/>
    <cellStyle name="Input 5 5 2" xfId="38970"/>
    <cellStyle name="Input 5 5 2 10" xfId="38971"/>
    <cellStyle name="Input 5 5 2 2" xfId="38972"/>
    <cellStyle name="Input 5 5 2 2 2" xfId="38973"/>
    <cellStyle name="Input 5 5 2 2 3" xfId="38974"/>
    <cellStyle name="Input 5 5 2 2 4" xfId="38975"/>
    <cellStyle name="Input 5 5 2 2 5" xfId="38976"/>
    <cellStyle name="Input 5 5 2 2 6" xfId="38977"/>
    <cellStyle name="Input 5 5 2 2 7" xfId="38978"/>
    <cellStyle name="Input 5 5 2 2 8" xfId="38979"/>
    <cellStyle name="Input 5 5 2 2 9" xfId="38980"/>
    <cellStyle name="Input 5 5 2 3" xfId="38981"/>
    <cellStyle name="Input 5 5 2 4" xfId="38982"/>
    <cellStyle name="Input 5 5 2 5" xfId="38983"/>
    <cellStyle name="Input 5 5 2 6" xfId="38984"/>
    <cellStyle name="Input 5 5 2 7" xfId="38985"/>
    <cellStyle name="Input 5 5 2 8" xfId="38986"/>
    <cellStyle name="Input 5 5 2 9" xfId="38987"/>
    <cellStyle name="Input 5 5 3" xfId="38988"/>
    <cellStyle name="Input 5 5 3 2" xfId="38989"/>
    <cellStyle name="Input 5 5 3 3" xfId="38990"/>
    <cellStyle name="Input 5 5 3 4" xfId="38991"/>
    <cellStyle name="Input 5 5 3 5" xfId="38992"/>
    <cellStyle name="Input 5 5 3 6" xfId="38993"/>
    <cellStyle name="Input 5 5 3 7" xfId="38994"/>
    <cellStyle name="Input 5 5 3 8" xfId="38995"/>
    <cellStyle name="Input 5 5 4" xfId="38996"/>
    <cellStyle name="Input 5 5 4 2" xfId="38997"/>
    <cellStyle name="Input 5 5 4 3" xfId="38998"/>
    <cellStyle name="Input 5 5 4 4" xfId="38999"/>
    <cellStyle name="Input 5 5 4 5" xfId="39000"/>
    <cellStyle name="Input 5 5 4 6" xfId="39001"/>
    <cellStyle name="Input 5 5 4 7" xfId="39002"/>
    <cellStyle name="Input 5 5 4 8" xfId="39003"/>
    <cellStyle name="Input 5 5 4 9" xfId="39004"/>
    <cellStyle name="Input 5 5 5" xfId="39005"/>
    <cellStyle name="Input 5 5 6" xfId="39006"/>
    <cellStyle name="Input 5 5 7" xfId="39007"/>
    <cellStyle name="Input 5 5 8" xfId="39008"/>
    <cellStyle name="Input 5 5 9" xfId="39009"/>
    <cellStyle name="Input 5 6" xfId="39010"/>
    <cellStyle name="Input 5 6 10" xfId="39011"/>
    <cellStyle name="Input 5 6 11" xfId="39012"/>
    <cellStyle name="Input 5 6 12" xfId="39013"/>
    <cellStyle name="Input 5 6 13" xfId="39014"/>
    <cellStyle name="Input 5 6 2" xfId="39015"/>
    <cellStyle name="Input 5 6 2 10" xfId="39016"/>
    <cellStyle name="Input 5 6 2 2" xfId="39017"/>
    <cellStyle name="Input 5 6 2 2 2" xfId="39018"/>
    <cellStyle name="Input 5 6 2 2 3" xfId="39019"/>
    <cellStyle name="Input 5 6 2 2 4" xfId="39020"/>
    <cellStyle name="Input 5 6 2 2 5" xfId="39021"/>
    <cellStyle name="Input 5 6 2 2 6" xfId="39022"/>
    <cellStyle name="Input 5 6 2 2 7" xfId="39023"/>
    <cellStyle name="Input 5 6 2 2 8" xfId="39024"/>
    <cellStyle name="Input 5 6 2 2 9" xfId="39025"/>
    <cellStyle name="Input 5 6 2 3" xfId="39026"/>
    <cellStyle name="Input 5 6 2 4" xfId="39027"/>
    <cellStyle name="Input 5 6 2 5" xfId="39028"/>
    <cellStyle name="Input 5 6 2 6" xfId="39029"/>
    <cellStyle name="Input 5 6 2 7" xfId="39030"/>
    <cellStyle name="Input 5 6 2 8" xfId="39031"/>
    <cellStyle name="Input 5 6 2 9" xfId="39032"/>
    <cellStyle name="Input 5 6 3" xfId="39033"/>
    <cellStyle name="Input 5 6 3 2" xfId="39034"/>
    <cellStyle name="Input 5 6 3 3" xfId="39035"/>
    <cellStyle name="Input 5 6 3 4" xfId="39036"/>
    <cellStyle name="Input 5 6 3 5" xfId="39037"/>
    <cellStyle name="Input 5 6 3 6" xfId="39038"/>
    <cellStyle name="Input 5 6 3 7" xfId="39039"/>
    <cellStyle name="Input 5 6 3 8" xfId="39040"/>
    <cellStyle name="Input 5 6 4" xfId="39041"/>
    <cellStyle name="Input 5 6 4 2" xfId="39042"/>
    <cellStyle name="Input 5 6 4 3" xfId="39043"/>
    <cellStyle name="Input 5 6 4 4" xfId="39044"/>
    <cellStyle name="Input 5 6 4 5" xfId="39045"/>
    <cellStyle name="Input 5 6 4 6" xfId="39046"/>
    <cellStyle name="Input 5 6 4 7" xfId="39047"/>
    <cellStyle name="Input 5 6 4 8" xfId="39048"/>
    <cellStyle name="Input 5 6 4 9" xfId="39049"/>
    <cellStyle name="Input 5 6 5" xfId="39050"/>
    <cellStyle name="Input 5 6 6" xfId="39051"/>
    <cellStyle name="Input 5 6 7" xfId="39052"/>
    <cellStyle name="Input 5 6 8" xfId="39053"/>
    <cellStyle name="Input 5 6 9" xfId="39054"/>
    <cellStyle name="Input 5 7" xfId="39055"/>
    <cellStyle name="Input 5 7 2" xfId="39056"/>
    <cellStyle name="Input 5 7 3" xfId="39057"/>
    <cellStyle name="Input 5 7 4" xfId="39058"/>
    <cellStyle name="Input 5 7 5" xfId="39059"/>
    <cellStyle name="Input 5 7 6" xfId="39060"/>
    <cellStyle name="Input 5 7 7" xfId="39061"/>
    <cellStyle name="Input 5 7 8" xfId="39062"/>
    <cellStyle name="Input 5 7 9" xfId="39063"/>
    <cellStyle name="Input 5 8" xfId="39064"/>
    <cellStyle name="Input 5 9" xfId="39065"/>
    <cellStyle name="Input 6" xfId="39066"/>
    <cellStyle name="Input 6 10" xfId="39067"/>
    <cellStyle name="Input 6 11" xfId="39068"/>
    <cellStyle name="Input 6 12" xfId="39069"/>
    <cellStyle name="Input 6 13" xfId="39070"/>
    <cellStyle name="Input 6 14" xfId="39071"/>
    <cellStyle name="Input 6 2" xfId="39072"/>
    <cellStyle name="Input 6 2 10" xfId="39073"/>
    <cellStyle name="Input 6 2 11" xfId="39074"/>
    <cellStyle name="Input 6 2 12" xfId="39075"/>
    <cellStyle name="Input 6 2 2" xfId="39076"/>
    <cellStyle name="Input 6 2 2 10" xfId="39077"/>
    <cellStyle name="Input 6 2 2 11" xfId="39078"/>
    <cellStyle name="Input 6 2 2 12" xfId="39079"/>
    <cellStyle name="Input 6 2 2 13" xfId="39080"/>
    <cellStyle name="Input 6 2 2 14" xfId="39081"/>
    <cellStyle name="Input 6 2 2 15" xfId="39082"/>
    <cellStyle name="Input 6 2 2 16" xfId="39083"/>
    <cellStyle name="Input 6 2 2 17" xfId="39084"/>
    <cellStyle name="Input 6 2 2 18" xfId="39085"/>
    <cellStyle name="Input 6 2 2 19" xfId="39086"/>
    <cellStyle name="Input 6 2 2 2" xfId="39087"/>
    <cellStyle name="Input 6 2 2 2 10" xfId="39088"/>
    <cellStyle name="Input 6 2 2 2 11" xfId="39089"/>
    <cellStyle name="Input 6 2 2 2 12" xfId="39090"/>
    <cellStyle name="Input 6 2 2 2 13" xfId="39091"/>
    <cellStyle name="Input 6 2 2 2 2" xfId="39092"/>
    <cellStyle name="Input 6 2 2 2 2 10" xfId="39093"/>
    <cellStyle name="Input 6 2 2 2 2 2" xfId="39094"/>
    <cellStyle name="Input 6 2 2 2 2 2 2" xfId="39095"/>
    <cellStyle name="Input 6 2 2 2 2 2 3" xfId="39096"/>
    <cellStyle name="Input 6 2 2 2 2 2 4" xfId="39097"/>
    <cellStyle name="Input 6 2 2 2 2 2 5" xfId="39098"/>
    <cellStyle name="Input 6 2 2 2 2 2 6" xfId="39099"/>
    <cellStyle name="Input 6 2 2 2 2 2 7" xfId="39100"/>
    <cellStyle name="Input 6 2 2 2 2 2 8" xfId="39101"/>
    <cellStyle name="Input 6 2 2 2 2 2 9" xfId="39102"/>
    <cellStyle name="Input 6 2 2 2 2 3" xfId="39103"/>
    <cellStyle name="Input 6 2 2 2 2 4" xfId="39104"/>
    <cellStyle name="Input 6 2 2 2 2 5" xfId="39105"/>
    <cellStyle name="Input 6 2 2 2 2 6" xfId="39106"/>
    <cellStyle name="Input 6 2 2 2 2 7" xfId="39107"/>
    <cellStyle name="Input 6 2 2 2 2 8" xfId="39108"/>
    <cellStyle name="Input 6 2 2 2 2 9" xfId="39109"/>
    <cellStyle name="Input 6 2 2 2 3" xfId="39110"/>
    <cellStyle name="Input 6 2 2 2 3 2" xfId="39111"/>
    <cellStyle name="Input 6 2 2 2 3 3" xfId="39112"/>
    <cellStyle name="Input 6 2 2 2 3 4" xfId="39113"/>
    <cellStyle name="Input 6 2 2 2 3 5" xfId="39114"/>
    <cellStyle name="Input 6 2 2 2 3 6" xfId="39115"/>
    <cellStyle name="Input 6 2 2 2 3 7" xfId="39116"/>
    <cellStyle name="Input 6 2 2 2 3 8" xfId="39117"/>
    <cellStyle name="Input 6 2 2 2 4" xfId="39118"/>
    <cellStyle name="Input 6 2 2 2 4 2" xfId="39119"/>
    <cellStyle name="Input 6 2 2 2 4 3" xfId="39120"/>
    <cellStyle name="Input 6 2 2 2 4 4" xfId="39121"/>
    <cellStyle name="Input 6 2 2 2 4 5" xfId="39122"/>
    <cellStyle name="Input 6 2 2 2 4 6" xfId="39123"/>
    <cellStyle name="Input 6 2 2 2 4 7" xfId="39124"/>
    <cellStyle name="Input 6 2 2 2 4 8" xfId="39125"/>
    <cellStyle name="Input 6 2 2 2 4 9" xfId="39126"/>
    <cellStyle name="Input 6 2 2 2 5" xfId="39127"/>
    <cellStyle name="Input 6 2 2 2 6" xfId="39128"/>
    <cellStyle name="Input 6 2 2 2 7" xfId="39129"/>
    <cellStyle name="Input 6 2 2 2 8" xfId="39130"/>
    <cellStyle name="Input 6 2 2 2 9" xfId="39131"/>
    <cellStyle name="Input 6 2 2 3" xfId="39132"/>
    <cellStyle name="Input 6 2 2 3 10" xfId="39133"/>
    <cellStyle name="Input 6 2 2 3 11" xfId="39134"/>
    <cellStyle name="Input 6 2 2 3 12" xfId="39135"/>
    <cellStyle name="Input 6 2 2 3 13" xfId="39136"/>
    <cellStyle name="Input 6 2 2 3 2" xfId="39137"/>
    <cellStyle name="Input 6 2 2 3 2 10" xfId="39138"/>
    <cellStyle name="Input 6 2 2 3 2 2" xfId="39139"/>
    <cellStyle name="Input 6 2 2 3 2 2 2" xfId="39140"/>
    <cellStyle name="Input 6 2 2 3 2 2 3" xfId="39141"/>
    <cellStyle name="Input 6 2 2 3 2 2 4" xfId="39142"/>
    <cellStyle name="Input 6 2 2 3 2 2 5" xfId="39143"/>
    <cellStyle name="Input 6 2 2 3 2 2 6" xfId="39144"/>
    <cellStyle name="Input 6 2 2 3 2 2 7" xfId="39145"/>
    <cellStyle name="Input 6 2 2 3 2 2 8" xfId="39146"/>
    <cellStyle name="Input 6 2 2 3 2 2 9" xfId="39147"/>
    <cellStyle name="Input 6 2 2 3 2 3" xfId="39148"/>
    <cellStyle name="Input 6 2 2 3 2 4" xfId="39149"/>
    <cellStyle name="Input 6 2 2 3 2 5" xfId="39150"/>
    <cellStyle name="Input 6 2 2 3 2 6" xfId="39151"/>
    <cellStyle name="Input 6 2 2 3 2 7" xfId="39152"/>
    <cellStyle name="Input 6 2 2 3 2 8" xfId="39153"/>
    <cellStyle name="Input 6 2 2 3 2 9" xfId="39154"/>
    <cellStyle name="Input 6 2 2 3 3" xfId="39155"/>
    <cellStyle name="Input 6 2 2 3 3 2" xfId="39156"/>
    <cellStyle name="Input 6 2 2 3 3 3" xfId="39157"/>
    <cellStyle name="Input 6 2 2 3 3 4" xfId="39158"/>
    <cellStyle name="Input 6 2 2 3 3 5" xfId="39159"/>
    <cellStyle name="Input 6 2 2 3 3 6" xfId="39160"/>
    <cellStyle name="Input 6 2 2 3 3 7" xfId="39161"/>
    <cellStyle name="Input 6 2 2 3 3 8" xfId="39162"/>
    <cellStyle name="Input 6 2 2 3 4" xfId="39163"/>
    <cellStyle name="Input 6 2 2 3 4 2" xfId="39164"/>
    <cellStyle name="Input 6 2 2 3 4 3" xfId="39165"/>
    <cellStyle name="Input 6 2 2 3 4 4" xfId="39166"/>
    <cellStyle name="Input 6 2 2 3 4 5" xfId="39167"/>
    <cellStyle name="Input 6 2 2 3 4 6" xfId="39168"/>
    <cellStyle name="Input 6 2 2 3 4 7" xfId="39169"/>
    <cellStyle name="Input 6 2 2 3 4 8" xfId="39170"/>
    <cellStyle name="Input 6 2 2 3 4 9" xfId="39171"/>
    <cellStyle name="Input 6 2 2 3 5" xfId="39172"/>
    <cellStyle name="Input 6 2 2 3 6" xfId="39173"/>
    <cellStyle name="Input 6 2 2 3 7" xfId="39174"/>
    <cellStyle name="Input 6 2 2 3 8" xfId="39175"/>
    <cellStyle name="Input 6 2 2 3 9" xfId="39176"/>
    <cellStyle name="Input 6 2 2 4" xfId="39177"/>
    <cellStyle name="Input 6 2 2 4 10" xfId="39178"/>
    <cellStyle name="Input 6 2 2 4 11" xfId="39179"/>
    <cellStyle name="Input 6 2 2 4 12" xfId="39180"/>
    <cellStyle name="Input 6 2 2 4 13" xfId="39181"/>
    <cellStyle name="Input 6 2 2 4 2" xfId="39182"/>
    <cellStyle name="Input 6 2 2 4 2 10" xfId="39183"/>
    <cellStyle name="Input 6 2 2 4 2 2" xfId="39184"/>
    <cellStyle name="Input 6 2 2 4 2 2 2" xfId="39185"/>
    <cellStyle name="Input 6 2 2 4 2 2 3" xfId="39186"/>
    <cellStyle name="Input 6 2 2 4 2 2 4" xfId="39187"/>
    <cellStyle name="Input 6 2 2 4 2 2 5" xfId="39188"/>
    <cellStyle name="Input 6 2 2 4 2 2 6" xfId="39189"/>
    <cellStyle name="Input 6 2 2 4 2 2 7" xfId="39190"/>
    <cellStyle name="Input 6 2 2 4 2 2 8" xfId="39191"/>
    <cellStyle name="Input 6 2 2 4 2 2 9" xfId="39192"/>
    <cellStyle name="Input 6 2 2 4 2 3" xfId="39193"/>
    <cellStyle name="Input 6 2 2 4 2 4" xfId="39194"/>
    <cellStyle name="Input 6 2 2 4 2 5" xfId="39195"/>
    <cellStyle name="Input 6 2 2 4 2 6" xfId="39196"/>
    <cellStyle name="Input 6 2 2 4 2 7" xfId="39197"/>
    <cellStyle name="Input 6 2 2 4 2 8" xfId="39198"/>
    <cellStyle name="Input 6 2 2 4 2 9" xfId="39199"/>
    <cellStyle name="Input 6 2 2 4 3" xfId="39200"/>
    <cellStyle name="Input 6 2 2 4 3 2" xfId="39201"/>
    <cellStyle name="Input 6 2 2 4 3 3" xfId="39202"/>
    <cellStyle name="Input 6 2 2 4 3 4" xfId="39203"/>
    <cellStyle name="Input 6 2 2 4 3 5" xfId="39204"/>
    <cellStyle name="Input 6 2 2 4 3 6" xfId="39205"/>
    <cellStyle name="Input 6 2 2 4 3 7" xfId="39206"/>
    <cellStyle name="Input 6 2 2 4 3 8" xfId="39207"/>
    <cellStyle name="Input 6 2 2 4 4" xfId="39208"/>
    <cellStyle name="Input 6 2 2 4 4 2" xfId="39209"/>
    <cellStyle name="Input 6 2 2 4 4 3" xfId="39210"/>
    <cellStyle name="Input 6 2 2 4 4 4" xfId="39211"/>
    <cellStyle name="Input 6 2 2 4 4 5" xfId="39212"/>
    <cellStyle name="Input 6 2 2 4 4 6" xfId="39213"/>
    <cellStyle name="Input 6 2 2 4 4 7" xfId="39214"/>
    <cellStyle name="Input 6 2 2 4 4 8" xfId="39215"/>
    <cellStyle name="Input 6 2 2 4 4 9" xfId="39216"/>
    <cellStyle name="Input 6 2 2 4 5" xfId="39217"/>
    <cellStyle name="Input 6 2 2 4 6" xfId="39218"/>
    <cellStyle name="Input 6 2 2 4 7" xfId="39219"/>
    <cellStyle name="Input 6 2 2 4 8" xfId="39220"/>
    <cellStyle name="Input 6 2 2 4 9" xfId="39221"/>
    <cellStyle name="Input 6 2 2 5" xfId="39222"/>
    <cellStyle name="Input 6 2 2 5 10" xfId="39223"/>
    <cellStyle name="Input 6 2 2 5 11" xfId="39224"/>
    <cellStyle name="Input 6 2 2 5 12" xfId="39225"/>
    <cellStyle name="Input 6 2 2 5 13" xfId="39226"/>
    <cellStyle name="Input 6 2 2 5 2" xfId="39227"/>
    <cellStyle name="Input 6 2 2 5 2 10" xfId="39228"/>
    <cellStyle name="Input 6 2 2 5 2 2" xfId="39229"/>
    <cellStyle name="Input 6 2 2 5 2 2 2" xfId="39230"/>
    <cellStyle name="Input 6 2 2 5 2 2 3" xfId="39231"/>
    <cellStyle name="Input 6 2 2 5 2 2 4" xfId="39232"/>
    <cellStyle name="Input 6 2 2 5 2 2 5" xfId="39233"/>
    <cellStyle name="Input 6 2 2 5 2 2 6" xfId="39234"/>
    <cellStyle name="Input 6 2 2 5 2 2 7" xfId="39235"/>
    <cellStyle name="Input 6 2 2 5 2 2 8" xfId="39236"/>
    <cellStyle name="Input 6 2 2 5 2 2 9" xfId="39237"/>
    <cellStyle name="Input 6 2 2 5 2 3" xfId="39238"/>
    <cellStyle name="Input 6 2 2 5 2 4" xfId="39239"/>
    <cellStyle name="Input 6 2 2 5 2 5" xfId="39240"/>
    <cellStyle name="Input 6 2 2 5 2 6" xfId="39241"/>
    <cellStyle name="Input 6 2 2 5 2 7" xfId="39242"/>
    <cellStyle name="Input 6 2 2 5 2 8" xfId="39243"/>
    <cellStyle name="Input 6 2 2 5 2 9" xfId="39244"/>
    <cellStyle name="Input 6 2 2 5 3" xfId="39245"/>
    <cellStyle name="Input 6 2 2 5 3 2" xfId="39246"/>
    <cellStyle name="Input 6 2 2 5 3 3" xfId="39247"/>
    <cellStyle name="Input 6 2 2 5 3 4" xfId="39248"/>
    <cellStyle name="Input 6 2 2 5 3 5" xfId="39249"/>
    <cellStyle name="Input 6 2 2 5 3 6" xfId="39250"/>
    <cellStyle name="Input 6 2 2 5 3 7" xfId="39251"/>
    <cellStyle name="Input 6 2 2 5 3 8" xfId="39252"/>
    <cellStyle name="Input 6 2 2 5 4" xfId="39253"/>
    <cellStyle name="Input 6 2 2 5 4 2" xfId="39254"/>
    <cellStyle name="Input 6 2 2 5 4 3" xfId="39255"/>
    <cellStyle name="Input 6 2 2 5 4 4" xfId="39256"/>
    <cellStyle name="Input 6 2 2 5 4 5" xfId="39257"/>
    <cellStyle name="Input 6 2 2 5 4 6" xfId="39258"/>
    <cellStyle name="Input 6 2 2 5 4 7" xfId="39259"/>
    <cellStyle name="Input 6 2 2 5 4 8" xfId="39260"/>
    <cellStyle name="Input 6 2 2 5 4 9" xfId="39261"/>
    <cellStyle name="Input 6 2 2 5 5" xfId="39262"/>
    <cellStyle name="Input 6 2 2 5 6" xfId="39263"/>
    <cellStyle name="Input 6 2 2 5 7" xfId="39264"/>
    <cellStyle name="Input 6 2 2 5 8" xfId="39265"/>
    <cellStyle name="Input 6 2 2 5 9" xfId="39266"/>
    <cellStyle name="Input 6 2 2 6" xfId="39267"/>
    <cellStyle name="Input 6 2 2 6 10" xfId="39268"/>
    <cellStyle name="Input 6 2 2 6 2" xfId="39269"/>
    <cellStyle name="Input 6 2 2 6 2 2" xfId="39270"/>
    <cellStyle name="Input 6 2 2 6 2 3" xfId="39271"/>
    <cellStyle name="Input 6 2 2 6 2 4" xfId="39272"/>
    <cellStyle name="Input 6 2 2 6 2 5" xfId="39273"/>
    <cellStyle name="Input 6 2 2 6 2 6" xfId="39274"/>
    <cellStyle name="Input 6 2 2 6 2 7" xfId="39275"/>
    <cellStyle name="Input 6 2 2 6 2 8" xfId="39276"/>
    <cellStyle name="Input 6 2 2 6 2 9" xfId="39277"/>
    <cellStyle name="Input 6 2 2 6 3" xfId="39278"/>
    <cellStyle name="Input 6 2 2 6 4" xfId="39279"/>
    <cellStyle name="Input 6 2 2 6 5" xfId="39280"/>
    <cellStyle name="Input 6 2 2 6 6" xfId="39281"/>
    <cellStyle name="Input 6 2 2 6 7" xfId="39282"/>
    <cellStyle name="Input 6 2 2 6 8" xfId="39283"/>
    <cellStyle name="Input 6 2 2 6 9" xfId="39284"/>
    <cellStyle name="Input 6 2 2 7" xfId="39285"/>
    <cellStyle name="Input 6 2 2 7 2" xfId="39286"/>
    <cellStyle name="Input 6 2 2 7 3" xfId="39287"/>
    <cellStyle name="Input 6 2 2 7 4" xfId="39288"/>
    <cellStyle name="Input 6 2 2 7 5" xfId="39289"/>
    <cellStyle name="Input 6 2 2 7 6" xfId="39290"/>
    <cellStyle name="Input 6 2 2 7 7" xfId="39291"/>
    <cellStyle name="Input 6 2 2 7 8" xfId="39292"/>
    <cellStyle name="Input 6 2 2 8" xfId="39293"/>
    <cellStyle name="Input 6 2 2 8 2" xfId="39294"/>
    <cellStyle name="Input 6 2 2 8 3" xfId="39295"/>
    <cellStyle name="Input 6 2 2 8 4" xfId="39296"/>
    <cellStyle name="Input 6 2 2 8 5" xfId="39297"/>
    <cellStyle name="Input 6 2 2 8 6" xfId="39298"/>
    <cellStyle name="Input 6 2 2 8 7" xfId="39299"/>
    <cellStyle name="Input 6 2 2 8 8" xfId="39300"/>
    <cellStyle name="Input 6 2 2 8 9" xfId="39301"/>
    <cellStyle name="Input 6 2 2 9" xfId="39302"/>
    <cellStyle name="Input 6 2 3" xfId="39303"/>
    <cellStyle name="Input 6 2 3 10" xfId="39304"/>
    <cellStyle name="Input 6 2 3 11" xfId="39305"/>
    <cellStyle name="Input 6 2 3 12" xfId="39306"/>
    <cellStyle name="Input 6 2 3 13" xfId="39307"/>
    <cellStyle name="Input 6 2 3 14" xfId="39308"/>
    <cellStyle name="Input 6 2 3 15" xfId="39309"/>
    <cellStyle name="Input 6 2 3 16" xfId="39310"/>
    <cellStyle name="Input 6 2 3 17" xfId="39311"/>
    <cellStyle name="Input 6 2 3 2" xfId="39312"/>
    <cellStyle name="Input 6 2 3 2 10" xfId="39313"/>
    <cellStyle name="Input 6 2 3 2 11" xfId="39314"/>
    <cellStyle name="Input 6 2 3 2 12" xfId="39315"/>
    <cellStyle name="Input 6 2 3 2 13" xfId="39316"/>
    <cellStyle name="Input 6 2 3 2 2" xfId="39317"/>
    <cellStyle name="Input 6 2 3 2 2 10" xfId="39318"/>
    <cellStyle name="Input 6 2 3 2 2 2" xfId="39319"/>
    <cellStyle name="Input 6 2 3 2 2 2 2" xfId="39320"/>
    <cellStyle name="Input 6 2 3 2 2 2 3" xfId="39321"/>
    <cellStyle name="Input 6 2 3 2 2 2 4" xfId="39322"/>
    <cellStyle name="Input 6 2 3 2 2 2 5" xfId="39323"/>
    <cellStyle name="Input 6 2 3 2 2 2 6" xfId="39324"/>
    <cellStyle name="Input 6 2 3 2 2 2 7" xfId="39325"/>
    <cellStyle name="Input 6 2 3 2 2 2 8" xfId="39326"/>
    <cellStyle name="Input 6 2 3 2 2 2 9" xfId="39327"/>
    <cellStyle name="Input 6 2 3 2 2 3" xfId="39328"/>
    <cellStyle name="Input 6 2 3 2 2 4" xfId="39329"/>
    <cellStyle name="Input 6 2 3 2 2 5" xfId="39330"/>
    <cellStyle name="Input 6 2 3 2 2 6" xfId="39331"/>
    <cellStyle name="Input 6 2 3 2 2 7" xfId="39332"/>
    <cellStyle name="Input 6 2 3 2 2 8" xfId="39333"/>
    <cellStyle name="Input 6 2 3 2 2 9" xfId="39334"/>
    <cellStyle name="Input 6 2 3 2 3" xfId="39335"/>
    <cellStyle name="Input 6 2 3 2 3 2" xfId="39336"/>
    <cellStyle name="Input 6 2 3 2 3 3" xfId="39337"/>
    <cellStyle name="Input 6 2 3 2 3 4" xfId="39338"/>
    <cellStyle name="Input 6 2 3 2 3 5" xfId="39339"/>
    <cellStyle name="Input 6 2 3 2 3 6" xfId="39340"/>
    <cellStyle name="Input 6 2 3 2 3 7" xfId="39341"/>
    <cellStyle name="Input 6 2 3 2 3 8" xfId="39342"/>
    <cellStyle name="Input 6 2 3 2 4" xfId="39343"/>
    <cellStyle name="Input 6 2 3 2 4 2" xfId="39344"/>
    <cellStyle name="Input 6 2 3 2 4 3" xfId="39345"/>
    <cellStyle name="Input 6 2 3 2 4 4" xfId="39346"/>
    <cellStyle name="Input 6 2 3 2 4 5" xfId="39347"/>
    <cellStyle name="Input 6 2 3 2 4 6" xfId="39348"/>
    <cellStyle name="Input 6 2 3 2 4 7" xfId="39349"/>
    <cellStyle name="Input 6 2 3 2 4 8" xfId="39350"/>
    <cellStyle name="Input 6 2 3 2 4 9" xfId="39351"/>
    <cellStyle name="Input 6 2 3 2 5" xfId="39352"/>
    <cellStyle name="Input 6 2 3 2 6" xfId="39353"/>
    <cellStyle name="Input 6 2 3 2 7" xfId="39354"/>
    <cellStyle name="Input 6 2 3 2 8" xfId="39355"/>
    <cellStyle name="Input 6 2 3 2 9" xfId="39356"/>
    <cellStyle name="Input 6 2 3 3" xfId="39357"/>
    <cellStyle name="Input 6 2 3 3 10" xfId="39358"/>
    <cellStyle name="Input 6 2 3 3 11" xfId="39359"/>
    <cellStyle name="Input 6 2 3 3 12" xfId="39360"/>
    <cellStyle name="Input 6 2 3 3 13" xfId="39361"/>
    <cellStyle name="Input 6 2 3 3 2" xfId="39362"/>
    <cellStyle name="Input 6 2 3 3 2 10" xfId="39363"/>
    <cellStyle name="Input 6 2 3 3 2 2" xfId="39364"/>
    <cellStyle name="Input 6 2 3 3 2 2 2" xfId="39365"/>
    <cellStyle name="Input 6 2 3 3 2 2 3" xfId="39366"/>
    <cellStyle name="Input 6 2 3 3 2 2 4" xfId="39367"/>
    <cellStyle name="Input 6 2 3 3 2 2 5" xfId="39368"/>
    <cellStyle name="Input 6 2 3 3 2 2 6" xfId="39369"/>
    <cellStyle name="Input 6 2 3 3 2 2 7" xfId="39370"/>
    <cellStyle name="Input 6 2 3 3 2 2 8" xfId="39371"/>
    <cellStyle name="Input 6 2 3 3 2 2 9" xfId="39372"/>
    <cellStyle name="Input 6 2 3 3 2 3" xfId="39373"/>
    <cellStyle name="Input 6 2 3 3 2 4" xfId="39374"/>
    <cellStyle name="Input 6 2 3 3 2 5" xfId="39375"/>
    <cellStyle name="Input 6 2 3 3 2 6" xfId="39376"/>
    <cellStyle name="Input 6 2 3 3 2 7" xfId="39377"/>
    <cellStyle name="Input 6 2 3 3 2 8" xfId="39378"/>
    <cellStyle name="Input 6 2 3 3 2 9" xfId="39379"/>
    <cellStyle name="Input 6 2 3 3 3" xfId="39380"/>
    <cellStyle name="Input 6 2 3 3 3 2" xfId="39381"/>
    <cellStyle name="Input 6 2 3 3 3 3" xfId="39382"/>
    <cellStyle name="Input 6 2 3 3 3 4" xfId="39383"/>
    <cellStyle name="Input 6 2 3 3 3 5" xfId="39384"/>
    <cellStyle name="Input 6 2 3 3 3 6" xfId="39385"/>
    <cellStyle name="Input 6 2 3 3 3 7" xfId="39386"/>
    <cellStyle name="Input 6 2 3 3 3 8" xfId="39387"/>
    <cellStyle name="Input 6 2 3 3 4" xfId="39388"/>
    <cellStyle name="Input 6 2 3 3 4 2" xfId="39389"/>
    <cellStyle name="Input 6 2 3 3 4 3" xfId="39390"/>
    <cellStyle name="Input 6 2 3 3 4 4" xfId="39391"/>
    <cellStyle name="Input 6 2 3 3 4 5" xfId="39392"/>
    <cellStyle name="Input 6 2 3 3 4 6" xfId="39393"/>
    <cellStyle name="Input 6 2 3 3 4 7" xfId="39394"/>
    <cellStyle name="Input 6 2 3 3 4 8" xfId="39395"/>
    <cellStyle name="Input 6 2 3 3 4 9" xfId="39396"/>
    <cellStyle name="Input 6 2 3 3 5" xfId="39397"/>
    <cellStyle name="Input 6 2 3 3 6" xfId="39398"/>
    <cellStyle name="Input 6 2 3 3 7" xfId="39399"/>
    <cellStyle name="Input 6 2 3 3 8" xfId="39400"/>
    <cellStyle name="Input 6 2 3 3 9" xfId="39401"/>
    <cellStyle name="Input 6 2 3 4" xfId="39402"/>
    <cellStyle name="Input 6 2 3 4 10" xfId="39403"/>
    <cellStyle name="Input 6 2 3 4 11" xfId="39404"/>
    <cellStyle name="Input 6 2 3 4 12" xfId="39405"/>
    <cellStyle name="Input 6 2 3 4 13" xfId="39406"/>
    <cellStyle name="Input 6 2 3 4 2" xfId="39407"/>
    <cellStyle name="Input 6 2 3 4 2 10" xfId="39408"/>
    <cellStyle name="Input 6 2 3 4 2 2" xfId="39409"/>
    <cellStyle name="Input 6 2 3 4 2 2 2" xfId="39410"/>
    <cellStyle name="Input 6 2 3 4 2 2 3" xfId="39411"/>
    <cellStyle name="Input 6 2 3 4 2 2 4" xfId="39412"/>
    <cellStyle name="Input 6 2 3 4 2 2 5" xfId="39413"/>
    <cellStyle name="Input 6 2 3 4 2 2 6" xfId="39414"/>
    <cellStyle name="Input 6 2 3 4 2 2 7" xfId="39415"/>
    <cellStyle name="Input 6 2 3 4 2 2 8" xfId="39416"/>
    <cellStyle name="Input 6 2 3 4 2 2 9" xfId="39417"/>
    <cellStyle name="Input 6 2 3 4 2 3" xfId="39418"/>
    <cellStyle name="Input 6 2 3 4 2 4" xfId="39419"/>
    <cellStyle name="Input 6 2 3 4 2 5" xfId="39420"/>
    <cellStyle name="Input 6 2 3 4 2 6" xfId="39421"/>
    <cellStyle name="Input 6 2 3 4 2 7" xfId="39422"/>
    <cellStyle name="Input 6 2 3 4 2 8" xfId="39423"/>
    <cellStyle name="Input 6 2 3 4 2 9" xfId="39424"/>
    <cellStyle name="Input 6 2 3 4 3" xfId="39425"/>
    <cellStyle name="Input 6 2 3 4 3 2" xfId="39426"/>
    <cellStyle name="Input 6 2 3 4 3 3" xfId="39427"/>
    <cellStyle name="Input 6 2 3 4 3 4" xfId="39428"/>
    <cellStyle name="Input 6 2 3 4 3 5" xfId="39429"/>
    <cellStyle name="Input 6 2 3 4 3 6" xfId="39430"/>
    <cellStyle name="Input 6 2 3 4 3 7" xfId="39431"/>
    <cellStyle name="Input 6 2 3 4 3 8" xfId="39432"/>
    <cellStyle name="Input 6 2 3 4 4" xfId="39433"/>
    <cellStyle name="Input 6 2 3 4 4 2" xfId="39434"/>
    <cellStyle name="Input 6 2 3 4 4 3" xfId="39435"/>
    <cellStyle name="Input 6 2 3 4 4 4" xfId="39436"/>
    <cellStyle name="Input 6 2 3 4 4 5" xfId="39437"/>
    <cellStyle name="Input 6 2 3 4 4 6" xfId="39438"/>
    <cellStyle name="Input 6 2 3 4 4 7" xfId="39439"/>
    <cellStyle name="Input 6 2 3 4 4 8" xfId="39440"/>
    <cellStyle name="Input 6 2 3 4 4 9" xfId="39441"/>
    <cellStyle name="Input 6 2 3 4 5" xfId="39442"/>
    <cellStyle name="Input 6 2 3 4 6" xfId="39443"/>
    <cellStyle name="Input 6 2 3 4 7" xfId="39444"/>
    <cellStyle name="Input 6 2 3 4 8" xfId="39445"/>
    <cellStyle name="Input 6 2 3 4 9" xfId="39446"/>
    <cellStyle name="Input 6 2 3 5" xfId="39447"/>
    <cellStyle name="Input 6 2 3 5 10" xfId="39448"/>
    <cellStyle name="Input 6 2 3 5 2" xfId="39449"/>
    <cellStyle name="Input 6 2 3 5 2 2" xfId="39450"/>
    <cellStyle name="Input 6 2 3 5 2 3" xfId="39451"/>
    <cellStyle name="Input 6 2 3 5 2 4" xfId="39452"/>
    <cellStyle name="Input 6 2 3 5 2 5" xfId="39453"/>
    <cellStyle name="Input 6 2 3 5 2 6" xfId="39454"/>
    <cellStyle name="Input 6 2 3 5 2 7" xfId="39455"/>
    <cellStyle name="Input 6 2 3 5 2 8" xfId="39456"/>
    <cellStyle name="Input 6 2 3 5 2 9" xfId="39457"/>
    <cellStyle name="Input 6 2 3 5 3" xfId="39458"/>
    <cellStyle name="Input 6 2 3 5 4" xfId="39459"/>
    <cellStyle name="Input 6 2 3 5 5" xfId="39460"/>
    <cellStyle name="Input 6 2 3 5 6" xfId="39461"/>
    <cellStyle name="Input 6 2 3 5 7" xfId="39462"/>
    <cellStyle name="Input 6 2 3 5 8" xfId="39463"/>
    <cellStyle name="Input 6 2 3 5 9" xfId="39464"/>
    <cellStyle name="Input 6 2 3 6" xfId="39465"/>
    <cellStyle name="Input 6 2 3 6 2" xfId="39466"/>
    <cellStyle name="Input 6 2 3 6 3" xfId="39467"/>
    <cellStyle name="Input 6 2 3 6 4" xfId="39468"/>
    <cellStyle name="Input 6 2 3 6 5" xfId="39469"/>
    <cellStyle name="Input 6 2 3 6 6" xfId="39470"/>
    <cellStyle name="Input 6 2 3 6 7" xfId="39471"/>
    <cellStyle name="Input 6 2 3 6 8" xfId="39472"/>
    <cellStyle name="Input 6 2 3 7" xfId="39473"/>
    <cellStyle name="Input 6 2 3 7 2" xfId="39474"/>
    <cellStyle name="Input 6 2 3 7 3" xfId="39475"/>
    <cellStyle name="Input 6 2 3 7 4" xfId="39476"/>
    <cellStyle name="Input 6 2 3 7 5" xfId="39477"/>
    <cellStyle name="Input 6 2 3 7 6" xfId="39478"/>
    <cellStyle name="Input 6 2 3 7 7" xfId="39479"/>
    <cellStyle name="Input 6 2 3 7 8" xfId="39480"/>
    <cellStyle name="Input 6 2 3 7 9" xfId="39481"/>
    <cellStyle name="Input 6 2 3 8" xfId="39482"/>
    <cellStyle name="Input 6 2 3 9" xfId="39483"/>
    <cellStyle name="Input 6 2 4" xfId="39484"/>
    <cellStyle name="Input 6 2 4 10" xfId="39485"/>
    <cellStyle name="Input 6 2 4 11" xfId="39486"/>
    <cellStyle name="Input 6 2 4 12" xfId="39487"/>
    <cellStyle name="Input 6 2 4 13" xfId="39488"/>
    <cellStyle name="Input 6 2 4 2" xfId="39489"/>
    <cellStyle name="Input 6 2 4 2 10" xfId="39490"/>
    <cellStyle name="Input 6 2 4 2 2" xfId="39491"/>
    <cellStyle name="Input 6 2 4 2 2 2" xfId="39492"/>
    <cellStyle name="Input 6 2 4 2 2 3" xfId="39493"/>
    <cellStyle name="Input 6 2 4 2 2 4" xfId="39494"/>
    <cellStyle name="Input 6 2 4 2 2 5" xfId="39495"/>
    <cellStyle name="Input 6 2 4 2 2 6" xfId="39496"/>
    <cellStyle name="Input 6 2 4 2 2 7" xfId="39497"/>
    <cellStyle name="Input 6 2 4 2 2 8" xfId="39498"/>
    <cellStyle name="Input 6 2 4 2 2 9" xfId="39499"/>
    <cellStyle name="Input 6 2 4 2 3" xfId="39500"/>
    <cellStyle name="Input 6 2 4 2 4" xfId="39501"/>
    <cellStyle name="Input 6 2 4 2 5" xfId="39502"/>
    <cellStyle name="Input 6 2 4 2 6" xfId="39503"/>
    <cellStyle name="Input 6 2 4 2 7" xfId="39504"/>
    <cellStyle name="Input 6 2 4 2 8" xfId="39505"/>
    <cellStyle name="Input 6 2 4 2 9" xfId="39506"/>
    <cellStyle name="Input 6 2 4 3" xfId="39507"/>
    <cellStyle name="Input 6 2 4 3 2" xfId="39508"/>
    <cellStyle name="Input 6 2 4 3 3" xfId="39509"/>
    <cellStyle name="Input 6 2 4 3 4" xfId="39510"/>
    <cellStyle name="Input 6 2 4 3 5" xfId="39511"/>
    <cellStyle name="Input 6 2 4 3 6" xfId="39512"/>
    <cellStyle name="Input 6 2 4 3 7" xfId="39513"/>
    <cellStyle name="Input 6 2 4 3 8" xfId="39514"/>
    <cellStyle name="Input 6 2 4 4" xfId="39515"/>
    <cellStyle name="Input 6 2 4 4 2" xfId="39516"/>
    <cellStyle name="Input 6 2 4 4 3" xfId="39517"/>
    <cellStyle name="Input 6 2 4 4 4" xfId="39518"/>
    <cellStyle name="Input 6 2 4 4 5" xfId="39519"/>
    <cellStyle name="Input 6 2 4 4 6" xfId="39520"/>
    <cellStyle name="Input 6 2 4 4 7" xfId="39521"/>
    <cellStyle name="Input 6 2 4 4 8" xfId="39522"/>
    <cellStyle name="Input 6 2 4 4 9" xfId="39523"/>
    <cellStyle name="Input 6 2 4 5" xfId="39524"/>
    <cellStyle name="Input 6 2 4 6" xfId="39525"/>
    <cellStyle name="Input 6 2 4 7" xfId="39526"/>
    <cellStyle name="Input 6 2 4 8" xfId="39527"/>
    <cellStyle name="Input 6 2 4 9" xfId="39528"/>
    <cellStyle name="Input 6 2 5" xfId="39529"/>
    <cellStyle name="Input 6 2 5 2" xfId="39530"/>
    <cellStyle name="Input 6 2 5 3" xfId="39531"/>
    <cellStyle name="Input 6 2 5 4" xfId="39532"/>
    <cellStyle name="Input 6 2 5 5" xfId="39533"/>
    <cellStyle name="Input 6 2 5 6" xfId="39534"/>
    <cellStyle name="Input 6 2 5 7" xfId="39535"/>
    <cellStyle name="Input 6 2 5 8" xfId="39536"/>
    <cellStyle name="Input 6 2 5 9" xfId="39537"/>
    <cellStyle name="Input 6 2 6" xfId="39538"/>
    <cellStyle name="Input 6 2 7" xfId="39539"/>
    <cellStyle name="Input 6 2 8" xfId="39540"/>
    <cellStyle name="Input 6 2 9" xfId="39541"/>
    <cellStyle name="Input 6 3" xfId="39542"/>
    <cellStyle name="Input 6 3 10" xfId="39543"/>
    <cellStyle name="Input 6 3 11" xfId="39544"/>
    <cellStyle name="Input 6 3 12" xfId="39545"/>
    <cellStyle name="Input 6 3 13" xfId="39546"/>
    <cellStyle name="Input 6 3 14" xfId="39547"/>
    <cellStyle name="Input 6 3 15" xfId="39548"/>
    <cellStyle name="Input 6 3 16" xfId="39549"/>
    <cellStyle name="Input 6 3 17" xfId="39550"/>
    <cellStyle name="Input 6 3 18" xfId="39551"/>
    <cellStyle name="Input 6 3 19" xfId="39552"/>
    <cellStyle name="Input 6 3 2" xfId="39553"/>
    <cellStyle name="Input 6 3 2 10" xfId="39554"/>
    <cellStyle name="Input 6 3 2 11" xfId="39555"/>
    <cellStyle name="Input 6 3 2 12" xfId="39556"/>
    <cellStyle name="Input 6 3 2 13" xfId="39557"/>
    <cellStyle name="Input 6 3 2 2" xfId="39558"/>
    <cellStyle name="Input 6 3 2 2 10" xfId="39559"/>
    <cellStyle name="Input 6 3 2 2 2" xfId="39560"/>
    <cellStyle name="Input 6 3 2 2 2 2" xfId="39561"/>
    <cellStyle name="Input 6 3 2 2 2 3" xfId="39562"/>
    <cellStyle name="Input 6 3 2 2 2 4" xfId="39563"/>
    <cellStyle name="Input 6 3 2 2 2 5" xfId="39564"/>
    <cellStyle name="Input 6 3 2 2 2 6" xfId="39565"/>
    <cellStyle name="Input 6 3 2 2 2 7" xfId="39566"/>
    <cellStyle name="Input 6 3 2 2 2 8" xfId="39567"/>
    <cellStyle name="Input 6 3 2 2 2 9" xfId="39568"/>
    <cellStyle name="Input 6 3 2 2 3" xfId="39569"/>
    <cellStyle name="Input 6 3 2 2 4" xfId="39570"/>
    <cellStyle name="Input 6 3 2 2 5" xfId="39571"/>
    <cellStyle name="Input 6 3 2 2 6" xfId="39572"/>
    <cellStyle name="Input 6 3 2 2 7" xfId="39573"/>
    <cellStyle name="Input 6 3 2 2 8" xfId="39574"/>
    <cellStyle name="Input 6 3 2 2 9" xfId="39575"/>
    <cellStyle name="Input 6 3 2 3" xfId="39576"/>
    <cellStyle name="Input 6 3 2 3 2" xfId="39577"/>
    <cellStyle name="Input 6 3 2 3 3" xfId="39578"/>
    <cellStyle name="Input 6 3 2 3 4" xfId="39579"/>
    <cellStyle name="Input 6 3 2 3 5" xfId="39580"/>
    <cellStyle name="Input 6 3 2 3 6" xfId="39581"/>
    <cellStyle name="Input 6 3 2 3 7" xfId="39582"/>
    <cellStyle name="Input 6 3 2 3 8" xfId="39583"/>
    <cellStyle name="Input 6 3 2 4" xfId="39584"/>
    <cellStyle name="Input 6 3 2 4 2" xfId="39585"/>
    <cellStyle name="Input 6 3 2 4 3" xfId="39586"/>
    <cellStyle name="Input 6 3 2 4 4" xfId="39587"/>
    <cellStyle name="Input 6 3 2 4 5" xfId="39588"/>
    <cellStyle name="Input 6 3 2 4 6" xfId="39589"/>
    <cellStyle name="Input 6 3 2 4 7" xfId="39590"/>
    <cellStyle name="Input 6 3 2 4 8" xfId="39591"/>
    <cellStyle name="Input 6 3 2 4 9" xfId="39592"/>
    <cellStyle name="Input 6 3 2 5" xfId="39593"/>
    <cellStyle name="Input 6 3 2 6" xfId="39594"/>
    <cellStyle name="Input 6 3 2 7" xfId="39595"/>
    <cellStyle name="Input 6 3 2 8" xfId="39596"/>
    <cellStyle name="Input 6 3 2 9" xfId="39597"/>
    <cellStyle name="Input 6 3 3" xfId="39598"/>
    <cellStyle name="Input 6 3 3 10" xfId="39599"/>
    <cellStyle name="Input 6 3 3 11" xfId="39600"/>
    <cellStyle name="Input 6 3 3 12" xfId="39601"/>
    <cellStyle name="Input 6 3 3 13" xfId="39602"/>
    <cellStyle name="Input 6 3 3 2" xfId="39603"/>
    <cellStyle name="Input 6 3 3 2 10" xfId="39604"/>
    <cellStyle name="Input 6 3 3 2 2" xfId="39605"/>
    <cellStyle name="Input 6 3 3 2 2 2" xfId="39606"/>
    <cellStyle name="Input 6 3 3 2 2 3" xfId="39607"/>
    <cellStyle name="Input 6 3 3 2 2 4" xfId="39608"/>
    <cellStyle name="Input 6 3 3 2 2 5" xfId="39609"/>
    <cellStyle name="Input 6 3 3 2 2 6" xfId="39610"/>
    <cellStyle name="Input 6 3 3 2 2 7" xfId="39611"/>
    <cellStyle name="Input 6 3 3 2 2 8" xfId="39612"/>
    <cellStyle name="Input 6 3 3 2 2 9" xfId="39613"/>
    <cellStyle name="Input 6 3 3 2 3" xfId="39614"/>
    <cellStyle name="Input 6 3 3 2 4" xfId="39615"/>
    <cellStyle name="Input 6 3 3 2 5" xfId="39616"/>
    <cellStyle name="Input 6 3 3 2 6" xfId="39617"/>
    <cellStyle name="Input 6 3 3 2 7" xfId="39618"/>
    <cellStyle name="Input 6 3 3 2 8" xfId="39619"/>
    <cellStyle name="Input 6 3 3 2 9" xfId="39620"/>
    <cellStyle name="Input 6 3 3 3" xfId="39621"/>
    <cellStyle name="Input 6 3 3 3 2" xfId="39622"/>
    <cellStyle name="Input 6 3 3 3 3" xfId="39623"/>
    <cellStyle name="Input 6 3 3 3 4" xfId="39624"/>
    <cellStyle name="Input 6 3 3 3 5" xfId="39625"/>
    <cellStyle name="Input 6 3 3 3 6" xfId="39626"/>
    <cellStyle name="Input 6 3 3 3 7" xfId="39627"/>
    <cellStyle name="Input 6 3 3 3 8" xfId="39628"/>
    <cellStyle name="Input 6 3 3 4" xfId="39629"/>
    <cellStyle name="Input 6 3 3 4 2" xfId="39630"/>
    <cellStyle name="Input 6 3 3 4 3" xfId="39631"/>
    <cellStyle name="Input 6 3 3 4 4" xfId="39632"/>
    <cellStyle name="Input 6 3 3 4 5" xfId="39633"/>
    <cellStyle name="Input 6 3 3 4 6" xfId="39634"/>
    <cellStyle name="Input 6 3 3 4 7" xfId="39635"/>
    <cellStyle name="Input 6 3 3 4 8" xfId="39636"/>
    <cellStyle name="Input 6 3 3 4 9" xfId="39637"/>
    <cellStyle name="Input 6 3 3 5" xfId="39638"/>
    <cellStyle name="Input 6 3 3 6" xfId="39639"/>
    <cellStyle name="Input 6 3 3 7" xfId="39640"/>
    <cellStyle name="Input 6 3 3 8" xfId="39641"/>
    <cellStyle name="Input 6 3 3 9" xfId="39642"/>
    <cellStyle name="Input 6 3 4" xfId="39643"/>
    <cellStyle name="Input 6 3 4 10" xfId="39644"/>
    <cellStyle name="Input 6 3 4 11" xfId="39645"/>
    <cellStyle name="Input 6 3 4 12" xfId="39646"/>
    <cellStyle name="Input 6 3 4 13" xfId="39647"/>
    <cellStyle name="Input 6 3 4 2" xfId="39648"/>
    <cellStyle name="Input 6 3 4 2 10" xfId="39649"/>
    <cellStyle name="Input 6 3 4 2 2" xfId="39650"/>
    <cellStyle name="Input 6 3 4 2 2 2" xfId="39651"/>
    <cellStyle name="Input 6 3 4 2 2 3" xfId="39652"/>
    <cellStyle name="Input 6 3 4 2 2 4" xfId="39653"/>
    <cellStyle name="Input 6 3 4 2 2 5" xfId="39654"/>
    <cellStyle name="Input 6 3 4 2 2 6" xfId="39655"/>
    <cellStyle name="Input 6 3 4 2 2 7" xfId="39656"/>
    <cellStyle name="Input 6 3 4 2 2 8" xfId="39657"/>
    <cellStyle name="Input 6 3 4 2 2 9" xfId="39658"/>
    <cellStyle name="Input 6 3 4 2 3" xfId="39659"/>
    <cellStyle name="Input 6 3 4 2 4" xfId="39660"/>
    <cellStyle name="Input 6 3 4 2 5" xfId="39661"/>
    <cellStyle name="Input 6 3 4 2 6" xfId="39662"/>
    <cellStyle name="Input 6 3 4 2 7" xfId="39663"/>
    <cellStyle name="Input 6 3 4 2 8" xfId="39664"/>
    <cellStyle name="Input 6 3 4 2 9" xfId="39665"/>
    <cellStyle name="Input 6 3 4 3" xfId="39666"/>
    <cellStyle name="Input 6 3 4 3 2" xfId="39667"/>
    <cellStyle name="Input 6 3 4 3 3" xfId="39668"/>
    <cellStyle name="Input 6 3 4 3 4" xfId="39669"/>
    <cellStyle name="Input 6 3 4 3 5" xfId="39670"/>
    <cellStyle name="Input 6 3 4 3 6" xfId="39671"/>
    <cellStyle name="Input 6 3 4 3 7" xfId="39672"/>
    <cellStyle name="Input 6 3 4 3 8" xfId="39673"/>
    <cellStyle name="Input 6 3 4 4" xfId="39674"/>
    <cellStyle name="Input 6 3 4 4 2" xfId="39675"/>
    <cellStyle name="Input 6 3 4 4 3" xfId="39676"/>
    <cellStyle name="Input 6 3 4 4 4" xfId="39677"/>
    <cellStyle name="Input 6 3 4 4 5" xfId="39678"/>
    <cellStyle name="Input 6 3 4 4 6" xfId="39679"/>
    <cellStyle name="Input 6 3 4 4 7" xfId="39680"/>
    <cellStyle name="Input 6 3 4 4 8" xfId="39681"/>
    <cellStyle name="Input 6 3 4 4 9" xfId="39682"/>
    <cellStyle name="Input 6 3 4 5" xfId="39683"/>
    <cellStyle name="Input 6 3 4 6" xfId="39684"/>
    <cellStyle name="Input 6 3 4 7" xfId="39685"/>
    <cellStyle name="Input 6 3 4 8" xfId="39686"/>
    <cellStyle name="Input 6 3 4 9" xfId="39687"/>
    <cellStyle name="Input 6 3 5" xfId="39688"/>
    <cellStyle name="Input 6 3 5 10" xfId="39689"/>
    <cellStyle name="Input 6 3 5 11" xfId="39690"/>
    <cellStyle name="Input 6 3 5 12" xfId="39691"/>
    <cellStyle name="Input 6 3 5 13" xfId="39692"/>
    <cellStyle name="Input 6 3 5 2" xfId="39693"/>
    <cellStyle name="Input 6 3 5 2 10" xfId="39694"/>
    <cellStyle name="Input 6 3 5 2 2" xfId="39695"/>
    <cellStyle name="Input 6 3 5 2 2 2" xfId="39696"/>
    <cellStyle name="Input 6 3 5 2 2 3" xfId="39697"/>
    <cellStyle name="Input 6 3 5 2 2 4" xfId="39698"/>
    <cellStyle name="Input 6 3 5 2 2 5" xfId="39699"/>
    <cellStyle name="Input 6 3 5 2 2 6" xfId="39700"/>
    <cellStyle name="Input 6 3 5 2 2 7" xfId="39701"/>
    <cellStyle name="Input 6 3 5 2 2 8" xfId="39702"/>
    <cellStyle name="Input 6 3 5 2 2 9" xfId="39703"/>
    <cellStyle name="Input 6 3 5 2 3" xfId="39704"/>
    <cellStyle name="Input 6 3 5 2 4" xfId="39705"/>
    <cellStyle name="Input 6 3 5 2 5" xfId="39706"/>
    <cellStyle name="Input 6 3 5 2 6" xfId="39707"/>
    <cellStyle name="Input 6 3 5 2 7" xfId="39708"/>
    <cellStyle name="Input 6 3 5 2 8" xfId="39709"/>
    <cellStyle name="Input 6 3 5 2 9" xfId="39710"/>
    <cellStyle name="Input 6 3 5 3" xfId="39711"/>
    <cellStyle name="Input 6 3 5 3 2" xfId="39712"/>
    <cellStyle name="Input 6 3 5 3 3" xfId="39713"/>
    <cellStyle name="Input 6 3 5 3 4" xfId="39714"/>
    <cellStyle name="Input 6 3 5 3 5" xfId="39715"/>
    <cellStyle name="Input 6 3 5 3 6" xfId="39716"/>
    <cellStyle name="Input 6 3 5 3 7" xfId="39717"/>
    <cellStyle name="Input 6 3 5 3 8" xfId="39718"/>
    <cellStyle name="Input 6 3 5 4" xfId="39719"/>
    <cellStyle name="Input 6 3 5 4 2" xfId="39720"/>
    <cellStyle name="Input 6 3 5 4 3" xfId="39721"/>
    <cellStyle name="Input 6 3 5 4 4" xfId="39722"/>
    <cellStyle name="Input 6 3 5 4 5" xfId="39723"/>
    <cellStyle name="Input 6 3 5 4 6" xfId="39724"/>
    <cellStyle name="Input 6 3 5 4 7" xfId="39725"/>
    <cellStyle name="Input 6 3 5 4 8" xfId="39726"/>
    <cellStyle name="Input 6 3 5 4 9" xfId="39727"/>
    <cellStyle name="Input 6 3 5 5" xfId="39728"/>
    <cellStyle name="Input 6 3 5 6" xfId="39729"/>
    <cellStyle name="Input 6 3 5 7" xfId="39730"/>
    <cellStyle name="Input 6 3 5 8" xfId="39731"/>
    <cellStyle name="Input 6 3 5 9" xfId="39732"/>
    <cellStyle name="Input 6 3 6" xfId="39733"/>
    <cellStyle name="Input 6 3 6 10" xfId="39734"/>
    <cellStyle name="Input 6 3 6 2" xfId="39735"/>
    <cellStyle name="Input 6 3 6 2 2" xfId="39736"/>
    <cellStyle name="Input 6 3 6 2 3" xfId="39737"/>
    <cellStyle name="Input 6 3 6 2 4" xfId="39738"/>
    <cellStyle name="Input 6 3 6 2 5" xfId="39739"/>
    <cellStyle name="Input 6 3 6 2 6" xfId="39740"/>
    <cellStyle name="Input 6 3 6 2 7" xfId="39741"/>
    <cellStyle name="Input 6 3 6 2 8" xfId="39742"/>
    <cellStyle name="Input 6 3 6 2 9" xfId="39743"/>
    <cellStyle name="Input 6 3 6 3" xfId="39744"/>
    <cellStyle name="Input 6 3 6 4" xfId="39745"/>
    <cellStyle name="Input 6 3 6 5" xfId="39746"/>
    <cellStyle name="Input 6 3 6 6" xfId="39747"/>
    <cellStyle name="Input 6 3 6 7" xfId="39748"/>
    <cellStyle name="Input 6 3 6 8" xfId="39749"/>
    <cellStyle name="Input 6 3 6 9" xfId="39750"/>
    <cellStyle name="Input 6 3 7" xfId="39751"/>
    <cellStyle name="Input 6 3 7 2" xfId="39752"/>
    <cellStyle name="Input 6 3 7 3" xfId="39753"/>
    <cellStyle name="Input 6 3 7 4" xfId="39754"/>
    <cellStyle name="Input 6 3 7 5" xfId="39755"/>
    <cellStyle name="Input 6 3 7 6" xfId="39756"/>
    <cellStyle name="Input 6 3 7 7" xfId="39757"/>
    <cellStyle name="Input 6 3 7 8" xfId="39758"/>
    <cellStyle name="Input 6 3 8" xfId="39759"/>
    <cellStyle name="Input 6 3 8 2" xfId="39760"/>
    <cellStyle name="Input 6 3 8 3" xfId="39761"/>
    <cellStyle name="Input 6 3 8 4" xfId="39762"/>
    <cellStyle name="Input 6 3 8 5" xfId="39763"/>
    <cellStyle name="Input 6 3 8 6" xfId="39764"/>
    <cellStyle name="Input 6 3 8 7" xfId="39765"/>
    <cellStyle name="Input 6 3 8 8" xfId="39766"/>
    <cellStyle name="Input 6 3 8 9" xfId="39767"/>
    <cellStyle name="Input 6 3 9" xfId="39768"/>
    <cellStyle name="Input 6 4" xfId="39769"/>
    <cellStyle name="Input 6 4 10" xfId="39770"/>
    <cellStyle name="Input 6 4 11" xfId="39771"/>
    <cellStyle name="Input 6 4 12" xfId="39772"/>
    <cellStyle name="Input 6 4 13" xfId="39773"/>
    <cellStyle name="Input 6 4 14" xfId="39774"/>
    <cellStyle name="Input 6 4 15" xfId="39775"/>
    <cellStyle name="Input 6 4 16" xfId="39776"/>
    <cellStyle name="Input 6 4 17" xfId="39777"/>
    <cellStyle name="Input 6 4 18" xfId="39778"/>
    <cellStyle name="Input 6 4 2" xfId="39779"/>
    <cellStyle name="Input 6 4 2 10" xfId="39780"/>
    <cellStyle name="Input 6 4 2 11" xfId="39781"/>
    <cellStyle name="Input 6 4 2 12" xfId="39782"/>
    <cellStyle name="Input 6 4 2 13" xfId="39783"/>
    <cellStyle name="Input 6 4 2 2" xfId="39784"/>
    <cellStyle name="Input 6 4 2 2 10" xfId="39785"/>
    <cellStyle name="Input 6 4 2 2 2" xfId="39786"/>
    <cellStyle name="Input 6 4 2 2 2 2" xfId="39787"/>
    <cellStyle name="Input 6 4 2 2 2 3" xfId="39788"/>
    <cellStyle name="Input 6 4 2 2 2 4" xfId="39789"/>
    <cellStyle name="Input 6 4 2 2 2 5" xfId="39790"/>
    <cellStyle name="Input 6 4 2 2 2 6" xfId="39791"/>
    <cellStyle name="Input 6 4 2 2 2 7" xfId="39792"/>
    <cellStyle name="Input 6 4 2 2 2 8" xfId="39793"/>
    <cellStyle name="Input 6 4 2 2 2 9" xfId="39794"/>
    <cellStyle name="Input 6 4 2 2 3" xfId="39795"/>
    <cellStyle name="Input 6 4 2 2 4" xfId="39796"/>
    <cellStyle name="Input 6 4 2 2 5" xfId="39797"/>
    <cellStyle name="Input 6 4 2 2 6" xfId="39798"/>
    <cellStyle name="Input 6 4 2 2 7" xfId="39799"/>
    <cellStyle name="Input 6 4 2 2 8" xfId="39800"/>
    <cellStyle name="Input 6 4 2 2 9" xfId="39801"/>
    <cellStyle name="Input 6 4 2 3" xfId="39802"/>
    <cellStyle name="Input 6 4 2 3 2" xfId="39803"/>
    <cellStyle name="Input 6 4 2 3 3" xfId="39804"/>
    <cellStyle name="Input 6 4 2 3 4" xfId="39805"/>
    <cellStyle name="Input 6 4 2 3 5" xfId="39806"/>
    <cellStyle name="Input 6 4 2 3 6" xfId="39807"/>
    <cellStyle name="Input 6 4 2 3 7" xfId="39808"/>
    <cellStyle name="Input 6 4 2 3 8" xfId="39809"/>
    <cellStyle name="Input 6 4 2 4" xfId="39810"/>
    <cellStyle name="Input 6 4 2 4 2" xfId="39811"/>
    <cellStyle name="Input 6 4 2 4 3" xfId="39812"/>
    <cellStyle name="Input 6 4 2 4 4" xfId="39813"/>
    <cellStyle name="Input 6 4 2 4 5" xfId="39814"/>
    <cellStyle name="Input 6 4 2 4 6" xfId="39815"/>
    <cellStyle name="Input 6 4 2 4 7" xfId="39816"/>
    <cellStyle name="Input 6 4 2 4 8" xfId="39817"/>
    <cellStyle name="Input 6 4 2 4 9" xfId="39818"/>
    <cellStyle name="Input 6 4 2 5" xfId="39819"/>
    <cellStyle name="Input 6 4 2 6" xfId="39820"/>
    <cellStyle name="Input 6 4 2 7" xfId="39821"/>
    <cellStyle name="Input 6 4 2 8" xfId="39822"/>
    <cellStyle name="Input 6 4 2 9" xfId="39823"/>
    <cellStyle name="Input 6 4 3" xfId="39824"/>
    <cellStyle name="Input 6 4 3 10" xfId="39825"/>
    <cellStyle name="Input 6 4 3 11" xfId="39826"/>
    <cellStyle name="Input 6 4 3 12" xfId="39827"/>
    <cellStyle name="Input 6 4 3 13" xfId="39828"/>
    <cellStyle name="Input 6 4 3 2" xfId="39829"/>
    <cellStyle name="Input 6 4 3 2 10" xfId="39830"/>
    <cellStyle name="Input 6 4 3 2 2" xfId="39831"/>
    <cellStyle name="Input 6 4 3 2 2 2" xfId="39832"/>
    <cellStyle name="Input 6 4 3 2 2 3" xfId="39833"/>
    <cellStyle name="Input 6 4 3 2 2 4" xfId="39834"/>
    <cellStyle name="Input 6 4 3 2 2 5" xfId="39835"/>
    <cellStyle name="Input 6 4 3 2 2 6" xfId="39836"/>
    <cellStyle name="Input 6 4 3 2 2 7" xfId="39837"/>
    <cellStyle name="Input 6 4 3 2 2 8" xfId="39838"/>
    <cellStyle name="Input 6 4 3 2 2 9" xfId="39839"/>
    <cellStyle name="Input 6 4 3 2 3" xfId="39840"/>
    <cellStyle name="Input 6 4 3 2 4" xfId="39841"/>
    <cellStyle name="Input 6 4 3 2 5" xfId="39842"/>
    <cellStyle name="Input 6 4 3 2 6" xfId="39843"/>
    <cellStyle name="Input 6 4 3 2 7" xfId="39844"/>
    <cellStyle name="Input 6 4 3 2 8" xfId="39845"/>
    <cellStyle name="Input 6 4 3 2 9" xfId="39846"/>
    <cellStyle name="Input 6 4 3 3" xfId="39847"/>
    <cellStyle name="Input 6 4 3 3 2" xfId="39848"/>
    <cellStyle name="Input 6 4 3 3 3" xfId="39849"/>
    <cellStyle name="Input 6 4 3 3 4" xfId="39850"/>
    <cellStyle name="Input 6 4 3 3 5" xfId="39851"/>
    <cellStyle name="Input 6 4 3 3 6" xfId="39852"/>
    <cellStyle name="Input 6 4 3 3 7" xfId="39853"/>
    <cellStyle name="Input 6 4 3 3 8" xfId="39854"/>
    <cellStyle name="Input 6 4 3 4" xfId="39855"/>
    <cellStyle name="Input 6 4 3 4 2" xfId="39856"/>
    <cellStyle name="Input 6 4 3 4 3" xfId="39857"/>
    <cellStyle name="Input 6 4 3 4 4" xfId="39858"/>
    <cellStyle name="Input 6 4 3 4 5" xfId="39859"/>
    <cellStyle name="Input 6 4 3 4 6" xfId="39860"/>
    <cellStyle name="Input 6 4 3 4 7" xfId="39861"/>
    <cellStyle name="Input 6 4 3 4 8" xfId="39862"/>
    <cellStyle name="Input 6 4 3 4 9" xfId="39863"/>
    <cellStyle name="Input 6 4 3 5" xfId="39864"/>
    <cellStyle name="Input 6 4 3 6" xfId="39865"/>
    <cellStyle name="Input 6 4 3 7" xfId="39866"/>
    <cellStyle name="Input 6 4 3 8" xfId="39867"/>
    <cellStyle name="Input 6 4 3 9" xfId="39868"/>
    <cellStyle name="Input 6 4 4" xfId="39869"/>
    <cellStyle name="Input 6 4 4 10" xfId="39870"/>
    <cellStyle name="Input 6 4 4 11" xfId="39871"/>
    <cellStyle name="Input 6 4 4 12" xfId="39872"/>
    <cellStyle name="Input 6 4 4 13" xfId="39873"/>
    <cellStyle name="Input 6 4 4 2" xfId="39874"/>
    <cellStyle name="Input 6 4 4 2 10" xfId="39875"/>
    <cellStyle name="Input 6 4 4 2 2" xfId="39876"/>
    <cellStyle name="Input 6 4 4 2 2 2" xfId="39877"/>
    <cellStyle name="Input 6 4 4 2 2 3" xfId="39878"/>
    <cellStyle name="Input 6 4 4 2 2 4" xfId="39879"/>
    <cellStyle name="Input 6 4 4 2 2 5" xfId="39880"/>
    <cellStyle name="Input 6 4 4 2 2 6" xfId="39881"/>
    <cellStyle name="Input 6 4 4 2 2 7" xfId="39882"/>
    <cellStyle name="Input 6 4 4 2 2 8" xfId="39883"/>
    <cellStyle name="Input 6 4 4 2 2 9" xfId="39884"/>
    <cellStyle name="Input 6 4 4 2 3" xfId="39885"/>
    <cellStyle name="Input 6 4 4 2 4" xfId="39886"/>
    <cellStyle name="Input 6 4 4 2 5" xfId="39887"/>
    <cellStyle name="Input 6 4 4 2 6" xfId="39888"/>
    <cellStyle name="Input 6 4 4 2 7" xfId="39889"/>
    <cellStyle name="Input 6 4 4 2 8" xfId="39890"/>
    <cellStyle name="Input 6 4 4 2 9" xfId="39891"/>
    <cellStyle name="Input 6 4 4 3" xfId="39892"/>
    <cellStyle name="Input 6 4 4 3 2" xfId="39893"/>
    <cellStyle name="Input 6 4 4 3 3" xfId="39894"/>
    <cellStyle name="Input 6 4 4 3 4" xfId="39895"/>
    <cellStyle name="Input 6 4 4 3 5" xfId="39896"/>
    <cellStyle name="Input 6 4 4 3 6" xfId="39897"/>
    <cellStyle name="Input 6 4 4 3 7" xfId="39898"/>
    <cellStyle name="Input 6 4 4 3 8" xfId="39899"/>
    <cellStyle name="Input 6 4 4 4" xfId="39900"/>
    <cellStyle name="Input 6 4 4 4 2" xfId="39901"/>
    <cellStyle name="Input 6 4 4 4 3" xfId="39902"/>
    <cellStyle name="Input 6 4 4 4 4" xfId="39903"/>
    <cellStyle name="Input 6 4 4 4 5" xfId="39904"/>
    <cellStyle name="Input 6 4 4 4 6" xfId="39905"/>
    <cellStyle name="Input 6 4 4 4 7" xfId="39906"/>
    <cellStyle name="Input 6 4 4 4 8" xfId="39907"/>
    <cellStyle name="Input 6 4 4 4 9" xfId="39908"/>
    <cellStyle name="Input 6 4 4 5" xfId="39909"/>
    <cellStyle name="Input 6 4 4 6" xfId="39910"/>
    <cellStyle name="Input 6 4 4 7" xfId="39911"/>
    <cellStyle name="Input 6 4 4 8" xfId="39912"/>
    <cellStyle name="Input 6 4 4 9" xfId="39913"/>
    <cellStyle name="Input 6 4 5" xfId="39914"/>
    <cellStyle name="Input 6 4 5 10" xfId="39915"/>
    <cellStyle name="Input 6 4 5 11" xfId="39916"/>
    <cellStyle name="Input 6 4 5 12" xfId="39917"/>
    <cellStyle name="Input 6 4 5 13" xfId="39918"/>
    <cellStyle name="Input 6 4 5 2" xfId="39919"/>
    <cellStyle name="Input 6 4 5 2 10" xfId="39920"/>
    <cellStyle name="Input 6 4 5 2 2" xfId="39921"/>
    <cellStyle name="Input 6 4 5 2 2 2" xfId="39922"/>
    <cellStyle name="Input 6 4 5 2 2 3" xfId="39923"/>
    <cellStyle name="Input 6 4 5 2 2 4" xfId="39924"/>
    <cellStyle name="Input 6 4 5 2 2 5" xfId="39925"/>
    <cellStyle name="Input 6 4 5 2 2 6" xfId="39926"/>
    <cellStyle name="Input 6 4 5 2 2 7" xfId="39927"/>
    <cellStyle name="Input 6 4 5 2 2 8" xfId="39928"/>
    <cellStyle name="Input 6 4 5 2 2 9" xfId="39929"/>
    <cellStyle name="Input 6 4 5 2 3" xfId="39930"/>
    <cellStyle name="Input 6 4 5 2 4" xfId="39931"/>
    <cellStyle name="Input 6 4 5 2 5" xfId="39932"/>
    <cellStyle name="Input 6 4 5 2 6" xfId="39933"/>
    <cellStyle name="Input 6 4 5 2 7" xfId="39934"/>
    <cellStyle name="Input 6 4 5 2 8" xfId="39935"/>
    <cellStyle name="Input 6 4 5 2 9" xfId="39936"/>
    <cellStyle name="Input 6 4 5 3" xfId="39937"/>
    <cellStyle name="Input 6 4 5 3 2" xfId="39938"/>
    <cellStyle name="Input 6 4 5 3 3" xfId="39939"/>
    <cellStyle name="Input 6 4 5 3 4" xfId="39940"/>
    <cellStyle name="Input 6 4 5 3 5" xfId="39941"/>
    <cellStyle name="Input 6 4 5 3 6" xfId="39942"/>
    <cellStyle name="Input 6 4 5 3 7" xfId="39943"/>
    <cellStyle name="Input 6 4 5 3 8" xfId="39944"/>
    <cellStyle name="Input 6 4 5 4" xfId="39945"/>
    <cellStyle name="Input 6 4 5 4 2" xfId="39946"/>
    <cellStyle name="Input 6 4 5 4 3" xfId="39947"/>
    <cellStyle name="Input 6 4 5 4 4" xfId="39948"/>
    <cellStyle name="Input 6 4 5 4 5" xfId="39949"/>
    <cellStyle name="Input 6 4 5 4 6" xfId="39950"/>
    <cellStyle name="Input 6 4 5 4 7" xfId="39951"/>
    <cellStyle name="Input 6 4 5 4 8" xfId="39952"/>
    <cellStyle name="Input 6 4 5 4 9" xfId="39953"/>
    <cellStyle name="Input 6 4 5 5" xfId="39954"/>
    <cellStyle name="Input 6 4 5 6" xfId="39955"/>
    <cellStyle name="Input 6 4 5 7" xfId="39956"/>
    <cellStyle name="Input 6 4 5 8" xfId="39957"/>
    <cellStyle name="Input 6 4 5 9" xfId="39958"/>
    <cellStyle name="Input 6 4 6" xfId="39959"/>
    <cellStyle name="Input 6 4 6 10" xfId="39960"/>
    <cellStyle name="Input 6 4 6 2" xfId="39961"/>
    <cellStyle name="Input 6 4 6 2 2" xfId="39962"/>
    <cellStyle name="Input 6 4 6 2 3" xfId="39963"/>
    <cellStyle name="Input 6 4 6 2 4" xfId="39964"/>
    <cellStyle name="Input 6 4 6 2 5" xfId="39965"/>
    <cellStyle name="Input 6 4 6 2 6" xfId="39966"/>
    <cellStyle name="Input 6 4 6 2 7" xfId="39967"/>
    <cellStyle name="Input 6 4 6 2 8" xfId="39968"/>
    <cellStyle name="Input 6 4 6 2 9" xfId="39969"/>
    <cellStyle name="Input 6 4 6 3" xfId="39970"/>
    <cellStyle name="Input 6 4 6 4" xfId="39971"/>
    <cellStyle name="Input 6 4 6 5" xfId="39972"/>
    <cellStyle name="Input 6 4 6 6" xfId="39973"/>
    <cellStyle name="Input 6 4 6 7" xfId="39974"/>
    <cellStyle name="Input 6 4 6 8" xfId="39975"/>
    <cellStyle name="Input 6 4 6 9" xfId="39976"/>
    <cellStyle name="Input 6 4 7" xfId="39977"/>
    <cellStyle name="Input 6 4 7 2" xfId="39978"/>
    <cellStyle name="Input 6 4 7 3" xfId="39979"/>
    <cellStyle name="Input 6 4 7 4" xfId="39980"/>
    <cellStyle name="Input 6 4 7 5" xfId="39981"/>
    <cellStyle name="Input 6 4 7 6" xfId="39982"/>
    <cellStyle name="Input 6 4 7 7" xfId="39983"/>
    <cellStyle name="Input 6 4 7 8" xfId="39984"/>
    <cellStyle name="Input 6 4 8" xfId="39985"/>
    <cellStyle name="Input 6 4 8 2" xfId="39986"/>
    <cellStyle name="Input 6 4 8 3" xfId="39987"/>
    <cellStyle name="Input 6 4 8 4" xfId="39988"/>
    <cellStyle name="Input 6 4 8 5" xfId="39989"/>
    <cellStyle name="Input 6 4 8 6" xfId="39990"/>
    <cellStyle name="Input 6 4 8 7" xfId="39991"/>
    <cellStyle name="Input 6 4 8 8" xfId="39992"/>
    <cellStyle name="Input 6 4 8 9" xfId="39993"/>
    <cellStyle name="Input 6 4 9" xfId="39994"/>
    <cellStyle name="Input 6 5" xfId="39995"/>
    <cellStyle name="Input 6 5 10" xfId="39996"/>
    <cellStyle name="Input 6 5 11" xfId="39997"/>
    <cellStyle name="Input 6 5 12" xfId="39998"/>
    <cellStyle name="Input 6 5 13" xfId="39999"/>
    <cellStyle name="Input 6 5 2" xfId="40000"/>
    <cellStyle name="Input 6 5 2 10" xfId="40001"/>
    <cellStyle name="Input 6 5 2 2" xfId="40002"/>
    <cellStyle name="Input 6 5 2 2 2" xfId="40003"/>
    <cellStyle name="Input 6 5 2 2 3" xfId="40004"/>
    <cellStyle name="Input 6 5 2 2 4" xfId="40005"/>
    <cellStyle name="Input 6 5 2 2 5" xfId="40006"/>
    <cellStyle name="Input 6 5 2 2 6" xfId="40007"/>
    <cellStyle name="Input 6 5 2 2 7" xfId="40008"/>
    <cellStyle name="Input 6 5 2 2 8" xfId="40009"/>
    <cellStyle name="Input 6 5 2 2 9" xfId="40010"/>
    <cellStyle name="Input 6 5 2 3" xfId="40011"/>
    <cellStyle name="Input 6 5 2 4" xfId="40012"/>
    <cellStyle name="Input 6 5 2 5" xfId="40013"/>
    <cellStyle name="Input 6 5 2 6" xfId="40014"/>
    <cellStyle name="Input 6 5 2 7" xfId="40015"/>
    <cellStyle name="Input 6 5 2 8" xfId="40016"/>
    <cellStyle name="Input 6 5 2 9" xfId="40017"/>
    <cellStyle name="Input 6 5 3" xfId="40018"/>
    <cellStyle name="Input 6 5 3 2" xfId="40019"/>
    <cellStyle name="Input 6 5 3 3" xfId="40020"/>
    <cellStyle name="Input 6 5 3 4" xfId="40021"/>
    <cellStyle name="Input 6 5 3 5" xfId="40022"/>
    <cellStyle name="Input 6 5 3 6" xfId="40023"/>
    <cellStyle name="Input 6 5 3 7" xfId="40024"/>
    <cellStyle name="Input 6 5 3 8" xfId="40025"/>
    <cellStyle name="Input 6 5 4" xfId="40026"/>
    <cellStyle name="Input 6 5 4 2" xfId="40027"/>
    <cellStyle name="Input 6 5 4 3" xfId="40028"/>
    <cellStyle name="Input 6 5 4 4" xfId="40029"/>
    <cellStyle name="Input 6 5 4 5" xfId="40030"/>
    <cellStyle name="Input 6 5 4 6" xfId="40031"/>
    <cellStyle name="Input 6 5 4 7" xfId="40032"/>
    <cellStyle name="Input 6 5 4 8" xfId="40033"/>
    <cellStyle name="Input 6 5 4 9" xfId="40034"/>
    <cellStyle name="Input 6 5 5" xfId="40035"/>
    <cellStyle name="Input 6 5 6" xfId="40036"/>
    <cellStyle name="Input 6 5 7" xfId="40037"/>
    <cellStyle name="Input 6 5 8" xfId="40038"/>
    <cellStyle name="Input 6 5 9" xfId="40039"/>
    <cellStyle name="Input 6 6" xfId="40040"/>
    <cellStyle name="Input 6 6 10" xfId="40041"/>
    <cellStyle name="Input 6 6 11" xfId="40042"/>
    <cellStyle name="Input 6 6 12" xfId="40043"/>
    <cellStyle name="Input 6 6 13" xfId="40044"/>
    <cellStyle name="Input 6 6 2" xfId="40045"/>
    <cellStyle name="Input 6 6 2 10" xfId="40046"/>
    <cellStyle name="Input 6 6 2 2" xfId="40047"/>
    <cellStyle name="Input 6 6 2 2 2" xfId="40048"/>
    <cellStyle name="Input 6 6 2 2 3" xfId="40049"/>
    <cellStyle name="Input 6 6 2 2 4" xfId="40050"/>
    <cellStyle name="Input 6 6 2 2 5" xfId="40051"/>
    <cellStyle name="Input 6 6 2 2 6" xfId="40052"/>
    <cellStyle name="Input 6 6 2 2 7" xfId="40053"/>
    <cellStyle name="Input 6 6 2 2 8" xfId="40054"/>
    <cellStyle name="Input 6 6 2 2 9" xfId="40055"/>
    <cellStyle name="Input 6 6 2 3" xfId="40056"/>
    <cellStyle name="Input 6 6 2 4" xfId="40057"/>
    <cellStyle name="Input 6 6 2 5" xfId="40058"/>
    <cellStyle name="Input 6 6 2 6" xfId="40059"/>
    <cellStyle name="Input 6 6 2 7" xfId="40060"/>
    <cellStyle name="Input 6 6 2 8" xfId="40061"/>
    <cellStyle name="Input 6 6 2 9" xfId="40062"/>
    <cellStyle name="Input 6 6 3" xfId="40063"/>
    <cellStyle name="Input 6 6 3 2" xfId="40064"/>
    <cellStyle name="Input 6 6 3 3" xfId="40065"/>
    <cellStyle name="Input 6 6 3 4" xfId="40066"/>
    <cellStyle name="Input 6 6 3 5" xfId="40067"/>
    <cellStyle name="Input 6 6 3 6" xfId="40068"/>
    <cellStyle name="Input 6 6 3 7" xfId="40069"/>
    <cellStyle name="Input 6 6 3 8" xfId="40070"/>
    <cellStyle name="Input 6 6 4" xfId="40071"/>
    <cellStyle name="Input 6 6 4 2" xfId="40072"/>
    <cellStyle name="Input 6 6 4 3" xfId="40073"/>
    <cellStyle name="Input 6 6 4 4" xfId="40074"/>
    <cellStyle name="Input 6 6 4 5" xfId="40075"/>
    <cellStyle name="Input 6 6 4 6" xfId="40076"/>
    <cellStyle name="Input 6 6 4 7" xfId="40077"/>
    <cellStyle name="Input 6 6 4 8" xfId="40078"/>
    <cellStyle name="Input 6 6 4 9" xfId="40079"/>
    <cellStyle name="Input 6 6 5" xfId="40080"/>
    <cellStyle name="Input 6 6 6" xfId="40081"/>
    <cellStyle name="Input 6 6 7" xfId="40082"/>
    <cellStyle name="Input 6 6 8" xfId="40083"/>
    <cellStyle name="Input 6 6 9" xfId="40084"/>
    <cellStyle name="Input 6 7" xfId="40085"/>
    <cellStyle name="Input 6 7 2" xfId="40086"/>
    <cellStyle name="Input 6 7 3" xfId="40087"/>
    <cellStyle name="Input 6 7 4" xfId="40088"/>
    <cellStyle name="Input 6 7 5" xfId="40089"/>
    <cellStyle name="Input 6 7 6" xfId="40090"/>
    <cellStyle name="Input 6 7 7" xfId="40091"/>
    <cellStyle name="Input 6 7 8" xfId="40092"/>
    <cellStyle name="Input 6 7 9" xfId="40093"/>
    <cellStyle name="Input 6 8" xfId="40094"/>
    <cellStyle name="Input 6 9" xfId="40095"/>
    <cellStyle name="Input 7" xfId="40096"/>
    <cellStyle name="Input 7 10" xfId="40097"/>
    <cellStyle name="Input 7 11" xfId="40098"/>
    <cellStyle name="Input 7 12" xfId="40099"/>
    <cellStyle name="Input 7 13" xfId="40100"/>
    <cellStyle name="Input 7 14" xfId="40101"/>
    <cellStyle name="Input 7 2" xfId="40102"/>
    <cellStyle name="Input 7 2 10" xfId="40103"/>
    <cellStyle name="Input 7 2 11" xfId="40104"/>
    <cellStyle name="Input 7 2 12" xfId="40105"/>
    <cellStyle name="Input 7 2 2" xfId="40106"/>
    <cellStyle name="Input 7 2 2 10" xfId="40107"/>
    <cellStyle name="Input 7 2 2 11" xfId="40108"/>
    <cellStyle name="Input 7 2 2 12" xfId="40109"/>
    <cellStyle name="Input 7 2 2 13" xfId="40110"/>
    <cellStyle name="Input 7 2 2 14" xfId="40111"/>
    <cellStyle name="Input 7 2 2 15" xfId="40112"/>
    <cellStyle name="Input 7 2 2 16" xfId="40113"/>
    <cellStyle name="Input 7 2 2 17" xfId="40114"/>
    <cellStyle name="Input 7 2 2 18" xfId="40115"/>
    <cellStyle name="Input 7 2 2 19" xfId="40116"/>
    <cellStyle name="Input 7 2 2 2" xfId="40117"/>
    <cellStyle name="Input 7 2 2 2 10" xfId="40118"/>
    <cellStyle name="Input 7 2 2 2 11" xfId="40119"/>
    <cellStyle name="Input 7 2 2 2 12" xfId="40120"/>
    <cellStyle name="Input 7 2 2 2 13" xfId="40121"/>
    <cellStyle name="Input 7 2 2 2 2" xfId="40122"/>
    <cellStyle name="Input 7 2 2 2 2 10" xfId="40123"/>
    <cellStyle name="Input 7 2 2 2 2 2" xfId="40124"/>
    <cellStyle name="Input 7 2 2 2 2 2 2" xfId="40125"/>
    <cellStyle name="Input 7 2 2 2 2 2 3" xfId="40126"/>
    <cellStyle name="Input 7 2 2 2 2 2 4" xfId="40127"/>
    <cellStyle name="Input 7 2 2 2 2 2 5" xfId="40128"/>
    <cellStyle name="Input 7 2 2 2 2 2 6" xfId="40129"/>
    <cellStyle name="Input 7 2 2 2 2 2 7" xfId="40130"/>
    <cellStyle name="Input 7 2 2 2 2 2 8" xfId="40131"/>
    <cellStyle name="Input 7 2 2 2 2 2 9" xfId="40132"/>
    <cellStyle name="Input 7 2 2 2 2 3" xfId="40133"/>
    <cellStyle name="Input 7 2 2 2 2 4" xfId="40134"/>
    <cellStyle name="Input 7 2 2 2 2 5" xfId="40135"/>
    <cellStyle name="Input 7 2 2 2 2 6" xfId="40136"/>
    <cellStyle name="Input 7 2 2 2 2 7" xfId="40137"/>
    <cellStyle name="Input 7 2 2 2 2 8" xfId="40138"/>
    <cellStyle name="Input 7 2 2 2 2 9" xfId="40139"/>
    <cellStyle name="Input 7 2 2 2 3" xfId="40140"/>
    <cellStyle name="Input 7 2 2 2 3 2" xfId="40141"/>
    <cellStyle name="Input 7 2 2 2 3 3" xfId="40142"/>
    <cellStyle name="Input 7 2 2 2 3 4" xfId="40143"/>
    <cellStyle name="Input 7 2 2 2 3 5" xfId="40144"/>
    <cellStyle name="Input 7 2 2 2 3 6" xfId="40145"/>
    <cellStyle name="Input 7 2 2 2 3 7" xfId="40146"/>
    <cellStyle name="Input 7 2 2 2 3 8" xfId="40147"/>
    <cellStyle name="Input 7 2 2 2 4" xfId="40148"/>
    <cellStyle name="Input 7 2 2 2 4 2" xfId="40149"/>
    <cellStyle name="Input 7 2 2 2 4 3" xfId="40150"/>
    <cellStyle name="Input 7 2 2 2 4 4" xfId="40151"/>
    <cellStyle name="Input 7 2 2 2 4 5" xfId="40152"/>
    <cellStyle name="Input 7 2 2 2 4 6" xfId="40153"/>
    <cellStyle name="Input 7 2 2 2 4 7" xfId="40154"/>
    <cellStyle name="Input 7 2 2 2 4 8" xfId="40155"/>
    <cellStyle name="Input 7 2 2 2 4 9" xfId="40156"/>
    <cellStyle name="Input 7 2 2 2 5" xfId="40157"/>
    <cellStyle name="Input 7 2 2 2 6" xfId="40158"/>
    <cellStyle name="Input 7 2 2 2 7" xfId="40159"/>
    <cellStyle name="Input 7 2 2 2 8" xfId="40160"/>
    <cellStyle name="Input 7 2 2 2 9" xfId="40161"/>
    <cellStyle name="Input 7 2 2 3" xfId="40162"/>
    <cellStyle name="Input 7 2 2 3 10" xfId="40163"/>
    <cellStyle name="Input 7 2 2 3 11" xfId="40164"/>
    <cellStyle name="Input 7 2 2 3 12" xfId="40165"/>
    <cellStyle name="Input 7 2 2 3 13" xfId="40166"/>
    <cellStyle name="Input 7 2 2 3 2" xfId="40167"/>
    <cellStyle name="Input 7 2 2 3 2 10" xfId="40168"/>
    <cellStyle name="Input 7 2 2 3 2 2" xfId="40169"/>
    <cellStyle name="Input 7 2 2 3 2 2 2" xfId="40170"/>
    <cellStyle name="Input 7 2 2 3 2 2 3" xfId="40171"/>
    <cellStyle name="Input 7 2 2 3 2 2 4" xfId="40172"/>
    <cellStyle name="Input 7 2 2 3 2 2 5" xfId="40173"/>
    <cellStyle name="Input 7 2 2 3 2 2 6" xfId="40174"/>
    <cellStyle name="Input 7 2 2 3 2 2 7" xfId="40175"/>
    <cellStyle name="Input 7 2 2 3 2 2 8" xfId="40176"/>
    <cellStyle name="Input 7 2 2 3 2 2 9" xfId="40177"/>
    <cellStyle name="Input 7 2 2 3 2 3" xfId="40178"/>
    <cellStyle name="Input 7 2 2 3 2 4" xfId="40179"/>
    <cellStyle name="Input 7 2 2 3 2 5" xfId="40180"/>
    <cellStyle name="Input 7 2 2 3 2 6" xfId="40181"/>
    <cellStyle name="Input 7 2 2 3 2 7" xfId="40182"/>
    <cellStyle name="Input 7 2 2 3 2 8" xfId="40183"/>
    <cellStyle name="Input 7 2 2 3 2 9" xfId="40184"/>
    <cellStyle name="Input 7 2 2 3 3" xfId="40185"/>
    <cellStyle name="Input 7 2 2 3 3 2" xfId="40186"/>
    <cellStyle name="Input 7 2 2 3 3 3" xfId="40187"/>
    <cellStyle name="Input 7 2 2 3 3 4" xfId="40188"/>
    <cellStyle name="Input 7 2 2 3 3 5" xfId="40189"/>
    <cellStyle name="Input 7 2 2 3 3 6" xfId="40190"/>
    <cellStyle name="Input 7 2 2 3 3 7" xfId="40191"/>
    <cellStyle name="Input 7 2 2 3 3 8" xfId="40192"/>
    <cellStyle name="Input 7 2 2 3 4" xfId="40193"/>
    <cellStyle name="Input 7 2 2 3 4 2" xfId="40194"/>
    <cellStyle name="Input 7 2 2 3 4 3" xfId="40195"/>
    <cellStyle name="Input 7 2 2 3 4 4" xfId="40196"/>
    <cellStyle name="Input 7 2 2 3 4 5" xfId="40197"/>
    <cellStyle name="Input 7 2 2 3 4 6" xfId="40198"/>
    <cellStyle name="Input 7 2 2 3 4 7" xfId="40199"/>
    <cellStyle name="Input 7 2 2 3 4 8" xfId="40200"/>
    <cellStyle name="Input 7 2 2 3 4 9" xfId="40201"/>
    <cellStyle name="Input 7 2 2 3 5" xfId="40202"/>
    <cellStyle name="Input 7 2 2 3 6" xfId="40203"/>
    <cellStyle name="Input 7 2 2 3 7" xfId="40204"/>
    <cellStyle name="Input 7 2 2 3 8" xfId="40205"/>
    <cellStyle name="Input 7 2 2 3 9" xfId="40206"/>
    <cellStyle name="Input 7 2 2 4" xfId="40207"/>
    <cellStyle name="Input 7 2 2 4 10" xfId="40208"/>
    <cellStyle name="Input 7 2 2 4 11" xfId="40209"/>
    <cellStyle name="Input 7 2 2 4 12" xfId="40210"/>
    <cellStyle name="Input 7 2 2 4 13" xfId="40211"/>
    <cellStyle name="Input 7 2 2 4 2" xfId="40212"/>
    <cellStyle name="Input 7 2 2 4 2 10" xfId="40213"/>
    <cellStyle name="Input 7 2 2 4 2 2" xfId="40214"/>
    <cellStyle name="Input 7 2 2 4 2 2 2" xfId="40215"/>
    <cellStyle name="Input 7 2 2 4 2 2 3" xfId="40216"/>
    <cellStyle name="Input 7 2 2 4 2 2 4" xfId="40217"/>
    <cellStyle name="Input 7 2 2 4 2 2 5" xfId="40218"/>
    <cellStyle name="Input 7 2 2 4 2 2 6" xfId="40219"/>
    <cellStyle name="Input 7 2 2 4 2 2 7" xfId="40220"/>
    <cellStyle name="Input 7 2 2 4 2 2 8" xfId="40221"/>
    <cellStyle name="Input 7 2 2 4 2 2 9" xfId="40222"/>
    <cellStyle name="Input 7 2 2 4 2 3" xfId="40223"/>
    <cellStyle name="Input 7 2 2 4 2 4" xfId="40224"/>
    <cellStyle name="Input 7 2 2 4 2 5" xfId="40225"/>
    <cellStyle name="Input 7 2 2 4 2 6" xfId="40226"/>
    <cellStyle name="Input 7 2 2 4 2 7" xfId="40227"/>
    <cellStyle name="Input 7 2 2 4 2 8" xfId="40228"/>
    <cellStyle name="Input 7 2 2 4 2 9" xfId="40229"/>
    <cellStyle name="Input 7 2 2 4 3" xfId="40230"/>
    <cellStyle name="Input 7 2 2 4 3 2" xfId="40231"/>
    <cellStyle name="Input 7 2 2 4 3 3" xfId="40232"/>
    <cellStyle name="Input 7 2 2 4 3 4" xfId="40233"/>
    <cellStyle name="Input 7 2 2 4 3 5" xfId="40234"/>
    <cellStyle name="Input 7 2 2 4 3 6" xfId="40235"/>
    <cellStyle name="Input 7 2 2 4 3 7" xfId="40236"/>
    <cellStyle name="Input 7 2 2 4 3 8" xfId="40237"/>
    <cellStyle name="Input 7 2 2 4 4" xfId="40238"/>
    <cellStyle name="Input 7 2 2 4 4 2" xfId="40239"/>
    <cellStyle name="Input 7 2 2 4 4 3" xfId="40240"/>
    <cellStyle name="Input 7 2 2 4 4 4" xfId="40241"/>
    <cellStyle name="Input 7 2 2 4 4 5" xfId="40242"/>
    <cellStyle name="Input 7 2 2 4 4 6" xfId="40243"/>
    <cellStyle name="Input 7 2 2 4 4 7" xfId="40244"/>
    <cellStyle name="Input 7 2 2 4 4 8" xfId="40245"/>
    <cellStyle name="Input 7 2 2 4 4 9" xfId="40246"/>
    <cellStyle name="Input 7 2 2 4 5" xfId="40247"/>
    <cellStyle name="Input 7 2 2 4 6" xfId="40248"/>
    <cellStyle name="Input 7 2 2 4 7" xfId="40249"/>
    <cellStyle name="Input 7 2 2 4 8" xfId="40250"/>
    <cellStyle name="Input 7 2 2 4 9" xfId="40251"/>
    <cellStyle name="Input 7 2 2 5" xfId="40252"/>
    <cellStyle name="Input 7 2 2 5 10" xfId="40253"/>
    <cellStyle name="Input 7 2 2 5 11" xfId="40254"/>
    <cellStyle name="Input 7 2 2 5 12" xfId="40255"/>
    <cellStyle name="Input 7 2 2 5 13" xfId="40256"/>
    <cellStyle name="Input 7 2 2 5 2" xfId="40257"/>
    <cellStyle name="Input 7 2 2 5 2 10" xfId="40258"/>
    <cellStyle name="Input 7 2 2 5 2 2" xfId="40259"/>
    <cellStyle name="Input 7 2 2 5 2 2 2" xfId="40260"/>
    <cellStyle name="Input 7 2 2 5 2 2 3" xfId="40261"/>
    <cellStyle name="Input 7 2 2 5 2 2 4" xfId="40262"/>
    <cellStyle name="Input 7 2 2 5 2 2 5" xfId="40263"/>
    <cellStyle name="Input 7 2 2 5 2 2 6" xfId="40264"/>
    <cellStyle name="Input 7 2 2 5 2 2 7" xfId="40265"/>
    <cellStyle name="Input 7 2 2 5 2 2 8" xfId="40266"/>
    <cellStyle name="Input 7 2 2 5 2 2 9" xfId="40267"/>
    <cellStyle name="Input 7 2 2 5 2 3" xfId="40268"/>
    <cellStyle name="Input 7 2 2 5 2 4" xfId="40269"/>
    <cellStyle name="Input 7 2 2 5 2 5" xfId="40270"/>
    <cellStyle name="Input 7 2 2 5 2 6" xfId="40271"/>
    <cellStyle name="Input 7 2 2 5 2 7" xfId="40272"/>
    <cellStyle name="Input 7 2 2 5 2 8" xfId="40273"/>
    <cellStyle name="Input 7 2 2 5 2 9" xfId="40274"/>
    <cellStyle name="Input 7 2 2 5 3" xfId="40275"/>
    <cellStyle name="Input 7 2 2 5 3 2" xfId="40276"/>
    <cellStyle name="Input 7 2 2 5 3 3" xfId="40277"/>
    <cellStyle name="Input 7 2 2 5 3 4" xfId="40278"/>
    <cellStyle name="Input 7 2 2 5 3 5" xfId="40279"/>
    <cellStyle name="Input 7 2 2 5 3 6" xfId="40280"/>
    <cellStyle name="Input 7 2 2 5 3 7" xfId="40281"/>
    <cellStyle name="Input 7 2 2 5 3 8" xfId="40282"/>
    <cellStyle name="Input 7 2 2 5 4" xfId="40283"/>
    <cellStyle name="Input 7 2 2 5 4 2" xfId="40284"/>
    <cellStyle name="Input 7 2 2 5 4 3" xfId="40285"/>
    <cellStyle name="Input 7 2 2 5 4 4" xfId="40286"/>
    <cellStyle name="Input 7 2 2 5 4 5" xfId="40287"/>
    <cellStyle name="Input 7 2 2 5 4 6" xfId="40288"/>
    <cellStyle name="Input 7 2 2 5 4 7" xfId="40289"/>
    <cellStyle name="Input 7 2 2 5 4 8" xfId="40290"/>
    <cellStyle name="Input 7 2 2 5 4 9" xfId="40291"/>
    <cellStyle name="Input 7 2 2 5 5" xfId="40292"/>
    <cellStyle name="Input 7 2 2 5 6" xfId="40293"/>
    <cellStyle name="Input 7 2 2 5 7" xfId="40294"/>
    <cellStyle name="Input 7 2 2 5 8" xfId="40295"/>
    <cellStyle name="Input 7 2 2 5 9" xfId="40296"/>
    <cellStyle name="Input 7 2 2 6" xfId="40297"/>
    <cellStyle name="Input 7 2 2 6 10" xfId="40298"/>
    <cellStyle name="Input 7 2 2 6 2" xfId="40299"/>
    <cellStyle name="Input 7 2 2 6 2 2" xfId="40300"/>
    <cellStyle name="Input 7 2 2 6 2 3" xfId="40301"/>
    <cellStyle name="Input 7 2 2 6 2 4" xfId="40302"/>
    <cellStyle name="Input 7 2 2 6 2 5" xfId="40303"/>
    <cellStyle name="Input 7 2 2 6 2 6" xfId="40304"/>
    <cellStyle name="Input 7 2 2 6 2 7" xfId="40305"/>
    <cellStyle name="Input 7 2 2 6 2 8" xfId="40306"/>
    <cellStyle name="Input 7 2 2 6 2 9" xfId="40307"/>
    <cellStyle name="Input 7 2 2 6 3" xfId="40308"/>
    <cellStyle name="Input 7 2 2 6 4" xfId="40309"/>
    <cellStyle name="Input 7 2 2 6 5" xfId="40310"/>
    <cellStyle name="Input 7 2 2 6 6" xfId="40311"/>
    <cellStyle name="Input 7 2 2 6 7" xfId="40312"/>
    <cellStyle name="Input 7 2 2 6 8" xfId="40313"/>
    <cellStyle name="Input 7 2 2 6 9" xfId="40314"/>
    <cellStyle name="Input 7 2 2 7" xfId="40315"/>
    <cellStyle name="Input 7 2 2 7 2" xfId="40316"/>
    <cellStyle name="Input 7 2 2 7 3" xfId="40317"/>
    <cellStyle name="Input 7 2 2 7 4" xfId="40318"/>
    <cellStyle name="Input 7 2 2 7 5" xfId="40319"/>
    <cellStyle name="Input 7 2 2 7 6" xfId="40320"/>
    <cellStyle name="Input 7 2 2 7 7" xfId="40321"/>
    <cellStyle name="Input 7 2 2 7 8" xfId="40322"/>
    <cellStyle name="Input 7 2 2 8" xfId="40323"/>
    <cellStyle name="Input 7 2 2 8 2" xfId="40324"/>
    <cellStyle name="Input 7 2 2 8 3" xfId="40325"/>
    <cellStyle name="Input 7 2 2 8 4" xfId="40326"/>
    <cellStyle name="Input 7 2 2 8 5" xfId="40327"/>
    <cellStyle name="Input 7 2 2 8 6" xfId="40328"/>
    <cellStyle name="Input 7 2 2 8 7" xfId="40329"/>
    <cellStyle name="Input 7 2 2 8 8" xfId="40330"/>
    <cellStyle name="Input 7 2 2 8 9" xfId="40331"/>
    <cellStyle name="Input 7 2 2 9" xfId="40332"/>
    <cellStyle name="Input 7 2 3" xfId="40333"/>
    <cellStyle name="Input 7 2 3 10" xfId="40334"/>
    <cellStyle name="Input 7 2 3 11" xfId="40335"/>
    <cellStyle name="Input 7 2 3 12" xfId="40336"/>
    <cellStyle name="Input 7 2 3 13" xfId="40337"/>
    <cellStyle name="Input 7 2 3 14" xfId="40338"/>
    <cellStyle name="Input 7 2 3 15" xfId="40339"/>
    <cellStyle name="Input 7 2 3 16" xfId="40340"/>
    <cellStyle name="Input 7 2 3 17" xfId="40341"/>
    <cellStyle name="Input 7 2 3 2" xfId="40342"/>
    <cellStyle name="Input 7 2 3 2 10" xfId="40343"/>
    <cellStyle name="Input 7 2 3 2 11" xfId="40344"/>
    <cellStyle name="Input 7 2 3 2 12" xfId="40345"/>
    <cellStyle name="Input 7 2 3 2 13" xfId="40346"/>
    <cellStyle name="Input 7 2 3 2 2" xfId="40347"/>
    <cellStyle name="Input 7 2 3 2 2 10" xfId="40348"/>
    <cellStyle name="Input 7 2 3 2 2 2" xfId="40349"/>
    <cellStyle name="Input 7 2 3 2 2 2 2" xfId="40350"/>
    <cellStyle name="Input 7 2 3 2 2 2 3" xfId="40351"/>
    <cellStyle name="Input 7 2 3 2 2 2 4" xfId="40352"/>
    <cellStyle name="Input 7 2 3 2 2 2 5" xfId="40353"/>
    <cellStyle name="Input 7 2 3 2 2 2 6" xfId="40354"/>
    <cellStyle name="Input 7 2 3 2 2 2 7" xfId="40355"/>
    <cellStyle name="Input 7 2 3 2 2 2 8" xfId="40356"/>
    <cellStyle name="Input 7 2 3 2 2 2 9" xfId="40357"/>
    <cellStyle name="Input 7 2 3 2 2 3" xfId="40358"/>
    <cellStyle name="Input 7 2 3 2 2 4" xfId="40359"/>
    <cellStyle name="Input 7 2 3 2 2 5" xfId="40360"/>
    <cellStyle name="Input 7 2 3 2 2 6" xfId="40361"/>
    <cellStyle name="Input 7 2 3 2 2 7" xfId="40362"/>
    <cellStyle name="Input 7 2 3 2 2 8" xfId="40363"/>
    <cellStyle name="Input 7 2 3 2 2 9" xfId="40364"/>
    <cellStyle name="Input 7 2 3 2 3" xfId="40365"/>
    <cellStyle name="Input 7 2 3 2 3 2" xfId="40366"/>
    <cellStyle name="Input 7 2 3 2 3 3" xfId="40367"/>
    <cellStyle name="Input 7 2 3 2 3 4" xfId="40368"/>
    <cellStyle name="Input 7 2 3 2 3 5" xfId="40369"/>
    <cellStyle name="Input 7 2 3 2 3 6" xfId="40370"/>
    <cellStyle name="Input 7 2 3 2 3 7" xfId="40371"/>
    <cellStyle name="Input 7 2 3 2 3 8" xfId="40372"/>
    <cellStyle name="Input 7 2 3 2 4" xfId="40373"/>
    <cellStyle name="Input 7 2 3 2 4 2" xfId="40374"/>
    <cellStyle name="Input 7 2 3 2 4 3" xfId="40375"/>
    <cellStyle name="Input 7 2 3 2 4 4" xfId="40376"/>
    <cellStyle name="Input 7 2 3 2 4 5" xfId="40377"/>
    <cellStyle name="Input 7 2 3 2 4 6" xfId="40378"/>
    <cellStyle name="Input 7 2 3 2 4 7" xfId="40379"/>
    <cellStyle name="Input 7 2 3 2 4 8" xfId="40380"/>
    <cellStyle name="Input 7 2 3 2 4 9" xfId="40381"/>
    <cellStyle name="Input 7 2 3 2 5" xfId="40382"/>
    <cellStyle name="Input 7 2 3 2 6" xfId="40383"/>
    <cellStyle name="Input 7 2 3 2 7" xfId="40384"/>
    <cellStyle name="Input 7 2 3 2 8" xfId="40385"/>
    <cellStyle name="Input 7 2 3 2 9" xfId="40386"/>
    <cellStyle name="Input 7 2 3 3" xfId="40387"/>
    <cellStyle name="Input 7 2 3 3 10" xfId="40388"/>
    <cellStyle name="Input 7 2 3 3 11" xfId="40389"/>
    <cellStyle name="Input 7 2 3 3 12" xfId="40390"/>
    <cellStyle name="Input 7 2 3 3 13" xfId="40391"/>
    <cellStyle name="Input 7 2 3 3 2" xfId="40392"/>
    <cellStyle name="Input 7 2 3 3 2 10" xfId="40393"/>
    <cellStyle name="Input 7 2 3 3 2 2" xfId="40394"/>
    <cellStyle name="Input 7 2 3 3 2 2 2" xfId="40395"/>
    <cellStyle name="Input 7 2 3 3 2 2 3" xfId="40396"/>
    <cellStyle name="Input 7 2 3 3 2 2 4" xfId="40397"/>
    <cellStyle name="Input 7 2 3 3 2 2 5" xfId="40398"/>
    <cellStyle name="Input 7 2 3 3 2 2 6" xfId="40399"/>
    <cellStyle name="Input 7 2 3 3 2 2 7" xfId="40400"/>
    <cellStyle name="Input 7 2 3 3 2 2 8" xfId="40401"/>
    <cellStyle name="Input 7 2 3 3 2 2 9" xfId="40402"/>
    <cellStyle name="Input 7 2 3 3 2 3" xfId="40403"/>
    <cellStyle name="Input 7 2 3 3 2 4" xfId="40404"/>
    <cellStyle name="Input 7 2 3 3 2 5" xfId="40405"/>
    <cellStyle name="Input 7 2 3 3 2 6" xfId="40406"/>
    <cellStyle name="Input 7 2 3 3 2 7" xfId="40407"/>
    <cellStyle name="Input 7 2 3 3 2 8" xfId="40408"/>
    <cellStyle name="Input 7 2 3 3 2 9" xfId="40409"/>
    <cellStyle name="Input 7 2 3 3 3" xfId="40410"/>
    <cellStyle name="Input 7 2 3 3 3 2" xfId="40411"/>
    <cellStyle name="Input 7 2 3 3 3 3" xfId="40412"/>
    <cellStyle name="Input 7 2 3 3 3 4" xfId="40413"/>
    <cellStyle name="Input 7 2 3 3 3 5" xfId="40414"/>
    <cellStyle name="Input 7 2 3 3 3 6" xfId="40415"/>
    <cellStyle name="Input 7 2 3 3 3 7" xfId="40416"/>
    <cellStyle name="Input 7 2 3 3 3 8" xfId="40417"/>
    <cellStyle name="Input 7 2 3 3 4" xfId="40418"/>
    <cellStyle name="Input 7 2 3 3 4 2" xfId="40419"/>
    <cellStyle name="Input 7 2 3 3 4 3" xfId="40420"/>
    <cellStyle name="Input 7 2 3 3 4 4" xfId="40421"/>
    <cellStyle name="Input 7 2 3 3 4 5" xfId="40422"/>
    <cellStyle name="Input 7 2 3 3 4 6" xfId="40423"/>
    <cellStyle name="Input 7 2 3 3 4 7" xfId="40424"/>
    <cellStyle name="Input 7 2 3 3 4 8" xfId="40425"/>
    <cellStyle name="Input 7 2 3 3 4 9" xfId="40426"/>
    <cellStyle name="Input 7 2 3 3 5" xfId="40427"/>
    <cellStyle name="Input 7 2 3 3 6" xfId="40428"/>
    <cellStyle name="Input 7 2 3 3 7" xfId="40429"/>
    <cellStyle name="Input 7 2 3 3 8" xfId="40430"/>
    <cellStyle name="Input 7 2 3 3 9" xfId="40431"/>
    <cellStyle name="Input 7 2 3 4" xfId="40432"/>
    <cellStyle name="Input 7 2 3 4 10" xfId="40433"/>
    <cellStyle name="Input 7 2 3 4 11" xfId="40434"/>
    <cellStyle name="Input 7 2 3 4 12" xfId="40435"/>
    <cellStyle name="Input 7 2 3 4 13" xfId="40436"/>
    <cellStyle name="Input 7 2 3 4 2" xfId="40437"/>
    <cellStyle name="Input 7 2 3 4 2 10" xfId="40438"/>
    <cellStyle name="Input 7 2 3 4 2 2" xfId="40439"/>
    <cellStyle name="Input 7 2 3 4 2 2 2" xfId="40440"/>
    <cellStyle name="Input 7 2 3 4 2 2 3" xfId="40441"/>
    <cellStyle name="Input 7 2 3 4 2 2 4" xfId="40442"/>
    <cellStyle name="Input 7 2 3 4 2 2 5" xfId="40443"/>
    <cellStyle name="Input 7 2 3 4 2 2 6" xfId="40444"/>
    <cellStyle name="Input 7 2 3 4 2 2 7" xfId="40445"/>
    <cellStyle name="Input 7 2 3 4 2 2 8" xfId="40446"/>
    <cellStyle name="Input 7 2 3 4 2 2 9" xfId="40447"/>
    <cellStyle name="Input 7 2 3 4 2 3" xfId="40448"/>
    <cellStyle name="Input 7 2 3 4 2 4" xfId="40449"/>
    <cellStyle name="Input 7 2 3 4 2 5" xfId="40450"/>
    <cellStyle name="Input 7 2 3 4 2 6" xfId="40451"/>
    <cellStyle name="Input 7 2 3 4 2 7" xfId="40452"/>
    <cellStyle name="Input 7 2 3 4 2 8" xfId="40453"/>
    <cellStyle name="Input 7 2 3 4 2 9" xfId="40454"/>
    <cellStyle name="Input 7 2 3 4 3" xfId="40455"/>
    <cellStyle name="Input 7 2 3 4 3 2" xfId="40456"/>
    <cellStyle name="Input 7 2 3 4 3 3" xfId="40457"/>
    <cellStyle name="Input 7 2 3 4 3 4" xfId="40458"/>
    <cellStyle name="Input 7 2 3 4 3 5" xfId="40459"/>
    <cellStyle name="Input 7 2 3 4 3 6" xfId="40460"/>
    <cellStyle name="Input 7 2 3 4 3 7" xfId="40461"/>
    <cellStyle name="Input 7 2 3 4 3 8" xfId="40462"/>
    <cellStyle name="Input 7 2 3 4 4" xfId="40463"/>
    <cellStyle name="Input 7 2 3 4 4 2" xfId="40464"/>
    <cellStyle name="Input 7 2 3 4 4 3" xfId="40465"/>
    <cellStyle name="Input 7 2 3 4 4 4" xfId="40466"/>
    <cellStyle name="Input 7 2 3 4 4 5" xfId="40467"/>
    <cellStyle name="Input 7 2 3 4 4 6" xfId="40468"/>
    <cellStyle name="Input 7 2 3 4 4 7" xfId="40469"/>
    <cellStyle name="Input 7 2 3 4 4 8" xfId="40470"/>
    <cellStyle name="Input 7 2 3 4 4 9" xfId="40471"/>
    <cellStyle name="Input 7 2 3 4 5" xfId="40472"/>
    <cellStyle name="Input 7 2 3 4 6" xfId="40473"/>
    <cellStyle name="Input 7 2 3 4 7" xfId="40474"/>
    <cellStyle name="Input 7 2 3 4 8" xfId="40475"/>
    <cellStyle name="Input 7 2 3 4 9" xfId="40476"/>
    <cellStyle name="Input 7 2 3 5" xfId="40477"/>
    <cellStyle name="Input 7 2 3 5 10" xfId="40478"/>
    <cellStyle name="Input 7 2 3 5 2" xfId="40479"/>
    <cellStyle name="Input 7 2 3 5 2 2" xfId="40480"/>
    <cellStyle name="Input 7 2 3 5 2 3" xfId="40481"/>
    <cellStyle name="Input 7 2 3 5 2 4" xfId="40482"/>
    <cellStyle name="Input 7 2 3 5 2 5" xfId="40483"/>
    <cellStyle name="Input 7 2 3 5 2 6" xfId="40484"/>
    <cellStyle name="Input 7 2 3 5 2 7" xfId="40485"/>
    <cellStyle name="Input 7 2 3 5 2 8" xfId="40486"/>
    <cellStyle name="Input 7 2 3 5 2 9" xfId="40487"/>
    <cellStyle name="Input 7 2 3 5 3" xfId="40488"/>
    <cellStyle name="Input 7 2 3 5 4" xfId="40489"/>
    <cellStyle name="Input 7 2 3 5 5" xfId="40490"/>
    <cellStyle name="Input 7 2 3 5 6" xfId="40491"/>
    <cellStyle name="Input 7 2 3 5 7" xfId="40492"/>
    <cellStyle name="Input 7 2 3 5 8" xfId="40493"/>
    <cellStyle name="Input 7 2 3 5 9" xfId="40494"/>
    <cellStyle name="Input 7 2 3 6" xfId="40495"/>
    <cellStyle name="Input 7 2 3 6 2" xfId="40496"/>
    <cellStyle name="Input 7 2 3 6 3" xfId="40497"/>
    <cellStyle name="Input 7 2 3 6 4" xfId="40498"/>
    <cellStyle name="Input 7 2 3 6 5" xfId="40499"/>
    <cellStyle name="Input 7 2 3 6 6" xfId="40500"/>
    <cellStyle name="Input 7 2 3 6 7" xfId="40501"/>
    <cellStyle name="Input 7 2 3 6 8" xfId="40502"/>
    <cellStyle name="Input 7 2 3 7" xfId="40503"/>
    <cellStyle name="Input 7 2 3 7 2" xfId="40504"/>
    <cellStyle name="Input 7 2 3 7 3" xfId="40505"/>
    <cellStyle name="Input 7 2 3 7 4" xfId="40506"/>
    <cellStyle name="Input 7 2 3 7 5" xfId="40507"/>
    <cellStyle name="Input 7 2 3 7 6" xfId="40508"/>
    <cellStyle name="Input 7 2 3 7 7" xfId="40509"/>
    <cellStyle name="Input 7 2 3 7 8" xfId="40510"/>
    <cellStyle name="Input 7 2 3 7 9" xfId="40511"/>
    <cellStyle name="Input 7 2 3 8" xfId="40512"/>
    <cellStyle name="Input 7 2 3 9" xfId="40513"/>
    <cellStyle name="Input 7 2 4" xfId="40514"/>
    <cellStyle name="Input 7 2 4 10" xfId="40515"/>
    <cellStyle name="Input 7 2 4 11" xfId="40516"/>
    <cellStyle name="Input 7 2 4 12" xfId="40517"/>
    <cellStyle name="Input 7 2 4 13" xfId="40518"/>
    <cellStyle name="Input 7 2 4 2" xfId="40519"/>
    <cellStyle name="Input 7 2 4 2 10" xfId="40520"/>
    <cellStyle name="Input 7 2 4 2 2" xfId="40521"/>
    <cellStyle name="Input 7 2 4 2 2 2" xfId="40522"/>
    <cellStyle name="Input 7 2 4 2 2 3" xfId="40523"/>
    <cellStyle name="Input 7 2 4 2 2 4" xfId="40524"/>
    <cellStyle name="Input 7 2 4 2 2 5" xfId="40525"/>
    <cellStyle name="Input 7 2 4 2 2 6" xfId="40526"/>
    <cellStyle name="Input 7 2 4 2 2 7" xfId="40527"/>
    <cellStyle name="Input 7 2 4 2 2 8" xfId="40528"/>
    <cellStyle name="Input 7 2 4 2 2 9" xfId="40529"/>
    <cellStyle name="Input 7 2 4 2 3" xfId="40530"/>
    <cellStyle name="Input 7 2 4 2 4" xfId="40531"/>
    <cellStyle name="Input 7 2 4 2 5" xfId="40532"/>
    <cellStyle name="Input 7 2 4 2 6" xfId="40533"/>
    <cellStyle name="Input 7 2 4 2 7" xfId="40534"/>
    <cellStyle name="Input 7 2 4 2 8" xfId="40535"/>
    <cellStyle name="Input 7 2 4 2 9" xfId="40536"/>
    <cellStyle name="Input 7 2 4 3" xfId="40537"/>
    <cellStyle name="Input 7 2 4 3 2" xfId="40538"/>
    <cellStyle name="Input 7 2 4 3 3" xfId="40539"/>
    <cellStyle name="Input 7 2 4 3 4" xfId="40540"/>
    <cellStyle name="Input 7 2 4 3 5" xfId="40541"/>
    <cellStyle name="Input 7 2 4 3 6" xfId="40542"/>
    <cellStyle name="Input 7 2 4 3 7" xfId="40543"/>
    <cellStyle name="Input 7 2 4 3 8" xfId="40544"/>
    <cellStyle name="Input 7 2 4 4" xfId="40545"/>
    <cellStyle name="Input 7 2 4 4 2" xfId="40546"/>
    <cellStyle name="Input 7 2 4 4 3" xfId="40547"/>
    <cellStyle name="Input 7 2 4 4 4" xfId="40548"/>
    <cellStyle name="Input 7 2 4 4 5" xfId="40549"/>
    <cellStyle name="Input 7 2 4 4 6" xfId="40550"/>
    <cellStyle name="Input 7 2 4 4 7" xfId="40551"/>
    <cellStyle name="Input 7 2 4 4 8" xfId="40552"/>
    <cellStyle name="Input 7 2 4 4 9" xfId="40553"/>
    <cellStyle name="Input 7 2 4 5" xfId="40554"/>
    <cellStyle name="Input 7 2 4 6" xfId="40555"/>
    <cellStyle name="Input 7 2 4 7" xfId="40556"/>
    <cellStyle name="Input 7 2 4 8" xfId="40557"/>
    <cellStyle name="Input 7 2 4 9" xfId="40558"/>
    <cellStyle name="Input 7 2 5" xfId="40559"/>
    <cellStyle name="Input 7 2 5 2" xfId="40560"/>
    <cellStyle name="Input 7 2 5 3" xfId="40561"/>
    <cellStyle name="Input 7 2 5 4" xfId="40562"/>
    <cellStyle name="Input 7 2 5 5" xfId="40563"/>
    <cellStyle name="Input 7 2 5 6" xfId="40564"/>
    <cellStyle name="Input 7 2 5 7" xfId="40565"/>
    <cellStyle name="Input 7 2 5 8" xfId="40566"/>
    <cellStyle name="Input 7 2 5 9" xfId="40567"/>
    <cellStyle name="Input 7 2 6" xfId="40568"/>
    <cellStyle name="Input 7 2 7" xfId="40569"/>
    <cellStyle name="Input 7 2 8" xfId="40570"/>
    <cellStyle name="Input 7 2 9" xfId="40571"/>
    <cellStyle name="Input 7 3" xfId="40572"/>
    <cellStyle name="Input 7 3 10" xfId="40573"/>
    <cellStyle name="Input 7 3 11" xfId="40574"/>
    <cellStyle name="Input 7 3 12" xfId="40575"/>
    <cellStyle name="Input 7 3 13" xfId="40576"/>
    <cellStyle name="Input 7 3 14" xfId="40577"/>
    <cellStyle name="Input 7 3 15" xfId="40578"/>
    <cellStyle name="Input 7 3 16" xfId="40579"/>
    <cellStyle name="Input 7 3 17" xfId="40580"/>
    <cellStyle name="Input 7 3 18" xfId="40581"/>
    <cellStyle name="Input 7 3 19" xfId="40582"/>
    <cellStyle name="Input 7 3 2" xfId="40583"/>
    <cellStyle name="Input 7 3 2 10" xfId="40584"/>
    <cellStyle name="Input 7 3 2 11" xfId="40585"/>
    <cellStyle name="Input 7 3 2 12" xfId="40586"/>
    <cellStyle name="Input 7 3 2 13" xfId="40587"/>
    <cellStyle name="Input 7 3 2 2" xfId="40588"/>
    <cellStyle name="Input 7 3 2 2 10" xfId="40589"/>
    <cellStyle name="Input 7 3 2 2 2" xfId="40590"/>
    <cellStyle name="Input 7 3 2 2 2 2" xfId="40591"/>
    <cellStyle name="Input 7 3 2 2 2 3" xfId="40592"/>
    <cellStyle name="Input 7 3 2 2 2 4" xfId="40593"/>
    <cellStyle name="Input 7 3 2 2 2 5" xfId="40594"/>
    <cellStyle name="Input 7 3 2 2 2 6" xfId="40595"/>
    <cellStyle name="Input 7 3 2 2 2 7" xfId="40596"/>
    <cellStyle name="Input 7 3 2 2 2 8" xfId="40597"/>
    <cellStyle name="Input 7 3 2 2 2 9" xfId="40598"/>
    <cellStyle name="Input 7 3 2 2 3" xfId="40599"/>
    <cellStyle name="Input 7 3 2 2 4" xfId="40600"/>
    <cellStyle name="Input 7 3 2 2 5" xfId="40601"/>
    <cellStyle name="Input 7 3 2 2 6" xfId="40602"/>
    <cellStyle name="Input 7 3 2 2 7" xfId="40603"/>
    <cellStyle name="Input 7 3 2 2 8" xfId="40604"/>
    <cellStyle name="Input 7 3 2 2 9" xfId="40605"/>
    <cellStyle name="Input 7 3 2 3" xfId="40606"/>
    <cellStyle name="Input 7 3 2 3 2" xfId="40607"/>
    <cellStyle name="Input 7 3 2 3 3" xfId="40608"/>
    <cellStyle name="Input 7 3 2 3 4" xfId="40609"/>
    <cellStyle name="Input 7 3 2 3 5" xfId="40610"/>
    <cellStyle name="Input 7 3 2 3 6" xfId="40611"/>
    <cellStyle name="Input 7 3 2 3 7" xfId="40612"/>
    <cellStyle name="Input 7 3 2 3 8" xfId="40613"/>
    <cellStyle name="Input 7 3 2 4" xfId="40614"/>
    <cellStyle name="Input 7 3 2 4 2" xfId="40615"/>
    <cellStyle name="Input 7 3 2 4 3" xfId="40616"/>
    <cellStyle name="Input 7 3 2 4 4" xfId="40617"/>
    <cellStyle name="Input 7 3 2 4 5" xfId="40618"/>
    <cellStyle name="Input 7 3 2 4 6" xfId="40619"/>
    <cellStyle name="Input 7 3 2 4 7" xfId="40620"/>
    <cellStyle name="Input 7 3 2 4 8" xfId="40621"/>
    <cellStyle name="Input 7 3 2 4 9" xfId="40622"/>
    <cellStyle name="Input 7 3 2 5" xfId="40623"/>
    <cellStyle name="Input 7 3 2 6" xfId="40624"/>
    <cellStyle name="Input 7 3 2 7" xfId="40625"/>
    <cellStyle name="Input 7 3 2 8" xfId="40626"/>
    <cellStyle name="Input 7 3 2 9" xfId="40627"/>
    <cellStyle name="Input 7 3 3" xfId="40628"/>
    <cellStyle name="Input 7 3 3 10" xfId="40629"/>
    <cellStyle name="Input 7 3 3 11" xfId="40630"/>
    <cellStyle name="Input 7 3 3 12" xfId="40631"/>
    <cellStyle name="Input 7 3 3 13" xfId="40632"/>
    <cellStyle name="Input 7 3 3 2" xfId="40633"/>
    <cellStyle name="Input 7 3 3 2 10" xfId="40634"/>
    <cellStyle name="Input 7 3 3 2 2" xfId="40635"/>
    <cellStyle name="Input 7 3 3 2 2 2" xfId="40636"/>
    <cellStyle name="Input 7 3 3 2 2 3" xfId="40637"/>
    <cellStyle name="Input 7 3 3 2 2 4" xfId="40638"/>
    <cellStyle name="Input 7 3 3 2 2 5" xfId="40639"/>
    <cellStyle name="Input 7 3 3 2 2 6" xfId="40640"/>
    <cellStyle name="Input 7 3 3 2 2 7" xfId="40641"/>
    <cellStyle name="Input 7 3 3 2 2 8" xfId="40642"/>
    <cellStyle name="Input 7 3 3 2 2 9" xfId="40643"/>
    <cellStyle name="Input 7 3 3 2 3" xfId="40644"/>
    <cellStyle name="Input 7 3 3 2 4" xfId="40645"/>
    <cellStyle name="Input 7 3 3 2 5" xfId="40646"/>
    <cellStyle name="Input 7 3 3 2 6" xfId="40647"/>
    <cellStyle name="Input 7 3 3 2 7" xfId="40648"/>
    <cellStyle name="Input 7 3 3 2 8" xfId="40649"/>
    <cellStyle name="Input 7 3 3 2 9" xfId="40650"/>
    <cellStyle name="Input 7 3 3 3" xfId="40651"/>
    <cellStyle name="Input 7 3 3 3 2" xfId="40652"/>
    <cellStyle name="Input 7 3 3 3 3" xfId="40653"/>
    <cellStyle name="Input 7 3 3 3 4" xfId="40654"/>
    <cellStyle name="Input 7 3 3 3 5" xfId="40655"/>
    <cellStyle name="Input 7 3 3 3 6" xfId="40656"/>
    <cellStyle name="Input 7 3 3 3 7" xfId="40657"/>
    <cellStyle name="Input 7 3 3 3 8" xfId="40658"/>
    <cellStyle name="Input 7 3 3 4" xfId="40659"/>
    <cellStyle name="Input 7 3 3 4 2" xfId="40660"/>
    <cellStyle name="Input 7 3 3 4 3" xfId="40661"/>
    <cellStyle name="Input 7 3 3 4 4" xfId="40662"/>
    <cellStyle name="Input 7 3 3 4 5" xfId="40663"/>
    <cellStyle name="Input 7 3 3 4 6" xfId="40664"/>
    <cellStyle name="Input 7 3 3 4 7" xfId="40665"/>
    <cellStyle name="Input 7 3 3 4 8" xfId="40666"/>
    <cellStyle name="Input 7 3 3 4 9" xfId="40667"/>
    <cellStyle name="Input 7 3 3 5" xfId="40668"/>
    <cellStyle name="Input 7 3 3 6" xfId="40669"/>
    <cellStyle name="Input 7 3 3 7" xfId="40670"/>
    <cellStyle name="Input 7 3 3 8" xfId="40671"/>
    <cellStyle name="Input 7 3 3 9" xfId="40672"/>
    <cellStyle name="Input 7 3 4" xfId="40673"/>
    <cellStyle name="Input 7 3 4 10" xfId="40674"/>
    <cellStyle name="Input 7 3 4 11" xfId="40675"/>
    <cellStyle name="Input 7 3 4 12" xfId="40676"/>
    <cellStyle name="Input 7 3 4 13" xfId="40677"/>
    <cellStyle name="Input 7 3 4 2" xfId="40678"/>
    <cellStyle name="Input 7 3 4 2 10" xfId="40679"/>
    <cellStyle name="Input 7 3 4 2 2" xfId="40680"/>
    <cellStyle name="Input 7 3 4 2 2 2" xfId="40681"/>
    <cellStyle name="Input 7 3 4 2 2 3" xfId="40682"/>
    <cellStyle name="Input 7 3 4 2 2 4" xfId="40683"/>
    <cellStyle name="Input 7 3 4 2 2 5" xfId="40684"/>
    <cellStyle name="Input 7 3 4 2 2 6" xfId="40685"/>
    <cellStyle name="Input 7 3 4 2 2 7" xfId="40686"/>
    <cellStyle name="Input 7 3 4 2 2 8" xfId="40687"/>
    <cellStyle name="Input 7 3 4 2 2 9" xfId="40688"/>
    <cellStyle name="Input 7 3 4 2 3" xfId="40689"/>
    <cellStyle name="Input 7 3 4 2 4" xfId="40690"/>
    <cellStyle name="Input 7 3 4 2 5" xfId="40691"/>
    <cellStyle name="Input 7 3 4 2 6" xfId="40692"/>
    <cellStyle name="Input 7 3 4 2 7" xfId="40693"/>
    <cellStyle name="Input 7 3 4 2 8" xfId="40694"/>
    <cellStyle name="Input 7 3 4 2 9" xfId="40695"/>
    <cellStyle name="Input 7 3 4 3" xfId="40696"/>
    <cellStyle name="Input 7 3 4 3 2" xfId="40697"/>
    <cellStyle name="Input 7 3 4 3 3" xfId="40698"/>
    <cellStyle name="Input 7 3 4 3 4" xfId="40699"/>
    <cellStyle name="Input 7 3 4 3 5" xfId="40700"/>
    <cellStyle name="Input 7 3 4 3 6" xfId="40701"/>
    <cellStyle name="Input 7 3 4 3 7" xfId="40702"/>
    <cellStyle name="Input 7 3 4 3 8" xfId="40703"/>
    <cellStyle name="Input 7 3 4 4" xfId="40704"/>
    <cellStyle name="Input 7 3 4 4 2" xfId="40705"/>
    <cellStyle name="Input 7 3 4 4 3" xfId="40706"/>
    <cellStyle name="Input 7 3 4 4 4" xfId="40707"/>
    <cellStyle name="Input 7 3 4 4 5" xfId="40708"/>
    <cellStyle name="Input 7 3 4 4 6" xfId="40709"/>
    <cellStyle name="Input 7 3 4 4 7" xfId="40710"/>
    <cellStyle name="Input 7 3 4 4 8" xfId="40711"/>
    <cellStyle name="Input 7 3 4 4 9" xfId="40712"/>
    <cellStyle name="Input 7 3 4 5" xfId="40713"/>
    <cellStyle name="Input 7 3 4 6" xfId="40714"/>
    <cellStyle name="Input 7 3 4 7" xfId="40715"/>
    <cellStyle name="Input 7 3 4 8" xfId="40716"/>
    <cellStyle name="Input 7 3 4 9" xfId="40717"/>
    <cellStyle name="Input 7 3 5" xfId="40718"/>
    <cellStyle name="Input 7 3 5 10" xfId="40719"/>
    <cellStyle name="Input 7 3 5 11" xfId="40720"/>
    <cellStyle name="Input 7 3 5 12" xfId="40721"/>
    <cellStyle name="Input 7 3 5 13" xfId="40722"/>
    <cellStyle name="Input 7 3 5 2" xfId="40723"/>
    <cellStyle name="Input 7 3 5 2 10" xfId="40724"/>
    <cellStyle name="Input 7 3 5 2 2" xfId="40725"/>
    <cellStyle name="Input 7 3 5 2 2 2" xfId="40726"/>
    <cellStyle name="Input 7 3 5 2 2 3" xfId="40727"/>
    <cellStyle name="Input 7 3 5 2 2 4" xfId="40728"/>
    <cellStyle name="Input 7 3 5 2 2 5" xfId="40729"/>
    <cellStyle name="Input 7 3 5 2 2 6" xfId="40730"/>
    <cellStyle name="Input 7 3 5 2 2 7" xfId="40731"/>
    <cellStyle name="Input 7 3 5 2 2 8" xfId="40732"/>
    <cellStyle name="Input 7 3 5 2 2 9" xfId="40733"/>
    <cellStyle name="Input 7 3 5 2 3" xfId="40734"/>
    <cellStyle name="Input 7 3 5 2 4" xfId="40735"/>
    <cellStyle name="Input 7 3 5 2 5" xfId="40736"/>
    <cellStyle name="Input 7 3 5 2 6" xfId="40737"/>
    <cellStyle name="Input 7 3 5 2 7" xfId="40738"/>
    <cellStyle name="Input 7 3 5 2 8" xfId="40739"/>
    <cellStyle name="Input 7 3 5 2 9" xfId="40740"/>
    <cellStyle name="Input 7 3 5 3" xfId="40741"/>
    <cellStyle name="Input 7 3 5 3 2" xfId="40742"/>
    <cellStyle name="Input 7 3 5 3 3" xfId="40743"/>
    <cellStyle name="Input 7 3 5 3 4" xfId="40744"/>
    <cellStyle name="Input 7 3 5 3 5" xfId="40745"/>
    <cellStyle name="Input 7 3 5 3 6" xfId="40746"/>
    <cellStyle name="Input 7 3 5 3 7" xfId="40747"/>
    <cellStyle name="Input 7 3 5 3 8" xfId="40748"/>
    <cellStyle name="Input 7 3 5 4" xfId="40749"/>
    <cellStyle name="Input 7 3 5 4 2" xfId="40750"/>
    <cellStyle name="Input 7 3 5 4 3" xfId="40751"/>
    <cellStyle name="Input 7 3 5 4 4" xfId="40752"/>
    <cellStyle name="Input 7 3 5 4 5" xfId="40753"/>
    <cellStyle name="Input 7 3 5 4 6" xfId="40754"/>
    <cellStyle name="Input 7 3 5 4 7" xfId="40755"/>
    <cellStyle name="Input 7 3 5 4 8" xfId="40756"/>
    <cellStyle name="Input 7 3 5 4 9" xfId="40757"/>
    <cellStyle name="Input 7 3 5 5" xfId="40758"/>
    <cellStyle name="Input 7 3 5 6" xfId="40759"/>
    <cellStyle name="Input 7 3 5 7" xfId="40760"/>
    <cellStyle name="Input 7 3 5 8" xfId="40761"/>
    <cellStyle name="Input 7 3 5 9" xfId="40762"/>
    <cellStyle name="Input 7 3 6" xfId="40763"/>
    <cellStyle name="Input 7 3 6 10" xfId="40764"/>
    <cellStyle name="Input 7 3 6 2" xfId="40765"/>
    <cellStyle name="Input 7 3 6 2 2" xfId="40766"/>
    <cellStyle name="Input 7 3 6 2 3" xfId="40767"/>
    <cellStyle name="Input 7 3 6 2 4" xfId="40768"/>
    <cellStyle name="Input 7 3 6 2 5" xfId="40769"/>
    <cellStyle name="Input 7 3 6 2 6" xfId="40770"/>
    <cellStyle name="Input 7 3 6 2 7" xfId="40771"/>
    <cellStyle name="Input 7 3 6 2 8" xfId="40772"/>
    <cellStyle name="Input 7 3 6 2 9" xfId="40773"/>
    <cellStyle name="Input 7 3 6 3" xfId="40774"/>
    <cellStyle name="Input 7 3 6 4" xfId="40775"/>
    <cellStyle name="Input 7 3 6 5" xfId="40776"/>
    <cellStyle name="Input 7 3 6 6" xfId="40777"/>
    <cellStyle name="Input 7 3 6 7" xfId="40778"/>
    <cellStyle name="Input 7 3 6 8" xfId="40779"/>
    <cellStyle name="Input 7 3 6 9" xfId="40780"/>
    <cellStyle name="Input 7 3 7" xfId="40781"/>
    <cellStyle name="Input 7 3 7 2" xfId="40782"/>
    <cellStyle name="Input 7 3 7 3" xfId="40783"/>
    <cellStyle name="Input 7 3 7 4" xfId="40784"/>
    <cellStyle name="Input 7 3 7 5" xfId="40785"/>
    <cellStyle name="Input 7 3 7 6" xfId="40786"/>
    <cellStyle name="Input 7 3 7 7" xfId="40787"/>
    <cellStyle name="Input 7 3 7 8" xfId="40788"/>
    <cellStyle name="Input 7 3 8" xfId="40789"/>
    <cellStyle name="Input 7 3 8 2" xfId="40790"/>
    <cellStyle name="Input 7 3 8 3" xfId="40791"/>
    <cellStyle name="Input 7 3 8 4" xfId="40792"/>
    <cellStyle name="Input 7 3 8 5" xfId="40793"/>
    <cellStyle name="Input 7 3 8 6" xfId="40794"/>
    <cellStyle name="Input 7 3 8 7" xfId="40795"/>
    <cellStyle name="Input 7 3 8 8" xfId="40796"/>
    <cellStyle name="Input 7 3 8 9" xfId="40797"/>
    <cellStyle name="Input 7 3 9" xfId="40798"/>
    <cellStyle name="Input 7 4" xfId="40799"/>
    <cellStyle name="Input 7 4 10" xfId="40800"/>
    <cellStyle name="Input 7 4 11" xfId="40801"/>
    <cellStyle name="Input 7 4 12" xfId="40802"/>
    <cellStyle name="Input 7 4 13" xfId="40803"/>
    <cellStyle name="Input 7 4 14" xfId="40804"/>
    <cellStyle name="Input 7 4 15" xfId="40805"/>
    <cellStyle name="Input 7 4 16" xfId="40806"/>
    <cellStyle name="Input 7 4 17" xfId="40807"/>
    <cellStyle name="Input 7 4 18" xfId="40808"/>
    <cellStyle name="Input 7 4 2" xfId="40809"/>
    <cellStyle name="Input 7 4 2 10" xfId="40810"/>
    <cellStyle name="Input 7 4 2 11" xfId="40811"/>
    <cellStyle name="Input 7 4 2 12" xfId="40812"/>
    <cellStyle name="Input 7 4 2 13" xfId="40813"/>
    <cellStyle name="Input 7 4 2 2" xfId="40814"/>
    <cellStyle name="Input 7 4 2 2 10" xfId="40815"/>
    <cellStyle name="Input 7 4 2 2 2" xfId="40816"/>
    <cellStyle name="Input 7 4 2 2 2 2" xfId="40817"/>
    <cellStyle name="Input 7 4 2 2 2 3" xfId="40818"/>
    <cellStyle name="Input 7 4 2 2 2 4" xfId="40819"/>
    <cellStyle name="Input 7 4 2 2 2 5" xfId="40820"/>
    <cellStyle name="Input 7 4 2 2 2 6" xfId="40821"/>
    <cellStyle name="Input 7 4 2 2 2 7" xfId="40822"/>
    <cellStyle name="Input 7 4 2 2 2 8" xfId="40823"/>
    <cellStyle name="Input 7 4 2 2 2 9" xfId="40824"/>
    <cellStyle name="Input 7 4 2 2 3" xfId="40825"/>
    <cellStyle name="Input 7 4 2 2 4" xfId="40826"/>
    <cellStyle name="Input 7 4 2 2 5" xfId="40827"/>
    <cellStyle name="Input 7 4 2 2 6" xfId="40828"/>
    <cellStyle name="Input 7 4 2 2 7" xfId="40829"/>
    <cellStyle name="Input 7 4 2 2 8" xfId="40830"/>
    <cellStyle name="Input 7 4 2 2 9" xfId="40831"/>
    <cellStyle name="Input 7 4 2 3" xfId="40832"/>
    <cellStyle name="Input 7 4 2 3 2" xfId="40833"/>
    <cellStyle name="Input 7 4 2 3 3" xfId="40834"/>
    <cellStyle name="Input 7 4 2 3 4" xfId="40835"/>
    <cellStyle name="Input 7 4 2 3 5" xfId="40836"/>
    <cellStyle name="Input 7 4 2 3 6" xfId="40837"/>
    <cellStyle name="Input 7 4 2 3 7" xfId="40838"/>
    <cellStyle name="Input 7 4 2 3 8" xfId="40839"/>
    <cellStyle name="Input 7 4 2 4" xfId="40840"/>
    <cellStyle name="Input 7 4 2 4 2" xfId="40841"/>
    <cellStyle name="Input 7 4 2 4 3" xfId="40842"/>
    <cellStyle name="Input 7 4 2 4 4" xfId="40843"/>
    <cellStyle name="Input 7 4 2 4 5" xfId="40844"/>
    <cellStyle name="Input 7 4 2 4 6" xfId="40845"/>
    <cellStyle name="Input 7 4 2 4 7" xfId="40846"/>
    <cellStyle name="Input 7 4 2 4 8" xfId="40847"/>
    <cellStyle name="Input 7 4 2 4 9" xfId="40848"/>
    <cellStyle name="Input 7 4 2 5" xfId="40849"/>
    <cellStyle name="Input 7 4 2 6" xfId="40850"/>
    <cellStyle name="Input 7 4 2 7" xfId="40851"/>
    <cellStyle name="Input 7 4 2 8" xfId="40852"/>
    <cellStyle name="Input 7 4 2 9" xfId="40853"/>
    <cellStyle name="Input 7 4 3" xfId="40854"/>
    <cellStyle name="Input 7 4 3 10" xfId="40855"/>
    <cellStyle name="Input 7 4 3 11" xfId="40856"/>
    <cellStyle name="Input 7 4 3 12" xfId="40857"/>
    <cellStyle name="Input 7 4 3 13" xfId="40858"/>
    <cellStyle name="Input 7 4 3 2" xfId="40859"/>
    <cellStyle name="Input 7 4 3 2 10" xfId="40860"/>
    <cellStyle name="Input 7 4 3 2 2" xfId="40861"/>
    <cellStyle name="Input 7 4 3 2 2 2" xfId="40862"/>
    <cellStyle name="Input 7 4 3 2 2 3" xfId="40863"/>
    <cellStyle name="Input 7 4 3 2 2 4" xfId="40864"/>
    <cellStyle name="Input 7 4 3 2 2 5" xfId="40865"/>
    <cellStyle name="Input 7 4 3 2 2 6" xfId="40866"/>
    <cellStyle name="Input 7 4 3 2 2 7" xfId="40867"/>
    <cellStyle name="Input 7 4 3 2 2 8" xfId="40868"/>
    <cellStyle name="Input 7 4 3 2 2 9" xfId="40869"/>
    <cellStyle name="Input 7 4 3 2 3" xfId="40870"/>
    <cellStyle name="Input 7 4 3 2 4" xfId="40871"/>
    <cellStyle name="Input 7 4 3 2 5" xfId="40872"/>
    <cellStyle name="Input 7 4 3 2 6" xfId="40873"/>
    <cellStyle name="Input 7 4 3 2 7" xfId="40874"/>
    <cellStyle name="Input 7 4 3 2 8" xfId="40875"/>
    <cellStyle name="Input 7 4 3 2 9" xfId="40876"/>
    <cellStyle name="Input 7 4 3 3" xfId="40877"/>
    <cellStyle name="Input 7 4 3 3 2" xfId="40878"/>
    <cellStyle name="Input 7 4 3 3 3" xfId="40879"/>
    <cellStyle name="Input 7 4 3 3 4" xfId="40880"/>
    <cellStyle name="Input 7 4 3 3 5" xfId="40881"/>
    <cellStyle name="Input 7 4 3 3 6" xfId="40882"/>
    <cellStyle name="Input 7 4 3 3 7" xfId="40883"/>
    <cellStyle name="Input 7 4 3 3 8" xfId="40884"/>
    <cellStyle name="Input 7 4 3 4" xfId="40885"/>
    <cellStyle name="Input 7 4 3 4 2" xfId="40886"/>
    <cellStyle name="Input 7 4 3 4 3" xfId="40887"/>
    <cellStyle name="Input 7 4 3 4 4" xfId="40888"/>
    <cellStyle name="Input 7 4 3 4 5" xfId="40889"/>
    <cellStyle name="Input 7 4 3 4 6" xfId="40890"/>
    <cellStyle name="Input 7 4 3 4 7" xfId="40891"/>
    <cellStyle name="Input 7 4 3 4 8" xfId="40892"/>
    <cellStyle name="Input 7 4 3 4 9" xfId="40893"/>
    <cellStyle name="Input 7 4 3 5" xfId="40894"/>
    <cellStyle name="Input 7 4 3 6" xfId="40895"/>
    <cellStyle name="Input 7 4 3 7" xfId="40896"/>
    <cellStyle name="Input 7 4 3 8" xfId="40897"/>
    <cellStyle name="Input 7 4 3 9" xfId="40898"/>
    <cellStyle name="Input 7 4 4" xfId="40899"/>
    <cellStyle name="Input 7 4 4 10" xfId="40900"/>
    <cellStyle name="Input 7 4 4 11" xfId="40901"/>
    <cellStyle name="Input 7 4 4 12" xfId="40902"/>
    <cellStyle name="Input 7 4 4 13" xfId="40903"/>
    <cellStyle name="Input 7 4 4 2" xfId="40904"/>
    <cellStyle name="Input 7 4 4 2 10" xfId="40905"/>
    <cellStyle name="Input 7 4 4 2 2" xfId="40906"/>
    <cellStyle name="Input 7 4 4 2 2 2" xfId="40907"/>
    <cellStyle name="Input 7 4 4 2 2 3" xfId="40908"/>
    <cellStyle name="Input 7 4 4 2 2 4" xfId="40909"/>
    <cellStyle name="Input 7 4 4 2 2 5" xfId="40910"/>
    <cellStyle name="Input 7 4 4 2 2 6" xfId="40911"/>
    <cellStyle name="Input 7 4 4 2 2 7" xfId="40912"/>
    <cellStyle name="Input 7 4 4 2 2 8" xfId="40913"/>
    <cellStyle name="Input 7 4 4 2 2 9" xfId="40914"/>
    <cellStyle name="Input 7 4 4 2 3" xfId="40915"/>
    <cellStyle name="Input 7 4 4 2 4" xfId="40916"/>
    <cellStyle name="Input 7 4 4 2 5" xfId="40917"/>
    <cellStyle name="Input 7 4 4 2 6" xfId="40918"/>
    <cellStyle name="Input 7 4 4 2 7" xfId="40919"/>
    <cellStyle name="Input 7 4 4 2 8" xfId="40920"/>
    <cellStyle name="Input 7 4 4 2 9" xfId="40921"/>
    <cellStyle name="Input 7 4 4 3" xfId="40922"/>
    <cellStyle name="Input 7 4 4 3 2" xfId="40923"/>
    <cellStyle name="Input 7 4 4 3 3" xfId="40924"/>
    <cellStyle name="Input 7 4 4 3 4" xfId="40925"/>
    <cellStyle name="Input 7 4 4 3 5" xfId="40926"/>
    <cellStyle name="Input 7 4 4 3 6" xfId="40927"/>
    <cellStyle name="Input 7 4 4 3 7" xfId="40928"/>
    <cellStyle name="Input 7 4 4 3 8" xfId="40929"/>
    <cellStyle name="Input 7 4 4 4" xfId="40930"/>
    <cellStyle name="Input 7 4 4 4 2" xfId="40931"/>
    <cellStyle name="Input 7 4 4 4 3" xfId="40932"/>
    <cellStyle name="Input 7 4 4 4 4" xfId="40933"/>
    <cellStyle name="Input 7 4 4 4 5" xfId="40934"/>
    <cellStyle name="Input 7 4 4 4 6" xfId="40935"/>
    <cellStyle name="Input 7 4 4 4 7" xfId="40936"/>
    <cellStyle name="Input 7 4 4 4 8" xfId="40937"/>
    <cellStyle name="Input 7 4 4 4 9" xfId="40938"/>
    <cellStyle name="Input 7 4 4 5" xfId="40939"/>
    <cellStyle name="Input 7 4 4 6" xfId="40940"/>
    <cellStyle name="Input 7 4 4 7" xfId="40941"/>
    <cellStyle name="Input 7 4 4 8" xfId="40942"/>
    <cellStyle name="Input 7 4 4 9" xfId="40943"/>
    <cellStyle name="Input 7 4 5" xfId="40944"/>
    <cellStyle name="Input 7 4 5 10" xfId="40945"/>
    <cellStyle name="Input 7 4 5 11" xfId="40946"/>
    <cellStyle name="Input 7 4 5 12" xfId="40947"/>
    <cellStyle name="Input 7 4 5 13" xfId="40948"/>
    <cellStyle name="Input 7 4 5 2" xfId="40949"/>
    <cellStyle name="Input 7 4 5 2 10" xfId="40950"/>
    <cellStyle name="Input 7 4 5 2 2" xfId="40951"/>
    <cellStyle name="Input 7 4 5 2 2 2" xfId="40952"/>
    <cellStyle name="Input 7 4 5 2 2 3" xfId="40953"/>
    <cellStyle name="Input 7 4 5 2 2 4" xfId="40954"/>
    <cellStyle name="Input 7 4 5 2 2 5" xfId="40955"/>
    <cellStyle name="Input 7 4 5 2 2 6" xfId="40956"/>
    <cellStyle name="Input 7 4 5 2 2 7" xfId="40957"/>
    <cellStyle name="Input 7 4 5 2 2 8" xfId="40958"/>
    <cellStyle name="Input 7 4 5 2 2 9" xfId="40959"/>
    <cellStyle name="Input 7 4 5 2 3" xfId="40960"/>
    <cellStyle name="Input 7 4 5 2 4" xfId="40961"/>
    <cellStyle name="Input 7 4 5 2 5" xfId="40962"/>
    <cellStyle name="Input 7 4 5 2 6" xfId="40963"/>
    <cellStyle name="Input 7 4 5 2 7" xfId="40964"/>
    <cellStyle name="Input 7 4 5 2 8" xfId="40965"/>
    <cellStyle name="Input 7 4 5 2 9" xfId="40966"/>
    <cellStyle name="Input 7 4 5 3" xfId="40967"/>
    <cellStyle name="Input 7 4 5 3 2" xfId="40968"/>
    <cellStyle name="Input 7 4 5 3 3" xfId="40969"/>
    <cellStyle name="Input 7 4 5 3 4" xfId="40970"/>
    <cellStyle name="Input 7 4 5 3 5" xfId="40971"/>
    <cellStyle name="Input 7 4 5 3 6" xfId="40972"/>
    <cellStyle name="Input 7 4 5 3 7" xfId="40973"/>
    <cellStyle name="Input 7 4 5 3 8" xfId="40974"/>
    <cellStyle name="Input 7 4 5 4" xfId="40975"/>
    <cellStyle name="Input 7 4 5 4 2" xfId="40976"/>
    <cellStyle name="Input 7 4 5 4 3" xfId="40977"/>
    <cellStyle name="Input 7 4 5 4 4" xfId="40978"/>
    <cellStyle name="Input 7 4 5 4 5" xfId="40979"/>
    <cellStyle name="Input 7 4 5 4 6" xfId="40980"/>
    <cellStyle name="Input 7 4 5 4 7" xfId="40981"/>
    <cellStyle name="Input 7 4 5 4 8" xfId="40982"/>
    <cellStyle name="Input 7 4 5 4 9" xfId="40983"/>
    <cellStyle name="Input 7 4 5 5" xfId="40984"/>
    <cellStyle name="Input 7 4 5 6" xfId="40985"/>
    <cellStyle name="Input 7 4 5 7" xfId="40986"/>
    <cellStyle name="Input 7 4 5 8" xfId="40987"/>
    <cellStyle name="Input 7 4 5 9" xfId="40988"/>
    <cellStyle name="Input 7 4 6" xfId="40989"/>
    <cellStyle name="Input 7 4 6 10" xfId="40990"/>
    <cellStyle name="Input 7 4 6 2" xfId="40991"/>
    <cellStyle name="Input 7 4 6 2 2" xfId="40992"/>
    <cellStyle name="Input 7 4 6 2 3" xfId="40993"/>
    <cellStyle name="Input 7 4 6 2 4" xfId="40994"/>
    <cellStyle name="Input 7 4 6 2 5" xfId="40995"/>
    <cellStyle name="Input 7 4 6 2 6" xfId="40996"/>
    <cellStyle name="Input 7 4 6 2 7" xfId="40997"/>
    <cellStyle name="Input 7 4 6 2 8" xfId="40998"/>
    <cellStyle name="Input 7 4 6 2 9" xfId="40999"/>
    <cellStyle name="Input 7 4 6 3" xfId="41000"/>
    <cellStyle name="Input 7 4 6 4" xfId="41001"/>
    <cellStyle name="Input 7 4 6 5" xfId="41002"/>
    <cellStyle name="Input 7 4 6 6" xfId="41003"/>
    <cellStyle name="Input 7 4 6 7" xfId="41004"/>
    <cellStyle name="Input 7 4 6 8" xfId="41005"/>
    <cellStyle name="Input 7 4 6 9" xfId="41006"/>
    <cellStyle name="Input 7 4 7" xfId="41007"/>
    <cellStyle name="Input 7 4 7 2" xfId="41008"/>
    <cellStyle name="Input 7 4 7 3" xfId="41009"/>
    <cellStyle name="Input 7 4 7 4" xfId="41010"/>
    <cellStyle name="Input 7 4 7 5" xfId="41011"/>
    <cellStyle name="Input 7 4 7 6" xfId="41012"/>
    <cellStyle name="Input 7 4 7 7" xfId="41013"/>
    <cellStyle name="Input 7 4 7 8" xfId="41014"/>
    <cellStyle name="Input 7 4 8" xfId="41015"/>
    <cellStyle name="Input 7 4 8 2" xfId="41016"/>
    <cellStyle name="Input 7 4 8 3" xfId="41017"/>
    <cellStyle name="Input 7 4 8 4" xfId="41018"/>
    <cellStyle name="Input 7 4 8 5" xfId="41019"/>
    <cellStyle name="Input 7 4 8 6" xfId="41020"/>
    <cellStyle name="Input 7 4 8 7" xfId="41021"/>
    <cellStyle name="Input 7 4 8 8" xfId="41022"/>
    <cellStyle name="Input 7 4 8 9" xfId="41023"/>
    <cellStyle name="Input 7 4 9" xfId="41024"/>
    <cellStyle name="Input 7 5" xfId="41025"/>
    <cellStyle name="Input 7 5 10" xfId="41026"/>
    <cellStyle name="Input 7 5 11" xfId="41027"/>
    <cellStyle name="Input 7 5 12" xfId="41028"/>
    <cellStyle name="Input 7 5 13" xfId="41029"/>
    <cellStyle name="Input 7 5 2" xfId="41030"/>
    <cellStyle name="Input 7 5 2 10" xfId="41031"/>
    <cellStyle name="Input 7 5 2 2" xfId="41032"/>
    <cellStyle name="Input 7 5 2 2 2" xfId="41033"/>
    <cellStyle name="Input 7 5 2 2 3" xfId="41034"/>
    <cellStyle name="Input 7 5 2 2 4" xfId="41035"/>
    <cellStyle name="Input 7 5 2 2 5" xfId="41036"/>
    <cellStyle name="Input 7 5 2 2 6" xfId="41037"/>
    <cellStyle name="Input 7 5 2 2 7" xfId="41038"/>
    <cellStyle name="Input 7 5 2 2 8" xfId="41039"/>
    <cellStyle name="Input 7 5 2 2 9" xfId="41040"/>
    <cellStyle name="Input 7 5 2 3" xfId="41041"/>
    <cellStyle name="Input 7 5 2 4" xfId="41042"/>
    <cellStyle name="Input 7 5 2 5" xfId="41043"/>
    <cellStyle name="Input 7 5 2 6" xfId="41044"/>
    <cellStyle name="Input 7 5 2 7" xfId="41045"/>
    <cellStyle name="Input 7 5 2 8" xfId="41046"/>
    <cellStyle name="Input 7 5 2 9" xfId="41047"/>
    <cellStyle name="Input 7 5 3" xfId="41048"/>
    <cellStyle name="Input 7 5 3 2" xfId="41049"/>
    <cellStyle name="Input 7 5 3 3" xfId="41050"/>
    <cellStyle name="Input 7 5 3 4" xfId="41051"/>
    <cellStyle name="Input 7 5 3 5" xfId="41052"/>
    <cellStyle name="Input 7 5 3 6" xfId="41053"/>
    <cellStyle name="Input 7 5 3 7" xfId="41054"/>
    <cellStyle name="Input 7 5 3 8" xfId="41055"/>
    <cellStyle name="Input 7 5 4" xfId="41056"/>
    <cellStyle name="Input 7 5 4 2" xfId="41057"/>
    <cellStyle name="Input 7 5 4 3" xfId="41058"/>
    <cellStyle name="Input 7 5 4 4" xfId="41059"/>
    <cellStyle name="Input 7 5 4 5" xfId="41060"/>
    <cellStyle name="Input 7 5 4 6" xfId="41061"/>
    <cellStyle name="Input 7 5 4 7" xfId="41062"/>
    <cellStyle name="Input 7 5 4 8" xfId="41063"/>
    <cellStyle name="Input 7 5 4 9" xfId="41064"/>
    <cellStyle name="Input 7 5 5" xfId="41065"/>
    <cellStyle name="Input 7 5 6" xfId="41066"/>
    <cellStyle name="Input 7 5 7" xfId="41067"/>
    <cellStyle name="Input 7 5 8" xfId="41068"/>
    <cellStyle name="Input 7 5 9" xfId="41069"/>
    <cellStyle name="Input 7 6" xfId="41070"/>
    <cellStyle name="Input 7 6 10" xfId="41071"/>
    <cellStyle name="Input 7 6 11" xfId="41072"/>
    <cellStyle name="Input 7 6 12" xfId="41073"/>
    <cellStyle name="Input 7 6 13" xfId="41074"/>
    <cellStyle name="Input 7 6 2" xfId="41075"/>
    <cellStyle name="Input 7 6 2 10" xfId="41076"/>
    <cellStyle name="Input 7 6 2 2" xfId="41077"/>
    <cellStyle name="Input 7 6 2 2 2" xfId="41078"/>
    <cellStyle name="Input 7 6 2 2 3" xfId="41079"/>
    <cellStyle name="Input 7 6 2 2 4" xfId="41080"/>
    <cellStyle name="Input 7 6 2 2 5" xfId="41081"/>
    <cellStyle name="Input 7 6 2 2 6" xfId="41082"/>
    <cellStyle name="Input 7 6 2 2 7" xfId="41083"/>
    <cellStyle name="Input 7 6 2 2 8" xfId="41084"/>
    <cellStyle name="Input 7 6 2 2 9" xfId="41085"/>
    <cellStyle name="Input 7 6 2 3" xfId="41086"/>
    <cellStyle name="Input 7 6 2 4" xfId="41087"/>
    <cellStyle name="Input 7 6 2 5" xfId="41088"/>
    <cellStyle name="Input 7 6 2 6" xfId="41089"/>
    <cellStyle name="Input 7 6 2 7" xfId="41090"/>
    <cellStyle name="Input 7 6 2 8" xfId="41091"/>
    <cellStyle name="Input 7 6 2 9" xfId="41092"/>
    <cellStyle name="Input 7 6 3" xfId="41093"/>
    <cellStyle name="Input 7 6 3 2" xfId="41094"/>
    <cellStyle name="Input 7 6 3 3" xfId="41095"/>
    <cellStyle name="Input 7 6 3 4" xfId="41096"/>
    <cellStyle name="Input 7 6 3 5" xfId="41097"/>
    <cellStyle name="Input 7 6 3 6" xfId="41098"/>
    <cellStyle name="Input 7 6 3 7" xfId="41099"/>
    <cellStyle name="Input 7 6 3 8" xfId="41100"/>
    <cellStyle name="Input 7 6 4" xfId="41101"/>
    <cellStyle name="Input 7 6 4 2" xfId="41102"/>
    <cellStyle name="Input 7 6 4 3" xfId="41103"/>
    <cellStyle name="Input 7 6 4 4" xfId="41104"/>
    <cellStyle name="Input 7 6 4 5" xfId="41105"/>
    <cellStyle name="Input 7 6 4 6" xfId="41106"/>
    <cellStyle name="Input 7 6 4 7" xfId="41107"/>
    <cellStyle name="Input 7 6 4 8" xfId="41108"/>
    <cellStyle name="Input 7 6 4 9" xfId="41109"/>
    <cellStyle name="Input 7 6 5" xfId="41110"/>
    <cellStyle name="Input 7 6 6" xfId="41111"/>
    <cellStyle name="Input 7 6 7" xfId="41112"/>
    <cellStyle name="Input 7 6 8" xfId="41113"/>
    <cellStyle name="Input 7 6 9" xfId="41114"/>
    <cellStyle name="Input 7 7" xfId="41115"/>
    <cellStyle name="Input 7 7 2" xfId="41116"/>
    <cellStyle name="Input 7 7 3" xfId="41117"/>
    <cellStyle name="Input 7 7 4" xfId="41118"/>
    <cellStyle name="Input 7 7 5" xfId="41119"/>
    <cellStyle name="Input 7 7 6" xfId="41120"/>
    <cellStyle name="Input 7 7 7" xfId="41121"/>
    <cellStyle name="Input 7 7 8" xfId="41122"/>
    <cellStyle name="Input 7 7 9" xfId="41123"/>
    <cellStyle name="Input 7 8" xfId="41124"/>
    <cellStyle name="Input 7 9" xfId="41125"/>
    <cellStyle name="Input 8" xfId="41126"/>
    <cellStyle name="Input 9" xfId="41127"/>
    <cellStyle name="InputBlueFont" xfId="2318"/>
    <cellStyle name="InputGen" xfId="2319"/>
    <cellStyle name="InputKeepColour" xfId="2320"/>
    <cellStyle name="InputKeepPale" xfId="2321"/>
    <cellStyle name="InputKeepPale 2" xfId="9851"/>
    <cellStyle name="InputVariColour" xfId="2322"/>
    <cellStyle name="Integer" xfId="2323"/>
    <cellStyle name="Invisible" xfId="2324"/>
    <cellStyle name="Item" xfId="2325"/>
    <cellStyle name="Items_Obligatory" xfId="2326"/>
    <cellStyle name="ItemTypeClass" xfId="2327"/>
    <cellStyle name="ItemTypeClass 10" xfId="41128"/>
    <cellStyle name="ItemTypeClass 2" xfId="6861"/>
    <cellStyle name="ItemTypeClass 2 2" xfId="41129"/>
    <cellStyle name="ItemTypeClass 3" xfId="9852"/>
    <cellStyle name="ItemTypeClass 4" xfId="9862"/>
    <cellStyle name="ItemTypeClass 5" xfId="41130"/>
    <cellStyle name="ItemTypeClass 6" xfId="41131"/>
    <cellStyle name="ItemTypeClass 7" xfId="41132"/>
    <cellStyle name="ItemTypeClass 8" xfId="41133"/>
    <cellStyle name="ItemTypeClass 9" xfId="41134"/>
    <cellStyle name="KP_Normal" xfId="2328"/>
    <cellStyle name="Lien hypertexte visité_index" xfId="2329"/>
    <cellStyle name="Lien hypertexte_index" xfId="2330"/>
    <cellStyle name="ligne_detail" xfId="2331"/>
    <cellStyle name="Line" xfId="2332"/>
    <cellStyle name="Line 10" xfId="41135"/>
    <cellStyle name="Line 11" xfId="41136"/>
    <cellStyle name="Line 12" xfId="41137"/>
    <cellStyle name="Line 2" xfId="5699"/>
    <cellStyle name="Line 3" xfId="41138"/>
    <cellStyle name="Line 4" xfId="41139"/>
    <cellStyle name="Line 5" xfId="41140"/>
    <cellStyle name="Line 6" xfId="41141"/>
    <cellStyle name="Line 7" xfId="41142"/>
    <cellStyle name="Line 8" xfId="41143"/>
    <cellStyle name="Line 9" xfId="41144"/>
    <cellStyle name="Link Currency (0)" xfId="2333"/>
    <cellStyle name="Link Currency (2)" xfId="2334"/>
    <cellStyle name="Link Units (0)" xfId="2335"/>
    <cellStyle name="Link Units (1)" xfId="2336"/>
    <cellStyle name="Link Units (2)" xfId="2337"/>
    <cellStyle name="Linked Cell 2" xfId="48"/>
    <cellStyle name="Linked Cell 2 10" xfId="41145"/>
    <cellStyle name="Linked Cell 2 11" xfId="41146"/>
    <cellStyle name="Linked Cell 2 2" xfId="2338"/>
    <cellStyle name="Linked Cell 2 2 2" xfId="41147"/>
    <cellStyle name="Linked Cell 2 3" xfId="2339"/>
    <cellStyle name="Linked Cell 2 3 2" xfId="41148"/>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Linked Cell 4" xfId="41149"/>
    <cellStyle name="Linked Cell 5" xfId="41150"/>
    <cellStyle name="Linked Cell 6" xfId="41151"/>
    <cellStyle name="M" xfId="41152"/>
    <cellStyle name="M 2" xfId="41153"/>
    <cellStyle name="M 2 2" xfId="41154"/>
    <cellStyle name="M 2 2 2" xfId="41155"/>
    <cellStyle name="M 2 2 2 2" xfId="41156"/>
    <cellStyle name="M 2 2 3" xfId="41157"/>
    <cellStyle name="M 2 3" xfId="41158"/>
    <cellStyle name="M 2 3 2" xfId="41159"/>
    <cellStyle name="M 2 4" xfId="41160"/>
    <cellStyle name="M 3" xfId="41161"/>
    <cellStyle name="M 3 2" xfId="41162"/>
    <cellStyle name="M 4" xfId="41163"/>
    <cellStyle name="M.00" xfId="41164"/>
    <cellStyle name="M.00 2" xfId="41165"/>
    <cellStyle name="M.00 2 2" xfId="41166"/>
    <cellStyle name="M.00 2 2 2" xfId="41167"/>
    <cellStyle name="M.00 2 2 2 2" xfId="41168"/>
    <cellStyle name="M.00 2 2 3" xfId="41169"/>
    <cellStyle name="M.00 2 3" xfId="41170"/>
    <cellStyle name="M.00 2 3 2" xfId="41171"/>
    <cellStyle name="M.00 2 4" xfId="41172"/>
    <cellStyle name="M.00 3" xfId="41173"/>
    <cellStyle name="M.00 3 2" xfId="41174"/>
    <cellStyle name="M.00 4" xfId="41175"/>
    <cellStyle name="m/d/yy" xfId="2347"/>
    <cellStyle name="m/d/yy 10" xfId="41176"/>
    <cellStyle name="m/d/yy 11" xfId="41177"/>
    <cellStyle name="m/d/yy 12" xfId="41178"/>
    <cellStyle name="m/d/yy 2" xfId="5700"/>
    <cellStyle name="m/d/yy 3" xfId="41179"/>
    <cellStyle name="m/d/yy 4" xfId="41180"/>
    <cellStyle name="m/d/yy 5" xfId="41181"/>
    <cellStyle name="m/d/yy 6" xfId="41182"/>
    <cellStyle name="m/d/yy 7" xfId="41183"/>
    <cellStyle name="m/d/yy 8" xfId="41184"/>
    <cellStyle name="m/d/yy 9" xfId="41185"/>
    <cellStyle name="M_2. 2011-2014  Rev_ FCast_IRM 2012_COS2013_Ongoing Operations_with CDM" xfId="41186"/>
    <cellStyle name="M_2. 2011-2014  Rev_ FCast_IRM 2012_COS2013_Ongoing Operations_with CDM 2" xfId="41187"/>
    <cellStyle name="M_2. 2011-2014  Rev_ FCast_IRM 2012_COS2013_Ongoing Operations_with CDM 2 2" xfId="41188"/>
    <cellStyle name="M_2. 2011-2014  Rev_ FCast_IRM 2012_COS2013_Ongoing Operations_with CDM 3" xfId="41189"/>
    <cellStyle name="M_2. 2011-2014  Rev_ FCast_IRM 2012_COS2013_Ongoing Operations_with CDM_1. Creation and Assumptions Budget_Revised with CDM" xfId="41190"/>
    <cellStyle name="M_2. 2011-2014  Rev_ FCast_IRM 2012_COS2013_Ongoing Operations_with CDM_1. Creation and Assumptions Budget_Revised with CDM 2" xfId="41191"/>
    <cellStyle name="M_2. 2011-2014  Rev_ FCast_IRM 2012_COS2013_Ongoing Operations_with CDM_1. Creation and Assumptions Budget_Revised with CDM 2 2" xfId="41192"/>
    <cellStyle name="M_2. 2011-2014  Rev_ FCast_IRM 2012_COS2013_Ongoing Operations_with CDM_1. Creation and Assumptions Budget_Revised with CDM 3" xfId="41193"/>
    <cellStyle name="M_Oct 2010 SM PILs Recognition" xfId="41194"/>
    <cellStyle name="M_Oct 2010 SM PILs Recognition 2" xfId="41195"/>
    <cellStyle name="M_Oct 2010 SM PILs Recognition 2 2" xfId="41196"/>
    <cellStyle name="M_Oct 2010 SM PILs Recognition 3" xfId="41197"/>
    <cellStyle name="M_Regulatory Assets and Liabilities IFRS Opening Adj" xfId="41198"/>
    <cellStyle name="M_Regulatory Assets and Liabilities IFRS Opening Adj 2" xfId="41199"/>
    <cellStyle name="M_Regulatory Assets and Liabilities IFRS Opening Adj 2 2" xfId="41200"/>
    <cellStyle name="M_Regulatory Assets and Liabilities IFRS Opening Adj 3" xfId="41201"/>
    <cellStyle name="M_Xl0000180" xfId="41202"/>
    <cellStyle name="M_Xl0000180 2" xfId="41203"/>
    <cellStyle name="M_Xl0000180 2 2" xfId="41204"/>
    <cellStyle name="M_Xl0000180 3" xfId="41205"/>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10" xfId="41206"/>
    <cellStyle name="Neutral 2 11" xfId="41207"/>
    <cellStyle name="Neutral 2 2" xfId="2377"/>
    <cellStyle name="Neutral 2 2 2" xfId="41208"/>
    <cellStyle name="Neutral 2 3" xfId="2378"/>
    <cellStyle name="Neutral 2 3 2" xfId="41209"/>
    <cellStyle name="Neutral 2 4" xfId="2379"/>
    <cellStyle name="Neutral 2 5" xfId="2380"/>
    <cellStyle name="Neutral 2 6" xfId="2381"/>
    <cellStyle name="Neutral 2 7" xfId="2382"/>
    <cellStyle name="Neutral 2 8" xfId="2383"/>
    <cellStyle name="Neutral 2 9" xfId="2384"/>
    <cellStyle name="Neutral 3" xfId="2385"/>
    <cellStyle name="Neutral 4" xfId="41210"/>
    <cellStyle name="Neutral 5" xfId="41211"/>
    <cellStyle name="Neutral 6" xfId="41212"/>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 Style1 2" xfId="41213"/>
    <cellStyle name="Normal - Style1 2 2" xfId="41214"/>
    <cellStyle name="Normal - Style1 2 2 2" xfId="41215"/>
    <cellStyle name="Normal - Style1 2 2 2 2" xfId="41216"/>
    <cellStyle name="Normal - Style1 2 2 3" xfId="41217"/>
    <cellStyle name="Normal - Style1 2 3" xfId="41218"/>
    <cellStyle name="Normal - Style1 2 3 2" xfId="41219"/>
    <cellStyle name="Normal - Style1 2 4" xfId="41220"/>
    <cellStyle name="Normal - Style1 3" xfId="41221"/>
    <cellStyle name="Normal - Style1 3 2" xfId="41222"/>
    <cellStyle name="Normal - Style1 3 2 2" xfId="41223"/>
    <cellStyle name="Normal - Style1 3 3" xfId="41224"/>
    <cellStyle name="Normal - Style1 4" xfId="41225"/>
    <cellStyle name="Normal - Style1 4 2" xfId="41226"/>
    <cellStyle name="Normal - Style1 4 2 2" xfId="41227"/>
    <cellStyle name="Normal - Style1 4 2 2 2" xfId="41228"/>
    <cellStyle name="Normal - Style1 4 2 3" xfId="41229"/>
    <cellStyle name="Normal - Style1 4 3" xfId="41230"/>
    <cellStyle name="Normal - Style1 4 3 2" xfId="41231"/>
    <cellStyle name="Normal - Style1 4 4" xfId="41232"/>
    <cellStyle name="Normal - Style1 5" xfId="41233"/>
    <cellStyle name="Normal - Style1 5 2" xfId="41234"/>
    <cellStyle name="Normal - Style1 5 3" xfId="41235"/>
    <cellStyle name="Normal - Style1 6" xfId="41236"/>
    <cellStyle name="Normal - Style1_1595 FIT Support" xfId="41237"/>
    <cellStyle name="Normal [0]" xfId="2394"/>
    <cellStyle name="Normal [1]" xfId="2395"/>
    <cellStyle name="Normal [3]" xfId="2396"/>
    <cellStyle name="Normal [3] 2" xfId="2397"/>
    <cellStyle name="Normal [3] 3" xfId="2398"/>
    <cellStyle name="Normal 10" xfId="2399"/>
    <cellStyle name="Normal 10 10" xfId="41238"/>
    <cellStyle name="Normal 10 11" xfId="41239"/>
    <cellStyle name="Normal 10 2" xfId="2400"/>
    <cellStyle name="Normal 10 2 10" xfId="41240"/>
    <cellStyle name="Normal 10 2 11" xfId="41241"/>
    <cellStyle name="Normal 10 2 12" xfId="41242"/>
    <cellStyle name="Normal 10 2 13" xfId="41243"/>
    <cellStyle name="Normal 10 2 14" xfId="41244"/>
    <cellStyle name="Normal 10 2 15" xfId="41245"/>
    <cellStyle name="Normal 10 2 16" xfId="41246"/>
    <cellStyle name="Normal 10 2 17" xfId="41247"/>
    <cellStyle name="Normal 10 2 18" xfId="41248"/>
    <cellStyle name="Normal 10 2 19" xfId="41249"/>
    <cellStyle name="Normal 10 2 2" xfId="41250"/>
    <cellStyle name="Normal 10 2 2 10" xfId="41251"/>
    <cellStyle name="Normal 10 2 2 11" xfId="41252"/>
    <cellStyle name="Normal 10 2 2 2" xfId="41253"/>
    <cellStyle name="Normal 10 2 2 2 10" xfId="41254"/>
    <cellStyle name="Normal 10 2 2 2 11" xfId="41255"/>
    <cellStyle name="Normal 10 2 2 2 12" xfId="41256"/>
    <cellStyle name="Normal 10 2 2 2 13" xfId="41257"/>
    <cellStyle name="Normal 10 2 2 2 2" xfId="41258"/>
    <cellStyle name="Normal 10 2 2 2 2 2" xfId="41259"/>
    <cellStyle name="Normal 10 2 2 2 2 2 2" xfId="41260"/>
    <cellStyle name="Normal 10 2 2 2 2 3" xfId="41261"/>
    <cellStyle name="Normal 10 2 2 2 2 4" xfId="41262"/>
    <cellStyle name="Normal 10 2 2 2 3" xfId="41263"/>
    <cellStyle name="Normal 10 2 2 2 3 2" xfId="41264"/>
    <cellStyle name="Normal 10 2 2 2 3 3" xfId="41265"/>
    <cellStyle name="Normal 10 2 2 2 4" xfId="41266"/>
    <cellStyle name="Normal 10 2 2 2 4 2" xfId="41267"/>
    <cellStyle name="Normal 10 2 2 2 5" xfId="41268"/>
    <cellStyle name="Normal 10 2 2 2 5 2" xfId="41269"/>
    <cellStyle name="Normal 10 2 2 2 6" xfId="41270"/>
    <cellStyle name="Normal 10 2 2 2 7" xfId="41271"/>
    <cellStyle name="Normal 10 2 2 2 8" xfId="41272"/>
    <cellStyle name="Normal 10 2 2 2 9" xfId="41273"/>
    <cellStyle name="Normal 10 2 2 3" xfId="41274"/>
    <cellStyle name="Normal 10 2 2 3 10" xfId="41275"/>
    <cellStyle name="Normal 10 2 2 3 11" xfId="41276"/>
    <cellStyle name="Normal 10 2 2 3 2" xfId="41277"/>
    <cellStyle name="Normal 10 2 2 3 2 2" xfId="41278"/>
    <cellStyle name="Normal 10 2 2 3 3" xfId="41279"/>
    <cellStyle name="Normal 10 2 2 3 3 2" xfId="41280"/>
    <cellStyle name="Normal 10 2 2 3 4" xfId="41281"/>
    <cellStyle name="Normal 10 2 2 3 5" xfId="41282"/>
    <cellStyle name="Normal 10 2 2 3 6" xfId="41283"/>
    <cellStyle name="Normal 10 2 2 3 7" xfId="41284"/>
    <cellStyle name="Normal 10 2 2 3 8" xfId="41285"/>
    <cellStyle name="Normal 10 2 2 3 9" xfId="41286"/>
    <cellStyle name="Normal 10 2 2 4" xfId="41287"/>
    <cellStyle name="Normal 10 2 2 4 10" xfId="41288"/>
    <cellStyle name="Normal 10 2 2 4 11" xfId="41289"/>
    <cellStyle name="Normal 10 2 2 4 2" xfId="41290"/>
    <cellStyle name="Normal 10 2 2 4 2 2" xfId="41291"/>
    <cellStyle name="Normal 10 2 2 4 3" xfId="41292"/>
    <cellStyle name="Normal 10 2 2 4 4" xfId="41293"/>
    <cellStyle name="Normal 10 2 2 4 5" xfId="41294"/>
    <cellStyle name="Normal 10 2 2 4 6" xfId="41295"/>
    <cellStyle name="Normal 10 2 2 4 7" xfId="41296"/>
    <cellStyle name="Normal 10 2 2 4 8" xfId="41297"/>
    <cellStyle name="Normal 10 2 2 4 9" xfId="41298"/>
    <cellStyle name="Normal 10 2 2 5" xfId="41299"/>
    <cellStyle name="Normal 10 2 2 5 2" xfId="41300"/>
    <cellStyle name="Normal 10 2 2 5 3" xfId="41301"/>
    <cellStyle name="Normal 10 2 2 6" xfId="41302"/>
    <cellStyle name="Normal 10 2 2 6 2" xfId="41303"/>
    <cellStyle name="Normal 10 2 2 7" xfId="41304"/>
    <cellStyle name="Normal 10 2 2 8" xfId="41305"/>
    <cellStyle name="Normal 10 2 2 9" xfId="41306"/>
    <cellStyle name="Normal 10 2 20" xfId="41307"/>
    <cellStyle name="Normal 10 2 21" xfId="41308"/>
    <cellStyle name="Normal 10 2 22" xfId="41309"/>
    <cellStyle name="Normal 10 2 23" xfId="41310"/>
    <cellStyle name="Normal 10 2 24" xfId="41311"/>
    <cellStyle name="Normal 10 2 25" xfId="41312"/>
    <cellStyle name="Normal 10 2 3" xfId="41313"/>
    <cellStyle name="Normal 10 2 3 10" xfId="41314"/>
    <cellStyle name="Normal 10 2 3 11" xfId="41315"/>
    <cellStyle name="Normal 10 2 3 2" xfId="41316"/>
    <cellStyle name="Normal 10 2 3 2 10" xfId="41317"/>
    <cellStyle name="Normal 10 2 3 2 11" xfId="41318"/>
    <cellStyle name="Normal 10 2 3 2 12" xfId="41319"/>
    <cellStyle name="Normal 10 2 3 2 13" xfId="41320"/>
    <cellStyle name="Normal 10 2 3 2 2" xfId="41321"/>
    <cellStyle name="Normal 10 2 3 2 2 2" xfId="41322"/>
    <cellStyle name="Normal 10 2 3 2 2 2 2" xfId="41323"/>
    <cellStyle name="Normal 10 2 3 2 2 3" xfId="41324"/>
    <cellStyle name="Normal 10 2 3 2 2 4" xfId="41325"/>
    <cellStyle name="Normal 10 2 3 2 3" xfId="41326"/>
    <cellStyle name="Normal 10 2 3 2 3 2" xfId="41327"/>
    <cellStyle name="Normal 10 2 3 2 3 3" xfId="41328"/>
    <cellStyle name="Normal 10 2 3 2 4" xfId="41329"/>
    <cellStyle name="Normal 10 2 3 2 4 2" xfId="41330"/>
    <cellStyle name="Normal 10 2 3 2 5" xfId="41331"/>
    <cellStyle name="Normal 10 2 3 2 5 2" xfId="41332"/>
    <cellStyle name="Normal 10 2 3 2 6" xfId="41333"/>
    <cellStyle name="Normal 10 2 3 2 7" xfId="41334"/>
    <cellStyle name="Normal 10 2 3 2 8" xfId="41335"/>
    <cellStyle name="Normal 10 2 3 2 9" xfId="41336"/>
    <cellStyle name="Normal 10 2 3 3" xfId="41337"/>
    <cellStyle name="Normal 10 2 3 3 10" xfId="41338"/>
    <cellStyle name="Normal 10 2 3 3 11" xfId="41339"/>
    <cellStyle name="Normal 10 2 3 3 2" xfId="41340"/>
    <cellStyle name="Normal 10 2 3 3 2 2" xfId="41341"/>
    <cellStyle name="Normal 10 2 3 3 3" xfId="41342"/>
    <cellStyle name="Normal 10 2 3 3 3 2" xfId="41343"/>
    <cellStyle name="Normal 10 2 3 3 4" xfId="41344"/>
    <cellStyle name="Normal 10 2 3 3 5" xfId="41345"/>
    <cellStyle name="Normal 10 2 3 3 6" xfId="41346"/>
    <cellStyle name="Normal 10 2 3 3 7" xfId="41347"/>
    <cellStyle name="Normal 10 2 3 3 8" xfId="41348"/>
    <cellStyle name="Normal 10 2 3 3 9" xfId="41349"/>
    <cellStyle name="Normal 10 2 3 4" xfId="41350"/>
    <cellStyle name="Normal 10 2 3 4 10" xfId="41351"/>
    <cellStyle name="Normal 10 2 3 4 11" xfId="41352"/>
    <cellStyle name="Normal 10 2 3 4 2" xfId="41353"/>
    <cellStyle name="Normal 10 2 3 4 2 2" xfId="41354"/>
    <cellStyle name="Normal 10 2 3 4 3" xfId="41355"/>
    <cellStyle name="Normal 10 2 3 4 4" xfId="41356"/>
    <cellStyle name="Normal 10 2 3 4 5" xfId="41357"/>
    <cellStyle name="Normal 10 2 3 4 6" xfId="41358"/>
    <cellStyle name="Normal 10 2 3 4 7" xfId="41359"/>
    <cellStyle name="Normal 10 2 3 4 8" xfId="41360"/>
    <cellStyle name="Normal 10 2 3 4 9" xfId="41361"/>
    <cellStyle name="Normal 10 2 3 5" xfId="41362"/>
    <cellStyle name="Normal 10 2 3 5 2" xfId="41363"/>
    <cellStyle name="Normal 10 2 3 5 3" xfId="41364"/>
    <cellStyle name="Normal 10 2 3 6" xfId="41365"/>
    <cellStyle name="Normal 10 2 3 6 2" xfId="41366"/>
    <cellStyle name="Normal 10 2 3 7" xfId="41367"/>
    <cellStyle name="Normal 10 2 3 8" xfId="41368"/>
    <cellStyle name="Normal 10 2 3 9" xfId="41369"/>
    <cellStyle name="Normal 10 2 4" xfId="41370"/>
    <cellStyle name="Normal 10 2 4 10" xfId="41371"/>
    <cellStyle name="Normal 10 2 4 11" xfId="41372"/>
    <cellStyle name="Normal 10 2 4 12" xfId="41373"/>
    <cellStyle name="Normal 10 2 4 13" xfId="41374"/>
    <cellStyle name="Normal 10 2 4 14" xfId="41375"/>
    <cellStyle name="Normal 10 2 4 2" xfId="41376"/>
    <cellStyle name="Normal 10 2 4 2 2" xfId="41377"/>
    <cellStyle name="Normal 10 2 4 2 2 2" xfId="41378"/>
    <cellStyle name="Normal 10 2 4 2 3" xfId="41379"/>
    <cellStyle name="Normal 10 2 4 2 4" xfId="41380"/>
    <cellStyle name="Normal 10 2 4 3" xfId="41381"/>
    <cellStyle name="Normal 10 2 4 3 2" xfId="41382"/>
    <cellStyle name="Normal 10 2 4 3 3" xfId="41383"/>
    <cellStyle name="Normal 10 2 4 4" xfId="41384"/>
    <cellStyle name="Normal 10 2 4 4 2" xfId="41385"/>
    <cellStyle name="Normal 10 2 4 5" xfId="41386"/>
    <cellStyle name="Normal 10 2 4 5 2" xfId="41387"/>
    <cellStyle name="Normal 10 2 4 6" xfId="41388"/>
    <cellStyle name="Normal 10 2 4 7" xfId="41389"/>
    <cellStyle name="Normal 10 2 4 8" xfId="41390"/>
    <cellStyle name="Normal 10 2 4 9" xfId="41391"/>
    <cellStyle name="Normal 10 2 5" xfId="41392"/>
    <cellStyle name="Normal 10 2 5 10" xfId="41393"/>
    <cellStyle name="Normal 10 2 5 11" xfId="41394"/>
    <cellStyle name="Normal 10 2 5 12" xfId="41395"/>
    <cellStyle name="Normal 10 2 5 2" xfId="41396"/>
    <cellStyle name="Normal 10 2 5 2 2" xfId="41397"/>
    <cellStyle name="Normal 10 2 5 3" xfId="41398"/>
    <cellStyle name="Normal 10 2 5 4" xfId="41399"/>
    <cellStyle name="Normal 10 2 5 5" xfId="41400"/>
    <cellStyle name="Normal 10 2 5 6" xfId="41401"/>
    <cellStyle name="Normal 10 2 5 7" xfId="41402"/>
    <cellStyle name="Normal 10 2 5 8" xfId="41403"/>
    <cellStyle name="Normal 10 2 5 9" xfId="41404"/>
    <cellStyle name="Normal 10 2 6" xfId="41405"/>
    <cellStyle name="Normal 10 2 6 10" xfId="41406"/>
    <cellStyle name="Normal 10 2 6 11" xfId="41407"/>
    <cellStyle name="Normal 10 2 6 12" xfId="41408"/>
    <cellStyle name="Normal 10 2 6 13" xfId="41409"/>
    <cellStyle name="Normal 10 2 6 14" xfId="41410"/>
    <cellStyle name="Normal 10 2 6 15" xfId="41411"/>
    <cellStyle name="Normal 10 2 6 16" xfId="41412"/>
    <cellStyle name="Normal 10 2 6 17" xfId="41413"/>
    <cellStyle name="Normal 10 2 6 18" xfId="41414"/>
    <cellStyle name="Normal 10 2 6 2" xfId="41415"/>
    <cellStyle name="Normal 10 2 6 3" xfId="41416"/>
    <cellStyle name="Normal 10 2 6 4" xfId="41417"/>
    <cellStyle name="Normal 10 2 6 5" xfId="41418"/>
    <cellStyle name="Normal 10 2 6 6" xfId="41419"/>
    <cellStyle name="Normal 10 2 6 7" xfId="41420"/>
    <cellStyle name="Normal 10 2 6 8" xfId="41421"/>
    <cellStyle name="Normal 10 2 6 9" xfId="41422"/>
    <cellStyle name="Normal 10 2 7" xfId="41423"/>
    <cellStyle name="Normal 10 2 7 10" xfId="41424"/>
    <cellStyle name="Normal 10 2 7 11" xfId="41425"/>
    <cellStyle name="Normal 10 2 7 2" xfId="41426"/>
    <cellStyle name="Normal 10 2 7 3" xfId="41427"/>
    <cellStyle name="Normal 10 2 7 4" xfId="41428"/>
    <cellStyle name="Normal 10 2 7 5" xfId="41429"/>
    <cellStyle name="Normal 10 2 7 6" xfId="41430"/>
    <cellStyle name="Normal 10 2 7 7" xfId="41431"/>
    <cellStyle name="Normal 10 2 7 8" xfId="41432"/>
    <cellStyle name="Normal 10 2 7 9" xfId="41433"/>
    <cellStyle name="Normal 10 2 8" xfId="41434"/>
    <cellStyle name="Normal 10 2 8 10" xfId="41435"/>
    <cellStyle name="Normal 10 2 8 11" xfId="41436"/>
    <cellStyle name="Normal 10 2 8 2" xfId="41437"/>
    <cellStyle name="Normal 10 2 8 3" xfId="41438"/>
    <cellStyle name="Normal 10 2 8 4" xfId="41439"/>
    <cellStyle name="Normal 10 2 8 5" xfId="41440"/>
    <cellStyle name="Normal 10 2 8 6" xfId="41441"/>
    <cellStyle name="Normal 10 2 8 7" xfId="41442"/>
    <cellStyle name="Normal 10 2 8 8" xfId="41443"/>
    <cellStyle name="Normal 10 2 8 9" xfId="41444"/>
    <cellStyle name="Normal 10 2 9" xfId="41445"/>
    <cellStyle name="Normal 10 2_17,18,19 2013 CDM Savings to Sep 2013 accrual" xfId="41446"/>
    <cellStyle name="Normal 10 3" xfId="2401"/>
    <cellStyle name="Normal 10 3 10" xfId="41447"/>
    <cellStyle name="Normal 10 3 11" xfId="41448"/>
    <cellStyle name="Normal 10 3 2" xfId="41449"/>
    <cellStyle name="Normal 10 3 2 10" xfId="41450"/>
    <cellStyle name="Normal 10 3 2 11" xfId="41451"/>
    <cellStyle name="Normal 10 3 2 12" xfId="41452"/>
    <cellStyle name="Normal 10 3 2 13" xfId="41453"/>
    <cellStyle name="Normal 10 3 2 2" xfId="41454"/>
    <cellStyle name="Normal 10 3 2 2 2" xfId="41455"/>
    <cellStyle name="Normal 10 3 2 2 2 2" xfId="41456"/>
    <cellStyle name="Normal 10 3 2 2 3" xfId="41457"/>
    <cellStyle name="Normal 10 3 2 2 4" xfId="41458"/>
    <cellStyle name="Normal 10 3 2 3" xfId="41459"/>
    <cellStyle name="Normal 10 3 2 3 2" xfId="41460"/>
    <cellStyle name="Normal 10 3 2 3 3" xfId="41461"/>
    <cellStyle name="Normal 10 3 2 4" xfId="41462"/>
    <cellStyle name="Normal 10 3 2 4 2" xfId="41463"/>
    <cellStyle name="Normal 10 3 2 5" xfId="41464"/>
    <cellStyle name="Normal 10 3 2 5 2" xfId="41465"/>
    <cellStyle name="Normal 10 3 2 6" xfId="41466"/>
    <cellStyle name="Normal 10 3 2 7" xfId="41467"/>
    <cellStyle name="Normal 10 3 2 8" xfId="41468"/>
    <cellStyle name="Normal 10 3 2 9" xfId="41469"/>
    <cellStyle name="Normal 10 3 3" xfId="41470"/>
    <cellStyle name="Normal 10 3 3 10" xfId="41471"/>
    <cellStyle name="Normal 10 3 3 11" xfId="41472"/>
    <cellStyle name="Normal 10 3 3 2" xfId="41473"/>
    <cellStyle name="Normal 10 3 3 2 2" xfId="41474"/>
    <cellStyle name="Normal 10 3 3 3" xfId="41475"/>
    <cellStyle name="Normal 10 3 3 3 2" xfId="41476"/>
    <cellStyle name="Normal 10 3 3 4" xfId="41477"/>
    <cellStyle name="Normal 10 3 3 5" xfId="41478"/>
    <cellStyle name="Normal 10 3 3 6" xfId="41479"/>
    <cellStyle name="Normal 10 3 3 7" xfId="41480"/>
    <cellStyle name="Normal 10 3 3 8" xfId="41481"/>
    <cellStyle name="Normal 10 3 3 9" xfId="41482"/>
    <cellStyle name="Normal 10 3 4" xfId="41483"/>
    <cellStyle name="Normal 10 3 4 10" xfId="41484"/>
    <cellStyle name="Normal 10 3 4 11" xfId="41485"/>
    <cellStyle name="Normal 10 3 4 2" xfId="41486"/>
    <cellStyle name="Normal 10 3 4 2 2" xfId="41487"/>
    <cellStyle name="Normal 10 3 4 3" xfId="41488"/>
    <cellStyle name="Normal 10 3 4 4" xfId="41489"/>
    <cellStyle name="Normal 10 3 4 5" xfId="41490"/>
    <cellStyle name="Normal 10 3 4 6" xfId="41491"/>
    <cellStyle name="Normal 10 3 4 7" xfId="41492"/>
    <cellStyle name="Normal 10 3 4 8" xfId="41493"/>
    <cellStyle name="Normal 10 3 4 9" xfId="41494"/>
    <cellStyle name="Normal 10 3 5" xfId="41495"/>
    <cellStyle name="Normal 10 3 5 2" xfId="41496"/>
    <cellStyle name="Normal 10 3 5 3" xfId="41497"/>
    <cellStyle name="Normal 10 3 6" xfId="41498"/>
    <cellStyle name="Normal 10 3 6 2" xfId="41499"/>
    <cellStyle name="Normal 10 3 7" xfId="41500"/>
    <cellStyle name="Normal 10 3 8" xfId="41501"/>
    <cellStyle name="Normal 10 3 9" xfId="41502"/>
    <cellStyle name="Normal 10 4" xfId="2402"/>
    <cellStyle name="Normal 10 4 10" xfId="41503"/>
    <cellStyle name="Normal 10 4 2" xfId="41504"/>
    <cellStyle name="Normal 10 4 2 10" xfId="41505"/>
    <cellStyle name="Normal 10 4 2 11" xfId="41506"/>
    <cellStyle name="Normal 10 4 2 12" xfId="41507"/>
    <cellStyle name="Normal 10 4 2 13" xfId="41508"/>
    <cellStyle name="Normal 10 4 2 2" xfId="41509"/>
    <cellStyle name="Normal 10 4 2 2 2" xfId="41510"/>
    <cellStyle name="Normal 10 4 2 2 2 2" xfId="41511"/>
    <cellStyle name="Normal 10 4 2 2 3" xfId="41512"/>
    <cellStyle name="Normal 10 4 2 2 4" xfId="41513"/>
    <cellStyle name="Normal 10 4 2 3" xfId="41514"/>
    <cellStyle name="Normal 10 4 2 3 2" xfId="41515"/>
    <cellStyle name="Normal 10 4 2 3 3" xfId="41516"/>
    <cellStyle name="Normal 10 4 2 4" xfId="41517"/>
    <cellStyle name="Normal 10 4 2 4 2" xfId="41518"/>
    <cellStyle name="Normal 10 4 2 5" xfId="41519"/>
    <cellStyle name="Normal 10 4 2 5 2" xfId="41520"/>
    <cellStyle name="Normal 10 4 2 6" xfId="41521"/>
    <cellStyle name="Normal 10 4 2 7" xfId="41522"/>
    <cellStyle name="Normal 10 4 2 8" xfId="41523"/>
    <cellStyle name="Normal 10 4 2 9" xfId="41524"/>
    <cellStyle name="Normal 10 4 3" xfId="41525"/>
    <cellStyle name="Normal 10 4 3 10" xfId="41526"/>
    <cellStyle name="Normal 10 4 3 11" xfId="41527"/>
    <cellStyle name="Normal 10 4 3 12" xfId="41528"/>
    <cellStyle name="Normal 10 4 3 2" xfId="41529"/>
    <cellStyle name="Normal 10 4 3 2 2" xfId="41530"/>
    <cellStyle name="Normal 10 4 3 3" xfId="41531"/>
    <cellStyle name="Normal 10 4 3 3 2" xfId="41532"/>
    <cellStyle name="Normal 10 4 3 4" xfId="41533"/>
    <cellStyle name="Normal 10 4 3 5" xfId="41534"/>
    <cellStyle name="Normal 10 4 3 6" xfId="41535"/>
    <cellStyle name="Normal 10 4 3 7" xfId="41536"/>
    <cellStyle name="Normal 10 4 3 8" xfId="41537"/>
    <cellStyle name="Normal 10 4 3 9" xfId="41538"/>
    <cellStyle name="Normal 10 4 4" xfId="41539"/>
    <cellStyle name="Normal 10 4 4 10" xfId="41540"/>
    <cellStyle name="Normal 10 4 4 11" xfId="41541"/>
    <cellStyle name="Normal 10 4 4 2" xfId="41542"/>
    <cellStyle name="Normal 10 4 4 2 2" xfId="41543"/>
    <cellStyle name="Normal 10 4 4 3" xfId="41544"/>
    <cellStyle name="Normal 10 4 4 4" xfId="41545"/>
    <cellStyle name="Normal 10 4 4 5" xfId="41546"/>
    <cellStyle name="Normal 10 4 4 6" xfId="41547"/>
    <cellStyle name="Normal 10 4 4 7" xfId="41548"/>
    <cellStyle name="Normal 10 4 4 8" xfId="41549"/>
    <cellStyle name="Normal 10 4 4 9" xfId="41550"/>
    <cellStyle name="Normal 10 4 5" xfId="41551"/>
    <cellStyle name="Normal 10 4 5 2" xfId="41552"/>
    <cellStyle name="Normal 10 4 5 3" xfId="41553"/>
    <cellStyle name="Normal 10 4 6" xfId="41554"/>
    <cellStyle name="Normal 10 4 6 2" xfId="41555"/>
    <cellStyle name="Normal 10 4 7" xfId="41556"/>
    <cellStyle name="Normal 10 4 8" xfId="41557"/>
    <cellStyle name="Normal 10 4 9" xfId="41558"/>
    <cellStyle name="Normal 10 5" xfId="2403"/>
    <cellStyle name="Normal 10 5 2" xfId="41559"/>
    <cellStyle name="Normal 10 5 2 2" xfId="41560"/>
    <cellStyle name="Normal 10 5 2 2 2" xfId="41561"/>
    <cellStyle name="Normal 10 5 2 3" xfId="41562"/>
    <cellStyle name="Normal 10 5 2 4" xfId="41563"/>
    <cellStyle name="Normal 10 5 3" xfId="41564"/>
    <cellStyle name="Normal 10 5 3 2" xfId="41565"/>
    <cellStyle name="Normal 10 5 3 3" xfId="41566"/>
    <cellStyle name="Normal 10 5 4" xfId="41567"/>
    <cellStyle name="Normal 10 5 5" xfId="41568"/>
    <cellStyle name="Normal 10 5 6" xfId="41569"/>
    <cellStyle name="Normal 10 6" xfId="2404"/>
    <cellStyle name="Normal 10 6 2" xfId="41570"/>
    <cellStyle name="Normal 10 6 2 2" xfId="41571"/>
    <cellStyle name="Normal 10 6 2 3" xfId="41572"/>
    <cellStyle name="Normal 10 6 3" xfId="41573"/>
    <cellStyle name="Normal 10 7" xfId="669"/>
    <cellStyle name="Normal 10 7 2" xfId="41574"/>
    <cellStyle name="Normal 10 7 3" xfId="41575"/>
    <cellStyle name="Normal 10 7 4" xfId="41576"/>
    <cellStyle name="Normal 10 7 5" xfId="41577"/>
    <cellStyle name="Normal 10 7 6" xfId="41578"/>
    <cellStyle name="Normal 10 7 7" xfId="41579"/>
    <cellStyle name="Normal 10 7 8" xfId="41580"/>
    <cellStyle name="Normal 10 8" xfId="41581"/>
    <cellStyle name="Normal 10 8 2" xfId="41582"/>
    <cellStyle name="Normal 10 9" xfId="41583"/>
    <cellStyle name="Normal 10_17,18,19 2013 CDM Savings to Sep 2013 accrual" xfId="41584"/>
    <cellStyle name="Normal 11" xfId="2405"/>
    <cellStyle name="Normal 11 2" xfId="2406"/>
    <cellStyle name="Normal 11 2 2" xfId="2407"/>
    <cellStyle name="Normal 11 2 2 2" xfId="41585"/>
    <cellStyle name="Normal 11 2 3" xfId="41586"/>
    <cellStyle name="Normal 11 2 3 2" xfId="41587"/>
    <cellStyle name="Normal 11 2 4" xfId="41588"/>
    <cellStyle name="Normal 11 2 5" xfId="41589"/>
    <cellStyle name="Normal 11 3" xfId="2408"/>
    <cellStyle name="Normal 11 3 2" xfId="41590"/>
    <cellStyle name="Normal 11 3 2 2" xfId="41591"/>
    <cellStyle name="Normal 11 3 3" xfId="41592"/>
    <cellStyle name="Normal 11 3 4" xfId="41593"/>
    <cellStyle name="Normal 11 4" xfId="2409"/>
    <cellStyle name="Normal 11 4 2" xfId="41594"/>
    <cellStyle name="Normal 11 4 3" xfId="41595"/>
    <cellStyle name="Normal 11 5" xfId="2410"/>
    <cellStyle name="Normal 11 5 2" xfId="41596"/>
    <cellStyle name="Normal 11 6" xfId="2411"/>
    <cellStyle name="Normal 11 7" xfId="2412"/>
    <cellStyle name="Normal 11 8" xfId="41597"/>
    <cellStyle name="Normal 11 9" xfId="41598"/>
    <cellStyle name="Normal 12" xfId="2413"/>
    <cellStyle name="Normal 12 2" xfId="2414"/>
    <cellStyle name="Normal 12 2 2" xfId="41599"/>
    <cellStyle name="Normal 12 2 2 2" xfId="41600"/>
    <cellStyle name="Normal 12 2 3" xfId="41601"/>
    <cellStyle name="Normal 12 2 3 2" xfId="41602"/>
    <cellStyle name="Normal 12 2 4" xfId="41603"/>
    <cellStyle name="Normal 12 2 5" xfId="41604"/>
    <cellStyle name="Normal 12 3" xfId="2415"/>
    <cellStyle name="Normal 12 3 2" xfId="41605"/>
    <cellStyle name="Normal 12 3 2 2" xfId="41606"/>
    <cellStyle name="Normal 12 3 3" xfId="41607"/>
    <cellStyle name="Normal 12 3 3 2" xfId="41608"/>
    <cellStyle name="Normal 12 3 4" xfId="41609"/>
    <cellStyle name="Normal 12 3 4 2" xfId="41610"/>
    <cellStyle name="Normal 12 4" xfId="2416"/>
    <cellStyle name="Normal 12 4 2" xfId="41611"/>
    <cellStyle name="Normal 12 4 2 2" xfId="41612"/>
    <cellStyle name="Normal 12 5" xfId="2417"/>
    <cellStyle name="Normal 12 6" xfId="41613"/>
    <cellStyle name="Normal 12 7" xfId="41614"/>
    <cellStyle name="Normal 12 8" xfId="41615"/>
    <cellStyle name="Normal 12_17,18,19 2013 CDM Savings to Sep 2013 accrual" xfId="41616"/>
    <cellStyle name="Normal 13" xfId="2418"/>
    <cellStyle name="Normal 13 10" xfId="41617"/>
    <cellStyle name="Normal 13 11" xfId="41618"/>
    <cellStyle name="Normal 13 2" xfId="2419"/>
    <cellStyle name="Normal 13 2 10" xfId="41619"/>
    <cellStyle name="Normal 13 2 11" xfId="41620"/>
    <cellStyle name="Normal 13 2 12" xfId="41621"/>
    <cellStyle name="Normal 13 2 13" xfId="41622"/>
    <cellStyle name="Normal 13 2 14" xfId="41623"/>
    <cellStyle name="Normal 13 2 15" xfId="41624"/>
    <cellStyle name="Normal 13 2 16" xfId="41625"/>
    <cellStyle name="Normal 13 2 17" xfId="41626"/>
    <cellStyle name="Normal 13 2 18" xfId="41627"/>
    <cellStyle name="Normal 13 2 19" xfId="41628"/>
    <cellStyle name="Normal 13 2 2" xfId="41629"/>
    <cellStyle name="Normal 13 2 2 10" xfId="41630"/>
    <cellStyle name="Normal 13 2 2 11" xfId="41631"/>
    <cellStyle name="Normal 13 2 2 2" xfId="41632"/>
    <cellStyle name="Normal 13 2 2 2 10" xfId="41633"/>
    <cellStyle name="Normal 13 2 2 2 11" xfId="41634"/>
    <cellStyle name="Normal 13 2 2 2 12" xfId="41635"/>
    <cellStyle name="Normal 13 2 2 2 13" xfId="41636"/>
    <cellStyle name="Normal 13 2 2 2 2" xfId="41637"/>
    <cellStyle name="Normal 13 2 2 2 2 2" xfId="41638"/>
    <cellStyle name="Normal 13 2 2 2 2 2 2" xfId="41639"/>
    <cellStyle name="Normal 13 2 2 2 2 3" xfId="41640"/>
    <cellStyle name="Normal 13 2 2 2 2 4" xfId="41641"/>
    <cellStyle name="Normal 13 2 2 2 3" xfId="41642"/>
    <cellStyle name="Normal 13 2 2 2 3 2" xfId="41643"/>
    <cellStyle name="Normal 13 2 2 2 3 3" xfId="41644"/>
    <cellStyle name="Normal 13 2 2 2 4" xfId="41645"/>
    <cellStyle name="Normal 13 2 2 2 4 2" xfId="41646"/>
    <cellStyle name="Normal 13 2 2 2 5" xfId="41647"/>
    <cellStyle name="Normal 13 2 2 2 5 2" xfId="41648"/>
    <cellStyle name="Normal 13 2 2 2 6" xfId="41649"/>
    <cellStyle name="Normal 13 2 2 2 7" xfId="41650"/>
    <cellStyle name="Normal 13 2 2 2 8" xfId="41651"/>
    <cellStyle name="Normal 13 2 2 2 9" xfId="41652"/>
    <cellStyle name="Normal 13 2 2 3" xfId="41653"/>
    <cellStyle name="Normal 13 2 2 3 10" xfId="41654"/>
    <cellStyle name="Normal 13 2 2 3 11" xfId="41655"/>
    <cellStyle name="Normal 13 2 2 3 2" xfId="41656"/>
    <cellStyle name="Normal 13 2 2 3 2 2" xfId="41657"/>
    <cellStyle name="Normal 13 2 2 3 3" xfId="41658"/>
    <cellStyle name="Normal 13 2 2 3 3 2" xfId="41659"/>
    <cellStyle name="Normal 13 2 2 3 4" xfId="41660"/>
    <cellStyle name="Normal 13 2 2 3 5" xfId="41661"/>
    <cellStyle name="Normal 13 2 2 3 6" xfId="41662"/>
    <cellStyle name="Normal 13 2 2 3 7" xfId="41663"/>
    <cellStyle name="Normal 13 2 2 3 8" xfId="41664"/>
    <cellStyle name="Normal 13 2 2 3 9" xfId="41665"/>
    <cellStyle name="Normal 13 2 2 4" xfId="41666"/>
    <cellStyle name="Normal 13 2 2 4 10" xfId="41667"/>
    <cellStyle name="Normal 13 2 2 4 11" xfId="41668"/>
    <cellStyle name="Normal 13 2 2 4 2" xfId="41669"/>
    <cellStyle name="Normal 13 2 2 4 2 2" xfId="41670"/>
    <cellStyle name="Normal 13 2 2 4 3" xfId="41671"/>
    <cellStyle name="Normal 13 2 2 4 4" xfId="41672"/>
    <cellStyle name="Normal 13 2 2 4 5" xfId="41673"/>
    <cellStyle name="Normal 13 2 2 4 6" xfId="41674"/>
    <cellStyle name="Normal 13 2 2 4 7" xfId="41675"/>
    <cellStyle name="Normal 13 2 2 4 8" xfId="41676"/>
    <cellStyle name="Normal 13 2 2 4 9" xfId="41677"/>
    <cellStyle name="Normal 13 2 2 5" xfId="41678"/>
    <cellStyle name="Normal 13 2 2 5 2" xfId="41679"/>
    <cellStyle name="Normal 13 2 2 5 3" xfId="41680"/>
    <cellStyle name="Normal 13 2 2 6" xfId="41681"/>
    <cellStyle name="Normal 13 2 2 6 2" xfId="41682"/>
    <cellStyle name="Normal 13 2 2 7" xfId="41683"/>
    <cellStyle name="Normal 13 2 2 8" xfId="41684"/>
    <cellStyle name="Normal 13 2 2 9" xfId="41685"/>
    <cellStyle name="Normal 13 2 20" xfId="41686"/>
    <cellStyle name="Normal 13 2 21" xfId="41687"/>
    <cellStyle name="Normal 13 2 22" xfId="41688"/>
    <cellStyle name="Normal 13 2 23" xfId="41689"/>
    <cellStyle name="Normal 13 2 24" xfId="41690"/>
    <cellStyle name="Normal 13 2 25" xfId="41691"/>
    <cellStyle name="Normal 13 2 3" xfId="41692"/>
    <cellStyle name="Normal 13 2 3 10" xfId="41693"/>
    <cellStyle name="Normal 13 2 3 11" xfId="41694"/>
    <cellStyle name="Normal 13 2 3 2" xfId="41695"/>
    <cellStyle name="Normal 13 2 3 2 10" xfId="41696"/>
    <cellStyle name="Normal 13 2 3 2 11" xfId="41697"/>
    <cellStyle name="Normal 13 2 3 2 12" xfId="41698"/>
    <cellStyle name="Normal 13 2 3 2 13" xfId="41699"/>
    <cellStyle name="Normal 13 2 3 2 2" xfId="41700"/>
    <cellStyle name="Normal 13 2 3 2 2 2" xfId="41701"/>
    <cellStyle name="Normal 13 2 3 2 2 2 2" xfId="41702"/>
    <cellStyle name="Normal 13 2 3 2 2 3" xfId="41703"/>
    <cellStyle name="Normal 13 2 3 2 2 4" xfId="41704"/>
    <cellStyle name="Normal 13 2 3 2 3" xfId="41705"/>
    <cellStyle name="Normal 13 2 3 2 3 2" xfId="41706"/>
    <cellStyle name="Normal 13 2 3 2 3 3" xfId="41707"/>
    <cellStyle name="Normal 13 2 3 2 4" xfId="41708"/>
    <cellStyle name="Normal 13 2 3 2 4 2" xfId="41709"/>
    <cellStyle name="Normal 13 2 3 2 5" xfId="41710"/>
    <cellStyle name="Normal 13 2 3 2 5 2" xfId="41711"/>
    <cellStyle name="Normal 13 2 3 2 6" xfId="41712"/>
    <cellStyle name="Normal 13 2 3 2 7" xfId="41713"/>
    <cellStyle name="Normal 13 2 3 2 8" xfId="41714"/>
    <cellStyle name="Normal 13 2 3 2 9" xfId="41715"/>
    <cellStyle name="Normal 13 2 3 3" xfId="41716"/>
    <cellStyle name="Normal 13 2 3 3 10" xfId="41717"/>
    <cellStyle name="Normal 13 2 3 3 11" xfId="41718"/>
    <cellStyle name="Normal 13 2 3 3 2" xfId="41719"/>
    <cellStyle name="Normal 13 2 3 3 2 2" xfId="41720"/>
    <cellStyle name="Normal 13 2 3 3 3" xfId="41721"/>
    <cellStyle name="Normal 13 2 3 3 3 2" xfId="41722"/>
    <cellStyle name="Normal 13 2 3 3 4" xfId="41723"/>
    <cellStyle name="Normal 13 2 3 3 5" xfId="41724"/>
    <cellStyle name="Normal 13 2 3 3 6" xfId="41725"/>
    <cellStyle name="Normal 13 2 3 3 7" xfId="41726"/>
    <cellStyle name="Normal 13 2 3 3 8" xfId="41727"/>
    <cellStyle name="Normal 13 2 3 3 9" xfId="41728"/>
    <cellStyle name="Normal 13 2 3 4" xfId="41729"/>
    <cellStyle name="Normal 13 2 3 4 10" xfId="41730"/>
    <cellStyle name="Normal 13 2 3 4 11" xfId="41731"/>
    <cellStyle name="Normal 13 2 3 4 2" xfId="41732"/>
    <cellStyle name="Normal 13 2 3 4 2 2" xfId="41733"/>
    <cellStyle name="Normal 13 2 3 4 3" xfId="41734"/>
    <cellStyle name="Normal 13 2 3 4 4" xfId="41735"/>
    <cellStyle name="Normal 13 2 3 4 5" xfId="41736"/>
    <cellStyle name="Normal 13 2 3 4 6" xfId="41737"/>
    <cellStyle name="Normal 13 2 3 4 7" xfId="41738"/>
    <cellStyle name="Normal 13 2 3 4 8" xfId="41739"/>
    <cellStyle name="Normal 13 2 3 4 9" xfId="41740"/>
    <cellStyle name="Normal 13 2 3 5" xfId="41741"/>
    <cellStyle name="Normal 13 2 3 5 2" xfId="41742"/>
    <cellStyle name="Normal 13 2 3 5 3" xfId="41743"/>
    <cellStyle name="Normal 13 2 3 6" xfId="41744"/>
    <cellStyle name="Normal 13 2 3 6 2" xfId="41745"/>
    <cellStyle name="Normal 13 2 3 7" xfId="41746"/>
    <cellStyle name="Normal 13 2 3 8" xfId="41747"/>
    <cellStyle name="Normal 13 2 3 9" xfId="41748"/>
    <cellStyle name="Normal 13 2 4" xfId="41749"/>
    <cellStyle name="Normal 13 2 4 10" xfId="41750"/>
    <cellStyle name="Normal 13 2 4 11" xfId="41751"/>
    <cellStyle name="Normal 13 2 4 12" xfId="41752"/>
    <cellStyle name="Normal 13 2 4 13" xfId="41753"/>
    <cellStyle name="Normal 13 2 4 14" xfId="41754"/>
    <cellStyle name="Normal 13 2 4 2" xfId="41755"/>
    <cellStyle name="Normal 13 2 4 2 2" xfId="41756"/>
    <cellStyle name="Normal 13 2 4 2 2 2" xfId="41757"/>
    <cellStyle name="Normal 13 2 4 2 3" xfId="41758"/>
    <cellStyle name="Normal 13 2 4 2 4" xfId="41759"/>
    <cellStyle name="Normal 13 2 4 3" xfId="41760"/>
    <cellStyle name="Normal 13 2 4 3 2" xfId="41761"/>
    <cellStyle name="Normal 13 2 4 3 3" xfId="41762"/>
    <cellStyle name="Normal 13 2 4 4" xfId="41763"/>
    <cellStyle name="Normal 13 2 4 4 2" xfId="41764"/>
    <cellStyle name="Normal 13 2 4 5" xfId="41765"/>
    <cellStyle name="Normal 13 2 4 5 2" xfId="41766"/>
    <cellStyle name="Normal 13 2 4 6" xfId="41767"/>
    <cellStyle name="Normal 13 2 4 7" xfId="41768"/>
    <cellStyle name="Normal 13 2 4 8" xfId="41769"/>
    <cellStyle name="Normal 13 2 4 9" xfId="41770"/>
    <cellStyle name="Normal 13 2 5" xfId="41771"/>
    <cellStyle name="Normal 13 2 5 10" xfId="41772"/>
    <cellStyle name="Normal 13 2 5 11" xfId="41773"/>
    <cellStyle name="Normal 13 2 5 12" xfId="41774"/>
    <cellStyle name="Normal 13 2 5 2" xfId="41775"/>
    <cellStyle name="Normal 13 2 5 2 2" xfId="41776"/>
    <cellStyle name="Normal 13 2 5 3" xfId="41777"/>
    <cellStyle name="Normal 13 2 5 4" xfId="41778"/>
    <cellStyle name="Normal 13 2 5 5" xfId="41779"/>
    <cellStyle name="Normal 13 2 5 6" xfId="41780"/>
    <cellStyle name="Normal 13 2 5 7" xfId="41781"/>
    <cellStyle name="Normal 13 2 5 8" xfId="41782"/>
    <cellStyle name="Normal 13 2 5 9" xfId="41783"/>
    <cellStyle name="Normal 13 2 6" xfId="41784"/>
    <cellStyle name="Normal 13 2 6 10" xfId="41785"/>
    <cellStyle name="Normal 13 2 6 11" xfId="41786"/>
    <cellStyle name="Normal 13 2 6 12" xfId="41787"/>
    <cellStyle name="Normal 13 2 6 13" xfId="41788"/>
    <cellStyle name="Normal 13 2 6 14" xfId="41789"/>
    <cellStyle name="Normal 13 2 6 15" xfId="41790"/>
    <cellStyle name="Normal 13 2 6 16" xfId="41791"/>
    <cellStyle name="Normal 13 2 6 17" xfId="41792"/>
    <cellStyle name="Normal 13 2 6 18" xfId="41793"/>
    <cellStyle name="Normal 13 2 6 2" xfId="41794"/>
    <cellStyle name="Normal 13 2 6 3" xfId="41795"/>
    <cellStyle name="Normal 13 2 6 4" xfId="41796"/>
    <cellStyle name="Normal 13 2 6 5" xfId="41797"/>
    <cellStyle name="Normal 13 2 6 6" xfId="41798"/>
    <cellStyle name="Normal 13 2 6 7" xfId="41799"/>
    <cellStyle name="Normal 13 2 6 8" xfId="41800"/>
    <cellStyle name="Normal 13 2 6 9" xfId="41801"/>
    <cellStyle name="Normal 13 2 7" xfId="41802"/>
    <cellStyle name="Normal 13 2 7 10" xfId="41803"/>
    <cellStyle name="Normal 13 2 7 11" xfId="41804"/>
    <cellStyle name="Normal 13 2 7 2" xfId="41805"/>
    <cellStyle name="Normal 13 2 7 3" xfId="41806"/>
    <cellStyle name="Normal 13 2 7 4" xfId="41807"/>
    <cellStyle name="Normal 13 2 7 5" xfId="41808"/>
    <cellStyle name="Normal 13 2 7 6" xfId="41809"/>
    <cellStyle name="Normal 13 2 7 7" xfId="41810"/>
    <cellStyle name="Normal 13 2 7 8" xfId="41811"/>
    <cellStyle name="Normal 13 2 7 9" xfId="41812"/>
    <cellStyle name="Normal 13 2 8" xfId="41813"/>
    <cellStyle name="Normal 13 2 8 10" xfId="41814"/>
    <cellStyle name="Normal 13 2 8 11" xfId="41815"/>
    <cellStyle name="Normal 13 2 8 2" xfId="41816"/>
    <cellStyle name="Normal 13 2 8 3" xfId="41817"/>
    <cellStyle name="Normal 13 2 8 4" xfId="41818"/>
    <cellStyle name="Normal 13 2 8 5" xfId="41819"/>
    <cellStyle name="Normal 13 2 8 6" xfId="41820"/>
    <cellStyle name="Normal 13 2 8 7" xfId="41821"/>
    <cellStyle name="Normal 13 2 8 8" xfId="41822"/>
    <cellStyle name="Normal 13 2 8 9" xfId="41823"/>
    <cellStyle name="Normal 13 2 9" xfId="41824"/>
    <cellStyle name="Normal 13 3" xfId="2420"/>
    <cellStyle name="Normal 13 3 10" xfId="41825"/>
    <cellStyle name="Normal 13 3 11" xfId="41826"/>
    <cellStyle name="Normal 13 3 2" xfId="41827"/>
    <cellStyle name="Normal 13 3 2 10" xfId="41828"/>
    <cellStyle name="Normal 13 3 2 11" xfId="41829"/>
    <cellStyle name="Normal 13 3 2 12" xfId="41830"/>
    <cellStyle name="Normal 13 3 2 13" xfId="41831"/>
    <cellStyle name="Normal 13 3 2 2" xfId="41832"/>
    <cellStyle name="Normal 13 3 2 2 2" xfId="41833"/>
    <cellStyle name="Normal 13 3 2 2 2 2" xfId="41834"/>
    <cellStyle name="Normal 13 3 2 2 3" xfId="41835"/>
    <cellStyle name="Normal 13 3 2 2 4" xfId="41836"/>
    <cellStyle name="Normal 13 3 2 3" xfId="41837"/>
    <cellStyle name="Normal 13 3 2 3 2" xfId="41838"/>
    <cellStyle name="Normal 13 3 2 3 3" xfId="41839"/>
    <cellStyle name="Normal 13 3 2 4" xfId="41840"/>
    <cellStyle name="Normal 13 3 2 4 2" xfId="41841"/>
    <cellStyle name="Normal 13 3 2 5" xfId="41842"/>
    <cellStyle name="Normal 13 3 2 5 2" xfId="41843"/>
    <cellStyle name="Normal 13 3 2 6" xfId="41844"/>
    <cellStyle name="Normal 13 3 2 7" xfId="41845"/>
    <cellStyle name="Normal 13 3 2 8" xfId="41846"/>
    <cellStyle name="Normal 13 3 2 9" xfId="41847"/>
    <cellStyle name="Normal 13 3 3" xfId="41848"/>
    <cellStyle name="Normal 13 3 3 10" xfId="41849"/>
    <cellStyle name="Normal 13 3 3 11" xfId="41850"/>
    <cellStyle name="Normal 13 3 3 2" xfId="41851"/>
    <cellStyle name="Normal 13 3 3 2 2" xfId="41852"/>
    <cellStyle name="Normal 13 3 3 3" xfId="41853"/>
    <cellStyle name="Normal 13 3 3 3 2" xfId="41854"/>
    <cellStyle name="Normal 13 3 3 4" xfId="41855"/>
    <cellStyle name="Normal 13 3 3 5" xfId="41856"/>
    <cellStyle name="Normal 13 3 3 6" xfId="41857"/>
    <cellStyle name="Normal 13 3 3 7" xfId="41858"/>
    <cellStyle name="Normal 13 3 3 8" xfId="41859"/>
    <cellStyle name="Normal 13 3 3 9" xfId="41860"/>
    <cellStyle name="Normal 13 3 4" xfId="41861"/>
    <cellStyle name="Normal 13 3 4 10" xfId="41862"/>
    <cellStyle name="Normal 13 3 4 11" xfId="41863"/>
    <cellStyle name="Normal 13 3 4 2" xfId="41864"/>
    <cellStyle name="Normal 13 3 4 2 2" xfId="41865"/>
    <cellStyle name="Normal 13 3 4 3" xfId="41866"/>
    <cellStyle name="Normal 13 3 4 4" xfId="41867"/>
    <cellStyle name="Normal 13 3 4 5" xfId="41868"/>
    <cellStyle name="Normal 13 3 4 6" xfId="41869"/>
    <cellStyle name="Normal 13 3 4 7" xfId="41870"/>
    <cellStyle name="Normal 13 3 4 8" xfId="41871"/>
    <cellStyle name="Normal 13 3 4 9" xfId="41872"/>
    <cellStyle name="Normal 13 3 5" xfId="41873"/>
    <cellStyle name="Normal 13 3 5 2" xfId="41874"/>
    <cellStyle name="Normal 13 3 5 3" xfId="41875"/>
    <cellStyle name="Normal 13 3 6" xfId="41876"/>
    <cellStyle name="Normal 13 3 6 2" xfId="41877"/>
    <cellStyle name="Normal 13 3 7" xfId="41878"/>
    <cellStyle name="Normal 13 3 8" xfId="41879"/>
    <cellStyle name="Normal 13 3 9" xfId="41880"/>
    <cellStyle name="Normal 13 4" xfId="9853"/>
    <cellStyle name="Normal 13 4 10" xfId="41881"/>
    <cellStyle name="Normal 13 4 2" xfId="41882"/>
    <cellStyle name="Normal 13 4 2 10" xfId="41883"/>
    <cellStyle name="Normal 13 4 2 11" xfId="41884"/>
    <cellStyle name="Normal 13 4 2 12" xfId="41885"/>
    <cellStyle name="Normal 13 4 2 13" xfId="41886"/>
    <cellStyle name="Normal 13 4 2 2" xfId="41887"/>
    <cellStyle name="Normal 13 4 2 2 2" xfId="41888"/>
    <cellStyle name="Normal 13 4 2 2 2 2" xfId="41889"/>
    <cellStyle name="Normal 13 4 2 2 3" xfId="41890"/>
    <cellStyle name="Normal 13 4 2 2 4" xfId="41891"/>
    <cellStyle name="Normal 13 4 2 3" xfId="41892"/>
    <cellStyle name="Normal 13 4 2 3 2" xfId="41893"/>
    <cellStyle name="Normal 13 4 2 3 3" xfId="41894"/>
    <cellStyle name="Normal 13 4 2 4" xfId="41895"/>
    <cellStyle name="Normal 13 4 2 4 2" xfId="41896"/>
    <cellStyle name="Normal 13 4 2 5" xfId="41897"/>
    <cellStyle name="Normal 13 4 2 5 2" xfId="41898"/>
    <cellStyle name="Normal 13 4 2 6" xfId="41899"/>
    <cellStyle name="Normal 13 4 2 7" xfId="41900"/>
    <cellStyle name="Normal 13 4 2 8" xfId="41901"/>
    <cellStyle name="Normal 13 4 2 9" xfId="41902"/>
    <cellStyle name="Normal 13 4 3" xfId="41903"/>
    <cellStyle name="Normal 13 4 3 10" xfId="41904"/>
    <cellStyle name="Normal 13 4 3 11" xfId="41905"/>
    <cellStyle name="Normal 13 4 3 12" xfId="41906"/>
    <cellStyle name="Normal 13 4 3 2" xfId="41907"/>
    <cellStyle name="Normal 13 4 3 2 2" xfId="41908"/>
    <cellStyle name="Normal 13 4 3 3" xfId="41909"/>
    <cellStyle name="Normal 13 4 3 3 2" xfId="41910"/>
    <cellStyle name="Normal 13 4 3 4" xfId="41911"/>
    <cellStyle name="Normal 13 4 3 5" xfId="41912"/>
    <cellStyle name="Normal 13 4 3 6" xfId="41913"/>
    <cellStyle name="Normal 13 4 3 7" xfId="41914"/>
    <cellStyle name="Normal 13 4 3 8" xfId="41915"/>
    <cellStyle name="Normal 13 4 3 9" xfId="41916"/>
    <cellStyle name="Normal 13 4 4" xfId="41917"/>
    <cellStyle name="Normal 13 4 4 10" xfId="41918"/>
    <cellStyle name="Normal 13 4 4 11" xfId="41919"/>
    <cellStyle name="Normal 13 4 4 2" xfId="41920"/>
    <cellStyle name="Normal 13 4 4 2 2" xfId="41921"/>
    <cellStyle name="Normal 13 4 4 3" xfId="41922"/>
    <cellStyle name="Normal 13 4 4 4" xfId="41923"/>
    <cellStyle name="Normal 13 4 4 5" xfId="41924"/>
    <cellStyle name="Normal 13 4 4 6" xfId="41925"/>
    <cellStyle name="Normal 13 4 4 7" xfId="41926"/>
    <cellStyle name="Normal 13 4 4 8" xfId="41927"/>
    <cellStyle name="Normal 13 4 4 9" xfId="41928"/>
    <cellStyle name="Normal 13 4 5" xfId="41929"/>
    <cellStyle name="Normal 13 4 5 2" xfId="41930"/>
    <cellStyle name="Normal 13 4 5 3" xfId="41931"/>
    <cellStyle name="Normal 13 4 6" xfId="41932"/>
    <cellStyle name="Normal 13 4 6 2" xfId="41933"/>
    <cellStyle name="Normal 13 4 7" xfId="41934"/>
    <cellStyle name="Normal 13 4 8" xfId="41935"/>
    <cellStyle name="Normal 13 4 9" xfId="41936"/>
    <cellStyle name="Normal 13 5" xfId="9861"/>
    <cellStyle name="Normal 13 5 2" xfId="41937"/>
    <cellStyle name="Normal 13 5 2 2" xfId="41938"/>
    <cellStyle name="Normal 13 5 2 2 2" xfId="41939"/>
    <cellStyle name="Normal 13 5 2 3" xfId="41940"/>
    <cellStyle name="Normal 13 5 2 4" xfId="41941"/>
    <cellStyle name="Normal 13 5 3" xfId="41942"/>
    <cellStyle name="Normal 13 5 3 2" xfId="41943"/>
    <cellStyle name="Normal 13 5 3 3" xfId="41944"/>
    <cellStyle name="Normal 13 5 4" xfId="41945"/>
    <cellStyle name="Normal 13 5 5" xfId="41946"/>
    <cellStyle name="Normal 13 5 6" xfId="41947"/>
    <cellStyle name="Normal 13 6" xfId="41948"/>
    <cellStyle name="Normal 13 6 2" xfId="41949"/>
    <cellStyle name="Normal 13 7" xfId="41950"/>
    <cellStyle name="Normal 13 7 2" xfId="41951"/>
    <cellStyle name="Normal 13 7 3" xfId="41952"/>
    <cellStyle name="Normal 13 7 4" xfId="41953"/>
    <cellStyle name="Normal 13 7 5" xfId="41954"/>
    <cellStyle name="Normal 13 7 6" xfId="41955"/>
    <cellStyle name="Normal 13 7 7" xfId="41956"/>
    <cellStyle name="Normal 13 7 8" xfId="41957"/>
    <cellStyle name="Normal 13 8" xfId="41958"/>
    <cellStyle name="Normal 13 8 2" xfId="41959"/>
    <cellStyle name="Normal 13 9" xfId="41960"/>
    <cellStyle name="Normal 13_17,18,19 2013 CDM Savings to Sep 2013 accrual" xfId="41961"/>
    <cellStyle name="Normal 14" xfId="2421"/>
    <cellStyle name="Normal 14 2" xfId="2422"/>
    <cellStyle name="Normal 14 2 2" xfId="41962"/>
    <cellStyle name="Normal 14 2 2 2" xfId="41963"/>
    <cellStyle name="Normal 14 2 2 2 2" xfId="41964"/>
    <cellStyle name="Normal 14 2 2 2 2 2" xfId="41965"/>
    <cellStyle name="Normal 14 2 2 2 2 2 2" xfId="41966"/>
    <cellStyle name="Normal 14 2 2 2 2 3" xfId="41967"/>
    <cellStyle name="Normal 14 2 2 2 2 4" xfId="41968"/>
    <cellStyle name="Normal 14 2 2 2 3" xfId="41969"/>
    <cellStyle name="Normal 14 2 2 2 3 2" xfId="41970"/>
    <cellStyle name="Normal 14 2 2 2 4" xfId="41971"/>
    <cellStyle name="Normal 14 2 2 2 5" xfId="41972"/>
    <cellStyle name="Normal 14 2 2 2 6" xfId="41973"/>
    <cellStyle name="Normal 14 2 2 3" xfId="41974"/>
    <cellStyle name="Normal 14 2 2 3 2" xfId="41975"/>
    <cellStyle name="Normal 14 2 2 3 2 2" xfId="41976"/>
    <cellStyle name="Normal 14 2 2 3 3" xfId="41977"/>
    <cellStyle name="Normal 14 2 2 3 4" xfId="41978"/>
    <cellStyle name="Normal 14 2 2 4" xfId="41979"/>
    <cellStyle name="Normal 14 2 2 4 2" xfId="41980"/>
    <cellStyle name="Normal 14 2 2 5" xfId="41981"/>
    <cellStyle name="Normal 14 2 2 6" xfId="41982"/>
    <cellStyle name="Normal 14 2 2 7" xfId="41983"/>
    <cellStyle name="Normal 14 2 3" xfId="41984"/>
    <cellStyle name="Normal 14 2 3 2" xfId="41985"/>
    <cellStyle name="Normal 14 2 3 2 2" xfId="41986"/>
    <cellStyle name="Normal 14 2 3 2 2 2" xfId="41987"/>
    <cellStyle name="Normal 14 2 3 2 3" xfId="41988"/>
    <cellStyle name="Normal 14 2 3 2 4" xfId="41989"/>
    <cellStyle name="Normal 14 2 3 3" xfId="41990"/>
    <cellStyle name="Normal 14 2 3 3 2" xfId="41991"/>
    <cellStyle name="Normal 14 2 3 4" xfId="41992"/>
    <cellStyle name="Normal 14 2 3 5" xfId="41993"/>
    <cellStyle name="Normal 14 2 3 6" xfId="41994"/>
    <cellStyle name="Normal 14 2 4" xfId="41995"/>
    <cellStyle name="Normal 14 2 4 2" xfId="41996"/>
    <cellStyle name="Normal 14 2 4 2 2" xfId="41997"/>
    <cellStyle name="Normal 14 2 4 2 2 2" xfId="41998"/>
    <cellStyle name="Normal 14 2 4 2 3" xfId="41999"/>
    <cellStyle name="Normal 14 2 4 2 4" xfId="42000"/>
    <cellStyle name="Normal 14 2 4 3" xfId="42001"/>
    <cellStyle name="Normal 14 2 4 3 2" xfId="42002"/>
    <cellStyle name="Normal 14 2 4 4" xfId="42003"/>
    <cellStyle name="Normal 14 2 4 5" xfId="42004"/>
    <cellStyle name="Normal 14 2 4 6" xfId="42005"/>
    <cellStyle name="Normal 14 2 5" xfId="42006"/>
    <cellStyle name="Normal 14 2 5 2" xfId="42007"/>
    <cellStyle name="Normal 14 2 5 2 2" xfId="42008"/>
    <cellStyle name="Normal 14 2 5 3" xfId="42009"/>
    <cellStyle name="Normal 14 2 5 4" xfId="42010"/>
    <cellStyle name="Normal 14 2 6" xfId="42011"/>
    <cellStyle name="Normal 14 2 6 2" xfId="42012"/>
    <cellStyle name="Normal 14 2 7" xfId="42013"/>
    <cellStyle name="Normal 14 2 8" xfId="42014"/>
    <cellStyle name="Normal 14 2 9" xfId="42015"/>
    <cellStyle name="Normal 14 3" xfId="2423"/>
    <cellStyle name="Normal 14 3 2" xfId="42016"/>
    <cellStyle name="Normal 14 4" xfId="42017"/>
    <cellStyle name="Normal 14 4 2" xfId="42018"/>
    <cellStyle name="Normal 14 5" xfId="42019"/>
    <cellStyle name="Normal 14_17,18,19 2013 CDM Savings to Sep 2013 accrual" xfId="42020"/>
    <cellStyle name="Normal 15" xfId="2424"/>
    <cellStyle name="Normal 15 10" xfId="42021"/>
    <cellStyle name="Normal 15 2" xfId="2425"/>
    <cellStyle name="Normal 15 2 2" xfId="2426"/>
    <cellStyle name="Normal 15 2 2 2" xfId="42022"/>
    <cellStyle name="Normal 15 2 2 2 2" xfId="42023"/>
    <cellStyle name="Normal 15 2 2 2 2 2" xfId="42024"/>
    <cellStyle name="Normal 15 2 2 2 3" xfId="42025"/>
    <cellStyle name="Normal 15 2 2 2 4" xfId="42026"/>
    <cellStyle name="Normal 15 2 2 3" xfId="42027"/>
    <cellStyle name="Normal 15 2 2 3 2" xfId="42028"/>
    <cellStyle name="Normal 15 2 2 4" xfId="42029"/>
    <cellStyle name="Normal 15 2 2 5" xfId="42030"/>
    <cellStyle name="Normal 15 2 2 6" xfId="42031"/>
    <cellStyle name="Normal 15 2 3" xfId="42032"/>
    <cellStyle name="Normal 15 2 3 2" xfId="42033"/>
    <cellStyle name="Normal 15 2 3 2 2" xfId="42034"/>
    <cellStyle name="Normal 15 2 3 3" xfId="42035"/>
    <cellStyle name="Normal 15 2 3 4" xfId="42036"/>
    <cellStyle name="Normal 15 2 4" xfId="42037"/>
    <cellStyle name="Normal 15 2 4 2" xfId="42038"/>
    <cellStyle name="Normal 15 2 5" xfId="42039"/>
    <cellStyle name="Normal 15 2 6" xfId="42040"/>
    <cellStyle name="Normal 15 2 7" xfId="42041"/>
    <cellStyle name="Normal 15 3" xfId="2427"/>
    <cellStyle name="Normal 15 3 2" xfId="42042"/>
    <cellStyle name="Normal 15 3 2 2" xfId="42043"/>
    <cellStyle name="Normal 15 3 2 2 2" xfId="42044"/>
    <cellStyle name="Normal 15 3 2 3" xfId="42045"/>
    <cellStyle name="Normal 15 3 2 4" xfId="42046"/>
    <cellStyle name="Normal 15 3 3" xfId="42047"/>
    <cellStyle name="Normal 15 3 3 2" xfId="42048"/>
    <cellStyle name="Normal 15 3 4" xfId="42049"/>
    <cellStyle name="Normal 15 3 5" xfId="42050"/>
    <cellStyle name="Normal 15 3 6" xfId="42051"/>
    <cellStyle name="Normal 15 4" xfId="2428"/>
    <cellStyle name="Normal 15 4 2" xfId="42052"/>
    <cellStyle name="Normal 15 4 2 2" xfId="42053"/>
    <cellStyle name="Normal 15 4 2 2 2" xfId="42054"/>
    <cellStyle name="Normal 15 4 2 3" xfId="42055"/>
    <cellStyle name="Normal 15 4 2 4" xfId="42056"/>
    <cellStyle name="Normal 15 4 3" xfId="42057"/>
    <cellStyle name="Normal 15 4 3 2" xfId="42058"/>
    <cellStyle name="Normal 15 4 4" xfId="42059"/>
    <cellStyle name="Normal 15 4 5" xfId="42060"/>
    <cellStyle name="Normal 15 4 6" xfId="42061"/>
    <cellStyle name="Normal 15 5" xfId="42062"/>
    <cellStyle name="Normal 15 5 2" xfId="42063"/>
    <cellStyle name="Normal 15 5 2 2" xfId="42064"/>
    <cellStyle name="Normal 15 5 3" xfId="42065"/>
    <cellStyle name="Normal 15 5 4" xfId="42066"/>
    <cellStyle name="Normal 15 6" xfId="42067"/>
    <cellStyle name="Normal 15 6 2" xfId="42068"/>
    <cellStyle name="Normal 15 7" xfId="42069"/>
    <cellStyle name="Normal 15 8" xfId="42070"/>
    <cellStyle name="Normal 15 9" xfId="42071"/>
    <cellStyle name="Normal 15_17,18,19 2013 CDM Savings to Sep 2013 accrual" xfId="42072"/>
    <cellStyle name="Normal 16" xfId="2429"/>
    <cellStyle name="Normal 16 2" xfId="2430"/>
    <cellStyle name="Normal 16 2 2" xfId="42073"/>
    <cellStyle name="Normal 16 2 2 2" xfId="42074"/>
    <cellStyle name="Normal 16 2 2 2 2" xfId="42075"/>
    <cellStyle name="Normal 16 2 2 2 2 2" xfId="42076"/>
    <cellStyle name="Normal 16 2 2 2 3" xfId="42077"/>
    <cellStyle name="Normal 16 2 2 2 4" xfId="42078"/>
    <cellStyle name="Normal 16 2 2 3" xfId="42079"/>
    <cellStyle name="Normal 16 2 2 3 2" xfId="42080"/>
    <cellStyle name="Normal 16 2 2 4" xfId="42081"/>
    <cellStyle name="Normal 16 2 2 5" xfId="42082"/>
    <cellStyle name="Normal 16 2 2 6" xfId="42083"/>
    <cellStyle name="Normal 16 2 3" xfId="42084"/>
    <cellStyle name="Normal 16 2 3 2" xfId="42085"/>
    <cellStyle name="Normal 16 2 3 2 2" xfId="42086"/>
    <cellStyle name="Normal 16 2 3 3" xfId="42087"/>
    <cellStyle name="Normal 16 2 3 4" xfId="42088"/>
    <cellStyle name="Normal 16 2 4" xfId="42089"/>
    <cellStyle name="Normal 16 2 4 2" xfId="42090"/>
    <cellStyle name="Normal 16 2 5" xfId="42091"/>
    <cellStyle name="Normal 16 2 6" xfId="42092"/>
    <cellStyle name="Normal 16 2 7" xfId="42093"/>
    <cellStyle name="Normal 16 3" xfId="2431"/>
    <cellStyle name="Normal 16 3 2" xfId="42094"/>
    <cellStyle name="Normal 16 3 2 2" xfId="42095"/>
    <cellStyle name="Normal 16 3 2 2 2" xfId="42096"/>
    <cellStyle name="Normal 16 3 2 3" xfId="42097"/>
    <cellStyle name="Normal 16 3 2 4" xfId="42098"/>
    <cellStyle name="Normal 16 3 3" xfId="42099"/>
    <cellStyle name="Normal 16 3 3 2" xfId="42100"/>
    <cellStyle name="Normal 16 3 4" xfId="42101"/>
    <cellStyle name="Normal 16 3 5" xfId="42102"/>
    <cellStyle name="Normal 16 3 6" xfId="42103"/>
    <cellStyle name="Normal 16 4" xfId="42104"/>
    <cellStyle name="Normal 16 4 2" xfId="42105"/>
    <cellStyle name="Normal 16 4 2 2" xfId="42106"/>
    <cellStyle name="Normal 16 4 2 2 2" xfId="42107"/>
    <cellStyle name="Normal 16 4 2 3" xfId="42108"/>
    <cellStyle name="Normal 16 4 2 4" xfId="42109"/>
    <cellStyle name="Normal 16 4 3" xfId="42110"/>
    <cellStyle name="Normal 16 4 3 2" xfId="42111"/>
    <cellStyle name="Normal 16 4 4" xfId="42112"/>
    <cellStyle name="Normal 16 4 5" xfId="42113"/>
    <cellStyle name="Normal 16 4 6" xfId="42114"/>
    <cellStyle name="Normal 16 5" xfId="42115"/>
    <cellStyle name="Normal 16 5 2" xfId="42116"/>
    <cellStyle name="Normal 16 5 2 2" xfId="42117"/>
    <cellStyle name="Normal 16 5 3" xfId="42118"/>
    <cellStyle name="Normal 16 5 4" xfId="42119"/>
    <cellStyle name="Normal 16 6" xfId="42120"/>
    <cellStyle name="Normal 16 6 2" xfId="42121"/>
    <cellStyle name="Normal 16 7" xfId="42122"/>
    <cellStyle name="Normal 16 8" xfId="42123"/>
    <cellStyle name="Normal 16 9" xfId="42124"/>
    <cellStyle name="Normal 17" xfId="2432"/>
    <cellStyle name="Normal 17 10" xfId="42125"/>
    <cellStyle name="Normal 17 2" xfId="42126"/>
    <cellStyle name="Normal 17 2 2" xfId="42127"/>
    <cellStyle name="Normal 17 2 2 2" xfId="42128"/>
    <cellStyle name="Normal 17 2 2 2 2" xfId="42129"/>
    <cellStyle name="Normal 17 2 2 2 2 2" xfId="42130"/>
    <cellStyle name="Normal 17 2 2 2 2 2 2" xfId="42131"/>
    <cellStyle name="Normal 17 2 2 2 2 3" xfId="42132"/>
    <cellStyle name="Normal 17 2 2 2 2 4" xfId="42133"/>
    <cellStyle name="Normal 17 2 2 2 3" xfId="42134"/>
    <cellStyle name="Normal 17 2 2 2 3 2" xfId="42135"/>
    <cellStyle name="Normal 17 2 2 2 4" xfId="42136"/>
    <cellStyle name="Normal 17 2 2 2 5" xfId="42137"/>
    <cellStyle name="Normal 17 2 2 2 6" xfId="42138"/>
    <cellStyle name="Normal 17 2 2 3" xfId="42139"/>
    <cellStyle name="Normal 17 2 2 3 2" xfId="42140"/>
    <cellStyle name="Normal 17 2 2 3 2 2" xfId="42141"/>
    <cellStyle name="Normal 17 2 2 3 3" xfId="42142"/>
    <cellStyle name="Normal 17 2 2 3 4" xfId="42143"/>
    <cellStyle name="Normal 17 2 2 4" xfId="42144"/>
    <cellStyle name="Normal 17 2 2 4 2" xfId="42145"/>
    <cellStyle name="Normal 17 2 2 5" xfId="42146"/>
    <cellStyle name="Normal 17 2 2 6" xfId="42147"/>
    <cellStyle name="Normal 17 2 2 7" xfId="42148"/>
    <cellStyle name="Normal 17 2 3" xfId="42149"/>
    <cellStyle name="Normal 17 2 3 2" xfId="42150"/>
    <cellStyle name="Normal 17 2 3 2 2" xfId="42151"/>
    <cellStyle name="Normal 17 2 3 2 2 2" xfId="42152"/>
    <cellStyle name="Normal 17 2 3 2 3" xfId="42153"/>
    <cellStyle name="Normal 17 2 3 2 4" xfId="42154"/>
    <cellStyle name="Normal 17 2 3 3" xfId="42155"/>
    <cellStyle name="Normal 17 2 3 3 2" xfId="42156"/>
    <cellStyle name="Normal 17 2 3 4" xfId="42157"/>
    <cellStyle name="Normal 17 2 3 5" xfId="42158"/>
    <cellStyle name="Normal 17 2 3 6" xfId="42159"/>
    <cellStyle name="Normal 17 2 4" xfId="42160"/>
    <cellStyle name="Normal 17 2 4 2" xfId="42161"/>
    <cellStyle name="Normal 17 2 4 2 2" xfId="42162"/>
    <cellStyle name="Normal 17 2 4 2 2 2" xfId="42163"/>
    <cellStyle name="Normal 17 2 4 2 3" xfId="42164"/>
    <cellStyle name="Normal 17 2 4 2 4" xfId="42165"/>
    <cellStyle name="Normal 17 2 4 3" xfId="42166"/>
    <cellStyle name="Normal 17 2 4 3 2" xfId="42167"/>
    <cellStyle name="Normal 17 2 4 4" xfId="42168"/>
    <cellStyle name="Normal 17 2 4 5" xfId="42169"/>
    <cellStyle name="Normal 17 2 4 6" xfId="42170"/>
    <cellStyle name="Normal 17 2 5" xfId="42171"/>
    <cellStyle name="Normal 17 2 5 2" xfId="42172"/>
    <cellStyle name="Normal 17 2 5 2 2" xfId="42173"/>
    <cellStyle name="Normal 17 2 5 3" xfId="42174"/>
    <cellStyle name="Normal 17 2 5 4" xfId="42175"/>
    <cellStyle name="Normal 17 2 6" xfId="42176"/>
    <cellStyle name="Normal 17 2 6 2" xfId="42177"/>
    <cellStyle name="Normal 17 2 7" xfId="42178"/>
    <cellStyle name="Normal 17 2 8" xfId="42179"/>
    <cellStyle name="Normal 17 2 9" xfId="42180"/>
    <cellStyle name="Normal 17 3" xfId="42181"/>
    <cellStyle name="Normal 17 3 2" xfId="42182"/>
    <cellStyle name="Normal 17 3 2 2" xfId="42183"/>
    <cellStyle name="Normal 17 3 2 2 2" xfId="42184"/>
    <cellStyle name="Normal 17 3 2 2 2 2" xfId="42185"/>
    <cellStyle name="Normal 17 3 2 2 3" xfId="42186"/>
    <cellStyle name="Normal 17 3 2 2 4" xfId="42187"/>
    <cellStyle name="Normal 17 3 2 3" xfId="42188"/>
    <cellStyle name="Normal 17 3 2 3 2" xfId="42189"/>
    <cellStyle name="Normal 17 3 2 4" xfId="42190"/>
    <cellStyle name="Normal 17 3 2 5" xfId="42191"/>
    <cellStyle name="Normal 17 3 2 6" xfId="42192"/>
    <cellStyle name="Normal 17 3 3" xfId="42193"/>
    <cellStyle name="Normal 17 3 3 2" xfId="42194"/>
    <cellStyle name="Normal 17 3 3 2 2" xfId="42195"/>
    <cellStyle name="Normal 17 3 3 3" xfId="42196"/>
    <cellStyle name="Normal 17 3 3 4" xfId="42197"/>
    <cellStyle name="Normal 17 3 4" xfId="42198"/>
    <cellStyle name="Normal 17 3 4 2" xfId="42199"/>
    <cellStyle name="Normal 17 3 5" xfId="42200"/>
    <cellStyle name="Normal 17 3 6" xfId="42201"/>
    <cellStyle name="Normal 17 3 7" xfId="42202"/>
    <cellStyle name="Normal 17 4" xfId="42203"/>
    <cellStyle name="Normal 17 4 2" xfId="42204"/>
    <cellStyle name="Normal 17 4 2 2" xfId="42205"/>
    <cellStyle name="Normal 17 4 2 2 2" xfId="42206"/>
    <cellStyle name="Normal 17 4 2 3" xfId="42207"/>
    <cellStyle name="Normal 17 4 2 4" xfId="42208"/>
    <cellStyle name="Normal 17 4 3" xfId="42209"/>
    <cellStyle name="Normal 17 4 3 2" xfId="42210"/>
    <cellStyle name="Normal 17 4 4" xfId="42211"/>
    <cellStyle name="Normal 17 4 5" xfId="42212"/>
    <cellStyle name="Normal 17 4 6" xfId="42213"/>
    <cellStyle name="Normal 17 5" xfId="42214"/>
    <cellStyle name="Normal 17 5 2" xfId="42215"/>
    <cellStyle name="Normal 17 5 2 2" xfId="42216"/>
    <cellStyle name="Normal 17 5 2 2 2" xfId="42217"/>
    <cellStyle name="Normal 17 5 2 3" xfId="42218"/>
    <cellStyle name="Normal 17 5 2 4" xfId="42219"/>
    <cellStyle name="Normal 17 5 3" xfId="42220"/>
    <cellStyle name="Normal 17 5 3 2" xfId="42221"/>
    <cellStyle name="Normal 17 5 4" xfId="42222"/>
    <cellStyle name="Normal 17 5 5" xfId="42223"/>
    <cellStyle name="Normal 17 5 6" xfId="42224"/>
    <cellStyle name="Normal 17 6" xfId="42225"/>
    <cellStyle name="Normal 17 6 2" xfId="42226"/>
    <cellStyle name="Normal 17 6 2 2" xfId="42227"/>
    <cellStyle name="Normal 17 6 3" xfId="42228"/>
    <cellStyle name="Normal 17 6 4" xfId="42229"/>
    <cellStyle name="Normal 17 7" xfId="42230"/>
    <cellStyle name="Normal 17 7 2" xfId="42231"/>
    <cellStyle name="Normal 17 8" xfId="42232"/>
    <cellStyle name="Normal 17 9" xfId="42233"/>
    <cellStyle name="Normal 18" xfId="2433"/>
    <cellStyle name="Normal 18 2" xfId="2434"/>
    <cellStyle name="Normal 18 2 2" xfId="42234"/>
    <cellStyle name="Normal 18 2 2 2" xfId="42235"/>
    <cellStyle name="Normal 18 2 2 2 2" xfId="42236"/>
    <cellStyle name="Normal 18 2 2 2 2 2" xfId="42237"/>
    <cellStyle name="Normal 18 2 2 2 3" xfId="42238"/>
    <cellStyle name="Normal 18 2 2 2 4" xfId="42239"/>
    <cellStyle name="Normal 18 2 2 3" xfId="42240"/>
    <cellStyle name="Normal 18 2 2 3 2" xfId="42241"/>
    <cellStyle name="Normal 18 2 2 4" xfId="42242"/>
    <cellStyle name="Normal 18 2 2 5" xfId="42243"/>
    <cellStyle name="Normal 18 2 2 6" xfId="42244"/>
    <cellStyle name="Normal 18 2 3" xfId="42245"/>
    <cellStyle name="Normal 18 2 3 2" xfId="42246"/>
    <cellStyle name="Normal 18 2 3 2 2" xfId="42247"/>
    <cellStyle name="Normal 18 2 3 3" xfId="42248"/>
    <cellStyle name="Normal 18 2 3 4" xfId="42249"/>
    <cellStyle name="Normal 18 2 4" xfId="42250"/>
    <cellStyle name="Normal 18 2 4 2" xfId="42251"/>
    <cellStyle name="Normal 18 2 5" xfId="42252"/>
    <cellStyle name="Normal 18 2 6" xfId="42253"/>
    <cellStyle name="Normal 18 2 7" xfId="42254"/>
    <cellStyle name="Normal 18 3" xfId="42255"/>
    <cellStyle name="Normal 18 3 2" xfId="42256"/>
    <cellStyle name="Normal 18 3 2 2" xfId="42257"/>
    <cellStyle name="Normal 18 3 2 2 2" xfId="42258"/>
    <cellStyle name="Normal 18 3 2 3" xfId="42259"/>
    <cellStyle name="Normal 18 3 2 4" xfId="42260"/>
    <cellStyle name="Normal 18 3 3" xfId="42261"/>
    <cellStyle name="Normal 18 3 3 2" xfId="42262"/>
    <cellStyle name="Normal 18 3 4" xfId="42263"/>
    <cellStyle name="Normal 18 3 5" xfId="42264"/>
    <cellStyle name="Normal 18 3 6" xfId="42265"/>
    <cellStyle name="Normal 18 4" xfId="42266"/>
    <cellStyle name="Normal 18 4 2" xfId="42267"/>
    <cellStyle name="Normal 18 4 2 2" xfId="42268"/>
    <cellStyle name="Normal 18 4 2 2 2" xfId="42269"/>
    <cellStyle name="Normal 18 4 2 3" xfId="42270"/>
    <cellStyle name="Normal 18 4 2 4" xfId="42271"/>
    <cellStyle name="Normal 18 4 3" xfId="42272"/>
    <cellStyle name="Normal 18 4 3 2" xfId="42273"/>
    <cellStyle name="Normal 18 4 4" xfId="42274"/>
    <cellStyle name="Normal 18 4 5" xfId="42275"/>
    <cellStyle name="Normal 18 4 6" xfId="42276"/>
    <cellStyle name="Normal 18 5" xfId="42277"/>
    <cellStyle name="Normal 18 5 2" xfId="42278"/>
    <cellStyle name="Normal 18 5 2 2" xfId="42279"/>
    <cellStyle name="Normal 18 5 3" xfId="42280"/>
    <cellStyle name="Normal 18 5 4" xfId="42281"/>
    <cellStyle name="Normal 18 6" xfId="42282"/>
    <cellStyle name="Normal 18 6 2" xfId="42283"/>
    <cellStyle name="Normal 18 7" xfId="42284"/>
    <cellStyle name="Normal 18 8" xfId="42285"/>
    <cellStyle name="Normal 18 9" xfId="42286"/>
    <cellStyle name="Normal 19" xfId="2435"/>
    <cellStyle name="Normal 19 2" xfId="42287"/>
    <cellStyle name="Normal 19 2 2" xfId="42288"/>
    <cellStyle name="Normal 19 2 3" xfId="42289"/>
    <cellStyle name="Normal 19 3" xfId="42290"/>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10" xfId="42291"/>
    <cellStyle name="Normal 2 2 11" xfId="42292"/>
    <cellStyle name="Normal 2 2 2" xfId="51"/>
    <cellStyle name="Normal 2 2 2 2" xfId="2456"/>
    <cellStyle name="Normal 2 2 2 2 2" xfId="2457"/>
    <cellStyle name="Normal 2 2 2 2 2 2" xfId="42293"/>
    <cellStyle name="Normal 2 2 2 2 3" xfId="42294"/>
    <cellStyle name="Normal 2 2 2 2 3 2" xfId="42295"/>
    <cellStyle name="Normal 2 2 2 3" xfId="2458"/>
    <cellStyle name="Normal 2 2 2 3 2" xfId="42296"/>
    <cellStyle name="Normal 2 2 2 4" xfId="2459"/>
    <cellStyle name="Normal 2 2 2 4 2" xfId="42297"/>
    <cellStyle name="Normal 2 2 2 5" xfId="2460"/>
    <cellStyle name="Normal 2 2 2 6" xfId="2461"/>
    <cellStyle name="Normal 2 2 2 7" xfId="42298"/>
    <cellStyle name="Normal 2 2 2 8" xfId="42299"/>
    <cellStyle name="Normal 2 2 2_17,18,19 2013 CDM Savings to Sep 2013 accrual" xfId="42300"/>
    <cellStyle name="Normal 2 2 3" xfId="2462"/>
    <cellStyle name="Normal 2 2 3 2" xfId="42301"/>
    <cellStyle name="Normal 2 2 3 2 2" xfId="42302"/>
    <cellStyle name="Normal 2 2 3 3" xfId="42303"/>
    <cellStyle name="Normal 2 2 4" xfId="2463"/>
    <cellStyle name="Normal 2 2 4 2" xfId="2464"/>
    <cellStyle name="Normal 2 2 4 2 2" xfId="42304"/>
    <cellStyle name="Normal 2 2 4 2 3" xfId="42305"/>
    <cellStyle name="Normal 2 2 4 3" xfId="2465"/>
    <cellStyle name="Normal 2 2 4 4" xfId="42306"/>
    <cellStyle name="Normal 2 2 4 5" xfId="42307"/>
    <cellStyle name="Normal 2 2 5" xfId="2466"/>
    <cellStyle name="Normal 2 2 5 2" xfId="42308"/>
    <cellStyle name="Normal 2 2 5 2 2" xfId="42309"/>
    <cellStyle name="Normal 2 2 6" xfId="2467"/>
    <cellStyle name="Normal 2 2 6 2" xfId="42310"/>
    <cellStyle name="Normal 2 2 6 2 2" xfId="42311"/>
    <cellStyle name="Normal 2 2 7" xfId="9855"/>
    <cellStyle name="Normal 2 2 7 2" xfId="42312"/>
    <cellStyle name="Normal 2 2 7 3" xfId="42313"/>
    <cellStyle name="Normal 2 2 8" xfId="42314"/>
    <cellStyle name="Normal 2 2 9" xfId="42315"/>
    <cellStyle name="Normal 2 2_17,18,19 2013 CDM Savings to Sep 2013 accrual" xfId="42316"/>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2 2" xfId="42317"/>
    <cellStyle name="Normal 2 3 2 2 2" xfId="42318"/>
    <cellStyle name="Normal 2 3 2 3" xfId="42319"/>
    <cellStyle name="Normal 2 3 2 3 2" xfId="42320"/>
    <cellStyle name="Normal 2 3 2 4" xfId="42321"/>
    <cellStyle name="Normal 2 3 2 4 2" xfId="42322"/>
    <cellStyle name="Normal 2 3 2 5" xfId="42323"/>
    <cellStyle name="Normal 2 3 3" xfId="2492"/>
    <cellStyle name="Normal 2 3 3 2" xfId="42324"/>
    <cellStyle name="Normal 2 3 3 2 2" xfId="42325"/>
    <cellStyle name="Normal 2 3 3 3" xfId="42326"/>
    <cellStyle name="Normal 2 3 3 4" xfId="42327"/>
    <cellStyle name="Normal 2 3 3 4 2" xfId="42328"/>
    <cellStyle name="Normal 2 3 3 5" xfId="42329"/>
    <cellStyle name="Normal 2 3 4" xfId="9856"/>
    <cellStyle name="Normal 2 3 4 2" xfId="42330"/>
    <cellStyle name="Normal 2 3 5" xfId="42331"/>
    <cellStyle name="Normal 2 3 5 2" xfId="42332"/>
    <cellStyle name="Normal 2 3 6" xfId="42333"/>
    <cellStyle name="Normal 2 3 6 2" xfId="42334"/>
    <cellStyle name="Normal 2 3_17,18,19 2013 CDM Savings to Sep 2013 accrual" xfId="42335"/>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7 2" xfId="42336"/>
    <cellStyle name="Normal 2 38" xfId="2503"/>
    <cellStyle name="Normal 2 38 2" xfId="2504"/>
    <cellStyle name="Normal 2 38 3" xfId="42337"/>
    <cellStyle name="Normal 2 39" xfId="2505"/>
    <cellStyle name="Normal 2 39 2" xfId="42338"/>
    <cellStyle name="Normal 2 4" xfId="614"/>
    <cellStyle name="Normal 2 4 2" xfId="2506"/>
    <cellStyle name="Normal 2 4 2 2" xfId="42339"/>
    <cellStyle name="Normal 2 4 2 2 2" xfId="42340"/>
    <cellStyle name="Normal 2 4 2 3" xfId="42341"/>
    <cellStyle name="Normal 2 4 2 3 2" xfId="42342"/>
    <cellStyle name="Normal 2 4 3" xfId="2507"/>
    <cellStyle name="Normal 2 4 3 2" xfId="42343"/>
    <cellStyle name="Normal 2 4 3 2 2" xfId="42344"/>
    <cellStyle name="Normal 2 4 3 3" xfId="42345"/>
    <cellStyle name="Normal 2 4 4" xfId="2508"/>
    <cellStyle name="Normal 2 4 4 2" xfId="42346"/>
    <cellStyle name="Normal 2 4 4 2 2" xfId="42347"/>
    <cellStyle name="Normal 2 4 5" xfId="42348"/>
    <cellStyle name="Normal 2 4 5 2" xfId="42349"/>
    <cellStyle name="Normal 2 4 6" xfId="42350"/>
    <cellStyle name="Normal 2 4 7" xfId="42351"/>
    <cellStyle name="Normal 2 4_17,18,19 2013 CDM Savings to Sep 2013 accrual" xfId="42352"/>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48 2" xfId="42353"/>
    <cellStyle name="Normal 2 48 3" xfId="42354"/>
    <cellStyle name="Normal 2 49" xfId="9854"/>
    <cellStyle name="Normal 2 49 2" xfId="42355"/>
    <cellStyle name="Normal 2 5" xfId="623"/>
    <cellStyle name="Normal 2 5 2" xfId="2517"/>
    <cellStyle name="Normal 2 5 2 2" xfId="42356"/>
    <cellStyle name="Normal 2 5 2 2 2" xfId="42357"/>
    <cellStyle name="Normal 2 5 3" xfId="2518"/>
    <cellStyle name="Normal 2 5 3 2" xfId="42358"/>
    <cellStyle name="Normal 2 5 4" xfId="42359"/>
    <cellStyle name="Normal 2 50" xfId="9860"/>
    <cellStyle name="Normal 2 50 2" xfId="42360"/>
    <cellStyle name="Normal 2 51" xfId="42361"/>
    <cellStyle name="Normal 2 51 2" xfId="42362"/>
    <cellStyle name="Normal 2 52" xfId="42363"/>
    <cellStyle name="Normal 2 52 2" xfId="42364"/>
    <cellStyle name="Normal 2 53" xfId="42365"/>
    <cellStyle name="Normal 2 53 2" xfId="42366"/>
    <cellStyle name="Normal 2 54" xfId="42367"/>
    <cellStyle name="Normal 2 54 2" xfId="42368"/>
    <cellStyle name="Normal 2 55" xfId="42369"/>
    <cellStyle name="Normal 2 55 2" xfId="42370"/>
    <cellStyle name="Normal 2 56" xfId="42371"/>
    <cellStyle name="Normal 2 56 2" xfId="42372"/>
    <cellStyle name="Normal 2 57" xfId="42373"/>
    <cellStyle name="Normal 2 57 2" xfId="42374"/>
    <cellStyle name="Normal 2 58" xfId="42375"/>
    <cellStyle name="Normal 2 58 2" xfId="42376"/>
    <cellStyle name="Normal 2 59" xfId="42377"/>
    <cellStyle name="Normal 2 59 2" xfId="42378"/>
    <cellStyle name="Normal 2 6" xfId="2519"/>
    <cellStyle name="Normal 2 6 2" xfId="2520"/>
    <cellStyle name="Normal 2 6 2 2" xfId="42379"/>
    <cellStyle name="Normal 2 6 3" xfId="42380"/>
    <cellStyle name="Normal 2 60" xfId="42381"/>
    <cellStyle name="Normal 2 60 2" xfId="42382"/>
    <cellStyle name="Normal 2 61" xfId="42383"/>
    <cellStyle name="Normal 2 62" xfId="42384"/>
    <cellStyle name="Normal 2 63" xfId="42385"/>
    <cellStyle name="Normal 2 64" xfId="42386"/>
    <cellStyle name="Normal 2 65" xfId="42387"/>
    <cellStyle name="Normal 2 66" xfId="42388"/>
    <cellStyle name="Normal 2 67" xfId="42389"/>
    <cellStyle name="Normal 2 68" xfId="42390"/>
    <cellStyle name="Normal 2 69" xfId="42391"/>
    <cellStyle name="Normal 2 7" xfId="2521"/>
    <cellStyle name="Normal 2 7 2" xfId="2522"/>
    <cellStyle name="Normal 2 7 2 2" xfId="42392"/>
    <cellStyle name="Normal 2 7 3" xfId="42393"/>
    <cellStyle name="Normal 2 7 4" xfId="42394"/>
    <cellStyle name="Normal 2 70" xfId="42395"/>
    <cellStyle name="Normal 2 71" xfId="42396"/>
    <cellStyle name="Normal 2 72" xfId="42397"/>
    <cellStyle name="Normal 2 73" xfId="42398"/>
    <cellStyle name="Normal 2 74" xfId="42399"/>
    <cellStyle name="Normal 2 75" xfId="42400"/>
    <cellStyle name="Normal 2 76" xfId="42401"/>
    <cellStyle name="Normal 2 77" xfId="42402"/>
    <cellStyle name="Normal 2 78" xfId="42403"/>
    <cellStyle name="Normal 2 79" xfId="42404"/>
    <cellStyle name="Normal 2 8" xfId="2523"/>
    <cellStyle name="Normal 2 8 2" xfId="2524"/>
    <cellStyle name="Normal 2 8 3" xfId="42405"/>
    <cellStyle name="Normal 2 80" xfId="42406"/>
    <cellStyle name="Normal 2 9" xfId="2525"/>
    <cellStyle name="Normal 2 9 2" xfId="2526"/>
    <cellStyle name="Normal 20" xfId="2527"/>
    <cellStyle name="Normal 20 2" xfId="42407"/>
    <cellStyle name="Normal 20 2 2" xfId="42408"/>
    <cellStyle name="Normal 20 2 2 2" xfId="42409"/>
    <cellStyle name="Normal 20 2 2 2 2" xfId="42410"/>
    <cellStyle name="Normal 20 2 2 3" xfId="42411"/>
    <cellStyle name="Normal 20 2 2 4" xfId="42412"/>
    <cellStyle name="Normal 20 2 3" xfId="42413"/>
    <cellStyle name="Normal 20 2 3 2" xfId="42414"/>
    <cellStyle name="Normal 20 2 4" xfId="42415"/>
    <cellStyle name="Normal 20 2 5" xfId="42416"/>
    <cellStyle name="Normal 20 2 6" xfId="42417"/>
    <cellStyle name="Normal 20 3" xfId="42418"/>
    <cellStyle name="Normal 20 3 2" xfId="42419"/>
    <cellStyle name="Normal 20 3 2 2" xfId="42420"/>
    <cellStyle name="Normal 20 3 3" xfId="42421"/>
    <cellStyle name="Normal 20 3 4" xfId="42422"/>
    <cellStyle name="Normal 20 4" xfId="42423"/>
    <cellStyle name="Normal 20 4 2" xfId="42424"/>
    <cellStyle name="Normal 20 5" xfId="42425"/>
    <cellStyle name="Normal 20 6" xfId="42426"/>
    <cellStyle name="Normal 20 7" xfId="42427"/>
    <cellStyle name="Normal 21" xfId="2528"/>
    <cellStyle name="Normal 21 2" xfId="42428"/>
    <cellStyle name="Normal 21 2 2" xfId="42429"/>
    <cellStyle name="Normal 21 2 3" xfId="42430"/>
    <cellStyle name="Normal 21 3" xfId="42431"/>
    <cellStyle name="Normal 22" xfId="2529"/>
    <cellStyle name="Normal 22 2" xfId="42432"/>
    <cellStyle name="Normal 22 2 2" xfId="42433"/>
    <cellStyle name="Normal 22 2 2 2" xfId="42434"/>
    <cellStyle name="Normal 22 2 3" xfId="42435"/>
    <cellStyle name="Normal 22 2 4" xfId="42436"/>
    <cellStyle name="Normal 22 3" xfId="42437"/>
    <cellStyle name="Normal 22 3 2" xfId="42438"/>
    <cellStyle name="Normal 22 4" xfId="42439"/>
    <cellStyle name="Normal 22 5" xfId="42440"/>
    <cellStyle name="Normal 22 6" xfId="42441"/>
    <cellStyle name="Normal 23" xfId="2530"/>
    <cellStyle name="Normal 23 2" xfId="42442"/>
    <cellStyle name="Normal 23 2 2" xfId="42443"/>
    <cellStyle name="Normal 23 2 2 2" xfId="42444"/>
    <cellStyle name="Normal 23 2 3" xfId="42445"/>
    <cellStyle name="Normal 23 2 4" xfId="42446"/>
    <cellStyle name="Normal 23 3" xfId="42447"/>
    <cellStyle name="Normal 23 3 2" xfId="42448"/>
    <cellStyle name="Normal 23 4" xfId="42449"/>
    <cellStyle name="Normal 23 5" xfId="42450"/>
    <cellStyle name="Normal 23 6" xfId="42451"/>
    <cellStyle name="Normal 24" xfId="2531"/>
    <cellStyle name="Normal 24 2" xfId="42452"/>
    <cellStyle name="Normal 24 2 2" xfId="42453"/>
    <cellStyle name="Normal 24 2 2 2" xfId="42454"/>
    <cellStyle name="Normal 24 2 3" xfId="42455"/>
    <cellStyle name="Normal 24 2 4" xfId="42456"/>
    <cellStyle name="Normal 24 3" xfId="42457"/>
    <cellStyle name="Normal 24 3 2" xfId="42458"/>
    <cellStyle name="Normal 24 4" xfId="42459"/>
    <cellStyle name="Normal 24 5" xfId="42460"/>
    <cellStyle name="Normal 24 6" xfId="4246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10" xfId="42462"/>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 2" xfId="4246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10" xfId="42464"/>
    <cellStyle name="Normal 26 111" xfId="42465"/>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 2" xfId="42466"/>
    <cellStyle name="Normal 26 2 3" xfId="42467"/>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10" xfId="42468"/>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 2" xfId="42469"/>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10" xfId="42470"/>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 2" xfId="42471"/>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10" xfId="42472"/>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 2" xfId="42473"/>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0 2" xfId="42474"/>
    <cellStyle name="Normal 3 10 2 2" xfId="42475"/>
    <cellStyle name="Normal 3 11" xfId="3078"/>
    <cellStyle name="Normal 3 11 2" xfId="42476"/>
    <cellStyle name="Normal 3 12" xfId="3079"/>
    <cellStyle name="Normal 3 12 2" xfId="42477"/>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10" xfId="42478"/>
    <cellStyle name="Normal 3 2 10 2" xfId="42479"/>
    <cellStyle name="Normal 3 2 11" xfId="42480"/>
    <cellStyle name="Normal 3 2 11 2" xfId="42481"/>
    <cellStyle name="Normal 3 2 12" xfId="42482"/>
    <cellStyle name="Normal 3 2 2" xfId="3087"/>
    <cellStyle name="Normal 3 2 2 2" xfId="3088"/>
    <cellStyle name="Normal 3 2 2 2 2" xfId="42483"/>
    <cellStyle name="Normal 3 2 2 2 2 2" xfId="42484"/>
    <cellStyle name="Normal 3 2 2 2 3" xfId="42485"/>
    <cellStyle name="Normal 3 2 2 3" xfId="42486"/>
    <cellStyle name="Normal 3 2 2 3 2" xfId="42487"/>
    <cellStyle name="Normal 3 2 2 4" xfId="42488"/>
    <cellStyle name="Normal 3 2 2_17,18,19 2013 CDM Savings to Sep 2013 accrual" xfId="42489"/>
    <cellStyle name="Normal 3 2 3" xfId="3089"/>
    <cellStyle name="Normal 3 2 3 2" xfId="42490"/>
    <cellStyle name="Normal 3 2 3 2 2" xfId="42491"/>
    <cellStyle name="Normal 3 2 3 3" xfId="42492"/>
    <cellStyle name="Normal 3 2 3 3 2" xfId="42493"/>
    <cellStyle name="Normal 3 2 3 4" xfId="42494"/>
    <cellStyle name="Normal 3 2 3 4 2" xfId="42495"/>
    <cellStyle name="Normal 3 2 3 4 3" xfId="42496"/>
    <cellStyle name="Normal 3 2 3 5" xfId="42497"/>
    <cellStyle name="Normal 3 2 4" xfId="3090"/>
    <cellStyle name="Normal 3 2 4 2" xfId="42498"/>
    <cellStyle name="Normal 3 2 4 2 2" xfId="42499"/>
    <cellStyle name="Normal 3 2 4 3" xfId="42500"/>
    <cellStyle name="Normal 3 2 4 4" xfId="42501"/>
    <cellStyle name="Normal 3 2 5" xfId="9859"/>
    <cellStyle name="Normal 3 2 5 2" xfId="42502"/>
    <cellStyle name="Normal 3 2 6" xfId="42503"/>
    <cellStyle name="Normal 3 2 6 2" xfId="42504"/>
    <cellStyle name="Normal 3 2 7" xfId="42505"/>
    <cellStyle name="Normal 3 2 7 2" xfId="42506"/>
    <cellStyle name="Normal 3 2 8" xfId="42507"/>
    <cellStyle name="Normal 3 2 8 2" xfId="42508"/>
    <cellStyle name="Normal 3 2 9" xfId="42509"/>
    <cellStyle name="Normal 3 2 9 2" xfId="42510"/>
    <cellStyle name="Normal 3 2_17,18,19 2013 CDM Savings to Sep 2013 accrual" xfId="42511"/>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2 2" xfId="42512"/>
    <cellStyle name="Normal 3 3 2 2 2" xfId="42513"/>
    <cellStyle name="Normal 3 3 2 2 3" xfId="42514"/>
    <cellStyle name="Normal 3 3 2 3" xfId="42515"/>
    <cellStyle name="Normal 3 3 3" xfId="3113"/>
    <cellStyle name="Normal 3 3 3 2" xfId="42516"/>
    <cellStyle name="Normal 3 3 3 2 2" xfId="42517"/>
    <cellStyle name="Normal 3 3 3 2 3" xfId="42518"/>
    <cellStyle name="Normal 3 3 3 3" xfId="42519"/>
    <cellStyle name="Normal 3 3 3 3 2" xfId="42520"/>
    <cellStyle name="Normal 3 3 4" xfId="3114"/>
    <cellStyle name="Normal 3 3 4 2" xfId="42521"/>
    <cellStyle name="Normal 3 3 4 3" xfId="42522"/>
    <cellStyle name="Normal 3 3 5" xfId="42523"/>
    <cellStyle name="Normal 3 3 5 2" xfId="42524"/>
    <cellStyle name="Normal 3 3 5 3" xfId="42525"/>
    <cellStyle name="Normal 3 3 6" xfId="42526"/>
    <cellStyle name="Normal 3 3_17,18,19 2013 CDM Savings to Sep 2013 accrual" xfId="42527"/>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2 2" xfId="42528"/>
    <cellStyle name="Normal 3 4 2 2 2" xfId="42529"/>
    <cellStyle name="Normal 3 4 2 2 3" xfId="42530"/>
    <cellStyle name="Normal 3 4 2 3" xfId="42531"/>
    <cellStyle name="Normal 3 4 3" xfId="3128"/>
    <cellStyle name="Normal 3 4 3 2" xfId="42532"/>
    <cellStyle name="Normal 3 4 3 2 2" xfId="42533"/>
    <cellStyle name="Normal 3 4 3 2 3" xfId="42534"/>
    <cellStyle name="Normal 3 4 3 3" xfId="42535"/>
    <cellStyle name="Normal 3 4 4" xfId="42536"/>
    <cellStyle name="Normal 3 4 4 2" xfId="42537"/>
    <cellStyle name="Normal 3 4 5" xfId="42538"/>
    <cellStyle name="Normal 3 4 5 2" xfId="42539"/>
    <cellStyle name="Normal 3 4 6" xfId="42540"/>
    <cellStyle name="Normal 3 4_17,18,19 2013 CDM Savings to Sep 2013 accrual" xfId="42541"/>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 2 2" xfId="42542"/>
    <cellStyle name="Normal 3 5 2 2 2" xfId="42543"/>
    <cellStyle name="Normal 3 5 3" xfId="42544"/>
    <cellStyle name="Normal 3 5 3 2" xfId="42545"/>
    <cellStyle name="Normal 3 5 4" xfId="42546"/>
    <cellStyle name="Normal 3 5 4 2" xfId="42547"/>
    <cellStyle name="Normal 3 5 5" xfId="42548"/>
    <cellStyle name="Normal 3 50" xfId="3141"/>
    <cellStyle name="Normal 3 51" xfId="3142"/>
    <cellStyle name="Normal 3 52" xfId="3143"/>
    <cellStyle name="Normal 3 53" xfId="3144"/>
    <cellStyle name="Normal 3 54" xfId="9858"/>
    <cellStyle name="Normal 3 55" xfId="9857"/>
    <cellStyle name="Normal 3 56" xfId="42549"/>
    <cellStyle name="Normal 3 57" xfId="42550"/>
    <cellStyle name="Normal 3 58" xfId="42551"/>
    <cellStyle name="Normal 3 59" xfId="42552"/>
    <cellStyle name="Normal 3 6" xfId="3145"/>
    <cellStyle name="Normal 3 6 2" xfId="42553"/>
    <cellStyle name="Normal 3 6 2 2" xfId="42554"/>
    <cellStyle name="Normal 3 6 3" xfId="42555"/>
    <cellStyle name="Normal 3 60" xfId="42556"/>
    <cellStyle name="Normal 3 61" xfId="42557"/>
    <cellStyle name="Normal 3 62" xfId="42558"/>
    <cellStyle name="Normal 3 63" xfId="42559"/>
    <cellStyle name="Normal 3 64" xfId="42560"/>
    <cellStyle name="Normal 3 64 2" xfId="42561"/>
    <cellStyle name="Normal 3 65" xfId="42562"/>
    <cellStyle name="Normal 3 65 2" xfId="42563"/>
    <cellStyle name="Normal 3 66" xfId="42564"/>
    <cellStyle name="Normal 3 67" xfId="42565"/>
    <cellStyle name="Normal 3 68" xfId="42566"/>
    <cellStyle name="Normal 3 69" xfId="42567"/>
    <cellStyle name="Normal 3 7" xfId="3146"/>
    <cellStyle name="Normal 3 7 2" xfId="42568"/>
    <cellStyle name="Normal 3 7 2 2" xfId="42569"/>
    <cellStyle name="Normal 3 70" xfId="42570"/>
    <cellStyle name="Normal 3 71" xfId="42571"/>
    <cellStyle name="Normal 3 72" xfId="42572"/>
    <cellStyle name="Normal 3 73" xfId="42573"/>
    <cellStyle name="Normal 3 74" xfId="42574"/>
    <cellStyle name="Normal 3 75" xfId="42575"/>
    <cellStyle name="Normal 3 76" xfId="42576"/>
    <cellStyle name="Normal 3 77" xfId="42577"/>
    <cellStyle name="Normal 3 78" xfId="42578"/>
    <cellStyle name="Normal 3 79" xfId="42579"/>
    <cellStyle name="Normal 3 8" xfId="3147"/>
    <cellStyle name="Normal 3 8 2" xfId="42580"/>
    <cellStyle name="Normal 3 8 2 2" xfId="42581"/>
    <cellStyle name="Normal 3 80" xfId="42582"/>
    <cellStyle name="Normal 3 81" xfId="42583"/>
    <cellStyle name="Normal 3 82" xfId="42584"/>
    <cellStyle name="Normal 3 83" xfId="42585"/>
    <cellStyle name="Normal 3 84" xfId="42586"/>
    <cellStyle name="Normal 3 85" xfId="42587"/>
    <cellStyle name="Normal 3 86" xfId="42588"/>
    <cellStyle name="Normal 3 9" xfId="3148"/>
    <cellStyle name="Normal 3 9 2" xfId="42589"/>
    <cellStyle name="Normal 3 9 2 2" xfId="42590"/>
    <cellStyle name="Normal 3_Book5 (2)" xfId="42591"/>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10" xfId="42592"/>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10" xfId="42593"/>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2 3" xfId="42594"/>
    <cellStyle name="Normal 33" xfId="3369"/>
    <cellStyle name="Normal 33 2" xfId="3370"/>
    <cellStyle name="Normal 33 3" xfId="42595"/>
    <cellStyle name="Normal 34" xfId="3371"/>
    <cellStyle name="Normal 34 2" xfId="42596"/>
    <cellStyle name="Normal 34 2 2" xfId="42597"/>
    <cellStyle name="Normal 34 2 2 2" xfId="42598"/>
    <cellStyle name="Normal 34 2 3" xfId="42599"/>
    <cellStyle name="Normal 34 2 4" xfId="42600"/>
    <cellStyle name="Normal 34 3" xfId="42601"/>
    <cellStyle name="Normal 34 3 2" xfId="42602"/>
    <cellStyle name="Normal 34 4" xfId="42603"/>
    <cellStyle name="Normal 34 5" xfId="42604"/>
    <cellStyle name="Normal 34 6" xfId="42605"/>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10" xfId="42606"/>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10" xfId="42607"/>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7 2" xfId="42608"/>
    <cellStyle name="Normal 37 2 2" xfId="42609"/>
    <cellStyle name="Normal 37 2 2 2" xfId="42610"/>
    <cellStyle name="Normal 37 2 3" xfId="42611"/>
    <cellStyle name="Normal 37 2 4" xfId="42612"/>
    <cellStyle name="Normal 37 3" xfId="42613"/>
    <cellStyle name="Normal 37 3 2" xfId="42614"/>
    <cellStyle name="Normal 37 4" xfId="42615"/>
    <cellStyle name="Normal 37 5" xfId="42616"/>
    <cellStyle name="Normal 38" xfId="3591"/>
    <cellStyle name="Normal 38 2" xfId="42617"/>
    <cellStyle name="Normal 38 2 2" xfId="42618"/>
    <cellStyle name="Normal 38 3" xfId="42619"/>
    <cellStyle name="Normal 38 4" xfId="42620"/>
    <cellStyle name="Normal 39" xfId="3592"/>
    <cellStyle name="Normal 39 2" xfId="42621"/>
    <cellStyle name="Normal 39 3" xfId="42622"/>
    <cellStyle name="Normal 4" xfId="53"/>
    <cellStyle name="Normal-- 4" xfId="4544"/>
    <cellStyle name="Normal 4 10" xfId="3593"/>
    <cellStyle name="Normal 4 10 2" xfId="3594"/>
    <cellStyle name="Normal 4 10 3" xfId="42623"/>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09 2" xfId="42624"/>
    <cellStyle name="Normal 4 109 2 2" xfId="42625"/>
    <cellStyle name="Normal 4 109 2 2 2" xfId="42626"/>
    <cellStyle name="Normal 4 109 2 2 2 2" xfId="42627"/>
    <cellStyle name="Normal 4 109 2 2 2 2 2" xfId="42628"/>
    <cellStyle name="Normal 4 109 2 2 2 3" xfId="42629"/>
    <cellStyle name="Normal 4 109 2 2 2 4" xfId="42630"/>
    <cellStyle name="Normal 4 109 2 2 3" xfId="42631"/>
    <cellStyle name="Normal 4 109 2 2 3 2" xfId="42632"/>
    <cellStyle name="Normal 4 109 2 2 4" xfId="42633"/>
    <cellStyle name="Normal 4 109 2 2 5" xfId="42634"/>
    <cellStyle name="Normal 4 109 2 2 6" xfId="42635"/>
    <cellStyle name="Normal 4 109 2 3" xfId="42636"/>
    <cellStyle name="Normal 4 109 2 3 2" xfId="42637"/>
    <cellStyle name="Normal 4 109 2 3 2 2" xfId="42638"/>
    <cellStyle name="Normal 4 109 2 3 3" xfId="42639"/>
    <cellStyle name="Normal 4 109 2 3 4" xfId="42640"/>
    <cellStyle name="Normal 4 109 2 4" xfId="42641"/>
    <cellStyle name="Normal 4 109 2 4 2" xfId="42642"/>
    <cellStyle name="Normal 4 109 2 5" xfId="42643"/>
    <cellStyle name="Normal 4 109 2 6" xfId="42644"/>
    <cellStyle name="Normal 4 109 2 7" xfId="42645"/>
    <cellStyle name="Normal 4 109 2 8" xfId="42646"/>
    <cellStyle name="Normal 4 109 3" xfId="42647"/>
    <cellStyle name="Normal 4 109 3 2" xfId="42648"/>
    <cellStyle name="Normal 4 109 3 2 2" xfId="42649"/>
    <cellStyle name="Normal 4 109 3 2 2 2" xfId="42650"/>
    <cellStyle name="Normal 4 109 3 2 3" xfId="42651"/>
    <cellStyle name="Normal 4 109 3 2 4" xfId="42652"/>
    <cellStyle name="Normal 4 109 3 3" xfId="42653"/>
    <cellStyle name="Normal 4 109 3 3 2" xfId="42654"/>
    <cellStyle name="Normal 4 109 3 4" xfId="42655"/>
    <cellStyle name="Normal 4 109 3 5" xfId="42656"/>
    <cellStyle name="Normal 4 109 3 6" xfId="42657"/>
    <cellStyle name="Normal 4 109 4" xfId="42658"/>
    <cellStyle name="Normal 4 109 4 2" xfId="42659"/>
    <cellStyle name="Normal 4 109 4 2 2" xfId="42660"/>
    <cellStyle name="Normal 4 109 4 2 2 2" xfId="42661"/>
    <cellStyle name="Normal 4 109 4 2 3" xfId="42662"/>
    <cellStyle name="Normal 4 109 4 2 4" xfId="42663"/>
    <cellStyle name="Normal 4 109 4 3" xfId="42664"/>
    <cellStyle name="Normal 4 109 4 3 2" xfId="42665"/>
    <cellStyle name="Normal 4 109 4 4" xfId="42666"/>
    <cellStyle name="Normal 4 109 4 5" xfId="42667"/>
    <cellStyle name="Normal 4 109 4 6" xfId="42668"/>
    <cellStyle name="Normal 4 109 5" xfId="42669"/>
    <cellStyle name="Normal 4 109 5 2" xfId="42670"/>
    <cellStyle name="Normal 4 109 5 2 2" xfId="42671"/>
    <cellStyle name="Normal 4 109 5 3" xfId="42672"/>
    <cellStyle name="Normal 4 109 5 4" xfId="42673"/>
    <cellStyle name="Normal 4 109 6" xfId="42674"/>
    <cellStyle name="Normal 4 109 6 2" xfId="42675"/>
    <cellStyle name="Normal 4 109 7" xfId="42676"/>
    <cellStyle name="Normal 4 109 8" xfId="42677"/>
    <cellStyle name="Normal 4 109 9" xfId="42678"/>
    <cellStyle name="Normal 4 11" xfId="3605"/>
    <cellStyle name="Normal 4 11 2" xfId="3606"/>
    <cellStyle name="Normal 4 110" xfId="3607"/>
    <cellStyle name="Normal 4 110 2" xfId="42679"/>
    <cellStyle name="Normal 4 111" xfId="3608"/>
    <cellStyle name="Normal 4 111 2" xfId="42680"/>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21" xfId="9871"/>
    <cellStyle name="Normal 4 121 2" xfId="42681"/>
    <cellStyle name="Normal 4 121 3" xfId="42682"/>
    <cellStyle name="Normal 4 122" xfId="9840"/>
    <cellStyle name="Normal 4 122 2" xfId="42683"/>
    <cellStyle name="Normal 4 123" xfId="42684"/>
    <cellStyle name="Normal 4 123 2" xfId="42685"/>
    <cellStyle name="Normal 4 124" xfId="42686"/>
    <cellStyle name="Normal 4 124 2" xfId="42687"/>
    <cellStyle name="Normal 4 125" xfId="42688"/>
    <cellStyle name="Normal 4 125 2" xfId="42689"/>
    <cellStyle name="Normal 4 126" xfId="42690"/>
    <cellStyle name="Normal 4 126 2" xfId="42691"/>
    <cellStyle name="Normal 4 127" xfId="42692"/>
    <cellStyle name="Normal 4 127 2" xfId="42693"/>
    <cellStyle name="Normal 4 128" xfId="42694"/>
    <cellStyle name="Normal 4 128 2" xfId="42695"/>
    <cellStyle name="Normal 4 129" xfId="42696"/>
    <cellStyle name="Normal 4 129 2" xfId="42697"/>
    <cellStyle name="Normal 4 13" xfId="3620"/>
    <cellStyle name="Normal 4 13 2" xfId="3621"/>
    <cellStyle name="Normal 4 130" xfId="42698"/>
    <cellStyle name="Normal 4 130 2" xfId="42699"/>
    <cellStyle name="Normal 4 131" xfId="42700"/>
    <cellStyle name="Normal 4 131 2" xfId="42701"/>
    <cellStyle name="Normal 4 132" xfId="42702"/>
    <cellStyle name="Normal 4 132 2" xfId="42703"/>
    <cellStyle name="Normal 4 133" xfId="42704"/>
    <cellStyle name="Normal 4 133 2" xfId="42705"/>
    <cellStyle name="Normal 4 134" xfId="42706"/>
    <cellStyle name="Normal 4 135" xfId="42707"/>
    <cellStyle name="Normal 4 136" xfId="42708"/>
    <cellStyle name="Normal 4 137" xfId="42709"/>
    <cellStyle name="Normal 4 138" xfId="42710"/>
    <cellStyle name="Normal 4 139" xfId="42711"/>
    <cellStyle name="Normal 4 14" xfId="3622"/>
    <cellStyle name="Normal 4 14 2" xfId="3623"/>
    <cellStyle name="Normal 4 140" xfId="42712"/>
    <cellStyle name="Normal 4 141" xfId="42713"/>
    <cellStyle name="Normal 4 142" xfId="42714"/>
    <cellStyle name="Normal 4 143" xfId="42715"/>
    <cellStyle name="Normal 4 144" xfId="42716"/>
    <cellStyle name="Normal 4 145" xfId="42717"/>
    <cellStyle name="Normal 4 146" xfId="42718"/>
    <cellStyle name="Normal 4 147" xfId="42719"/>
    <cellStyle name="Normal 4 148" xfId="42720"/>
    <cellStyle name="Normal 4 149" xfId="42721"/>
    <cellStyle name="Normal 4 15" xfId="3624"/>
    <cellStyle name="Normal 4 15 2" xfId="3625"/>
    <cellStyle name="Normal 4 150" xfId="42722"/>
    <cellStyle name="Normal 4 151" xfId="42723"/>
    <cellStyle name="Normal 4 152" xfId="42724"/>
    <cellStyle name="Normal 4 153" xfId="42725"/>
    <cellStyle name="Normal 4 154" xfId="42726"/>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10" xfId="42727"/>
    <cellStyle name="Normal 4 2 11" xfId="42728"/>
    <cellStyle name="Normal 4 2 2" xfId="3635"/>
    <cellStyle name="Normal 4 2 2 10" xfId="42729"/>
    <cellStyle name="Normal 4 2 2 2" xfId="42730"/>
    <cellStyle name="Normal 4 2 2 2 2" xfId="42731"/>
    <cellStyle name="Normal 4 2 2 2 2 2" xfId="42732"/>
    <cellStyle name="Normal 4 2 2 2 2 2 2" xfId="42733"/>
    <cellStyle name="Normal 4 2 2 2 2 2 2 2" xfId="42734"/>
    <cellStyle name="Normal 4 2 2 2 2 2 3" xfId="42735"/>
    <cellStyle name="Normal 4 2 2 2 2 2 4" xfId="42736"/>
    <cellStyle name="Normal 4 2 2 2 2 3" xfId="42737"/>
    <cellStyle name="Normal 4 2 2 2 2 3 2" xfId="42738"/>
    <cellStyle name="Normal 4 2 2 2 2 4" xfId="42739"/>
    <cellStyle name="Normal 4 2 2 2 2 5" xfId="42740"/>
    <cellStyle name="Normal 4 2 2 2 2 6" xfId="42741"/>
    <cellStyle name="Normal 4 2 2 2 3" xfId="42742"/>
    <cellStyle name="Normal 4 2 2 2 3 2" xfId="42743"/>
    <cellStyle name="Normal 4 2 2 2 3 2 2" xfId="42744"/>
    <cellStyle name="Normal 4 2 2 2 3 3" xfId="42745"/>
    <cellStyle name="Normal 4 2 2 2 3 4" xfId="42746"/>
    <cellStyle name="Normal 4 2 2 2 4" xfId="42747"/>
    <cellStyle name="Normal 4 2 2 2 4 2" xfId="42748"/>
    <cellStyle name="Normal 4 2 2 2 5" xfId="42749"/>
    <cellStyle name="Normal 4 2 2 2 6" xfId="42750"/>
    <cellStyle name="Normal 4 2 2 2 7" xfId="42751"/>
    <cellStyle name="Normal 4 2 2 2 8" xfId="42752"/>
    <cellStyle name="Normal 4 2 2 3" xfId="42753"/>
    <cellStyle name="Normal 4 2 2 3 2" xfId="42754"/>
    <cellStyle name="Normal 4 2 2 3 2 2" xfId="42755"/>
    <cellStyle name="Normal 4 2 2 3 2 2 2" xfId="42756"/>
    <cellStyle name="Normal 4 2 2 3 2 3" xfId="42757"/>
    <cellStyle name="Normal 4 2 2 3 2 4" xfId="42758"/>
    <cellStyle name="Normal 4 2 2 3 3" xfId="42759"/>
    <cellStyle name="Normal 4 2 2 3 3 2" xfId="42760"/>
    <cellStyle name="Normal 4 2 2 3 4" xfId="42761"/>
    <cellStyle name="Normal 4 2 2 3 5" xfId="42762"/>
    <cellStyle name="Normal 4 2 2 3 6" xfId="42763"/>
    <cellStyle name="Normal 4 2 2 4" xfId="42764"/>
    <cellStyle name="Normal 4 2 2 4 2" xfId="42765"/>
    <cellStyle name="Normal 4 2 2 4 2 2" xfId="42766"/>
    <cellStyle name="Normal 4 2 2 4 2 2 2" xfId="42767"/>
    <cellStyle name="Normal 4 2 2 4 2 3" xfId="42768"/>
    <cellStyle name="Normal 4 2 2 4 2 4" xfId="42769"/>
    <cellStyle name="Normal 4 2 2 4 3" xfId="42770"/>
    <cellStyle name="Normal 4 2 2 4 3 2" xfId="42771"/>
    <cellStyle name="Normal 4 2 2 4 4" xfId="42772"/>
    <cellStyle name="Normal 4 2 2 4 5" xfId="42773"/>
    <cellStyle name="Normal 4 2 2 4 6" xfId="42774"/>
    <cellStyle name="Normal 4 2 2 5" xfId="42775"/>
    <cellStyle name="Normal 4 2 2 5 2" xfId="42776"/>
    <cellStyle name="Normal 4 2 2 5 2 2" xfId="42777"/>
    <cellStyle name="Normal 4 2 2 5 3" xfId="42778"/>
    <cellStyle name="Normal 4 2 2 5 4" xfId="42779"/>
    <cellStyle name="Normal 4 2 2 6" xfId="42780"/>
    <cellStyle name="Normal 4 2 2 6 2" xfId="42781"/>
    <cellStyle name="Normal 4 2 2 7" xfId="42782"/>
    <cellStyle name="Normal 4 2 2 8" xfId="42783"/>
    <cellStyle name="Normal 4 2 2 9" xfId="42784"/>
    <cellStyle name="Normal 4 2 3" xfId="3636"/>
    <cellStyle name="Normal 4 2 3 2" xfId="42785"/>
    <cellStyle name="Normal 4 2 3 2 2" xfId="42786"/>
    <cellStyle name="Normal 4 2 3 3" xfId="42787"/>
    <cellStyle name="Normal 4 2 4" xfId="3637"/>
    <cellStyle name="Normal 4 2 4 2" xfId="42788"/>
    <cellStyle name="Normal 4 2 5" xfId="3638"/>
    <cellStyle name="Normal 4 2 6" xfId="3639"/>
    <cellStyle name="Normal 4 2 7" xfId="3640"/>
    <cellStyle name="Normal 4 2 8" xfId="3641"/>
    <cellStyle name="Normal 4 2 9" xfId="3642"/>
    <cellStyle name="Normal 4 2_17,18,19 2013 CDM Savings to Sep 2013 accrual" xfId="42789"/>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2 5" xfId="42790"/>
    <cellStyle name="Normal 4 3 3" xfId="3728"/>
    <cellStyle name="Normal 4 3 4" xfId="3729"/>
    <cellStyle name="Normal 4 3 5" xfId="42791"/>
    <cellStyle name="Normal 4 3 6" xfId="42792"/>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2 2" xfId="42793"/>
    <cellStyle name="Normal 4 4 2 2 2" xfId="42794"/>
    <cellStyle name="Normal 4 4 3" xfId="3746"/>
    <cellStyle name="Normal 4 4 4" xfId="3747"/>
    <cellStyle name="Normal 4 4 5" xfId="42795"/>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 2 2" xfId="42796"/>
    <cellStyle name="Normal 4 5 2 3" xfId="42797"/>
    <cellStyle name="Normal 4 5 2 4" xfId="42798"/>
    <cellStyle name="Normal 4 5 3" xfId="4279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 3" xfId="42800"/>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 3" xfId="42801"/>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 3" xfId="42802"/>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 3" xfId="42803"/>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_Book5 (2)" xfId="42804"/>
    <cellStyle name="Normal 40" xfId="3818"/>
    <cellStyle name="Normal 40 2" xfId="42805"/>
    <cellStyle name="Normal 41" xfId="3819"/>
    <cellStyle name="Normal 41 2" xfId="42806"/>
    <cellStyle name="Normal 42" xfId="3820"/>
    <cellStyle name="Normal 42 2" xfId="42807"/>
    <cellStyle name="Normal 43" xfId="3821"/>
    <cellStyle name="Normal 43 2" xfId="42808"/>
    <cellStyle name="Normal 44" xfId="3822"/>
    <cellStyle name="Normal 44 2" xfId="42809"/>
    <cellStyle name="Normal 45" xfId="3823"/>
    <cellStyle name="Normal 45 2" xfId="42810"/>
    <cellStyle name="Normal 46" xfId="3824"/>
    <cellStyle name="Normal 46 2" xfId="42811"/>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8 2" xfId="42812"/>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09 2" xfId="42813"/>
    <cellStyle name="Normal 5 11" xfId="3937"/>
    <cellStyle name="Normal 5 11 2" xfId="3938"/>
    <cellStyle name="Normal 5 110" xfId="3939"/>
    <cellStyle name="Normal 5 110 2" xfId="42814"/>
    <cellStyle name="Normal 5 111" xfId="3940"/>
    <cellStyle name="Normal 5 112" xfId="3941"/>
    <cellStyle name="Normal 5 113" xfId="3942"/>
    <cellStyle name="Normal 5 114" xfId="9872"/>
    <cellStyle name="Normal 5 115" xfId="9839"/>
    <cellStyle name="Normal 5 116" xfId="42815"/>
    <cellStyle name="Normal 5 117" xfId="42816"/>
    <cellStyle name="Normal 5 118" xfId="42817"/>
    <cellStyle name="Normal 5 119" xfId="42818"/>
    <cellStyle name="Normal 5 12" xfId="3943"/>
    <cellStyle name="Normal 5 12 2" xfId="3944"/>
    <cellStyle name="Normal 5 120" xfId="42819"/>
    <cellStyle name="Normal 5 121" xfId="42820"/>
    <cellStyle name="Normal 5 122" xfId="42821"/>
    <cellStyle name="Normal 5 123" xfId="42822"/>
    <cellStyle name="Normal 5 124" xfId="42823"/>
    <cellStyle name="Normal 5 124 2" xfId="42824"/>
    <cellStyle name="Normal 5 125" xfId="42825"/>
    <cellStyle name="Normal 5 125 2" xfId="42826"/>
    <cellStyle name="Normal 5 126" xfId="42827"/>
    <cellStyle name="Normal 5 127" xfId="42828"/>
    <cellStyle name="Normal 5 128" xfId="42829"/>
    <cellStyle name="Normal 5 129" xfId="42830"/>
    <cellStyle name="Normal 5 13" xfId="3945"/>
    <cellStyle name="Normal 5 13 2" xfId="3946"/>
    <cellStyle name="Normal 5 130" xfId="42831"/>
    <cellStyle name="Normal 5 131" xfId="42832"/>
    <cellStyle name="Normal 5 132" xfId="42833"/>
    <cellStyle name="Normal 5 133" xfId="42834"/>
    <cellStyle name="Normal 5 134" xfId="42835"/>
    <cellStyle name="Normal 5 135" xfId="42836"/>
    <cellStyle name="Normal 5 136" xfId="42837"/>
    <cellStyle name="Normal 5 137" xfId="42838"/>
    <cellStyle name="Normal 5 138" xfId="42839"/>
    <cellStyle name="Normal 5 139" xfId="42840"/>
    <cellStyle name="Normal 5 14" xfId="3947"/>
    <cellStyle name="Normal 5 14 2" xfId="3948"/>
    <cellStyle name="Normal 5 140" xfId="42841"/>
    <cellStyle name="Normal 5 141" xfId="42842"/>
    <cellStyle name="Normal 5 142" xfId="42843"/>
    <cellStyle name="Normal 5 143" xfId="42844"/>
    <cellStyle name="Normal 5 144" xfId="42845"/>
    <cellStyle name="Normal 5 145" xfId="42846"/>
    <cellStyle name="Normal 5 146" xfId="42847"/>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2 2" xfId="42848"/>
    <cellStyle name="Normal 5 2 2 2 2" xfId="42849"/>
    <cellStyle name="Normal 5 2 2 3" xfId="42850"/>
    <cellStyle name="Normal 5 2 3" xfId="3960"/>
    <cellStyle name="Normal 5 2 3 2" xfId="42851"/>
    <cellStyle name="Normal 5 2 3 2 2" xfId="42852"/>
    <cellStyle name="Normal 5 2 3 3" xfId="42853"/>
    <cellStyle name="Normal 5 2 4" xfId="3961"/>
    <cellStyle name="Normal 5 2 4 2" xfId="42854"/>
    <cellStyle name="Normal 5 2 5" xfId="3962"/>
    <cellStyle name="Normal 5 2 5 2" xfId="42855"/>
    <cellStyle name="Normal 5 2 6" xfId="42856"/>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 2 2" xfId="42857"/>
    <cellStyle name="Normal 5 3 2 2 2" xfId="42858"/>
    <cellStyle name="Normal 5 3 3" xfId="42859"/>
    <cellStyle name="Normal 5 3 3 2" xfId="42860"/>
    <cellStyle name="Normal 5 3 4" xfId="42861"/>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 2 2" xfId="42862"/>
    <cellStyle name="Normal 5 4 2 2 2" xfId="42863"/>
    <cellStyle name="Normal 5 4 3" xfId="42864"/>
    <cellStyle name="Normal 5 4 4" xfId="42865"/>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 2 2" xfId="42866"/>
    <cellStyle name="Normal 5 5 3" xfId="42867"/>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 2 2" xfId="42868"/>
    <cellStyle name="Normal 5 6 3" xfId="42869"/>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 3" xfId="42870"/>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_17,18,19 2013 CDM Savings to Sep 2013 accrual" xfId="42871"/>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2 9" xfId="42872"/>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09 2" xfId="42873"/>
    <cellStyle name="Normal 6 11" xfId="4186"/>
    <cellStyle name="Normal 6 11 2" xfId="4187"/>
    <cellStyle name="Normal 6 110" xfId="4188"/>
    <cellStyle name="Normal 6 110 2" xfId="42874"/>
    <cellStyle name="Normal 6 111" xfId="4189"/>
    <cellStyle name="Normal 6 112" xfId="4190"/>
    <cellStyle name="Normal 6 113" xfId="4191"/>
    <cellStyle name="Normal 6 114" xfId="4192"/>
    <cellStyle name="Normal 6 115" xfId="4193"/>
    <cellStyle name="Normal 6 116" xfId="4194"/>
    <cellStyle name="Normal 6 117" xfId="4195"/>
    <cellStyle name="Normal 6 118" xfId="9875"/>
    <cellStyle name="Normal 6 118 2" xfId="42875"/>
    <cellStyle name="Normal 6 119" xfId="9834"/>
    <cellStyle name="Normal 6 119 2" xfId="42876"/>
    <cellStyle name="Normal 6 12" xfId="4196"/>
    <cellStyle name="Normal 6 12 2" xfId="4197"/>
    <cellStyle name="Normal 6 120" xfId="42877"/>
    <cellStyle name="Normal 6 120 2" xfId="42878"/>
    <cellStyle name="Normal 6 121" xfId="42879"/>
    <cellStyle name="Normal 6 121 2" xfId="42880"/>
    <cellStyle name="Normal 6 122" xfId="42881"/>
    <cellStyle name="Normal 6 122 2" xfId="42882"/>
    <cellStyle name="Normal 6 123" xfId="42883"/>
    <cellStyle name="Normal 6 123 2" xfId="42884"/>
    <cellStyle name="Normal 6 124" xfId="42885"/>
    <cellStyle name="Normal 6 124 2" xfId="42886"/>
    <cellStyle name="Normal 6 125" xfId="42887"/>
    <cellStyle name="Normal 6 125 2" xfId="42888"/>
    <cellStyle name="Normal 6 126" xfId="42889"/>
    <cellStyle name="Normal 6 126 2" xfId="42890"/>
    <cellStyle name="Normal 6 127" xfId="42891"/>
    <cellStyle name="Normal 6 127 2" xfId="42892"/>
    <cellStyle name="Normal 6 128" xfId="42893"/>
    <cellStyle name="Normal 6 129" xfId="42894"/>
    <cellStyle name="Normal 6 129 2" xfId="42895"/>
    <cellStyle name="Normal 6 13" xfId="4198"/>
    <cellStyle name="Normal 6 13 2" xfId="4199"/>
    <cellStyle name="Normal 6 130" xfId="42896"/>
    <cellStyle name="Normal 6 131" xfId="42897"/>
    <cellStyle name="Normal 6 132" xfId="42898"/>
    <cellStyle name="Normal 6 133" xfId="42899"/>
    <cellStyle name="Normal 6 134" xfId="42900"/>
    <cellStyle name="Normal 6 135" xfId="42901"/>
    <cellStyle name="Normal 6 136" xfId="42902"/>
    <cellStyle name="Normal 6 137" xfId="42903"/>
    <cellStyle name="Normal 6 138" xfId="42904"/>
    <cellStyle name="Normal 6 139" xfId="42905"/>
    <cellStyle name="Normal 6 14" xfId="4200"/>
    <cellStyle name="Normal 6 14 2" xfId="4201"/>
    <cellStyle name="Normal 6 140" xfId="42906"/>
    <cellStyle name="Normal 6 141" xfId="42907"/>
    <cellStyle name="Normal 6 142" xfId="42908"/>
    <cellStyle name="Normal 6 143" xfId="42909"/>
    <cellStyle name="Normal 6 144" xfId="42910"/>
    <cellStyle name="Normal 6 145" xfId="42911"/>
    <cellStyle name="Normal 6 146" xfId="42912"/>
    <cellStyle name="Normal 6 147" xfId="42913"/>
    <cellStyle name="Normal 6 148" xfId="42914"/>
    <cellStyle name="Normal 6 149" xfId="42915"/>
    <cellStyle name="Normal 6 15" xfId="4202"/>
    <cellStyle name="Normal 6 15 2" xfId="4203"/>
    <cellStyle name="Normal 6 150" xfId="42916"/>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2 2" xfId="42917"/>
    <cellStyle name="Normal 6 2 2 2 2" xfId="42918"/>
    <cellStyle name="Normal 6 2 2 2 2 2" xfId="42919"/>
    <cellStyle name="Normal 6 2 2 2 2 2 2" xfId="42920"/>
    <cellStyle name="Normal 6 2 2 2 2 2 2 2" xfId="42921"/>
    <cellStyle name="Normal 6 2 2 2 2 2 3" xfId="42922"/>
    <cellStyle name="Normal 6 2 2 2 2 2 4" xfId="42923"/>
    <cellStyle name="Normal 6 2 2 2 2 3" xfId="42924"/>
    <cellStyle name="Normal 6 2 2 2 2 3 2" xfId="42925"/>
    <cellStyle name="Normal 6 2 2 2 2 4" xfId="42926"/>
    <cellStyle name="Normal 6 2 2 2 2 5" xfId="42927"/>
    <cellStyle name="Normal 6 2 2 2 2 6" xfId="42928"/>
    <cellStyle name="Normal 6 2 2 2 3" xfId="42929"/>
    <cellStyle name="Normal 6 2 2 2 3 2" xfId="42930"/>
    <cellStyle name="Normal 6 2 2 2 3 2 2" xfId="42931"/>
    <cellStyle name="Normal 6 2 2 2 3 3" xfId="42932"/>
    <cellStyle name="Normal 6 2 2 2 3 4" xfId="42933"/>
    <cellStyle name="Normal 6 2 2 2 4" xfId="42934"/>
    <cellStyle name="Normal 6 2 2 2 4 2" xfId="42935"/>
    <cellStyle name="Normal 6 2 2 2 5" xfId="42936"/>
    <cellStyle name="Normal 6 2 2 2 6" xfId="42937"/>
    <cellStyle name="Normal 6 2 2 2 7" xfId="42938"/>
    <cellStyle name="Normal 6 2 2 3" xfId="42939"/>
    <cellStyle name="Normal 6 2 2 3 2" xfId="42940"/>
    <cellStyle name="Normal 6 2 2 3 2 2" xfId="42941"/>
    <cellStyle name="Normal 6 2 2 3 2 2 2" xfId="42942"/>
    <cellStyle name="Normal 6 2 2 3 2 3" xfId="42943"/>
    <cellStyle name="Normal 6 2 2 3 2 4" xfId="42944"/>
    <cellStyle name="Normal 6 2 2 3 3" xfId="42945"/>
    <cellStyle name="Normal 6 2 2 3 3 2" xfId="42946"/>
    <cellStyle name="Normal 6 2 2 3 4" xfId="42947"/>
    <cellStyle name="Normal 6 2 2 3 5" xfId="42948"/>
    <cellStyle name="Normal 6 2 2 3 6" xfId="42949"/>
    <cellStyle name="Normal 6 2 2 4" xfId="42950"/>
    <cellStyle name="Normal 6 2 2 4 2" xfId="42951"/>
    <cellStyle name="Normal 6 2 2 4 2 2" xfId="42952"/>
    <cellStyle name="Normal 6 2 2 4 2 2 2" xfId="42953"/>
    <cellStyle name="Normal 6 2 2 4 2 3" xfId="42954"/>
    <cellStyle name="Normal 6 2 2 4 2 4" xfId="42955"/>
    <cellStyle name="Normal 6 2 2 4 3" xfId="42956"/>
    <cellStyle name="Normal 6 2 2 4 3 2" xfId="42957"/>
    <cellStyle name="Normal 6 2 2 4 4" xfId="42958"/>
    <cellStyle name="Normal 6 2 2 4 5" xfId="42959"/>
    <cellStyle name="Normal 6 2 2 4 6" xfId="42960"/>
    <cellStyle name="Normal 6 2 2 5" xfId="42961"/>
    <cellStyle name="Normal 6 2 2 5 2" xfId="42962"/>
    <cellStyle name="Normal 6 2 2 5 2 2" xfId="42963"/>
    <cellStyle name="Normal 6 2 2 5 3" xfId="42964"/>
    <cellStyle name="Normal 6 2 2 5 4" xfId="42965"/>
    <cellStyle name="Normal 6 2 2 6" xfId="42966"/>
    <cellStyle name="Normal 6 2 2 6 2" xfId="42967"/>
    <cellStyle name="Normal 6 2 2 7" xfId="42968"/>
    <cellStyle name="Normal 6 2 2 8" xfId="42969"/>
    <cellStyle name="Normal 6 2 2 9" xfId="42970"/>
    <cellStyle name="Normal 6 2 3" xfId="4214"/>
    <cellStyle name="Normal 6 2 3 2" xfId="42971"/>
    <cellStyle name="Normal 6 2 4" xfId="4215"/>
    <cellStyle name="Normal 6 2 4 2" xfId="42972"/>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2 2" xfId="42973"/>
    <cellStyle name="Normal 6 3 2 2 2" xfId="42974"/>
    <cellStyle name="Normal 6 3 3" xfId="4245"/>
    <cellStyle name="Normal 6 3 3 2" xfId="42975"/>
    <cellStyle name="Normal 6 3 4" xfId="4246"/>
    <cellStyle name="Normal 6 3 5" xfId="4297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 2 2" xfId="42977"/>
    <cellStyle name="Normal 6 4 3" xfId="4297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 3" xfId="42979"/>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xfId="42980"/>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2 2" xfId="42981"/>
    <cellStyle name="Normal 7 2 2 2 2" xfId="42982"/>
    <cellStyle name="Normal 7 2 3" xfId="4399"/>
    <cellStyle name="Normal 7 2 3 2" xfId="42983"/>
    <cellStyle name="Normal 7 2 3 2 2" xfId="42984"/>
    <cellStyle name="Normal 7 2 4" xfId="4400"/>
    <cellStyle name="Normal 7 2 4 2" xfId="42985"/>
    <cellStyle name="Normal 7 2 5" xfId="42986"/>
    <cellStyle name="Normal 7 2 6" xfId="42987"/>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 10" xfId="42988"/>
    <cellStyle name="Normal 7 3 2" xfId="42989"/>
    <cellStyle name="Normal 7 3 2 2" xfId="42990"/>
    <cellStyle name="Normal 7 3 2 2 2" xfId="42991"/>
    <cellStyle name="Normal 7 3 2 2 2 2" xfId="42992"/>
    <cellStyle name="Normal 7 3 2 2 2 2 2" xfId="42993"/>
    <cellStyle name="Normal 7 3 2 2 2 3" xfId="42994"/>
    <cellStyle name="Normal 7 3 2 2 2 4" xfId="42995"/>
    <cellStyle name="Normal 7 3 2 2 3" xfId="42996"/>
    <cellStyle name="Normal 7 3 2 2 3 2" xfId="42997"/>
    <cellStyle name="Normal 7 3 2 2 4" xfId="42998"/>
    <cellStyle name="Normal 7 3 2 2 5" xfId="42999"/>
    <cellStyle name="Normal 7 3 2 2 6" xfId="43000"/>
    <cellStyle name="Normal 7 3 2 3" xfId="43001"/>
    <cellStyle name="Normal 7 3 2 3 2" xfId="43002"/>
    <cellStyle name="Normal 7 3 2 3 2 2" xfId="43003"/>
    <cellStyle name="Normal 7 3 2 3 3" xfId="43004"/>
    <cellStyle name="Normal 7 3 2 3 4" xfId="43005"/>
    <cellStyle name="Normal 7 3 2 4" xfId="43006"/>
    <cellStyle name="Normal 7 3 2 4 2" xfId="43007"/>
    <cellStyle name="Normal 7 3 2 5" xfId="43008"/>
    <cellStyle name="Normal 7 3 2 6" xfId="43009"/>
    <cellStyle name="Normal 7 3 2 7" xfId="43010"/>
    <cellStyle name="Normal 7 3 2 8" xfId="43011"/>
    <cellStyle name="Normal 7 3 3" xfId="43012"/>
    <cellStyle name="Normal 7 3 3 2" xfId="43013"/>
    <cellStyle name="Normal 7 3 3 2 2" xfId="43014"/>
    <cellStyle name="Normal 7 3 3 2 2 2" xfId="43015"/>
    <cellStyle name="Normal 7 3 3 2 3" xfId="43016"/>
    <cellStyle name="Normal 7 3 3 2 4" xfId="43017"/>
    <cellStyle name="Normal 7 3 3 3" xfId="43018"/>
    <cellStyle name="Normal 7 3 3 3 2" xfId="43019"/>
    <cellStyle name="Normal 7 3 3 4" xfId="43020"/>
    <cellStyle name="Normal 7 3 3 5" xfId="43021"/>
    <cellStyle name="Normal 7 3 3 6" xfId="43022"/>
    <cellStyle name="Normal 7 3 3 7" xfId="43023"/>
    <cellStyle name="Normal 7 3 4" xfId="43024"/>
    <cellStyle name="Normal 7 3 4 2" xfId="43025"/>
    <cellStyle name="Normal 7 3 4 2 2" xfId="43026"/>
    <cellStyle name="Normal 7 3 4 2 2 2" xfId="43027"/>
    <cellStyle name="Normal 7 3 4 2 3" xfId="43028"/>
    <cellStyle name="Normal 7 3 4 2 4" xfId="43029"/>
    <cellStyle name="Normal 7 3 4 3" xfId="43030"/>
    <cellStyle name="Normal 7 3 4 3 2" xfId="43031"/>
    <cellStyle name="Normal 7 3 4 4" xfId="43032"/>
    <cellStyle name="Normal 7 3 4 5" xfId="43033"/>
    <cellStyle name="Normal 7 3 4 6" xfId="43034"/>
    <cellStyle name="Normal 7 3 4 7" xfId="43035"/>
    <cellStyle name="Normal 7 3 5" xfId="43036"/>
    <cellStyle name="Normal 7 3 5 2" xfId="43037"/>
    <cellStyle name="Normal 7 3 5 2 2" xfId="43038"/>
    <cellStyle name="Normal 7 3 5 3" xfId="43039"/>
    <cellStyle name="Normal 7 3 5 4" xfId="43040"/>
    <cellStyle name="Normal 7 3 6" xfId="43041"/>
    <cellStyle name="Normal 7 3 6 2" xfId="43042"/>
    <cellStyle name="Normal 7 3 7" xfId="43043"/>
    <cellStyle name="Normal 7 3 8" xfId="43044"/>
    <cellStyle name="Normal 7 3 9" xfId="43045"/>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39" xfId="43046"/>
    <cellStyle name="Normal 7 39 2" xfId="43047"/>
    <cellStyle name="Normal 7 4" xfId="4421"/>
    <cellStyle name="Normal 7 4 2" xfId="43048"/>
    <cellStyle name="Normal 7 4 2 2" xfId="43049"/>
    <cellStyle name="Normal 7 4 3" xfId="43050"/>
    <cellStyle name="Normal 7 4 3 2" xfId="43051"/>
    <cellStyle name="Normal 7 4 4" xfId="43052"/>
    <cellStyle name="Normal 7 4 4 2" xfId="43053"/>
    <cellStyle name="Normal 7 4 5" xfId="43054"/>
    <cellStyle name="Normal 7 40" xfId="43055"/>
    <cellStyle name="Normal 7 40 2" xfId="43056"/>
    <cellStyle name="Normal 7 41" xfId="43057"/>
    <cellStyle name="Normal 7 41 2" xfId="43058"/>
    <cellStyle name="Normal 7 42" xfId="43059"/>
    <cellStyle name="Normal 7 42 2" xfId="43060"/>
    <cellStyle name="Normal 7 43" xfId="43061"/>
    <cellStyle name="Normal 7 44" xfId="43062"/>
    <cellStyle name="Normal 7 45" xfId="43063"/>
    <cellStyle name="Normal 7 46" xfId="43064"/>
    <cellStyle name="Normal 7 47" xfId="43065"/>
    <cellStyle name="Normal 7 48" xfId="43066"/>
    <cellStyle name="Normal 7 49" xfId="43067"/>
    <cellStyle name="Normal 7 5" xfId="4422"/>
    <cellStyle name="Normal 7 5 2" xfId="43068"/>
    <cellStyle name="Normal 7 5 2 2" xfId="43069"/>
    <cellStyle name="Normal 7 5 2 2 2" xfId="43070"/>
    <cellStyle name="Normal 7 5 2 2 2 2" xfId="43071"/>
    <cellStyle name="Normal 7 5 2 2 3" xfId="43072"/>
    <cellStyle name="Normal 7 5 2 2 4" xfId="43073"/>
    <cellStyle name="Normal 7 5 2 3" xfId="43074"/>
    <cellStyle name="Normal 7 5 2 3 2" xfId="43075"/>
    <cellStyle name="Normal 7 5 2 4" xfId="43076"/>
    <cellStyle name="Normal 7 5 2 5" xfId="43077"/>
    <cellStyle name="Normal 7 5 2 6" xfId="43078"/>
    <cellStyle name="Normal 7 5 2 7" xfId="43079"/>
    <cellStyle name="Normal 7 5 3" xfId="43080"/>
    <cellStyle name="Normal 7 5 3 2" xfId="43081"/>
    <cellStyle name="Normal 7 5 3 2 2" xfId="43082"/>
    <cellStyle name="Normal 7 5 3 3" xfId="43083"/>
    <cellStyle name="Normal 7 5 3 4" xfId="43084"/>
    <cellStyle name="Normal 7 5 4" xfId="43085"/>
    <cellStyle name="Normal 7 5 4 2" xfId="43086"/>
    <cellStyle name="Normal 7 5 5" xfId="43087"/>
    <cellStyle name="Normal 7 5 6" xfId="43088"/>
    <cellStyle name="Normal 7 5 7" xfId="43089"/>
    <cellStyle name="Normal 7 5 8" xfId="43090"/>
    <cellStyle name="Normal 7 50" xfId="43091"/>
    <cellStyle name="Normal 7 51" xfId="43092"/>
    <cellStyle name="Normal 7 52" xfId="43093"/>
    <cellStyle name="Normal 7 53" xfId="43094"/>
    <cellStyle name="Normal 7 54" xfId="43095"/>
    <cellStyle name="Normal 7 55" xfId="43096"/>
    <cellStyle name="Normal 7 56" xfId="43097"/>
    <cellStyle name="Normal 7 57" xfId="43098"/>
    <cellStyle name="Normal 7 58" xfId="43099"/>
    <cellStyle name="Normal 7 59" xfId="43100"/>
    <cellStyle name="Normal 7 6" xfId="4423"/>
    <cellStyle name="Normal 7 6 2" xfId="43101"/>
    <cellStyle name="Normal 7 6 2 2" xfId="43102"/>
    <cellStyle name="Normal 7 6 2 2 2" xfId="43103"/>
    <cellStyle name="Normal 7 6 2 3" xfId="43104"/>
    <cellStyle name="Normal 7 6 2 4" xfId="43105"/>
    <cellStyle name="Normal 7 6 2 5" xfId="43106"/>
    <cellStyle name="Normal 7 6 3" xfId="43107"/>
    <cellStyle name="Normal 7 6 3 2" xfId="43108"/>
    <cellStyle name="Normal 7 6 4" xfId="43109"/>
    <cellStyle name="Normal 7 6 5" xfId="43110"/>
    <cellStyle name="Normal 7 6 6" xfId="43111"/>
    <cellStyle name="Normal 7 6 7" xfId="43112"/>
    <cellStyle name="Normal 7 60" xfId="43113"/>
    <cellStyle name="Normal 7 61" xfId="43114"/>
    <cellStyle name="Normal 7 62" xfId="43115"/>
    <cellStyle name="Normal 7 63" xfId="43116"/>
    <cellStyle name="Normal 7 64" xfId="43117"/>
    <cellStyle name="Normal 7 65" xfId="43118"/>
    <cellStyle name="Normal 7 66" xfId="43119"/>
    <cellStyle name="Normal 7 67" xfId="43120"/>
    <cellStyle name="Normal 7 68" xfId="43121"/>
    <cellStyle name="Normal 7 69" xfId="43122"/>
    <cellStyle name="Normal 7 7" xfId="4424"/>
    <cellStyle name="Normal 7 7 2" xfId="43123"/>
    <cellStyle name="Normal 7 7 2 2" xfId="43124"/>
    <cellStyle name="Normal 7 7 2 2 2" xfId="43125"/>
    <cellStyle name="Normal 7 7 2 3" xfId="43126"/>
    <cellStyle name="Normal 7 7 2 4" xfId="43127"/>
    <cellStyle name="Normal 7 7 3" xfId="43128"/>
    <cellStyle name="Normal 7 7 3 2" xfId="43129"/>
    <cellStyle name="Normal 7 7 4" xfId="43130"/>
    <cellStyle name="Normal 7 7 5" xfId="43131"/>
    <cellStyle name="Normal 7 7 6" xfId="43132"/>
    <cellStyle name="Normal 7 70" xfId="43133"/>
    <cellStyle name="Normal 7 71" xfId="43134"/>
    <cellStyle name="Normal 7 8" xfId="4425"/>
    <cellStyle name="Normal 7 8 2" xfId="43135"/>
    <cellStyle name="Normal 7 8 2 2" xfId="43136"/>
    <cellStyle name="Normal 7 8 3" xfId="43137"/>
    <cellStyle name="Normal 7 8 4" xfId="43138"/>
    <cellStyle name="Normal 7 9" xfId="4426"/>
    <cellStyle name="Normal 7 9 2" xfId="43139"/>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2 10" xfId="43140"/>
    <cellStyle name="Normal 8 2 2 2" xfId="43141"/>
    <cellStyle name="Normal 8 2 2 2 2" xfId="43142"/>
    <cellStyle name="Normal 8 2 2 2 2 2" xfId="43143"/>
    <cellStyle name="Normal 8 2 2 2 2 2 2" xfId="43144"/>
    <cellStyle name="Normal 8 2 2 2 2 2 2 2" xfId="43145"/>
    <cellStyle name="Normal 8 2 2 2 2 2 3" xfId="43146"/>
    <cellStyle name="Normal 8 2 2 2 2 2 4" xfId="43147"/>
    <cellStyle name="Normal 8 2 2 2 2 3" xfId="43148"/>
    <cellStyle name="Normal 8 2 2 2 2 3 2" xfId="43149"/>
    <cellStyle name="Normal 8 2 2 2 2 4" xfId="43150"/>
    <cellStyle name="Normal 8 2 2 2 2 5" xfId="43151"/>
    <cellStyle name="Normal 8 2 2 2 2 6" xfId="43152"/>
    <cellStyle name="Normal 8 2 2 2 3" xfId="43153"/>
    <cellStyle name="Normal 8 2 2 2 3 2" xfId="43154"/>
    <cellStyle name="Normal 8 2 2 2 3 2 2" xfId="43155"/>
    <cellStyle name="Normal 8 2 2 2 3 3" xfId="43156"/>
    <cellStyle name="Normal 8 2 2 2 3 4" xfId="43157"/>
    <cellStyle name="Normal 8 2 2 2 4" xfId="43158"/>
    <cellStyle name="Normal 8 2 2 2 4 2" xfId="43159"/>
    <cellStyle name="Normal 8 2 2 2 5" xfId="43160"/>
    <cellStyle name="Normal 8 2 2 2 6" xfId="43161"/>
    <cellStyle name="Normal 8 2 2 2 7" xfId="43162"/>
    <cellStyle name="Normal 8 2 2 2 8" xfId="43163"/>
    <cellStyle name="Normal 8 2 2 3" xfId="43164"/>
    <cellStyle name="Normal 8 2 2 3 2" xfId="43165"/>
    <cellStyle name="Normal 8 2 2 3 2 2" xfId="43166"/>
    <cellStyle name="Normal 8 2 2 3 2 2 2" xfId="43167"/>
    <cellStyle name="Normal 8 2 2 3 2 3" xfId="43168"/>
    <cellStyle name="Normal 8 2 2 3 2 4" xfId="43169"/>
    <cellStyle name="Normal 8 2 2 3 3" xfId="43170"/>
    <cellStyle name="Normal 8 2 2 3 3 2" xfId="43171"/>
    <cellStyle name="Normal 8 2 2 3 4" xfId="43172"/>
    <cellStyle name="Normal 8 2 2 3 5" xfId="43173"/>
    <cellStyle name="Normal 8 2 2 3 6" xfId="43174"/>
    <cellStyle name="Normal 8 2 2 3 7" xfId="43175"/>
    <cellStyle name="Normal 8 2 2 4" xfId="43176"/>
    <cellStyle name="Normal 8 2 2 4 2" xfId="43177"/>
    <cellStyle name="Normal 8 2 2 4 2 2" xfId="43178"/>
    <cellStyle name="Normal 8 2 2 4 2 2 2" xfId="43179"/>
    <cellStyle name="Normal 8 2 2 4 2 3" xfId="43180"/>
    <cellStyle name="Normal 8 2 2 4 2 4" xfId="43181"/>
    <cellStyle name="Normal 8 2 2 4 3" xfId="43182"/>
    <cellStyle name="Normal 8 2 2 4 3 2" xfId="43183"/>
    <cellStyle name="Normal 8 2 2 4 4" xfId="43184"/>
    <cellStyle name="Normal 8 2 2 4 5" xfId="43185"/>
    <cellStyle name="Normal 8 2 2 4 6" xfId="43186"/>
    <cellStyle name="Normal 8 2 2 4 7" xfId="43187"/>
    <cellStyle name="Normal 8 2 2 5" xfId="43188"/>
    <cellStyle name="Normal 8 2 2 5 2" xfId="43189"/>
    <cellStyle name="Normal 8 2 2 5 2 2" xfId="43190"/>
    <cellStyle name="Normal 8 2 2 5 3" xfId="43191"/>
    <cellStyle name="Normal 8 2 2 5 4" xfId="43192"/>
    <cellStyle name="Normal 8 2 2 6" xfId="43193"/>
    <cellStyle name="Normal 8 2 2 6 2" xfId="43194"/>
    <cellStyle name="Normal 8 2 2 7" xfId="43195"/>
    <cellStyle name="Normal 8 2 2 8" xfId="43196"/>
    <cellStyle name="Normal 8 2 2 9" xfId="43197"/>
    <cellStyle name="Normal 8 2 3" xfId="4484"/>
    <cellStyle name="Normal 8 2 3 2" xfId="43198"/>
    <cellStyle name="Normal 8 2 3 2 2" xfId="43199"/>
    <cellStyle name="Normal 8 2 3 3" xfId="43200"/>
    <cellStyle name="Normal 8 2 4" xfId="43201"/>
    <cellStyle name="Normal 8 2 4 2" xfId="43202"/>
    <cellStyle name="Normal 8 2 5" xfId="43203"/>
    <cellStyle name="Normal 8 2 5 2" xfId="43204"/>
    <cellStyle name="Normal 8 2 6" xfId="43205"/>
    <cellStyle name="Normal 8 2 7" xfId="43206"/>
    <cellStyle name="Normal 8 2_17,18,19 2013 CDM Savings to Sep 2013 accrual" xfId="43207"/>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 2 2" xfId="43208"/>
    <cellStyle name="Normal 8 3 2 2 2" xfId="43209"/>
    <cellStyle name="Normal 8 3 3" xfId="43210"/>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 2" xfId="43211"/>
    <cellStyle name="Normal 8 4 2 2" xfId="43212"/>
    <cellStyle name="Normal 8 4 3" xfId="43213"/>
    <cellStyle name="Normal 8 4 3 2" xfId="43214"/>
    <cellStyle name="Normal 8 4 4" xfId="43215"/>
    <cellStyle name="Normal 8 4 4 2" xfId="43216"/>
    <cellStyle name="Normal 8 4 4 3" xfId="43217"/>
    <cellStyle name="Normal 8 4 5" xfId="43218"/>
    <cellStyle name="Normal 8 40" xfId="4526"/>
    <cellStyle name="Normal 8 41" xfId="4527"/>
    <cellStyle name="Normal 8 42" xfId="4528"/>
    <cellStyle name="Normal 8 43" xfId="43219"/>
    <cellStyle name="Normal 8 43 2" xfId="43220"/>
    <cellStyle name="Normal 8 44" xfId="43221"/>
    <cellStyle name="Normal 8 44 2" xfId="43222"/>
    <cellStyle name="Normal 8 45" xfId="43223"/>
    <cellStyle name="Normal 8 45 2" xfId="43224"/>
    <cellStyle name="Normal 8 46" xfId="43225"/>
    <cellStyle name="Normal 8 46 2" xfId="43226"/>
    <cellStyle name="Normal 8 47" xfId="43227"/>
    <cellStyle name="Normal 8 48" xfId="43228"/>
    <cellStyle name="Normal 8 49" xfId="43229"/>
    <cellStyle name="Normal 8 5" xfId="4529"/>
    <cellStyle name="Normal 8 5 2" xfId="43230"/>
    <cellStyle name="Normal 8 5 2 2" xfId="43231"/>
    <cellStyle name="Normal 8 5 3" xfId="43232"/>
    <cellStyle name="Normal 8 5 4" xfId="43233"/>
    <cellStyle name="Normal 8 50" xfId="43234"/>
    <cellStyle name="Normal 8 51" xfId="43235"/>
    <cellStyle name="Normal 8 52" xfId="43236"/>
    <cellStyle name="Normal 8 53" xfId="43237"/>
    <cellStyle name="Normal 8 54" xfId="43238"/>
    <cellStyle name="Normal 8 55" xfId="43239"/>
    <cellStyle name="Normal 8 56" xfId="43240"/>
    <cellStyle name="Normal 8 57" xfId="43241"/>
    <cellStyle name="Normal 8 58" xfId="43242"/>
    <cellStyle name="Normal 8 59" xfId="43243"/>
    <cellStyle name="Normal 8 6" xfId="4530"/>
    <cellStyle name="Normal 8 6 2" xfId="43244"/>
    <cellStyle name="Normal 8 6 2 2" xfId="43245"/>
    <cellStyle name="Normal 8 60" xfId="43246"/>
    <cellStyle name="Normal 8 61" xfId="43247"/>
    <cellStyle name="Normal 8 62" xfId="43248"/>
    <cellStyle name="Normal 8 63" xfId="43249"/>
    <cellStyle name="Normal 8 64" xfId="43250"/>
    <cellStyle name="Normal 8 65" xfId="43251"/>
    <cellStyle name="Normal 8 66" xfId="43252"/>
    <cellStyle name="Normal 8 67" xfId="43253"/>
    <cellStyle name="Normal 8 68" xfId="43254"/>
    <cellStyle name="Normal 8 69" xfId="43255"/>
    <cellStyle name="Normal 8 7" xfId="4531"/>
    <cellStyle name="Normal 8 7 2" xfId="43256"/>
    <cellStyle name="Normal 8 7 2 2" xfId="43257"/>
    <cellStyle name="Normal 8 70" xfId="43258"/>
    <cellStyle name="Normal 8 71" xfId="43259"/>
    <cellStyle name="Normal 8 72" xfId="43260"/>
    <cellStyle name="Normal 8 73" xfId="43261"/>
    <cellStyle name="Normal 8 74" xfId="43262"/>
    <cellStyle name="Normal 8 75" xfId="43263"/>
    <cellStyle name="Normal 8 8" xfId="4532"/>
    <cellStyle name="Normal 8 8 2" xfId="43264"/>
    <cellStyle name="Normal 8 9" xfId="4533"/>
    <cellStyle name="Normal 8 9 2" xfId="43265"/>
    <cellStyle name="Normal 8_17,18,19 2013 CDM Savings to Sep 2013 accrual" xfId="43266"/>
    <cellStyle name="Normal 9" xfId="4534"/>
    <cellStyle name="Normal 9 2" xfId="4535"/>
    <cellStyle name="Normal 9 2 2" xfId="4536"/>
    <cellStyle name="Normal 9 2 2 2" xfId="43267"/>
    <cellStyle name="Normal 9 2 3" xfId="43268"/>
    <cellStyle name="Normal 9 2 4" xfId="43269"/>
    <cellStyle name="Normal 9 2 5" xfId="43270"/>
    <cellStyle name="Normal 9 3" xfId="4537"/>
    <cellStyle name="Normal 9 3 2" xfId="43271"/>
    <cellStyle name="Normal 9 3 2 2" xfId="43272"/>
    <cellStyle name="Normal 9 3 3" xfId="43273"/>
    <cellStyle name="Normal 9 4" xfId="4538"/>
    <cellStyle name="Normal 9 4 2" xfId="43274"/>
    <cellStyle name="Normal 9 5" xfId="4539"/>
    <cellStyle name="Normal 9 6" xfId="4540"/>
    <cellStyle name="Normal 9 7" xfId="43275"/>
    <cellStyle name="Normal2" xfId="4549"/>
    <cellStyle name="Normale_97.98.us" xfId="4550"/>
    <cellStyle name="NormalGB" xfId="4551"/>
    <cellStyle name="Normalx" xfId="4552"/>
    <cellStyle name="Note 2" xfId="56"/>
    <cellStyle name="Note 2 10" xfId="4553"/>
    <cellStyle name="Note 2 10 10" xfId="43276"/>
    <cellStyle name="Note 2 10 11" xfId="43277"/>
    <cellStyle name="Note 2 10 12" xfId="43278"/>
    <cellStyle name="Note 2 10 13" xfId="43279"/>
    <cellStyle name="Note 2 10 14" xfId="43280"/>
    <cellStyle name="Note 2 10 15" xfId="43281"/>
    <cellStyle name="Note 2 10 16" xfId="43282"/>
    <cellStyle name="Note 2 10 17" xfId="43283"/>
    <cellStyle name="Note 2 10 18" xfId="43284"/>
    <cellStyle name="Note 2 10 2" xfId="43285"/>
    <cellStyle name="Note 2 10 2 10" xfId="43286"/>
    <cellStyle name="Note 2 10 2 2" xfId="43287"/>
    <cellStyle name="Note 2 10 2 2 2" xfId="43288"/>
    <cellStyle name="Note 2 10 2 2 3" xfId="43289"/>
    <cellStyle name="Note 2 10 2 2 4" xfId="43290"/>
    <cellStyle name="Note 2 10 2 2 5" xfId="43291"/>
    <cellStyle name="Note 2 10 2 2 6" xfId="43292"/>
    <cellStyle name="Note 2 10 2 2 7" xfId="43293"/>
    <cellStyle name="Note 2 10 2 2 8" xfId="43294"/>
    <cellStyle name="Note 2 10 2 2 9" xfId="43295"/>
    <cellStyle name="Note 2 10 2 3" xfId="43296"/>
    <cellStyle name="Note 2 10 2 4" xfId="43297"/>
    <cellStyle name="Note 2 10 2 5" xfId="43298"/>
    <cellStyle name="Note 2 10 2 6" xfId="43299"/>
    <cellStyle name="Note 2 10 2 7" xfId="43300"/>
    <cellStyle name="Note 2 10 2 8" xfId="43301"/>
    <cellStyle name="Note 2 10 2 9" xfId="43302"/>
    <cellStyle name="Note 2 10 3" xfId="43303"/>
    <cellStyle name="Note 2 10 3 2" xfId="43304"/>
    <cellStyle name="Note 2 10 3 3" xfId="43305"/>
    <cellStyle name="Note 2 10 3 4" xfId="43306"/>
    <cellStyle name="Note 2 10 3 5" xfId="43307"/>
    <cellStyle name="Note 2 10 3 6" xfId="43308"/>
    <cellStyle name="Note 2 10 3 7" xfId="43309"/>
    <cellStyle name="Note 2 10 3 8" xfId="43310"/>
    <cellStyle name="Note 2 10 4" xfId="43311"/>
    <cellStyle name="Note 2 10 4 2" xfId="43312"/>
    <cellStyle name="Note 2 10 4 3" xfId="43313"/>
    <cellStyle name="Note 2 10 4 4" xfId="43314"/>
    <cellStyle name="Note 2 10 4 5" xfId="43315"/>
    <cellStyle name="Note 2 10 4 6" xfId="43316"/>
    <cellStyle name="Note 2 10 4 7" xfId="43317"/>
    <cellStyle name="Note 2 10 4 8" xfId="43318"/>
    <cellStyle name="Note 2 10 4 9" xfId="43319"/>
    <cellStyle name="Note 2 10 5" xfId="43320"/>
    <cellStyle name="Note 2 10 6" xfId="43321"/>
    <cellStyle name="Note 2 10 7" xfId="43322"/>
    <cellStyle name="Note 2 10 8" xfId="43323"/>
    <cellStyle name="Note 2 10 9" xfId="43324"/>
    <cellStyle name="Note 2 11" xfId="4554"/>
    <cellStyle name="Note 2 11 10" xfId="43325"/>
    <cellStyle name="Note 2 11 11" xfId="43326"/>
    <cellStyle name="Note 2 11 12" xfId="43327"/>
    <cellStyle name="Note 2 11 13" xfId="43328"/>
    <cellStyle name="Note 2 11 14" xfId="43329"/>
    <cellStyle name="Note 2 11 15" xfId="43330"/>
    <cellStyle name="Note 2 11 16" xfId="43331"/>
    <cellStyle name="Note 2 11 17" xfId="43332"/>
    <cellStyle name="Note 2 11 18" xfId="43333"/>
    <cellStyle name="Note 2 11 2" xfId="43334"/>
    <cellStyle name="Note 2 11 2 10" xfId="43335"/>
    <cellStyle name="Note 2 11 2 2" xfId="43336"/>
    <cellStyle name="Note 2 11 2 2 2" xfId="43337"/>
    <cellStyle name="Note 2 11 2 2 3" xfId="43338"/>
    <cellStyle name="Note 2 11 2 2 4" xfId="43339"/>
    <cellStyle name="Note 2 11 2 2 5" xfId="43340"/>
    <cellStyle name="Note 2 11 2 2 6" xfId="43341"/>
    <cellStyle name="Note 2 11 2 2 7" xfId="43342"/>
    <cellStyle name="Note 2 11 2 2 8" xfId="43343"/>
    <cellStyle name="Note 2 11 2 2 9" xfId="43344"/>
    <cellStyle name="Note 2 11 2 3" xfId="43345"/>
    <cellStyle name="Note 2 11 2 4" xfId="43346"/>
    <cellStyle name="Note 2 11 2 5" xfId="43347"/>
    <cellStyle name="Note 2 11 2 6" xfId="43348"/>
    <cellStyle name="Note 2 11 2 7" xfId="43349"/>
    <cellStyle name="Note 2 11 2 8" xfId="43350"/>
    <cellStyle name="Note 2 11 2 9" xfId="43351"/>
    <cellStyle name="Note 2 11 3" xfId="43352"/>
    <cellStyle name="Note 2 11 3 2" xfId="43353"/>
    <cellStyle name="Note 2 11 3 3" xfId="43354"/>
    <cellStyle name="Note 2 11 3 4" xfId="43355"/>
    <cellStyle name="Note 2 11 3 5" xfId="43356"/>
    <cellStyle name="Note 2 11 3 6" xfId="43357"/>
    <cellStyle name="Note 2 11 3 7" xfId="43358"/>
    <cellStyle name="Note 2 11 3 8" xfId="43359"/>
    <cellStyle name="Note 2 11 4" xfId="43360"/>
    <cellStyle name="Note 2 11 4 2" xfId="43361"/>
    <cellStyle name="Note 2 11 4 3" xfId="43362"/>
    <cellStyle name="Note 2 11 4 4" xfId="43363"/>
    <cellStyle name="Note 2 11 4 5" xfId="43364"/>
    <cellStyle name="Note 2 11 4 6" xfId="43365"/>
    <cellStyle name="Note 2 11 4 7" xfId="43366"/>
    <cellStyle name="Note 2 11 4 8" xfId="43367"/>
    <cellStyle name="Note 2 11 4 9" xfId="43368"/>
    <cellStyle name="Note 2 11 5" xfId="43369"/>
    <cellStyle name="Note 2 11 6" xfId="43370"/>
    <cellStyle name="Note 2 11 7" xfId="43371"/>
    <cellStyle name="Note 2 11 8" xfId="43372"/>
    <cellStyle name="Note 2 11 9" xfId="43373"/>
    <cellStyle name="Note 2 12" xfId="9749"/>
    <cellStyle name="Note 2 12 10" xfId="43374"/>
    <cellStyle name="Note 2 12 11" xfId="43375"/>
    <cellStyle name="Note 2 12 12" xfId="43376"/>
    <cellStyle name="Note 2 12 13" xfId="43377"/>
    <cellStyle name="Note 2 12 2" xfId="43378"/>
    <cellStyle name="Note 2 12 2 10" xfId="43379"/>
    <cellStyle name="Note 2 12 2 2" xfId="43380"/>
    <cellStyle name="Note 2 12 2 2 2" xfId="43381"/>
    <cellStyle name="Note 2 12 2 2 3" xfId="43382"/>
    <cellStyle name="Note 2 12 2 2 4" xfId="43383"/>
    <cellStyle name="Note 2 12 2 2 5" xfId="43384"/>
    <cellStyle name="Note 2 12 2 2 6" xfId="43385"/>
    <cellStyle name="Note 2 12 2 2 7" xfId="43386"/>
    <cellStyle name="Note 2 12 2 2 8" xfId="43387"/>
    <cellStyle name="Note 2 12 2 2 9" xfId="43388"/>
    <cellStyle name="Note 2 12 2 3" xfId="43389"/>
    <cellStyle name="Note 2 12 2 4" xfId="43390"/>
    <cellStyle name="Note 2 12 2 5" xfId="43391"/>
    <cellStyle name="Note 2 12 2 6" xfId="43392"/>
    <cellStyle name="Note 2 12 2 7" xfId="43393"/>
    <cellStyle name="Note 2 12 2 8" xfId="43394"/>
    <cellStyle name="Note 2 12 2 9" xfId="43395"/>
    <cellStyle name="Note 2 12 3" xfId="43396"/>
    <cellStyle name="Note 2 12 3 2" xfId="43397"/>
    <cellStyle name="Note 2 12 3 3" xfId="43398"/>
    <cellStyle name="Note 2 12 3 4" xfId="43399"/>
    <cellStyle name="Note 2 12 3 5" xfId="43400"/>
    <cellStyle name="Note 2 12 3 6" xfId="43401"/>
    <cellStyle name="Note 2 12 3 7" xfId="43402"/>
    <cellStyle name="Note 2 12 3 8" xfId="43403"/>
    <cellStyle name="Note 2 12 4" xfId="43404"/>
    <cellStyle name="Note 2 12 4 2" xfId="43405"/>
    <cellStyle name="Note 2 12 4 3" xfId="43406"/>
    <cellStyle name="Note 2 12 4 4" xfId="43407"/>
    <cellStyle name="Note 2 12 4 5" xfId="43408"/>
    <cellStyle name="Note 2 12 4 6" xfId="43409"/>
    <cellStyle name="Note 2 12 4 7" xfId="43410"/>
    <cellStyle name="Note 2 12 4 8" xfId="43411"/>
    <cellStyle name="Note 2 12 4 9" xfId="43412"/>
    <cellStyle name="Note 2 12 5" xfId="43413"/>
    <cellStyle name="Note 2 12 6" xfId="43414"/>
    <cellStyle name="Note 2 12 7" xfId="43415"/>
    <cellStyle name="Note 2 12 8" xfId="43416"/>
    <cellStyle name="Note 2 12 9" xfId="43417"/>
    <cellStyle name="Note 2 13" xfId="9772"/>
    <cellStyle name="Note 2 13 2" xfId="43418"/>
    <cellStyle name="Note 2 13 3" xfId="43419"/>
    <cellStyle name="Note 2 13 4" xfId="43420"/>
    <cellStyle name="Note 2 13 5" xfId="43421"/>
    <cellStyle name="Note 2 13 6" xfId="43422"/>
    <cellStyle name="Note 2 13 7" xfId="43423"/>
    <cellStyle name="Note 2 13 8" xfId="43424"/>
    <cellStyle name="Note 2 13 9" xfId="43425"/>
    <cellStyle name="Note 2 14" xfId="43426"/>
    <cellStyle name="Note 2 14 2" xfId="43427"/>
    <cellStyle name="Note 2 15" xfId="43428"/>
    <cellStyle name="Note 2 15 2" xfId="43429"/>
    <cellStyle name="Note 2 16" xfId="43430"/>
    <cellStyle name="Note 2 16 2" xfId="43431"/>
    <cellStyle name="Note 2 17" xfId="43432"/>
    <cellStyle name="Note 2 17 2" xfId="43433"/>
    <cellStyle name="Note 2 18" xfId="43434"/>
    <cellStyle name="Note 2 18 2" xfId="43435"/>
    <cellStyle name="Note 2 19" xfId="43436"/>
    <cellStyle name="Note 2 19 2" xfId="43437"/>
    <cellStyle name="Note 2 2" xfId="67"/>
    <cellStyle name="Note 2 2 10" xfId="43438"/>
    <cellStyle name="Note 2 2 10 10" xfId="43439"/>
    <cellStyle name="Note 2 2 10 11" xfId="43440"/>
    <cellStyle name="Note 2 2 10 12" xfId="43441"/>
    <cellStyle name="Note 2 2 10 13" xfId="43442"/>
    <cellStyle name="Note 2 2 10 2" xfId="43443"/>
    <cellStyle name="Note 2 2 10 2 10" xfId="43444"/>
    <cellStyle name="Note 2 2 10 2 2" xfId="43445"/>
    <cellStyle name="Note 2 2 10 2 2 2" xfId="43446"/>
    <cellStyle name="Note 2 2 10 2 2 3" xfId="43447"/>
    <cellStyle name="Note 2 2 10 2 2 4" xfId="43448"/>
    <cellStyle name="Note 2 2 10 2 2 5" xfId="43449"/>
    <cellStyle name="Note 2 2 10 2 2 6" xfId="43450"/>
    <cellStyle name="Note 2 2 10 2 2 7" xfId="43451"/>
    <cellStyle name="Note 2 2 10 2 2 8" xfId="43452"/>
    <cellStyle name="Note 2 2 10 2 2 9" xfId="43453"/>
    <cellStyle name="Note 2 2 10 2 3" xfId="43454"/>
    <cellStyle name="Note 2 2 10 2 4" xfId="43455"/>
    <cellStyle name="Note 2 2 10 2 5" xfId="43456"/>
    <cellStyle name="Note 2 2 10 2 6" xfId="43457"/>
    <cellStyle name="Note 2 2 10 2 7" xfId="43458"/>
    <cellStyle name="Note 2 2 10 2 8" xfId="43459"/>
    <cellStyle name="Note 2 2 10 2 9" xfId="43460"/>
    <cellStyle name="Note 2 2 10 3" xfId="43461"/>
    <cellStyle name="Note 2 2 10 3 2" xfId="43462"/>
    <cellStyle name="Note 2 2 10 3 3" xfId="43463"/>
    <cellStyle name="Note 2 2 10 3 4" xfId="43464"/>
    <cellStyle name="Note 2 2 10 3 5" xfId="43465"/>
    <cellStyle name="Note 2 2 10 3 6" xfId="43466"/>
    <cellStyle name="Note 2 2 10 3 7" xfId="43467"/>
    <cellStyle name="Note 2 2 10 3 8" xfId="43468"/>
    <cellStyle name="Note 2 2 10 4" xfId="43469"/>
    <cellStyle name="Note 2 2 10 4 2" xfId="43470"/>
    <cellStyle name="Note 2 2 10 4 3" xfId="43471"/>
    <cellStyle name="Note 2 2 10 4 4" xfId="43472"/>
    <cellStyle name="Note 2 2 10 4 5" xfId="43473"/>
    <cellStyle name="Note 2 2 10 4 6" xfId="43474"/>
    <cellStyle name="Note 2 2 10 4 7" xfId="43475"/>
    <cellStyle name="Note 2 2 10 4 8" xfId="43476"/>
    <cellStyle name="Note 2 2 10 4 9" xfId="43477"/>
    <cellStyle name="Note 2 2 10 5" xfId="43478"/>
    <cellStyle name="Note 2 2 10 6" xfId="43479"/>
    <cellStyle name="Note 2 2 10 7" xfId="43480"/>
    <cellStyle name="Note 2 2 10 8" xfId="43481"/>
    <cellStyle name="Note 2 2 10 9" xfId="43482"/>
    <cellStyle name="Note 2 2 11" xfId="43483"/>
    <cellStyle name="Note 2 2 11 10" xfId="43484"/>
    <cellStyle name="Note 2 2 11 11" xfId="43485"/>
    <cellStyle name="Note 2 2 11 12" xfId="43486"/>
    <cellStyle name="Note 2 2 11 13" xfId="43487"/>
    <cellStyle name="Note 2 2 11 2" xfId="43488"/>
    <cellStyle name="Note 2 2 11 2 10" xfId="43489"/>
    <cellStyle name="Note 2 2 11 2 2" xfId="43490"/>
    <cellStyle name="Note 2 2 11 2 2 2" xfId="43491"/>
    <cellStyle name="Note 2 2 11 2 2 3" xfId="43492"/>
    <cellStyle name="Note 2 2 11 2 2 4" xfId="43493"/>
    <cellStyle name="Note 2 2 11 2 2 5" xfId="43494"/>
    <cellStyle name="Note 2 2 11 2 2 6" xfId="43495"/>
    <cellStyle name="Note 2 2 11 2 2 7" xfId="43496"/>
    <cellStyle name="Note 2 2 11 2 2 8" xfId="43497"/>
    <cellStyle name="Note 2 2 11 2 2 9" xfId="43498"/>
    <cellStyle name="Note 2 2 11 2 3" xfId="43499"/>
    <cellStyle name="Note 2 2 11 2 4" xfId="43500"/>
    <cellStyle name="Note 2 2 11 2 5" xfId="43501"/>
    <cellStyle name="Note 2 2 11 2 6" xfId="43502"/>
    <cellStyle name="Note 2 2 11 2 7" xfId="43503"/>
    <cellStyle name="Note 2 2 11 2 8" xfId="43504"/>
    <cellStyle name="Note 2 2 11 2 9" xfId="43505"/>
    <cellStyle name="Note 2 2 11 3" xfId="43506"/>
    <cellStyle name="Note 2 2 11 3 2" xfId="43507"/>
    <cellStyle name="Note 2 2 11 3 3" xfId="43508"/>
    <cellStyle name="Note 2 2 11 3 4" xfId="43509"/>
    <cellStyle name="Note 2 2 11 3 5" xfId="43510"/>
    <cellStyle name="Note 2 2 11 3 6" xfId="43511"/>
    <cellStyle name="Note 2 2 11 3 7" xfId="43512"/>
    <cellStyle name="Note 2 2 11 3 8" xfId="43513"/>
    <cellStyle name="Note 2 2 11 4" xfId="43514"/>
    <cellStyle name="Note 2 2 11 4 2" xfId="43515"/>
    <cellStyle name="Note 2 2 11 4 3" xfId="43516"/>
    <cellStyle name="Note 2 2 11 4 4" xfId="43517"/>
    <cellStyle name="Note 2 2 11 4 5" xfId="43518"/>
    <cellStyle name="Note 2 2 11 4 6" xfId="43519"/>
    <cellStyle name="Note 2 2 11 4 7" xfId="43520"/>
    <cellStyle name="Note 2 2 11 4 8" xfId="43521"/>
    <cellStyle name="Note 2 2 11 4 9" xfId="43522"/>
    <cellStyle name="Note 2 2 11 5" xfId="43523"/>
    <cellStyle name="Note 2 2 11 6" xfId="43524"/>
    <cellStyle name="Note 2 2 11 7" xfId="43525"/>
    <cellStyle name="Note 2 2 11 8" xfId="43526"/>
    <cellStyle name="Note 2 2 11 9" xfId="43527"/>
    <cellStyle name="Note 2 2 12" xfId="43528"/>
    <cellStyle name="Note 2 2 12 2" xfId="43529"/>
    <cellStyle name="Note 2 2 12 3" xfId="43530"/>
    <cellStyle name="Note 2 2 12 4" xfId="43531"/>
    <cellStyle name="Note 2 2 12 5" xfId="43532"/>
    <cellStyle name="Note 2 2 12 6" xfId="43533"/>
    <cellStyle name="Note 2 2 12 7" xfId="43534"/>
    <cellStyle name="Note 2 2 12 8" xfId="43535"/>
    <cellStyle name="Note 2 2 12 9" xfId="43536"/>
    <cellStyle name="Note 2 2 13" xfId="43537"/>
    <cellStyle name="Note 2 2 13 2" xfId="43538"/>
    <cellStyle name="Note 2 2 14" xfId="43539"/>
    <cellStyle name="Note 2 2 15" xfId="43540"/>
    <cellStyle name="Note 2 2 16" xfId="43541"/>
    <cellStyle name="Note 2 2 17" xfId="43542"/>
    <cellStyle name="Note 2 2 18" xfId="43543"/>
    <cellStyle name="Note 2 2 19" xfId="43544"/>
    <cellStyle name="Note 2 2 2" xfId="87"/>
    <cellStyle name="Note 2 2 2 10" xfId="43545"/>
    <cellStyle name="Note 2 2 2 10 2" xfId="43546"/>
    <cellStyle name="Note 2 2 2 10 3" xfId="43547"/>
    <cellStyle name="Note 2 2 2 10 4" xfId="43548"/>
    <cellStyle name="Note 2 2 2 10 5" xfId="43549"/>
    <cellStyle name="Note 2 2 2 10 6" xfId="43550"/>
    <cellStyle name="Note 2 2 2 10 7" xfId="43551"/>
    <cellStyle name="Note 2 2 2 10 8" xfId="43552"/>
    <cellStyle name="Note 2 2 2 10 9" xfId="43553"/>
    <cellStyle name="Note 2 2 2 11" xfId="43554"/>
    <cellStyle name="Note 2 2 2 12" xfId="43555"/>
    <cellStyle name="Note 2 2 2 13" xfId="43556"/>
    <cellStyle name="Note 2 2 2 14" xfId="43557"/>
    <cellStyle name="Note 2 2 2 15" xfId="43558"/>
    <cellStyle name="Note 2 2 2 16" xfId="43559"/>
    <cellStyle name="Note 2 2 2 17" xfId="43560"/>
    <cellStyle name="Note 2 2 2 18" xfId="43561"/>
    <cellStyle name="Note 2 2 2 19" xfId="43562"/>
    <cellStyle name="Note 2 2 2 2" xfId="4555"/>
    <cellStyle name="Note 2 2 2 2 10" xfId="43563"/>
    <cellStyle name="Note 2 2 2 2 11" xfId="43564"/>
    <cellStyle name="Note 2 2 2 2 12" xfId="43565"/>
    <cellStyle name="Note 2 2 2 2 13" xfId="43566"/>
    <cellStyle name="Note 2 2 2 2 14" xfId="43567"/>
    <cellStyle name="Note 2 2 2 2 15" xfId="43568"/>
    <cellStyle name="Note 2 2 2 2 16" xfId="43569"/>
    <cellStyle name="Note 2 2 2 2 17" xfId="43570"/>
    <cellStyle name="Note 2 2 2 2 18" xfId="43571"/>
    <cellStyle name="Note 2 2 2 2 19" xfId="43572"/>
    <cellStyle name="Note 2 2 2 2 2" xfId="43573"/>
    <cellStyle name="Note 2 2 2 2 2 10" xfId="43574"/>
    <cellStyle name="Note 2 2 2 2 2 10 2" xfId="43575"/>
    <cellStyle name="Note 2 2 2 2 2 10 3" xfId="43576"/>
    <cellStyle name="Note 2 2 2 2 2 10 4" xfId="43577"/>
    <cellStyle name="Note 2 2 2 2 2 10 5" xfId="43578"/>
    <cellStyle name="Note 2 2 2 2 2 10 6" xfId="43579"/>
    <cellStyle name="Note 2 2 2 2 2 10 7" xfId="43580"/>
    <cellStyle name="Note 2 2 2 2 2 10 8" xfId="43581"/>
    <cellStyle name="Note 2 2 2 2 2 11" xfId="43582"/>
    <cellStyle name="Note 2 2 2 2 2 12" xfId="43583"/>
    <cellStyle name="Note 2 2 2 2 2 13" xfId="43584"/>
    <cellStyle name="Note 2 2 2 2 2 14" xfId="43585"/>
    <cellStyle name="Note 2 2 2 2 2 15" xfId="43586"/>
    <cellStyle name="Note 2 2 2 2 2 16" xfId="43587"/>
    <cellStyle name="Note 2 2 2 2 2 17" xfId="43588"/>
    <cellStyle name="Note 2 2 2 2 2 18" xfId="43589"/>
    <cellStyle name="Note 2 2 2 2 2 19" xfId="43590"/>
    <cellStyle name="Note 2 2 2 2 2 2" xfId="43591"/>
    <cellStyle name="Note 2 2 2 2 2 2 10" xfId="43592"/>
    <cellStyle name="Note 2 2 2 2 2 2 11" xfId="43593"/>
    <cellStyle name="Note 2 2 2 2 2 2 12" xfId="43594"/>
    <cellStyle name="Note 2 2 2 2 2 2 13" xfId="43595"/>
    <cellStyle name="Note 2 2 2 2 2 2 14" xfId="43596"/>
    <cellStyle name="Note 2 2 2 2 2 2 15" xfId="43597"/>
    <cellStyle name="Note 2 2 2 2 2 2 16" xfId="43598"/>
    <cellStyle name="Note 2 2 2 2 2 2 17" xfId="43599"/>
    <cellStyle name="Note 2 2 2 2 2 2 18" xfId="43600"/>
    <cellStyle name="Note 2 2 2 2 2 2 19" xfId="43601"/>
    <cellStyle name="Note 2 2 2 2 2 2 2" xfId="43602"/>
    <cellStyle name="Note 2 2 2 2 2 2 2 10" xfId="43603"/>
    <cellStyle name="Note 2 2 2 2 2 2 2 11" xfId="43604"/>
    <cellStyle name="Note 2 2 2 2 2 2 2 12" xfId="43605"/>
    <cellStyle name="Note 2 2 2 2 2 2 2 13" xfId="43606"/>
    <cellStyle name="Note 2 2 2 2 2 2 2 2" xfId="43607"/>
    <cellStyle name="Note 2 2 2 2 2 2 2 2 10" xfId="43608"/>
    <cellStyle name="Note 2 2 2 2 2 2 2 2 2" xfId="43609"/>
    <cellStyle name="Note 2 2 2 2 2 2 2 2 2 2" xfId="43610"/>
    <cellStyle name="Note 2 2 2 2 2 2 2 2 2 3" xfId="43611"/>
    <cellStyle name="Note 2 2 2 2 2 2 2 2 2 4" xfId="43612"/>
    <cellStyle name="Note 2 2 2 2 2 2 2 2 2 5" xfId="43613"/>
    <cellStyle name="Note 2 2 2 2 2 2 2 2 2 6" xfId="43614"/>
    <cellStyle name="Note 2 2 2 2 2 2 2 2 2 7" xfId="43615"/>
    <cellStyle name="Note 2 2 2 2 2 2 2 2 2 8" xfId="43616"/>
    <cellStyle name="Note 2 2 2 2 2 2 2 2 2 9" xfId="43617"/>
    <cellStyle name="Note 2 2 2 2 2 2 2 2 3" xfId="43618"/>
    <cellStyle name="Note 2 2 2 2 2 2 2 2 4" xfId="43619"/>
    <cellStyle name="Note 2 2 2 2 2 2 2 2 5" xfId="43620"/>
    <cellStyle name="Note 2 2 2 2 2 2 2 2 6" xfId="43621"/>
    <cellStyle name="Note 2 2 2 2 2 2 2 2 7" xfId="43622"/>
    <cellStyle name="Note 2 2 2 2 2 2 2 2 8" xfId="43623"/>
    <cellStyle name="Note 2 2 2 2 2 2 2 2 9" xfId="43624"/>
    <cellStyle name="Note 2 2 2 2 2 2 2 3" xfId="43625"/>
    <cellStyle name="Note 2 2 2 2 2 2 2 3 2" xfId="43626"/>
    <cellStyle name="Note 2 2 2 2 2 2 2 3 3" xfId="43627"/>
    <cellStyle name="Note 2 2 2 2 2 2 2 3 4" xfId="43628"/>
    <cellStyle name="Note 2 2 2 2 2 2 2 3 5" xfId="43629"/>
    <cellStyle name="Note 2 2 2 2 2 2 2 3 6" xfId="43630"/>
    <cellStyle name="Note 2 2 2 2 2 2 2 3 7" xfId="43631"/>
    <cellStyle name="Note 2 2 2 2 2 2 2 3 8" xfId="43632"/>
    <cellStyle name="Note 2 2 2 2 2 2 2 4" xfId="43633"/>
    <cellStyle name="Note 2 2 2 2 2 2 2 4 2" xfId="43634"/>
    <cellStyle name="Note 2 2 2 2 2 2 2 4 3" xfId="43635"/>
    <cellStyle name="Note 2 2 2 2 2 2 2 4 4" xfId="43636"/>
    <cellStyle name="Note 2 2 2 2 2 2 2 4 5" xfId="43637"/>
    <cellStyle name="Note 2 2 2 2 2 2 2 4 6" xfId="43638"/>
    <cellStyle name="Note 2 2 2 2 2 2 2 4 7" xfId="43639"/>
    <cellStyle name="Note 2 2 2 2 2 2 2 4 8" xfId="43640"/>
    <cellStyle name="Note 2 2 2 2 2 2 2 4 9" xfId="43641"/>
    <cellStyle name="Note 2 2 2 2 2 2 2 5" xfId="43642"/>
    <cellStyle name="Note 2 2 2 2 2 2 2 6" xfId="43643"/>
    <cellStyle name="Note 2 2 2 2 2 2 2 7" xfId="43644"/>
    <cellStyle name="Note 2 2 2 2 2 2 2 8" xfId="43645"/>
    <cellStyle name="Note 2 2 2 2 2 2 2 9" xfId="43646"/>
    <cellStyle name="Note 2 2 2 2 2 2 20" xfId="43647"/>
    <cellStyle name="Note 2 2 2 2 2 2 21" xfId="43648"/>
    <cellStyle name="Note 2 2 2 2 2 2 22" xfId="43649"/>
    <cellStyle name="Note 2 2 2 2 2 2 23" xfId="43650"/>
    <cellStyle name="Note 2 2 2 2 2 2 24" xfId="43651"/>
    <cellStyle name="Note 2 2 2 2 2 2 25" xfId="43652"/>
    <cellStyle name="Note 2 2 2 2 2 2 3" xfId="43653"/>
    <cellStyle name="Note 2 2 2 2 2 2 3 10" xfId="43654"/>
    <cellStyle name="Note 2 2 2 2 2 2 3 11" xfId="43655"/>
    <cellStyle name="Note 2 2 2 2 2 2 3 12" xfId="43656"/>
    <cellStyle name="Note 2 2 2 2 2 2 3 13" xfId="43657"/>
    <cellStyle name="Note 2 2 2 2 2 2 3 2" xfId="43658"/>
    <cellStyle name="Note 2 2 2 2 2 2 3 2 10" xfId="43659"/>
    <cellStyle name="Note 2 2 2 2 2 2 3 2 2" xfId="43660"/>
    <cellStyle name="Note 2 2 2 2 2 2 3 2 2 2" xfId="43661"/>
    <cellStyle name="Note 2 2 2 2 2 2 3 2 2 3" xfId="43662"/>
    <cellStyle name="Note 2 2 2 2 2 2 3 2 2 4" xfId="43663"/>
    <cellStyle name="Note 2 2 2 2 2 2 3 2 2 5" xfId="43664"/>
    <cellStyle name="Note 2 2 2 2 2 2 3 2 2 6" xfId="43665"/>
    <cellStyle name="Note 2 2 2 2 2 2 3 2 2 7" xfId="43666"/>
    <cellStyle name="Note 2 2 2 2 2 2 3 2 2 8" xfId="43667"/>
    <cellStyle name="Note 2 2 2 2 2 2 3 2 2 9" xfId="43668"/>
    <cellStyle name="Note 2 2 2 2 2 2 3 2 3" xfId="43669"/>
    <cellStyle name="Note 2 2 2 2 2 2 3 2 4" xfId="43670"/>
    <cellStyle name="Note 2 2 2 2 2 2 3 2 5" xfId="43671"/>
    <cellStyle name="Note 2 2 2 2 2 2 3 2 6" xfId="43672"/>
    <cellStyle name="Note 2 2 2 2 2 2 3 2 7" xfId="43673"/>
    <cellStyle name="Note 2 2 2 2 2 2 3 2 8" xfId="43674"/>
    <cellStyle name="Note 2 2 2 2 2 2 3 2 9" xfId="43675"/>
    <cellStyle name="Note 2 2 2 2 2 2 3 3" xfId="43676"/>
    <cellStyle name="Note 2 2 2 2 2 2 3 3 2" xfId="43677"/>
    <cellStyle name="Note 2 2 2 2 2 2 3 3 3" xfId="43678"/>
    <cellStyle name="Note 2 2 2 2 2 2 3 3 4" xfId="43679"/>
    <cellStyle name="Note 2 2 2 2 2 2 3 3 5" xfId="43680"/>
    <cellStyle name="Note 2 2 2 2 2 2 3 3 6" xfId="43681"/>
    <cellStyle name="Note 2 2 2 2 2 2 3 3 7" xfId="43682"/>
    <cellStyle name="Note 2 2 2 2 2 2 3 3 8" xfId="43683"/>
    <cellStyle name="Note 2 2 2 2 2 2 3 4" xfId="43684"/>
    <cellStyle name="Note 2 2 2 2 2 2 3 4 2" xfId="43685"/>
    <cellStyle name="Note 2 2 2 2 2 2 3 4 3" xfId="43686"/>
    <cellStyle name="Note 2 2 2 2 2 2 3 4 4" xfId="43687"/>
    <cellStyle name="Note 2 2 2 2 2 2 3 4 5" xfId="43688"/>
    <cellStyle name="Note 2 2 2 2 2 2 3 4 6" xfId="43689"/>
    <cellStyle name="Note 2 2 2 2 2 2 3 4 7" xfId="43690"/>
    <cellStyle name="Note 2 2 2 2 2 2 3 4 8" xfId="43691"/>
    <cellStyle name="Note 2 2 2 2 2 2 3 4 9" xfId="43692"/>
    <cellStyle name="Note 2 2 2 2 2 2 3 5" xfId="43693"/>
    <cellStyle name="Note 2 2 2 2 2 2 3 6" xfId="43694"/>
    <cellStyle name="Note 2 2 2 2 2 2 3 7" xfId="43695"/>
    <cellStyle name="Note 2 2 2 2 2 2 3 8" xfId="43696"/>
    <cellStyle name="Note 2 2 2 2 2 2 3 9" xfId="43697"/>
    <cellStyle name="Note 2 2 2 2 2 2 4" xfId="43698"/>
    <cellStyle name="Note 2 2 2 2 2 2 4 10" xfId="43699"/>
    <cellStyle name="Note 2 2 2 2 2 2 4 11" xfId="43700"/>
    <cellStyle name="Note 2 2 2 2 2 2 4 12" xfId="43701"/>
    <cellStyle name="Note 2 2 2 2 2 2 4 13" xfId="43702"/>
    <cellStyle name="Note 2 2 2 2 2 2 4 2" xfId="43703"/>
    <cellStyle name="Note 2 2 2 2 2 2 4 2 10" xfId="43704"/>
    <cellStyle name="Note 2 2 2 2 2 2 4 2 2" xfId="43705"/>
    <cellStyle name="Note 2 2 2 2 2 2 4 2 2 2" xfId="43706"/>
    <cellStyle name="Note 2 2 2 2 2 2 4 2 2 3" xfId="43707"/>
    <cellStyle name="Note 2 2 2 2 2 2 4 2 2 4" xfId="43708"/>
    <cellStyle name="Note 2 2 2 2 2 2 4 2 2 5" xfId="43709"/>
    <cellStyle name="Note 2 2 2 2 2 2 4 2 2 6" xfId="43710"/>
    <cellStyle name="Note 2 2 2 2 2 2 4 2 2 7" xfId="43711"/>
    <cellStyle name="Note 2 2 2 2 2 2 4 2 2 8" xfId="43712"/>
    <cellStyle name="Note 2 2 2 2 2 2 4 2 2 9" xfId="43713"/>
    <cellStyle name="Note 2 2 2 2 2 2 4 2 3" xfId="43714"/>
    <cellStyle name="Note 2 2 2 2 2 2 4 2 4" xfId="43715"/>
    <cellStyle name="Note 2 2 2 2 2 2 4 2 5" xfId="43716"/>
    <cellStyle name="Note 2 2 2 2 2 2 4 2 6" xfId="43717"/>
    <cellStyle name="Note 2 2 2 2 2 2 4 2 7" xfId="43718"/>
    <cellStyle name="Note 2 2 2 2 2 2 4 2 8" xfId="43719"/>
    <cellStyle name="Note 2 2 2 2 2 2 4 2 9" xfId="43720"/>
    <cellStyle name="Note 2 2 2 2 2 2 4 3" xfId="43721"/>
    <cellStyle name="Note 2 2 2 2 2 2 4 3 2" xfId="43722"/>
    <cellStyle name="Note 2 2 2 2 2 2 4 3 3" xfId="43723"/>
    <cellStyle name="Note 2 2 2 2 2 2 4 3 4" xfId="43724"/>
    <cellStyle name="Note 2 2 2 2 2 2 4 3 5" xfId="43725"/>
    <cellStyle name="Note 2 2 2 2 2 2 4 3 6" xfId="43726"/>
    <cellStyle name="Note 2 2 2 2 2 2 4 3 7" xfId="43727"/>
    <cellStyle name="Note 2 2 2 2 2 2 4 3 8" xfId="43728"/>
    <cellStyle name="Note 2 2 2 2 2 2 4 4" xfId="43729"/>
    <cellStyle name="Note 2 2 2 2 2 2 4 4 2" xfId="43730"/>
    <cellStyle name="Note 2 2 2 2 2 2 4 4 3" xfId="43731"/>
    <cellStyle name="Note 2 2 2 2 2 2 4 4 4" xfId="43732"/>
    <cellStyle name="Note 2 2 2 2 2 2 4 4 5" xfId="43733"/>
    <cellStyle name="Note 2 2 2 2 2 2 4 4 6" xfId="43734"/>
    <cellStyle name="Note 2 2 2 2 2 2 4 4 7" xfId="43735"/>
    <cellStyle name="Note 2 2 2 2 2 2 4 4 8" xfId="43736"/>
    <cellStyle name="Note 2 2 2 2 2 2 4 4 9" xfId="43737"/>
    <cellStyle name="Note 2 2 2 2 2 2 4 5" xfId="43738"/>
    <cellStyle name="Note 2 2 2 2 2 2 4 6" xfId="43739"/>
    <cellStyle name="Note 2 2 2 2 2 2 4 7" xfId="43740"/>
    <cellStyle name="Note 2 2 2 2 2 2 4 8" xfId="43741"/>
    <cellStyle name="Note 2 2 2 2 2 2 4 9" xfId="43742"/>
    <cellStyle name="Note 2 2 2 2 2 2 5" xfId="43743"/>
    <cellStyle name="Note 2 2 2 2 2 2 5 10" xfId="43744"/>
    <cellStyle name="Note 2 2 2 2 2 2 5 11" xfId="43745"/>
    <cellStyle name="Note 2 2 2 2 2 2 5 12" xfId="43746"/>
    <cellStyle name="Note 2 2 2 2 2 2 5 13" xfId="43747"/>
    <cellStyle name="Note 2 2 2 2 2 2 5 2" xfId="43748"/>
    <cellStyle name="Note 2 2 2 2 2 2 5 2 10" xfId="43749"/>
    <cellStyle name="Note 2 2 2 2 2 2 5 2 2" xfId="43750"/>
    <cellStyle name="Note 2 2 2 2 2 2 5 2 2 2" xfId="43751"/>
    <cellStyle name="Note 2 2 2 2 2 2 5 2 2 3" xfId="43752"/>
    <cellStyle name="Note 2 2 2 2 2 2 5 2 2 4" xfId="43753"/>
    <cellStyle name="Note 2 2 2 2 2 2 5 2 2 5" xfId="43754"/>
    <cellStyle name="Note 2 2 2 2 2 2 5 2 2 6" xfId="43755"/>
    <cellStyle name="Note 2 2 2 2 2 2 5 2 2 7" xfId="43756"/>
    <cellStyle name="Note 2 2 2 2 2 2 5 2 2 8" xfId="43757"/>
    <cellStyle name="Note 2 2 2 2 2 2 5 2 2 9" xfId="43758"/>
    <cellStyle name="Note 2 2 2 2 2 2 5 2 3" xfId="43759"/>
    <cellStyle name="Note 2 2 2 2 2 2 5 2 4" xfId="43760"/>
    <cellStyle name="Note 2 2 2 2 2 2 5 2 5" xfId="43761"/>
    <cellStyle name="Note 2 2 2 2 2 2 5 2 6" xfId="43762"/>
    <cellStyle name="Note 2 2 2 2 2 2 5 2 7" xfId="43763"/>
    <cellStyle name="Note 2 2 2 2 2 2 5 2 8" xfId="43764"/>
    <cellStyle name="Note 2 2 2 2 2 2 5 2 9" xfId="43765"/>
    <cellStyle name="Note 2 2 2 2 2 2 5 3" xfId="43766"/>
    <cellStyle name="Note 2 2 2 2 2 2 5 3 2" xfId="43767"/>
    <cellStyle name="Note 2 2 2 2 2 2 5 3 3" xfId="43768"/>
    <cellStyle name="Note 2 2 2 2 2 2 5 3 4" xfId="43769"/>
    <cellStyle name="Note 2 2 2 2 2 2 5 3 5" xfId="43770"/>
    <cellStyle name="Note 2 2 2 2 2 2 5 3 6" xfId="43771"/>
    <cellStyle name="Note 2 2 2 2 2 2 5 3 7" xfId="43772"/>
    <cellStyle name="Note 2 2 2 2 2 2 5 3 8" xfId="43773"/>
    <cellStyle name="Note 2 2 2 2 2 2 5 4" xfId="43774"/>
    <cellStyle name="Note 2 2 2 2 2 2 5 4 2" xfId="43775"/>
    <cellStyle name="Note 2 2 2 2 2 2 5 4 3" xfId="43776"/>
    <cellStyle name="Note 2 2 2 2 2 2 5 4 4" xfId="43777"/>
    <cellStyle name="Note 2 2 2 2 2 2 5 4 5" xfId="43778"/>
    <cellStyle name="Note 2 2 2 2 2 2 5 4 6" xfId="43779"/>
    <cellStyle name="Note 2 2 2 2 2 2 5 4 7" xfId="43780"/>
    <cellStyle name="Note 2 2 2 2 2 2 5 4 8" xfId="43781"/>
    <cellStyle name="Note 2 2 2 2 2 2 5 4 9" xfId="43782"/>
    <cellStyle name="Note 2 2 2 2 2 2 5 5" xfId="43783"/>
    <cellStyle name="Note 2 2 2 2 2 2 5 6" xfId="43784"/>
    <cellStyle name="Note 2 2 2 2 2 2 5 7" xfId="43785"/>
    <cellStyle name="Note 2 2 2 2 2 2 5 8" xfId="43786"/>
    <cellStyle name="Note 2 2 2 2 2 2 5 9" xfId="43787"/>
    <cellStyle name="Note 2 2 2 2 2 2 6" xfId="43788"/>
    <cellStyle name="Note 2 2 2 2 2 2 6 10" xfId="43789"/>
    <cellStyle name="Note 2 2 2 2 2 2 6 2" xfId="43790"/>
    <cellStyle name="Note 2 2 2 2 2 2 6 2 2" xfId="43791"/>
    <cellStyle name="Note 2 2 2 2 2 2 6 2 3" xfId="43792"/>
    <cellStyle name="Note 2 2 2 2 2 2 6 2 4" xfId="43793"/>
    <cellStyle name="Note 2 2 2 2 2 2 6 2 5" xfId="43794"/>
    <cellStyle name="Note 2 2 2 2 2 2 6 2 6" xfId="43795"/>
    <cellStyle name="Note 2 2 2 2 2 2 6 2 7" xfId="43796"/>
    <cellStyle name="Note 2 2 2 2 2 2 6 2 8" xfId="43797"/>
    <cellStyle name="Note 2 2 2 2 2 2 6 2 9" xfId="43798"/>
    <cellStyle name="Note 2 2 2 2 2 2 6 3" xfId="43799"/>
    <cellStyle name="Note 2 2 2 2 2 2 6 4" xfId="43800"/>
    <cellStyle name="Note 2 2 2 2 2 2 6 5" xfId="43801"/>
    <cellStyle name="Note 2 2 2 2 2 2 6 6" xfId="43802"/>
    <cellStyle name="Note 2 2 2 2 2 2 6 7" xfId="43803"/>
    <cellStyle name="Note 2 2 2 2 2 2 6 8" xfId="43804"/>
    <cellStyle name="Note 2 2 2 2 2 2 6 9" xfId="43805"/>
    <cellStyle name="Note 2 2 2 2 2 2 7" xfId="43806"/>
    <cellStyle name="Note 2 2 2 2 2 2 7 2" xfId="43807"/>
    <cellStyle name="Note 2 2 2 2 2 2 7 3" xfId="43808"/>
    <cellStyle name="Note 2 2 2 2 2 2 7 4" xfId="43809"/>
    <cellStyle name="Note 2 2 2 2 2 2 7 5" xfId="43810"/>
    <cellStyle name="Note 2 2 2 2 2 2 7 6" xfId="43811"/>
    <cellStyle name="Note 2 2 2 2 2 2 7 7" xfId="43812"/>
    <cellStyle name="Note 2 2 2 2 2 2 7 8" xfId="43813"/>
    <cellStyle name="Note 2 2 2 2 2 2 8" xfId="43814"/>
    <cellStyle name="Note 2 2 2 2 2 2 8 2" xfId="43815"/>
    <cellStyle name="Note 2 2 2 2 2 2 8 3" xfId="43816"/>
    <cellStyle name="Note 2 2 2 2 2 2 8 4" xfId="43817"/>
    <cellStyle name="Note 2 2 2 2 2 2 8 5" xfId="43818"/>
    <cellStyle name="Note 2 2 2 2 2 2 8 6" xfId="43819"/>
    <cellStyle name="Note 2 2 2 2 2 2 8 7" xfId="43820"/>
    <cellStyle name="Note 2 2 2 2 2 2 8 8" xfId="43821"/>
    <cellStyle name="Note 2 2 2 2 2 2 8 9" xfId="43822"/>
    <cellStyle name="Note 2 2 2 2 2 2 9" xfId="43823"/>
    <cellStyle name="Note 2 2 2 2 2 20" xfId="43824"/>
    <cellStyle name="Note 2 2 2 2 2 21" xfId="43825"/>
    <cellStyle name="Note 2 2 2 2 2 22" xfId="43826"/>
    <cellStyle name="Note 2 2 2 2 2 23" xfId="43827"/>
    <cellStyle name="Note 2 2 2 2 2 24" xfId="43828"/>
    <cellStyle name="Note 2 2 2 2 2 25" xfId="43829"/>
    <cellStyle name="Note 2 2 2 2 2 26" xfId="43830"/>
    <cellStyle name="Note 2 2 2 2 2 27" xfId="43831"/>
    <cellStyle name="Note 2 2 2 2 2 28" xfId="43832"/>
    <cellStyle name="Note 2 2 2 2 2 3" xfId="43833"/>
    <cellStyle name="Note 2 2 2 2 2 3 10" xfId="43834"/>
    <cellStyle name="Note 2 2 2 2 2 3 11" xfId="43835"/>
    <cellStyle name="Note 2 2 2 2 2 3 12" xfId="43836"/>
    <cellStyle name="Note 2 2 2 2 2 3 13" xfId="43837"/>
    <cellStyle name="Note 2 2 2 2 2 3 14" xfId="43838"/>
    <cellStyle name="Note 2 2 2 2 2 3 15" xfId="43839"/>
    <cellStyle name="Note 2 2 2 2 2 3 16" xfId="43840"/>
    <cellStyle name="Note 2 2 2 2 2 3 17" xfId="43841"/>
    <cellStyle name="Note 2 2 2 2 2 3 18" xfId="43842"/>
    <cellStyle name="Note 2 2 2 2 2 3 19" xfId="43843"/>
    <cellStyle name="Note 2 2 2 2 2 3 2" xfId="43844"/>
    <cellStyle name="Note 2 2 2 2 2 3 2 10" xfId="43845"/>
    <cellStyle name="Note 2 2 2 2 2 3 2 11" xfId="43846"/>
    <cellStyle name="Note 2 2 2 2 2 3 2 12" xfId="43847"/>
    <cellStyle name="Note 2 2 2 2 2 3 2 13" xfId="43848"/>
    <cellStyle name="Note 2 2 2 2 2 3 2 2" xfId="43849"/>
    <cellStyle name="Note 2 2 2 2 2 3 2 2 10" xfId="43850"/>
    <cellStyle name="Note 2 2 2 2 2 3 2 2 2" xfId="43851"/>
    <cellStyle name="Note 2 2 2 2 2 3 2 2 2 2" xfId="43852"/>
    <cellStyle name="Note 2 2 2 2 2 3 2 2 2 3" xfId="43853"/>
    <cellStyle name="Note 2 2 2 2 2 3 2 2 2 4" xfId="43854"/>
    <cellStyle name="Note 2 2 2 2 2 3 2 2 2 5" xfId="43855"/>
    <cellStyle name="Note 2 2 2 2 2 3 2 2 2 6" xfId="43856"/>
    <cellStyle name="Note 2 2 2 2 2 3 2 2 2 7" xfId="43857"/>
    <cellStyle name="Note 2 2 2 2 2 3 2 2 2 8" xfId="43858"/>
    <cellStyle name="Note 2 2 2 2 2 3 2 2 2 9" xfId="43859"/>
    <cellStyle name="Note 2 2 2 2 2 3 2 2 3" xfId="43860"/>
    <cellStyle name="Note 2 2 2 2 2 3 2 2 4" xfId="43861"/>
    <cellStyle name="Note 2 2 2 2 2 3 2 2 5" xfId="43862"/>
    <cellStyle name="Note 2 2 2 2 2 3 2 2 6" xfId="43863"/>
    <cellStyle name="Note 2 2 2 2 2 3 2 2 7" xfId="43864"/>
    <cellStyle name="Note 2 2 2 2 2 3 2 2 8" xfId="43865"/>
    <cellStyle name="Note 2 2 2 2 2 3 2 2 9" xfId="43866"/>
    <cellStyle name="Note 2 2 2 2 2 3 2 3" xfId="43867"/>
    <cellStyle name="Note 2 2 2 2 2 3 2 3 2" xfId="43868"/>
    <cellStyle name="Note 2 2 2 2 2 3 2 3 3" xfId="43869"/>
    <cellStyle name="Note 2 2 2 2 2 3 2 3 4" xfId="43870"/>
    <cellStyle name="Note 2 2 2 2 2 3 2 3 5" xfId="43871"/>
    <cellStyle name="Note 2 2 2 2 2 3 2 3 6" xfId="43872"/>
    <cellStyle name="Note 2 2 2 2 2 3 2 3 7" xfId="43873"/>
    <cellStyle name="Note 2 2 2 2 2 3 2 3 8" xfId="43874"/>
    <cellStyle name="Note 2 2 2 2 2 3 2 4" xfId="43875"/>
    <cellStyle name="Note 2 2 2 2 2 3 2 4 2" xfId="43876"/>
    <cellStyle name="Note 2 2 2 2 2 3 2 4 3" xfId="43877"/>
    <cellStyle name="Note 2 2 2 2 2 3 2 4 4" xfId="43878"/>
    <cellStyle name="Note 2 2 2 2 2 3 2 4 5" xfId="43879"/>
    <cellStyle name="Note 2 2 2 2 2 3 2 4 6" xfId="43880"/>
    <cellStyle name="Note 2 2 2 2 2 3 2 4 7" xfId="43881"/>
    <cellStyle name="Note 2 2 2 2 2 3 2 4 8" xfId="43882"/>
    <cellStyle name="Note 2 2 2 2 2 3 2 4 9" xfId="43883"/>
    <cellStyle name="Note 2 2 2 2 2 3 2 5" xfId="43884"/>
    <cellStyle name="Note 2 2 2 2 2 3 2 6" xfId="43885"/>
    <cellStyle name="Note 2 2 2 2 2 3 2 7" xfId="43886"/>
    <cellStyle name="Note 2 2 2 2 2 3 2 8" xfId="43887"/>
    <cellStyle name="Note 2 2 2 2 2 3 2 9" xfId="43888"/>
    <cellStyle name="Note 2 2 2 2 2 3 20" xfId="43889"/>
    <cellStyle name="Note 2 2 2 2 2 3 21" xfId="43890"/>
    <cellStyle name="Note 2 2 2 2 2 3 22" xfId="43891"/>
    <cellStyle name="Note 2 2 2 2 2 3 23" xfId="43892"/>
    <cellStyle name="Note 2 2 2 2 2 3 24" xfId="43893"/>
    <cellStyle name="Note 2 2 2 2 2 3 3" xfId="43894"/>
    <cellStyle name="Note 2 2 2 2 2 3 3 10" xfId="43895"/>
    <cellStyle name="Note 2 2 2 2 2 3 3 11" xfId="43896"/>
    <cellStyle name="Note 2 2 2 2 2 3 3 12" xfId="43897"/>
    <cellStyle name="Note 2 2 2 2 2 3 3 13" xfId="43898"/>
    <cellStyle name="Note 2 2 2 2 2 3 3 2" xfId="43899"/>
    <cellStyle name="Note 2 2 2 2 2 3 3 2 10" xfId="43900"/>
    <cellStyle name="Note 2 2 2 2 2 3 3 2 2" xfId="43901"/>
    <cellStyle name="Note 2 2 2 2 2 3 3 2 2 2" xfId="43902"/>
    <cellStyle name="Note 2 2 2 2 2 3 3 2 2 3" xfId="43903"/>
    <cellStyle name="Note 2 2 2 2 2 3 3 2 2 4" xfId="43904"/>
    <cellStyle name="Note 2 2 2 2 2 3 3 2 2 5" xfId="43905"/>
    <cellStyle name="Note 2 2 2 2 2 3 3 2 2 6" xfId="43906"/>
    <cellStyle name="Note 2 2 2 2 2 3 3 2 2 7" xfId="43907"/>
    <cellStyle name="Note 2 2 2 2 2 3 3 2 2 8" xfId="43908"/>
    <cellStyle name="Note 2 2 2 2 2 3 3 2 2 9" xfId="43909"/>
    <cellStyle name="Note 2 2 2 2 2 3 3 2 3" xfId="43910"/>
    <cellStyle name="Note 2 2 2 2 2 3 3 2 4" xfId="43911"/>
    <cellStyle name="Note 2 2 2 2 2 3 3 2 5" xfId="43912"/>
    <cellStyle name="Note 2 2 2 2 2 3 3 2 6" xfId="43913"/>
    <cellStyle name="Note 2 2 2 2 2 3 3 2 7" xfId="43914"/>
    <cellStyle name="Note 2 2 2 2 2 3 3 2 8" xfId="43915"/>
    <cellStyle name="Note 2 2 2 2 2 3 3 2 9" xfId="43916"/>
    <cellStyle name="Note 2 2 2 2 2 3 3 3" xfId="43917"/>
    <cellStyle name="Note 2 2 2 2 2 3 3 3 2" xfId="43918"/>
    <cellStyle name="Note 2 2 2 2 2 3 3 3 3" xfId="43919"/>
    <cellStyle name="Note 2 2 2 2 2 3 3 3 4" xfId="43920"/>
    <cellStyle name="Note 2 2 2 2 2 3 3 3 5" xfId="43921"/>
    <cellStyle name="Note 2 2 2 2 2 3 3 3 6" xfId="43922"/>
    <cellStyle name="Note 2 2 2 2 2 3 3 3 7" xfId="43923"/>
    <cellStyle name="Note 2 2 2 2 2 3 3 3 8" xfId="43924"/>
    <cellStyle name="Note 2 2 2 2 2 3 3 4" xfId="43925"/>
    <cellStyle name="Note 2 2 2 2 2 3 3 4 2" xfId="43926"/>
    <cellStyle name="Note 2 2 2 2 2 3 3 4 3" xfId="43927"/>
    <cellStyle name="Note 2 2 2 2 2 3 3 4 4" xfId="43928"/>
    <cellStyle name="Note 2 2 2 2 2 3 3 4 5" xfId="43929"/>
    <cellStyle name="Note 2 2 2 2 2 3 3 4 6" xfId="43930"/>
    <cellStyle name="Note 2 2 2 2 2 3 3 4 7" xfId="43931"/>
    <cellStyle name="Note 2 2 2 2 2 3 3 4 8" xfId="43932"/>
    <cellStyle name="Note 2 2 2 2 2 3 3 4 9" xfId="43933"/>
    <cellStyle name="Note 2 2 2 2 2 3 3 5" xfId="43934"/>
    <cellStyle name="Note 2 2 2 2 2 3 3 6" xfId="43935"/>
    <cellStyle name="Note 2 2 2 2 2 3 3 7" xfId="43936"/>
    <cellStyle name="Note 2 2 2 2 2 3 3 8" xfId="43937"/>
    <cellStyle name="Note 2 2 2 2 2 3 3 9" xfId="43938"/>
    <cellStyle name="Note 2 2 2 2 2 3 4" xfId="43939"/>
    <cellStyle name="Note 2 2 2 2 2 3 4 10" xfId="43940"/>
    <cellStyle name="Note 2 2 2 2 2 3 4 11" xfId="43941"/>
    <cellStyle name="Note 2 2 2 2 2 3 4 12" xfId="43942"/>
    <cellStyle name="Note 2 2 2 2 2 3 4 13" xfId="43943"/>
    <cellStyle name="Note 2 2 2 2 2 3 4 2" xfId="43944"/>
    <cellStyle name="Note 2 2 2 2 2 3 4 2 10" xfId="43945"/>
    <cellStyle name="Note 2 2 2 2 2 3 4 2 2" xfId="43946"/>
    <cellStyle name="Note 2 2 2 2 2 3 4 2 2 2" xfId="43947"/>
    <cellStyle name="Note 2 2 2 2 2 3 4 2 2 3" xfId="43948"/>
    <cellStyle name="Note 2 2 2 2 2 3 4 2 2 4" xfId="43949"/>
    <cellStyle name="Note 2 2 2 2 2 3 4 2 2 5" xfId="43950"/>
    <cellStyle name="Note 2 2 2 2 2 3 4 2 2 6" xfId="43951"/>
    <cellStyle name="Note 2 2 2 2 2 3 4 2 2 7" xfId="43952"/>
    <cellStyle name="Note 2 2 2 2 2 3 4 2 2 8" xfId="43953"/>
    <cellStyle name="Note 2 2 2 2 2 3 4 2 2 9" xfId="43954"/>
    <cellStyle name="Note 2 2 2 2 2 3 4 2 3" xfId="43955"/>
    <cellStyle name="Note 2 2 2 2 2 3 4 2 4" xfId="43956"/>
    <cellStyle name="Note 2 2 2 2 2 3 4 2 5" xfId="43957"/>
    <cellStyle name="Note 2 2 2 2 2 3 4 2 6" xfId="43958"/>
    <cellStyle name="Note 2 2 2 2 2 3 4 2 7" xfId="43959"/>
    <cellStyle name="Note 2 2 2 2 2 3 4 2 8" xfId="43960"/>
    <cellStyle name="Note 2 2 2 2 2 3 4 2 9" xfId="43961"/>
    <cellStyle name="Note 2 2 2 2 2 3 4 3" xfId="43962"/>
    <cellStyle name="Note 2 2 2 2 2 3 4 3 2" xfId="43963"/>
    <cellStyle name="Note 2 2 2 2 2 3 4 3 3" xfId="43964"/>
    <cellStyle name="Note 2 2 2 2 2 3 4 3 4" xfId="43965"/>
    <cellStyle name="Note 2 2 2 2 2 3 4 3 5" xfId="43966"/>
    <cellStyle name="Note 2 2 2 2 2 3 4 3 6" xfId="43967"/>
    <cellStyle name="Note 2 2 2 2 2 3 4 3 7" xfId="43968"/>
    <cellStyle name="Note 2 2 2 2 2 3 4 3 8" xfId="43969"/>
    <cellStyle name="Note 2 2 2 2 2 3 4 4" xfId="43970"/>
    <cellStyle name="Note 2 2 2 2 2 3 4 4 2" xfId="43971"/>
    <cellStyle name="Note 2 2 2 2 2 3 4 4 3" xfId="43972"/>
    <cellStyle name="Note 2 2 2 2 2 3 4 4 4" xfId="43973"/>
    <cellStyle name="Note 2 2 2 2 2 3 4 4 5" xfId="43974"/>
    <cellStyle name="Note 2 2 2 2 2 3 4 4 6" xfId="43975"/>
    <cellStyle name="Note 2 2 2 2 2 3 4 4 7" xfId="43976"/>
    <cellStyle name="Note 2 2 2 2 2 3 4 4 8" xfId="43977"/>
    <cellStyle name="Note 2 2 2 2 2 3 4 4 9" xfId="43978"/>
    <cellStyle name="Note 2 2 2 2 2 3 4 5" xfId="43979"/>
    <cellStyle name="Note 2 2 2 2 2 3 4 6" xfId="43980"/>
    <cellStyle name="Note 2 2 2 2 2 3 4 7" xfId="43981"/>
    <cellStyle name="Note 2 2 2 2 2 3 4 8" xfId="43982"/>
    <cellStyle name="Note 2 2 2 2 2 3 4 9" xfId="43983"/>
    <cellStyle name="Note 2 2 2 2 2 3 5" xfId="43984"/>
    <cellStyle name="Note 2 2 2 2 2 3 5 10" xfId="43985"/>
    <cellStyle name="Note 2 2 2 2 2 3 5 11" xfId="43986"/>
    <cellStyle name="Note 2 2 2 2 2 3 5 12" xfId="43987"/>
    <cellStyle name="Note 2 2 2 2 2 3 5 13" xfId="43988"/>
    <cellStyle name="Note 2 2 2 2 2 3 5 2" xfId="43989"/>
    <cellStyle name="Note 2 2 2 2 2 3 5 2 10" xfId="43990"/>
    <cellStyle name="Note 2 2 2 2 2 3 5 2 2" xfId="43991"/>
    <cellStyle name="Note 2 2 2 2 2 3 5 2 2 2" xfId="43992"/>
    <cellStyle name="Note 2 2 2 2 2 3 5 2 2 3" xfId="43993"/>
    <cellStyle name="Note 2 2 2 2 2 3 5 2 2 4" xfId="43994"/>
    <cellStyle name="Note 2 2 2 2 2 3 5 2 2 5" xfId="43995"/>
    <cellStyle name="Note 2 2 2 2 2 3 5 2 2 6" xfId="43996"/>
    <cellStyle name="Note 2 2 2 2 2 3 5 2 2 7" xfId="43997"/>
    <cellStyle name="Note 2 2 2 2 2 3 5 2 2 8" xfId="43998"/>
    <cellStyle name="Note 2 2 2 2 2 3 5 2 2 9" xfId="43999"/>
    <cellStyle name="Note 2 2 2 2 2 3 5 2 3" xfId="44000"/>
    <cellStyle name="Note 2 2 2 2 2 3 5 2 4" xfId="44001"/>
    <cellStyle name="Note 2 2 2 2 2 3 5 2 5" xfId="44002"/>
    <cellStyle name="Note 2 2 2 2 2 3 5 2 6" xfId="44003"/>
    <cellStyle name="Note 2 2 2 2 2 3 5 2 7" xfId="44004"/>
    <cellStyle name="Note 2 2 2 2 2 3 5 2 8" xfId="44005"/>
    <cellStyle name="Note 2 2 2 2 2 3 5 2 9" xfId="44006"/>
    <cellStyle name="Note 2 2 2 2 2 3 5 3" xfId="44007"/>
    <cellStyle name="Note 2 2 2 2 2 3 5 3 2" xfId="44008"/>
    <cellStyle name="Note 2 2 2 2 2 3 5 3 3" xfId="44009"/>
    <cellStyle name="Note 2 2 2 2 2 3 5 3 4" xfId="44010"/>
    <cellStyle name="Note 2 2 2 2 2 3 5 3 5" xfId="44011"/>
    <cellStyle name="Note 2 2 2 2 2 3 5 3 6" xfId="44012"/>
    <cellStyle name="Note 2 2 2 2 2 3 5 3 7" xfId="44013"/>
    <cellStyle name="Note 2 2 2 2 2 3 5 3 8" xfId="44014"/>
    <cellStyle name="Note 2 2 2 2 2 3 5 4" xfId="44015"/>
    <cellStyle name="Note 2 2 2 2 2 3 5 4 2" xfId="44016"/>
    <cellStyle name="Note 2 2 2 2 2 3 5 4 3" xfId="44017"/>
    <cellStyle name="Note 2 2 2 2 2 3 5 4 4" xfId="44018"/>
    <cellStyle name="Note 2 2 2 2 2 3 5 4 5" xfId="44019"/>
    <cellStyle name="Note 2 2 2 2 2 3 5 4 6" xfId="44020"/>
    <cellStyle name="Note 2 2 2 2 2 3 5 4 7" xfId="44021"/>
    <cellStyle name="Note 2 2 2 2 2 3 5 4 8" xfId="44022"/>
    <cellStyle name="Note 2 2 2 2 2 3 5 4 9" xfId="44023"/>
    <cellStyle name="Note 2 2 2 2 2 3 5 5" xfId="44024"/>
    <cellStyle name="Note 2 2 2 2 2 3 5 6" xfId="44025"/>
    <cellStyle name="Note 2 2 2 2 2 3 5 7" xfId="44026"/>
    <cellStyle name="Note 2 2 2 2 2 3 5 8" xfId="44027"/>
    <cellStyle name="Note 2 2 2 2 2 3 5 9" xfId="44028"/>
    <cellStyle name="Note 2 2 2 2 2 3 6" xfId="44029"/>
    <cellStyle name="Note 2 2 2 2 2 3 6 10" xfId="44030"/>
    <cellStyle name="Note 2 2 2 2 2 3 6 2" xfId="44031"/>
    <cellStyle name="Note 2 2 2 2 2 3 6 2 2" xfId="44032"/>
    <cellStyle name="Note 2 2 2 2 2 3 6 2 3" xfId="44033"/>
    <cellStyle name="Note 2 2 2 2 2 3 6 2 4" xfId="44034"/>
    <cellStyle name="Note 2 2 2 2 2 3 6 2 5" xfId="44035"/>
    <cellStyle name="Note 2 2 2 2 2 3 6 2 6" xfId="44036"/>
    <cellStyle name="Note 2 2 2 2 2 3 6 2 7" xfId="44037"/>
    <cellStyle name="Note 2 2 2 2 2 3 6 2 8" xfId="44038"/>
    <cellStyle name="Note 2 2 2 2 2 3 6 2 9" xfId="44039"/>
    <cellStyle name="Note 2 2 2 2 2 3 6 3" xfId="44040"/>
    <cellStyle name="Note 2 2 2 2 2 3 6 4" xfId="44041"/>
    <cellStyle name="Note 2 2 2 2 2 3 6 5" xfId="44042"/>
    <cellStyle name="Note 2 2 2 2 2 3 6 6" xfId="44043"/>
    <cellStyle name="Note 2 2 2 2 2 3 6 7" xfId="44044"/>
    <cellStyle name="Note 2 2 2 2 2 3 6 8" xfId="44045"/>
    <cellStyle name="Note 2 2 2 2 2 3 6 9" xfId="44046"/>
    <cellStyle name="Note 2 2 2 2 2 3 7" xfId="44047"/>
    <cellStyle name="Note 2 2 2 2 2 3 7 2" xfId="44048"/>
    <cellStyle name="Note 2 2 2 2 2 3 7 3" xfId="44049"/>
    <cellStyle name="Note 2 2 2 2 2 3 7 4" xfId="44050"/>
    <cellStyle name="Note 2 2 2 2 2 3 7 5" xfId="44051"/>
    <cellStyle name="Note 2 2 2 2 2 3 7 6" xfId="44052"/>
    <cellStyle name="Note 2 2 2 2 2 3 7 7" xfId="44053"/>
    <cellStyle name="Note 2 2 2 2 2 3 7 8" xfId="44054"/>
    <cellStyle name="Note 2 2 2 2 2 3 8" xfId="44055"/>
    <cellStyle name="Note 2 2 2 2 2 3 8 2" xfId="44056"/>
    <cellStyle name="Note 2 2 2 2 2 3 8 3" xfId="44057"/>
    <cellStyle name="Note 2 2 2 2 2 3 8 4" xfId="44058"/>
    <cellStyle name="Note 2 2 2 2 2 3 8 5" xfId="44059"/>
    <cellStyle name="Note 2 2 2 2 2 3 8 6" xfId="44060"/>
    <cellStyle name="Note 2 2 2 2 2 3 8 7" xfId="44061"/>
    <cellStyle name="Note 2 2 2 2 2 3 8 8" xfId="44062"/>
    <cellStyle name="Note 2 2 2 2 2 3 8 9" xfId="44063"/>
    <cellStyle name="Note 2 2 2 2 2 3 9" xfId="44064"/>
    <cellStyle name="Note 2 2 2 2 2 4" xfId="44065"/>
    <cellStyle name="Note 2 2 2 2 2 4 10" xfId="44066"/>
    <cellStyle name="Note 2 2 2 2 2 4 11" xfId="44067"/>
    <cellStyle name="Note 2 2 2 2 2 4 12" xfId="44068"/>
    <cellStyle name="Note 2 2 2 2 2 4 13" xfId="44069"/>
    <cellStyle name="Note 2 2 2 2 2 4 14" xfId="44070"/>
    <cellStyle name="Note 2 2 2 2 2 4 15" xfId="44071"/>
    <cellStyle name="Note 2 2 2 2 2 4 16" xfId="44072"/>
    <cellStyle name="Note 2 2 2 2 2 4 17" xfId="44073"/>
    <cellStyle name="Note 2 2 2 2 2 4 18" xfId="44074"/>
    <cellStyle name="Note 2 2 2 2 2 4 2" xfId="44075"/>
    <cellStyle name="Note 2 2 2 2 2 4 2 10" xfId="44076"/>
    <cellStyle name="Note 2 2 2 2 2 4 2 2" xfId="44077"/>
    <cellStyle name="Note 2 2 2 2 2 4 2 2 2" xfId="44078"/>
    <cellStyle name="Note 2 2 2 2 2 4 2 2 3" xfId="44079"/>
    <cellStyle name="Note 2 2 2 2 2 4 2 2 4" xfId="44080"/>
    <cellStyle name="Note 2 2 2 2 2 4 2 2 5" xfId="44081"/>
    <cellStyle name="Note 2 2 2 2 2 4 2 2 6" xfId="44082"/>
    <cellStyle name="Note 2 2 2 2 2 4 2 2 7" xfId="44083"/>
    <cellStyle name="Note 2 2 2 2 2 4 2 2 8" xfId="44084"/>
    <cellStyle name="Note 2 2 2 2 2 4 2 2 9" xfId="44085"/>
    <cellStyle name="Note 2 2 2 2 2 4 2 3" xfId="44086"/>
    <cellStyle name="Note 2 2 2 2 2 4 2 4" xfId="44087"/>
    <cellStyle name="Note 2 2 2 2 2 4 2 5" xfId="44088"/>
    <cellStyle name="Note 2 2 2 2 2 4 2 6" xfId="44089"/>
    <cellStyle name="Note 2 2 2 2 2 4 2 7" xfId="44090"/>
    <cellStyle name="Note 2 2 2 2 2 4 2 8" xfId="44091"/>
    <cellStyle name="Note 2 2 2 2 2 4 2 9" xfId="44092"/>
    <cellStyle name="Note 2 2 2 2 2 4 3" xfId="44093"/>
    <cellStyle name="Note 2 2 2 2 2 4 3 2" xfId="44094"/>
    <cellStyle name="Note 2 2 2 2 2 4 3 3" xfId="44095"/>
    <cellStyle name="Note 2 2 2 2 2 4 3 4" xfId="44096"/>
    <cellStyle name="Note 2 2 2 2 2 4 3 5" xfId="44097"/>
    <cellStyle name="Note 2 2 2 2 2 4 3 6" xfId="44098"/>
    <cellStyle name="Note 2 2 2 2 2 4 3 7" xfId="44099"/>
    <cellStyle name="Note 2 2 2 2 2 4 3 8" xfId="44100"/>
    <cellStyle name="Note 2 2 2 2 2 4 4" xfId="44101"/>
    <cellStyle name="Note 2 2 2 2 2 4 4 2" xfId="44102"/>
    <cellStyle name="Note 2 2 2 2 2 4 4 3" xfId="44103"/>
    <cellStyle name="Note 2 2 2 2 2 4 4 4" xfId="44104"/>
    <cellStyle name="Note 2 2 2 2 2 4 4 5" xfId="44105"/>
    <cellStyle name="Note 2 2 2 2 2 4 4 6" xfId="44106"/>
    <cellStyle name="Note 2 2 2 2 2 4 4 7" xfId="44107"/>
    <cellStyle name="Note 2 2 2 2 2 4 4 8" xfId="44108"/>
    <cellStyle name="Note 2 2 2 2 2 4 4 9" xfId="44109"/>
    <cellStyle name="Note 2 2 2 2 2 4 5" xfId="44110"/>
    <cellStyle name="Note 2 2 2 2 2 4 6" xfId="44111"/>
    <cellStyle name="Note 2 2 2 2 2 4 7" xfId="44112"/>
    <cellStyle name="Note 2 2 2 2 2 4 8" xfId="44113"/>
    <cellStyle name="Note 2 2 2 2 2 4 9" xfId="44114"/>
    <cellStyle name="Note 2 2 2 2 2 5" xfId="44115"/>
    <cellStyle name="Note 2 2 2 2 2 5 10" xfId="44116"/>
    <cellStyle name="Note 2 2 2 2 2 5 11" xfId="44117"/>
    <cellStyle name="Note 2 2 2 2 2 5 12" xfId="44118"/>
    <cellStyle name="Note 2 2 2 2 2 5 13" xfId="44119"/>
    <cellStyle name="Note 2 2 2 2 2 5 14" xfId="44120"/>
    <cellStyle name="Note 2 2 2 2 2 5 15" xfId="44121"/>
    <cellStyle name="Note 2 2 2 2 2 5 16" xfId="44122"/>
    <cellStyle name="Note 2 2 2 2 2 5 17" xfId="44123"/>
    <cellStyle name="Note 2 2 2 2 2 5 18" xfId="44124"/>
    <cellStyle name="Note 2 2 2 2 2 5 2" xfId="44125"/>
    <cellStyle name="Note 2 2 2 2 2 5 3" xfId="44126"/>
    <cellStyle name="Note 2 2 2 2 2 5 4" xfId="44127"/>
    <cellStyle name="Note 2 2 2 2 2 5 5" xfId="44128"/>
    <cellStyle name="Note 2 2 2 2 2 5 6" xfId="44129"/>
    <cellStyle name="Note 2 2 2 2 2 5 7" xfId="44130"/>
    <cellStyle name="Note 2 2 2 2 2 5 8" xfId="44131"/>
    <cellStyle name="Note 2 2 2 2 2 5 9" xfId="44132"/>
    <cellStyle name="Note 2 2 2 2 2 6" xfId="44133"/>
    <cellStyle name="Note 2 2 2 2 2 6 10" xfId="44134"/>
    <cellStyle name="Note 2 2 2 2 2 6 11" xfId="44135"/>
    <cellStyle name="Note 2 2 2 2 2 6 12" xfId="44136"/>
    <cellStyle name="Note 2 2 2 2 2 6 13" xfId="44137"/>
    <cellStyle name="Note 2 2 2 2 2 6 14" xfId="44138"/>
    <cellStyle name="Note 2 2 2 2 2 6 15" xfId="44139"/>
    <cellStyle name="Note 2 2 2 2 2 6 16" xfId="44140"/>
    <cellStyle name="Note 2 2 2 2 2 6 17" xfId="44141"/>
    <cellStyle name="Note 2 2 2 2 2 6 18" xfId="44142"/>
    <cellStyle name="Note 2 2 2 2 2 6 2" xfId="44143"/>
    <cellStyle name="Note 2 2 2 2 2 6 3" xfId="44144"/>
    <cellStyle name="Note 2 2 2 2 2 6 4" xfId="44145"/>
    <cellStyle name="Note 2 2 2 2 2 6 5" xfId="44146"/>
    <cellStyle name="Note 2 2 2 2 2 6 6" xfId="44147"/>
    <cellStyle name="Note 2 2 2 2 2 6 7" xfId="44148"/>
    <cellStyle name="Note 2 2 2 2 2 6 8" xfId="44149"/>
    <cellStyle name="Note 2 2 2 2 2 6 9" xfId="44150"/>
    <cellStyle name="Note 2 2 2 2 2 7" xfId="44151"/>
    <cellStyle name="Note 2 2 2 2 2 7 2" xfId="44152"/>
    <cellStyle name="Note 2 2 2 2 2 7 3" xfId="44153"/>
    <cellStyle name="Note 2 2 2 2 2 7 4" xfId="44154"/>
    <cellStyle name="Note 2 2 2 2 2 7 5" xfId="44155"/>
    <cellStyle name="Note 2 2 2 2 2 7 6" xfId="44156"/>
    <cellStyle name="Note 2 2 2 2 2 7 7" xfId="44157"/>
    <cellStyle name="Note 2 2 2 2 2 7 8" xfId="44158"/>
    <cellStyle name="Note 2 2 2 2 2 7 9" xfId="44159"/>
    <cellStyle name="Note 2 2 2 2 2 8" xfId="44160"/>
    <cellStyle name="Note 2 2 2 2 2 8 2" xfId="44161"/>
    <cellStyle name="Note 2 2 2 2 2 8 3" xfId="44162"/>
    <cellStyle name="Note 2 2 2 2 2 8 4" xfId="44163"/>
    <cellStyle name="Note 2 2 2 2 2 8 5" xfId="44164"/>
    <cellStyle name="Note 2 2 2 2 2 8 6" xfId="44165"/>
    <cellStyle name="Note 2 2 2 2 2 8 7" xfId="44166"/>
    <cellStyle name="Note 2 2 2 2 2 8 8" xfId="44167"/>
    <cellStyle name="Note 2 2 2 2 2 8 9" xfId="44168"/>
    <cellStyle name="Note 2 2 2 2 2 9" xfId="44169"/>
    <cellStyle name="Note 2 2 2 2 2 9 2" xfId="44170"/>
    <cellStyle name="Note 2 2 2 2 2 9 3" xfId="44171"/>
    <cellStyle name="Note 2 2 2 2 2 9 4" xfId="44172"/>
    <cellStyle name="Note 2 2 2 2 2 9 5" xfId="44173"/>
    <cellStyle name="Note 2 2 2 2 2 9 6" xfId="44174"/>
    <cellStyle name="Note 2 2 2 2 2 9 7" xfId="44175"/>
    <cellStyle name="Note 2 2 2 2 2 9 8" xfId="44176"/>
    <cellStyle name="Note 2 2 2 2 20" xfId="44177"/>
    <cellStyle name="Note 2 2 2 2 21" xfId="44178"/>
    <cellStyle name="Note 2 2 2 2 22" xfId="44179"/>
    <cellStyle name="Note 2 2 2 2 23" xfId="44180"/>
    <cellStyle name="Note 2 2 2 2 24" xfId="44181"/>
    <cellStyle name="Note 2 2 2 2 25" xfId="44182"/>
    <cellStyle name="Note 2 2 2 2 26" xfId="44183"/>
    <cellStyle name="Note 2 2 2 2 27" xfId="44184"/>
    <cellStyle name="Note 2 2 2 2 28" xfId="44185"/>
    <cellStyle name="Note 2 2 2 2 3" xfId="44186"/>
    <cellStyle name="Note 2 2 2 2 3 10" xfId="44187"/>
    <cellStyle name="Note 2 2 2 2 3 11" xfId="44188"/>
    <cellStyle name="Note 2 2 2 2 3 12" xfId="44189"/>
    <cellStyle name="Note 2 2 2 2 3 13" xfId="44190"/>
    <cellStyle name="Note 2 2 2 2 3 14" xfId="44191"/>
    <cellStyle name="Note 2 2 2 2 3 15" xfId="44192"/>
    <cellStyle name="Note 2 2 2 2 3 16" xfId="44193"/>
    <cellStyle name="Note 2 2 2 2 3 17" xfId="44194"/>
    <cellStyle name="Note 2 2 2 2 3 18" xfId="44195"/>
    <cellStyle name="Note 2 2 2 2 3 19" xfId="44196"/>
    <cellStyle name="Note 2 2 2 2 3 2" xfId="44197"/>
    <cellStyle name="Note 2 2 2 2 3 2 10" xfId="44198"/>
    <cellStyle name="Note 2 2 2 2 3 2 11" xfId="44199"/>
    <cellStyle name="Note 2 2 2 2 3 2 12" xfId="44200"/>
    <cellStyle name="Note 2 2 2 2 3 2 13" xfId="44201"/>
    <cellStyle name="Note 2 2 2 2 3 2 2" xfId="44202"/>
    <cellStyle name="Note 2 2 2 2 3 2 2 10" xfId="44203"/>
    <cellStyle name="Note 2 2 2 2 3 2 2 2" xfId="44204"/>
    <cellStyle name="Note 2 2 2 2 3 2 2 2 2" xfId="44205"/>
    <cellStyle name="Note 2 2 2 2 3 2 2 2 3" xfId="44206"/>
    <cellStyle name="Note 2 2 2 2 3 2 2 2 4" xfId="44207"/>
    <cellStyle name="Note 2 2 2 2 3 2 2 2 5" xfId="44208"/>
    <cellStyle name="Note 2 2 2 2 3 2 2 2 6" xfId="44209"/>
    <cellStyle name="Note 2 2 2 2 3 2 2 2 7" xfId="44210"/>
    <cellStyle name="Note 2 2 2 2 3 2 2 2 8" xfId="44211"/>
    <cellStyle name="Note 2 2 2 2 3 2 2 2 9" xfId="44212"/>
    <cellStyle name="Note 2 2 2 2 3 2 2 3" xfId="44213"/>
    <cellStyle name="Note 2 2 2 2 3 2 2 4" xfId="44214"/>
    <cellStyle name="Note 2 2 2 2 3 2 2 5" xfId="44215"/>
    <cellStyle name="Note 2 2 2 2 3 2 2 6" xfId="44216"/>
    <cellStyle name="Note 2 2 2 2 3 2 2 7" xfId="44217"/>
    <cellStyle name="Note 2 2 2 2 3 2 2 8" xfId="44218"/>
    <cellStyle name="Note 2 2 2 2 3 2 2 9" xfId="44219"/>
    <cellStyle name="Note 2 2 2 2 3 2 3" xfId="44220"/>
    <cellStyle name="Note 2 2 2 2 3 2 3 2" xfId="44221"/>
    <cellStyle name="Note 2 2 2 2 3 2 3 3" xfId="44222"/>
    <cellStyle name="Note 2 2 2 2 3 2 3 4" xfId="44223"/>
    <cellStyle name="Note 2 2 2 2 3 2 3 5" xfId="44224"/>
    <cellStyle name="Note 2 2 2 2 3 2 3 6" xfId="44225"/>
    <cellStyle name="Note 2 2 2 2 3 2 3 7" xfId="44226"/>
    <cellStyle name="Note 2 2 2 2 3 2 3 8" xfId="44227"/>
    <cellStyle name="Note 2 2 2 2 3 2 4" xfId="44228"/>
    <cellStyle name="Note 2 2 2 2 3 2 4 2" xfId="44229"/>
    <cellStyle name="Note 2 2 2 2 3 2 4 3" xfId="44230"/>
    <cellStyle name="Note 2 2 2 2 3 2 4 4" xfId="44231"/>
    <cellStyle name="Note 2 2 2 2 3 2 4 5" xfId="44232"/>
    <cellStyle name="Note 2 2 2 2 3 2 4 6" xfId="44233"/>
    <cellStyle name="Note 2 2 2 2 3 2 4 7" xfId="44234"/>
    <cellStyle name="Note 2 2 2 2 3 2 4 8" xfId="44235"/>
    <cellStyle name="Note 2 2 2 2 3 2 4 9" xfId="44236"/>
    <cellStyle name="Note 2 2 2 2 3 2 5" xfId="44237"/>
    <cellStyle name="Note 2 2 2 2 3 2 6" xfId="44238"/>
    <cellStyle name="Note 2 2 2 2 3 2 7" xfId="44239"/>
    <cellStyle name="Note 2 2 2 2 3 2 8" xfId="44240"/>
    <cellStyle name="Note 2 2 2 2 3 2 9" xfId="44241"/>
    <cellStyle name="Note 2 2 2 2 3 20" xfId="44242"/>
    <cellStyle name="Note 2 2 2 2 3 21" xfId="44243"/>
    <cellStyle name="Note 2 2 2 2 3 22" xfId="44244"/>
    <cellStyle name="Note 2 2 2 2 3 23" xfId="44245"/>
    <cellStyle name="Note 2 2 2 2 3 24" xfId="44246"/>
    <cellStyle name="Note 2 2 2 2 3 25" xfId="44247"/>
    <cellStyle name="Note 2 2 2 2 3 3" xfId="44248"/>
    <cellStyle name="Note 2 2 2 2 3 3 10" xfId="44249"/>
    <cellStyle name="Note 2 2 2 2 3 3 11" xfId="44250"/>
    <cellStyle name="Note 2 2 2 2 3 3 12" xfId="44251"/>
    <cellStyle name="Note 2 2 2 2 3 3 13" xfId="44252"/>
    <cellStyle name="Note 2 2 2 2 3 3 2" xfId="44253"/>
    <cellStyle name="Note 2 2 2 2 3 3 2 10" xfId="44254"/>
    <cellStyle name="Note 2 2 2 2 3 3 2 2" xfId="44255"/>
    <cellStyle name="Note 2 2 2 2 3 3 2 2 2" xfId="44256"/>
    <cellStyle name="Note 2 2 2 2 3 3 2 2 3" xfId="44257"/>
    <cellStyle name="Note 2 2 2 2 3 3 2 2 4" xfId="44258"/>
    <cellStyle name="Note 2 2 2 2 3 3 2 2 5" xfId="44259"/>
    <cellStyle name="Note 2 2 2 2 3 3 2 2 6" xfId="44260"/>
    <cellStyle name="Note 2 2 2 2 3 3 2 2 7" xfId="44261"/>
    <cellStyle name="Note 2 2 2 2 3 3 2 2 8" xfId="44262"/>
    <cellStyle name="Note 2 2 2 2 3 3 2 2 9" xfId="44263"/>
    <cellStyle name="Note 2 2 2 2 3 3 2 3" xfId="44264"/>
    <cellStyle name="Note 2 2 2 2 3 3 2 4" xfId="44265"/>
    <cellStyle name="Note 2 2 2 2 3 3 2 5" xfId="44266"/>
    <cellStyle name="Note 2 2 2 2 3 3 2 6" xfId="44267"/>
    <cellStyle name="Note 2 2 2 2 3 3 2 7" xfId="44268"/>
    <cellStyle name="Note 2 2 2 2 3 3 2 8" xfId="44269"/>
    <cellStyle name="Note 2 2 2 2 3 3 2 9" xfId="44270"/>
    <cellStyle name="Note 2 2 2 2 3 3 3" xfId="44271"/>
    <cellStyle name="Note 2 2 2 2 3 3 3 2" xfId="44272"/>
    <cellStyle name="Note 2 2 2 2 3 3 3 3" xfId="44273"/>
    <cellStyle name="Note 2 2 2 2 3 3 3 4" xfId="44274"/>
    <cellStyle name="Note 2 2 2 2 3 3 3 5" xfId="44275"/>
    <cellStyle name="Note 2 2 2 2 3 3 3 6" xfId="44276"/>
    <cellStyle name="Note 2 2 2 2 3 3 3 7" xfId="44277"/>
    <cellStyle name="Note 2 2 2 2 3 3 3 8" xfId="44278"/>
    <cellStyle name="Note 2 2 2 2 3 3 4" xfId="44279"/>
    <cellStyle name="Note 2 2 2 2 3 3 4 2" xfId="44280"/>
    <cellStyle name="Note 2 2 2 2 3 3 4 3" xfId="44281"/>
    <cellStyle name="Note 2 2 2 2 3 3 4 4" xfId="44282"/>
    <cellStyle name="Note 2 2 2 2 3 3 4 5" xfId="44283"/>
    <cellStyle name="Note 2 2 2 2 3 3 4 6" xfId="44284"/>
    <cellStyle name="Note 2 2 2 2 3 3 4 7" xfId="44285"/>
    <cellStyle name="Note 2 2 2 2 3 3 4 8" xfId="44286"/>
    <cellStyle name="Note 2 2 2 2 3 3 4 9" xfId="44287"/>
    <cellStyle name="Note 2 2 2 2 3 3 5" xfId="44288"/>
    <cellStyle name="Note 2 2 2 2 3 3 6" xfId="44289"/>
    <cellStyle name="Note 2 2 2 2 3 3 7" xfId="44290"/>
    <cellStyle name="Note 2 2 2 2 3 3 8" xfId="44291"/>
    <cellStyle name="Note 2 2 2 2 3 3 9" xfId="44292"/>
    <cellStyle name="Note 2 2 2 2 3 4" xfId="44293"/>
    <cellStyle name="Note 2 2 2 2 3 4 10" xfId="44294"/>
    <cellStyle name="Note 2 2 2 2 3 4 11" xfId="44295"/>
    <cellStyle name="Note 2 2 2 2 3 4 12" xfId="44296"/>
    <cellStyle name="Note 2 2 2 2 3 4 13" xfId="44297"/>
    <cellStyle name="Note 2 2 2 2 3 4 2" xfId="44298"/>
    <cellStyle name="Note 2 2 2 2 3 4 2 10" xfId="44299"/>
    <cellStyle name="Note 2 2 2 2 3 4 2 2" xfId="44300"/>
    <cellStyle name="Note 2 2 2 2 3 4 2 2 2" xfId="44301"/>
    <cellStyle name="Note 2 2 2 2 3 4 2 2 3" xfId="44302"/>
    <cellStyle name="Note 2 2 2 2 3 4 2 2 4" xfId="44303"/>
    <cellStyle name="Note 2 2 2 2 3 4 2 2 5" xfId="44304"/>
    <cellStyle name="Note 2 2 2 2 3 4 2 2 6" xfId="44305"/>
    <cellStyle name="Note 2 2 2 2 3 4 2 2 7" xfId="44306"/>
    <cellStyle name="Note 2 2 2 2 3 4 2 2 8" xfId="44307"/>
    <cellStyle name="Note 2 2 2 2 3 4 2 2 9" xfId="44308"/>
    <cellStyle name="Note 2 2 2 2 3 4 2 3" xfId="44309"/>
    <cellStyle name="Note 2 2 2 2 3 4 2 4" xfId="44310"/>
    <cellStyle name="Note 2 2 2 2 3 4 2 5" xfId="44311"/>
    <cellStyle name="Note 2 2 2 2 3 4 2 6" xfId="44312"/>
    <cellStyle name="Note 2 2 2 2 3 4 2 7" xfId="44313"/>
    <cellStyle name="Note 2 2 2 2 3 4 2 8" xfId="44314"/>
    <cellStyle name="Note 2 2 2 2 3 4 2 9" xfId="44315"/>
    <cellStyle name="Note 2 2 2 2 3 4 3" xfId="44316"/>
    <cellStyle name="Note 2 2 2 2 3 4 3 2" xfId="44317"/>
    <cellStyle name="Note 2 2 2 2 3 4 3 3" xfId="44318"/>
    <cellStyle name="Note 2 2 2 2 3 4 3 4" xfId="44319"/>
    <cellStyle name="Note 2 2 2 2 3 4 3 5" xfId="44320"/>
    <cellStyle name="Note 2 2 2 2 3 4 3 6" xfId="44321"/>
    <cellStyle name="Note 2 2 2 2 3 4 3 7" xfId="44322"/>
    <cellStyle name="Note 2 2 2 2 3 4 3 8" xfId="44323"/>
    <cellStyle name="Note 2 2 2 2 3 4 4" xfId="44324"/>
    <cellStyle name="Note 2 2 2 2 3 4 4 2" xfId="44325"/>
    <cellStyle name="Note 2 2 2 2 3 4 4 3" xfId="44326"/>
    <cellStyle name="Note 2 2 2 2 3 4 4 4" xfId="44327"/>
    <cellStyle name="Note 2 2 2 2 3 4 4 5" xfId="44328"/>
    <cellStyle name="Note 2 2 2 2 3 4 4 6" xfId="44329"/>
    <cellStyle name="Note 2 2 2 2 3 4 4 7" xfId="44330"/>
    <cellStyle name="Note 2 2 2 2 3 4 4 8" xfId="44331"/>
    <cellStyle name="Note 2 2 2 2 3 4 4 9" xfId="44332"/>
    <cellStyle name="Note 2 2 2 2 3 4 5" xfId="44333"/>
    <cellStyle name="Note 2 2 2 2 3 4 6" xfId="44334"/>
    <cellStyle name="Note 2 2 2 2 3 4 7" xfId="44335"/>
    <cellStyle name="Note 2 2 2 2 3 4 8" xfId="44336"/>
    <cellStyle name="Note 2 2 2 2 3 4 9" xfId="44337"/>
    <cellStyle name="Note 2 2 2 2 3 5" xfId="44338"/>
    <cellStyle name="Note 2 2 2 2 3 5 10" xfId="44339"/>
    <cellStyle name="Note 2 2 2 2 3 5 11" xfId="44340"/>
    <cellStyle name="Note 2 2 2 2 3 5 12" xfId="44341"/>
    <cellStyle name="Note 2 2 2 2 3 5 13" xfId="44342"/>
    <cellStyle name="Note 2 2 2 2 3 5 2" xfId="44343"/>
    <cellStyle name="Note 2 2 2 2 3 5 2 10" xfId="44344"/>
    <cellStyle name="Note 2 2 2 2 3 5 2 2" xfId="44345"/>
    <cellStyle name="Note 2 2 2 2 3 5 2 2 2" xfId="44346"/>
    <cellStyle name="Note 2 2 2 2 3 5 2 2 3" xfId="44347"/>
    <cellStyle name="Note 2 2 2 2 3 5 2 2 4" xfId="44348"/>
    <cellStyle name="Note 2 2 2 2 3 5 2 2 5" xfId="44349"/>
    <cellStyle name="Note 2 2 2 2 3 5 2 2 6" xfId="44350"/>
    <cellStyle name="Note 2 2 2 2 3 5 2 2 7" xfId="44351"/>
    <cellStyle name="Note 2 2 2 2 3 5 2 2 8" xfId="44352"/>
    <cellStyle name="Note 2 2 2 2 3 5 2 2 9" xfId="44353"/>
    <cellStyle name="Note 2 2 2 2 3 5 2 3" xfId="44354"/>
    <cellStyle name="Note 2 2 2 2 3 5 2 4" xfId="44355"/>
    <cellStyle name="Note 2 2 2 2 3 5 2 5" xfId="44356"/>
    <cellStyle name="Note 2 2 2 2 3 5 2 6" xfId="44357"/>
    <cellStyle name="Note 2 2 2 2 3 5 2 7" xfId="44358"/>
    <cellStyle name="Note 2 2 2 2 3 5 2 8" xfId="44359"/>
    <cellStyle name="Note 2 2 2 2 3 5 2 9" xfId="44360"/>
    <cellStyle name="Note 2 2 2 2 3 5 3" xfId="44361"/>
    <cellStyle name="Note 2 2 2 2 3 5 3 2" xfId="44362"/>
    <cellStyle name="Note 2 2 2 2 3 5 3 3" xfId="44363"/>
    <cellStyle name="Note 2 2 2 2 3 5 3 4" xfId="44364"/>
    <cellStyle name="Note 2 2 2 2 3 5 3 5" xfId="44365"/>
    <cellStyle name="Note 2 2 2 2 3 5 3 6" xfId="44366"/>
    <cellStyle name="Note 2 2 2 2 3 5 3 7" xfId="44367"/>
    <cellStyle name="Note 2 2 2 2 3 5 3 8" xfId="44368"/>
    <cellStyle name="Note 2 2 2 2 3 5 4" xfId="44369"/>
    <cellStyle name="Note 2 2 2 2 3 5 4 2" xfId="44370"/>
    <cellStyle name="Note 2 2 2 2 3 5 4 3" xfId="44371"/>
    <cellStyle name="Note 2 2 2 2 3 5 4 4" xfId="44372"/>
    <cellStyle name="Note 2 2 2 2 3 5 4 5" xfId="44373"/>
    <cellStyle name="Note 2 2 2 2 3 5 4 6" xfId="44374"/>
    <cellStyle name="Note 2 2 2 2 3 5 4 7" xfId="44375"/>
    <cellStyle name="Note 2 2 2 2 3 5 4 8" xfId="44376"/>
    <cellStyle name="Note 2 2 2 2 3 5 4 9" xfId="44377"/>
    <cellStyle name="Note 2 2 2 2 3 5 5" xfId="44378"/>
    <cellStyle name="Note 2 2 2 2 3 5 6" xfId="44379"/>
    <cellStyle name="Note 2 2 2 2 3 5 7" xfId="44380"/>
    <cellStyle name="Note 2 2 2 2 3 5 8" xfId="44381"/>
    <cellStyle name="Note 2 2 2 2 3 5 9" xfId="44382"/>
    <cellStyle name="Note 2 2 2 2 3 6" xfId="44383"/>
    <cellStyle name="Note 2 2 2 2 3 6 10" xfId="44384"/>
    <cellStyle name="Note 2 2 2 2 3 6 2" xfId="44385"/>
    <cellStyle name="Note 2 2 2 2 3 6 2 2" xfId="44386"/>
    <cellStyle name="Note 2 2 2 2 3 6 2 3" xfId="44387"/>
    <cellStyle name="Note 2 2 2 2 3 6 2 4" xfId="44388"/>
    <cellStyle name="Note 2 2 2 2 3 6 2 5" xfId="44389"/>
    <cellStyle name="Note 2 2 2 2 3 6 2 6" xfId="44390"/>
    <cellStyle name="Note 2 2 2 2 3 6 2 7" xfId="44391"/>
    <cellStyle name="Note 2 2 2 2 3 6 2 8" xfId="44392"/>
    <cellStyle name="Note 2 2 2 2 3 6 2 9" xfId="44393"/>
    <cellStyle name="Note 2 2 2 2 3 6 3" xfId="44394"/>
    <cellStyle name="Note 2 2 2 2 3 6 4" xfId="44395"/>
    <cellStyle name="Note 2 2 2 2 3 6 5" xfId="44396"/>
    <cellStyle name="Note 2 2 2 2 3 6 6" xfId="44397"/>
    <cellStyle name="Note 2 2 2 2 3 6 7" xfId="44398"/>
    <cellStyle name="Note 2 2 2 2 3 6 8" xfId="44399"/>
    <cellStyle name="Note 2 2 2 2 3 6 9" xfId="44400"/>
    <cellStyle name="Note 2 2 2 2 3 7" xfId="44401"/>
    <cellStyle name="Note 2 2 2 2 3 7 2" xfId="44402"/>
    <cellStyle name="Note 2 2 2 2 3 7 3" xfId="44403"/>
    <cellStyle name="Note 2 2 2 2 3 7 4" xfId="44404"/>
    <cellStyle name="Note 2 2 2 2 3 7 5" xfId="44405"/>
    <cellStyle name="Note 2 2 2 2 3 7 6" xfId="44406"/>
    <cellStyle name="Note 2 2 2 2 3 7 7" xfId="44407"/>
    <cellStyle name="Note 2 2 2 2 3 7 8" xfId="44408"/>
    <cellStyle name="Note 2 2 2 2 3 8" xfId="44409"/>
    <cellStyle name="Note 2 2 2 2 3 8 2" xfId="44410"/>
    <cellStyle name="Note 2 2 2 2 3 8 3" xfId="44411"/>
    <cellStyle name="Note 2 2 2 2 3 8 4" xfId="44412"/>
    <cellStyle name="Note 2 2 2 2 3 8 5" xfId="44413"/>
    <cellStyle name="Note 2 2 2 2 3 8 6" xfId="44414"/>
    <cellStyle name="Note 2 2 2 2 3 8 7" xfId="44415"/>
    <cellStyle name="Note 2 2 2 2 3 8 8" xfId="44416"/>
    <cellStyle name="Note 2 2 2 2 3 8 9" xfId="44417"/>
    <cellStyle name="Note 2 2 2 2 3 9" xfId="44418"/>
    <cellStyle name="Note 2 2 2 2 4" xfId="44419"/>
    <cellStyle name="Note 2 2 2 2 4 10" xfId="44420"/>
    <cellStyle name="Note 2 2 2 2 4 11" xfId="44421"/>
    <cellStyle name="Note 2 2 2 2 4 12" xfId="44422"/>
    <cellStyle name="Note 2 2 2 2 4 13" xfId="44423"/>
    <cellStyle name="Note 2 2 2 2 4 14" xfId="44424"/>
    <cellStyle name="Note 2 2 2 2 4 15" xfId="44425"/>
    <cellStyle name="Note 2 2 2 2 4 16" xfId="44426"/>
    <cellStyle name="Note 2 2 2 2 4 17" xfId="44427"/>
    <cellStyle name="Note 2 2 2 2 4 18" xfId="44428"/>
    <cellStyle name="Note 2 2 2 2 4 2" xfId="44429"/>
    <cellStyle name="Note 2 2 2 2 4 2 10" xfId="44430"/>
    <cellStyle name="Note 2 2 2 2 4 2 11" xfId="44431"/>
    <cellStyle name="Note 2 2 2 2 4 2 12" xfId="44432"/>
    <cellStyle name="Note 2 2 2 2 4 2 13" xfId="44433"/>
    <cellStyle name="Note 2 2 2 2 4 2 2" xfId="44434"/>
    <cellStyle name="Note 2 2 2 2 4 2 2 10" xfId="44435"/>
    <cellStyle name="Note 2 2 2 2 4 2 2 2" xfId="44436"/>
    <cellStyle name="Note 2 2 2 2 4 2 2 2 2" xfId="44437"/>
    <cellStyle name="Note 2 2 2 2 4 2 2 2 3" xfId="44438"/>
    <cellStyle name="Note 2 2 2 2 4 2 2 2 4" xfId="44439"/>
    <cellStyle name="Note 2 2 2 2 4 2 2 2 5" xfId="44440"/>
    <cellStyle name="Note 2 2 2 2 4 2 2 2 6" xfId="44441"/>
    <cellStyle name="Note 2 2 2 2 4 2 2 2 7" xfId="44442"/>
    <cellStyle name="Note 2 2 2 2 4 2 2 2 8" xfId="44443"/>
    <cellStyle name="Note 2 2 2 2 4 2 2 2 9" xfId="44444"/>
    <cellStyle name="Note 2 2 2 2 4 2 2 3" xfId="44445"/>
    <cellStyle name="Note 2 2 2 2 4 2 2 4" xfId="44446"/>
    <cellStyle name="Note 2 2 2 2 4 2 2 5" xfId="44447"/>
    <cellStyle name="Note 2 2 2 2 4 2 2 6" xfId="44448"/>
    <cellStyle name="Note 2 2 2 2 4 2 2 7" xfId="44449"/>
    <cellStyle name="Note 2 2 2 2 4 2 2 8" xfId="44450"/>
    <cellStyle name="Note 2 2 2 2 4 2 2 9" xfId="44451"/>
    <cellStyle name="Note 2 2 2 2 4 2 3" xfId="44452"/>
    <cellStyle name="Note 2 2 2 2 4 2 3 2" xfId="44453"/>
    <cellStyle name="Note 2 2 2 2 4 2 3 3" xfId="44454"/>
    <cellStyle name="Note 2 2 2 2 4 2 3 4" xfId="44455"/>
    <cellStyle name="Note 2 2 2 2 4 2 3 5" xfId="44456"/>
    <cellStyle name="Note 2 2 2 2 4 2 3 6" xfId="44457"/>
    <cellStyle name="Note 2 2 2 2 4 2 3 7" xfId="44458"/>
    <cellStyle name="Note 2 2 2 2 4 2 3 8" xfId="44459"/>
    <cellStyle name="Note 2 2 2 2 4 2 4" xfId="44460"/>
    <cellStyle name="Note 2 2 2 2 4 2 4 2" xfId="44461"/>
    <cellStyle name="Note 2 2 2 2 4 2 4 3" xfId="44462"/>
    <cellStyle name="Note 2 2 2 2 4 2 4 4" xfId="44463"/>
    <cellStyle name="Note 2 2 2 2 4 2 4 5" xfId="44464"/>
    <cellStyle name="Note 2 2 2 2 4 2 4 6" xfId="44465"/>
    <cellStyle name="Note 2 2 2 2 4 2 4 7" xfId="44466"/>
    <cellStyle name="Note 2 2 2 2 4 2 4 8" xfId="44467"/>
    <cellStyle name="Note 2 2 2 2 4 2 4 9" xfId="44468"/>
    <cellStyle name="Note 2 2 2 2 4 2 5" xfId="44469"/>
    <cellStyle name="Note 2 2 2 2 4 2 6" xfId="44470"/>
    <cellStyle name="Note 2 2 2 2 4 2 7" xfId="44471"/>
    <cellStyle name="Note 2 2 2 2 4 2 8" xfId="44472"/>
    <cellStyle name="Note 2 2 2 2 4 2 9" xfId="44473"/>
    <cellStyle name="Note 2 2 2 2 4 3" xfId="44474"/>
    <cellStyle name="Note 2 2 2 2 4 3 10" xfId="44475"/>
    <cellStyle name="Note 2 2 2 2 4 3 11" xfId="44476"/>
    <cellStyle name="Note 2 2 2 2 4 3 12" xfId="44477"/>
    <cellStyle name="Note 2 2 2 2 4 3 13" xfId="44478"/>
    <cellStyle name="Note 2 2 2 2 4 3 2" xfId="44479"/>
    <cellStyle name="Note 2 2 2 2 4 3 2 10" xfId="44480"/>
    <cellStyle name="Note 2 2 2 2 4 3 2 2" xfId="44481"/>
    <cellStyle name="Note 2 2 2 2 4 3 2 2 2" xfId="44482"/>
    <cellStyle name="Note 2 2 2 2 4 3 2 2 3" xfId="44483"/>
    <cellStyle name="Note 2 2 2 2 4 3 2 2 4" xfId="44484"/>
    <cellStyle name="Note 2 2 2 2 4 3 2 2 5" xfId="44485"/>
    <cellStyle name="Note 2 2 2 2 4 3 2 2 6" xfId="44486"/>
    <cellStyle name="Note 2 2 2 2 4 3 2 2 7" xfId="44487"/>
    <cellStyle name="Note 2 2 2 2 4 3 2 2 8" xfId="44488"/>
    <cellStyle name="Note 2 2 2 2 4 3 2 2 9" xfId="44489"/>
    <cellStyle name="Note 2 2 2 2 4 3 2 3" xfId="44490"/>
    <cellStyle name="Note 2 2 2 2 4 3 2 4" xfId="44491"/>
    <cellStyle name="Note 2 2 2 2 4 3 2 5" xfId="44492"/>
    <cellStyle name="Note 2 2 2 2 4 3 2 6" xfId="44493"/>
    <cellStyle name="Note 2 2 2 2 4 3 2 7" xfId="44494"/>
    <cellStyle name="Note 2 2 2 2 4 3 2 8" xfId="44495"/>
    <cellStyle name="Note 2 2 2 2 4 3 2 9" xfId="44496"/>
    <cellStyle name="Note 2 2 2 2 4 3 3" xfId="44497"/>
    <cellStyle name="Note 2 2 2 2 4 3 3 2" xfId="44498"/>
    <cellStyle name="Note 2 2 2 2 4 3 3 3" xfId="44499"/>
    <cellStyle name="Note 2 2 2 2 4 3 3 4" xfId="44500"/>
    <cellStyle name="Note 2 2 2 2 4 3 3 5" xfId="44501"/>
    <cellStyle name="Note 2 2 2 2 4 3 3 6" xfId="44502"/>
    <cellStyle name="Note 2 2 2 2 4 3 3 7" xfId="44503"/>
    <cellStyle name="Note 2 2 2 2 4 3 3 8" xfId="44504"/>
    <cellStyle name="Note 2 2 2 2 4 3 4" xfId="44505"/>
    <cellStyle name="Note 2 2 2 2 4 3 4 2" xfId="44506"/>
    <cellStyle name="Note 2 2 2 2 4 3 4 3" xfId="44507"/>
    <cellStyle name="Note 2 2 2 2 4 3 4 4" xfId="44508"/>
    <cellStyle name="Note 2 2 2 2 4 3 4 5" xfId="44509"/>
    <cellStyle name="Note 2 2 2 2 4 3 4 6" xfId="44510"/>
    <cellStyle name="Note 2 2 2 2 4 3 4 7" xfId="44511"/>
    <cellStyle name="Note 2 2 2 2 4 3 4 8" xfId="44512"/>
    <cellStyle name="Note 2 2 2 2 4 3 4 9" xfId="44513"/>
    <cellStyle name="Note 2 2 2 2 4 3 5" xfId="44514"/>
    <cellStyle name="Note 2 2 2 2 4 3 6" xfId="44515"/>
    <cellStyle name="Note 2 2 2 2 4 3 7" xfId="44516"/>
    <cellStyle name="Note 2 2 2 2 4 3 8" xfId="44517"/>
    <cellStyle name="Note 2 2 2 2 4 3 9" xfId="44518"/>
    <cellStyle name="Note 2 2 2 2 4 4" xfId="44519"/>
    <cellStyle name="Note 2 2 2 2 4 4 10" xfId="44520"/>
    <cellStyle name="Note 2 2 2 2 4 4 11" xfId="44521"/>
    <cellStyle name="Note 2 2 2 2 4 4 12" xfId="44522"/>
    <cellStyle name="Note 2 2 2 2 4 4 13" xfId="44523"/>
    <cellStyle name="Note 2 2 2 2 4 4 2" xfId="44524"/>
    <cellStyle name="Note 2 2 2 2 4 4 2 10" xfId="44525"/>
    <cellStyle name="Note 2 2 2 2 4 4 2 2" xfId="44526"/>
    <cellStyle name="Note 2 2 2 2 4 4 2 2 2" xfId="44527"/>
    <cellStyle name="Note 2 2 2 2 4 4 2 2 3" xfId="44528"/>
    <cellStyle name="Note 2 2 2 2 4 4 2 2 4" xfId="44529"/>
    <cellStyle name="Note 2 2 2 2 4 4 2 2 5" xfId="44530"/>
    <cellStyle name="Note 2 2 2 2 4 4 2 2 6" xfId="44531"/>
    <cellStyle name="Note 2 2 2 2 4 4 2 2 7" xfId="44532"/>
    <cellStyle name="Note 2 2 2 2 4 4 2 2 8" xfId="44533"/>
    <cellStyle name="Note 2 2 2 2 4 4 2 2 9" xfId="44534"/>
    <cellStyle name="Note 2 2 2 2 4 4 2 3" xfId="44535"/>
    <cellStyle name="Note 2 2 2 2 4 4 2 4" xfId="44536"/>
    <cellStyle name="Note 2 2 2 2 4 4 2 5" xfId="44537"/>
    <cellStyle name="Note 2 2 2 2 4 4 2 6" xfId="44538"/>
    <cellStyle name="Note 2 2 2 2 4 4 2 7" xfId="44539"/>
    <cellStyle name="Note 2 2 2 2 4 4 2 8" xfId="44540"/>
    <cellStyle name="Note 2 2 2 2 4 4 2 9" xfId="44541"/>
    <cellStyle name="Note 2 2 2 2 4 4 3" xfId="44542"/>
    <cellStyle name="Note 2 2 2 2 4 4 3 2" xfId="44543"/>
    <cellStyle name="Note 2 2 2 2 4 4 3 3" xfId="44544"/>
    <cellStyle name="Note 2 2 2 2 4 4 3 4" xfId="44545"/>
    <cellStyle name="Note 2 2 2 2 4 4 3 5" xfId="44546"/>
    <cellStyle name="Note 2 2 2 2 4 4 3 6" xfId="44547"/>
    <cellStyle name="Note 2 2 2 2 4 4 3 7" xfId="44548"/>
    <cellStyle name="Note 2 2 2 2 4 4 3 8" xfId="44549"/>
    <cellStyle name="Note 2 2 2 2 4 4 4" xfId="44550"/>
    <cellStyle name="Note 2 2 2 2 4 4 4 2" xfId="44551"/>
    <cellStyle name="Note 2 2 2 2 4 4 4 3" xfId="44552"/>
    <cellStyle name="Note 2 2 2 2 4 4 4 4" xfId="44553"/>
    <cellStyle name="Note 2 2 2 2 4 4 4 5" xfId="44554"/>
    <cellStyle name="Note 2 2 2 2 4 4 4 6" xfId="44555"/>
    <cellStyle name="Note 2 2 2 2 4 4 4 7" xfId="44556"/>
    <cellStyle name="Note 2 2 2 2 4 4 4 8" xfId="44557"/>
    <cellStyle name="Note 2 2 2 2 4 4 4 9" xfId="44558"/>
    <cellStyle name="Note 2 2 2 2 4 4 5" xfId="44559"/>
    <cellStyle name="Note 2 2 2 2 4 4 6" xfId="44560"/>
    <cellStyle name="Note 2 2 2 2 4 4 7" xfId="44561"/>
    <cellStyle name="Note 2 2 2 2 4 4 8" xfId="44562"/>
    <cellStyle name="Note 2 2 2 2 4 4 9" xfId="44563"/>
    <cellStyle name="Note 2 2 2 2 4 5" xfId="44564"/>
    <cellStyle name="Note 2 2 2 2 4 5 10" xfId="44565"/>
    <cellStyle name="Note 2 2 2 2 4 5 11" xfId="44566"/>
    <cellStyle name="Note 2 2 2 2 4 5 12" xfId="44567"/>
    <cellStyle name="Note 2 2 2 2 4 5 13" xfId="44568"/>
    <cellStyle name="Note 2 2 2 2 4 5 2" xfId="44569"/>
    <cellStyle name="Note 2 2 2 2 4 5 2 10" xfId="44570"/>
    <cellStyle name="Note 2 2 2 2 4 5 2 2" xfId="44571"/>
    <cellStyle name="Note 2 2 2 2 4 5 2 2 2" xfId="44572"/>
    <cellStyle name="Note 2 2 2 2 4 5 2 2 3" xfId="44573"/>
    <cellStyle name="Note 2 2 2 2 4 5 2 2 4" xfId="44574"/>
    <cellStyle name="Note 2 2 2 2 4 5 2 2 5" xfId="44575"/>
    <cellStyle name="Note 2 2 2 2 4 5 2 2 6" xfId="44576"/>
    <cellStyle name="Note 2 2 2 2 4 5 2 2 7" xfId="44577"/>
    <cellStyle name="Note 2 2 2 2 4 5 2 2 8" xfId="44578"/>
    <cellStyle name="Note 2 2 2 2 4 5 2 2 9" xfId="44579"/>
    <cellStyle name="Note 2 2 2 2 4 5 2 3" xfId="44580"/>
    <cellStyle name="Note 2 2 2 2 4 5 2 4" xfId="44581"/>
    <cellStyle name="Note 2 2 2 2 4 5 2 5" xfId="44582"/>
    <cellStyle name="Note 2 2 2 2 4 5 2 6" xfId="44583"/>
    <cellStyle name="Note 2 2 2 2 4 5 2 7" xfId="44584"/>
    <cellStyle name="Note 2 2 2 2 4 5 2 8" xfId="44585"/>
    <cellStyle name="Note 2 2 2 2 4 5 2 9" xfId="44586"/>
    <cellStyle name="Note 2 2 2 2 4 5 3" xfId="44587"/>
    <cellStyle name="Note 2 2 2 2 4 5 3 2" xfId="44588"/>
    <cellStyle name="Note 2 2 2 2 4 5 3 3" xfId="44589"/>
    <cellStyle name="Note 2 2 2 2 4 5 3 4" xfId="44590"/>
    <cellStyle name="Note 2 2 2 2 4 5 3 5" xfId="44591"/>
    <cellStyle name="Note 2 2 2 2 4 5 3 6" xfId="44592"/>
    <cellStyle name="Note 2 2 2 2 4 5 3 7" xfId="44593"/>
    <cellStyle name="Note 2 2 2 2 4 5 3 8" xfId="44594"/>
    <cellStyle name="Note 2 2 2 2 4 5 4" xfId="44595"/>
    <cellStyle name="Note 2 2 2 2 4 5 4 2" xfId="44596"/>
    <cellStyle name="Note 2 2 2 2 4 5 4 3" xfId="44597"/>
    <cellStyle name="Note 2 2 2 2 4 5 4 4" xfId="44598"/>
    <cellStyle name="Note 2 2 2 2 4 5 4 5" xfId="44599"/>
    <cellStyle name="Note 2 2 2 2 4 5 4 6" xfId="44600"/>
    <cellStyle name="Note 2 2 2 2 4 5 4 7" xfId="44601"/>
    <cellStyle name="Note 2 2 2 2 4 5 4 8" xfId="44602"/>
    <cellStyle name="Note 2 2 2 2 4 5 4 9" xfId="44603"/>
    <cellStyle name="Note 2 2 2 2 4 5 5" xfId="44604"/>
    <cellStyle name="Note 2 2 2 2 4 5 6" xfId="44605"/>
    <cellStyle name="Note 2 2 2 2 4 5 7" xfId="44606"/>
    <cellStyle name="Note 2 2 2 2 4 5 8" xfId="44607"/>
    <cellStyle name="Note 2 2 2 2 4 5 9" xfId="44608"/>
    <cellStyle name="Note 2 2 2 2 4 6" xfId="44609"/>
    <cellStyle name="Note 2 2 2 2 4 6 10" xfId="44610"/>
    <cellStyle name="Note 2 2 2 2 4 6 2" xfId="44611"/>
    <cellStyle name="Note 2 2 2 2 4 6 2 2" xfId="44612"/>
    <cellStyle name="Note 2 2 2 2 4 6 2 3" xfId="44613"/>
    <cellStyle name="Note 2 2 2 2 4 6 2 4" xfId="44614"/>
    <cellStyle name="Note 2 2 2 2 4 6 2 5" xfId="44615"/>
    <cellStyle name="Note 2 2 2 2 4 6 2 6" xfId="44616"/>
    <cellStyle name="Note 2 2 2 2 4 6 2 7" xfId="44617"/>
    <cellStyle name="Note 2 2 2 2 4 6 2 8" xfId="44618"/>
    <cellStyle name="Note 2 2 2 2 4 6 2 9" xfId="44619"/>
    <cellStyle name="Note 2 2 2 2 4 6 3" xfId="44620"/>
    <cellStyle name="Note 2 2 2 2 4 6 4" xfId="44621"/>
    <cellStyle name="Note 2 2 2 2 4 6 5" xfId="44622"/>
    <cellStyle name="Note 2 2 2 2 4 6 6" xfId="44623"/>
    <cellStyle name="Note 2 2 2 2 4 6 7" xfId="44624"/>
    <cellStyle name="Note 2 2 2 2 4 6 8" xfId="44625"/>
    <cellStyle name="Note 2 2 2 2 4 6 9" xfId="44626"/>
    <cellStyle name="Note 2 2 2 2 4 7" xfId="44627"/>
    <cellStyle name="Note 2 2 2 2 4 7 2" xfId="44628"/>
    <cellStyle name="Note 2 2 2 2 4 7 3" xfId="44629"/>
    <cellStyle name="Note 2 2 2 2 4 7 4" xfId="44630"/>
    <cellStyle name="Note 2 2 2 2 4 7 5" xfId="44631"/>
    <cellStyle name="Note 2 2 2 2 4 7 6" xfId="44632"/>
    <cellStyle name="Note 2 2 2 2 4 7 7" xfId="44633"/>
    <cellStyle name="Note 2 2 2 2 4 7 8" xfId="44634"/>
    <cellStyle name="Note 2 2 2 2 4 8" xfId="44635"/>
    <cellStyle name="Note 2 2 2 2 4 8 2" xfId="44636"/>
    <cellStyle name="Note 2 2 2 2 4 8 3" xfId="44637"/>
    <cellStyle name="Note 2 2 2 2 4 8 4" xfId="44638"/>
    <cellStyle name="Note 2 2 2 2 4 8 5" xfId="44639"/>
    <cellStyle name="Note 2 2 2 2 4 8 6" xfId="44640"/>
    <cellStyle name="Note 2 2 2 2 4 8 7" xfId="44641"/>
    <cellStyle name="Note 2 2 2 2 4 8 8" xfId="44642"/>
    <cellStyle name="Note 2 2 2 2 4 8 9" xfId="44643"/>
    <cellStyle name="Note 2 2 2 2 4 9" xfId="44644"/>
    <cellStyle name="Note 2 2 2 2 5" xfId="44645"/>
    <cellStyle name="Note 2 2 2 2 5 10" xfId="44646"/>
    <cellStyle name="Note 2 2 2 2 5 11" xfId="44647"/>
    <cellStyle name="Note 2 2 2 2 5 12" xfId="44648"/>
    <cellStyle name="Note 2 2 2 2 5 13" xfId="44649"/>
    <cellStyle name="Note 2 2 2 2 5 14" xfId="44650"/>
    <cellStyle name="Note 2 2 2 2 5 15" xfId="44651"/>
    <cellStyle name="Note 2 2 2 2 5 16" xfId="44652"/>
    <cellStyle name="Note 2 2 2 2 5 17" xfId="44653"/>
    <cellStyle name="Note 2 2 2 2 5 18" xfId="44654"/>
    <cellStyle name="Note 2 2 2 2 5 2" xfId="44655"/>
    <cellStyle name="Note 2 2 2 2 5 2 10" xfId="44656"/>
    <cellStyle name="Note 2 2 2 2 5 2 2" xfId="44657"/>
    <cellStyle name="Note 2 2 2 2 5 2 2 2" xfId="44658"/>
    <cellStyle name="Note 2 2 2 2 5 2 2 3" xfId="44659"/>
    <cellStyle name="Note 2 2 2 2 5 2 2 4" xfId="44660"/>
    <cellStyle name="Note 2 2 2 2 5 2 2 5" xfId="44661"/>
    <cellStyle name="Note 2 2 2 2 5 2 2 6" xfId="44662"/>
    <cellStyle name="Note 2 2 2 2 5 2 2 7" xfId="44663"/>
    <cellStyle name="Note 2 2 2 2 5 2 2 8" xfId="44664"/>
    <cellStyle name="Note 2 2 2 2 5 2 2 9" xfId="44665"/>
    <cellStyle name="Note 2 2 2 2 5 2 3" xfId="44666"/>
    <cellStyle name="Note 2 2 2 2 5 2 4" xfId="44667"/>
    <cellStyle name="Note 2 2 2 2 5 2 5" xfId="44668"/>
    <cellStyle name="Note 2 2 2 2 5 2 6" xfId="44669"/>
    <cellStyle name="Note 2 2 2 2 5 2 7" xfId="44670"/>
    <cellStyle name="Note 2 2 2 2 5 2 8" xfId="44671"/>
    <cellStyle name="Note 2 2 2 2 5 2 9" xfId="44672"/>
    <cellStyle name="Note 2 2 2 2 5 3" xfId="44673"/>
    <cellStyle name="Note 2 2 2 2 5 3 2" xfId="44674"/>
    <cellStyle name="Note 2 2 2 2 5 3 3" xfId="44675"/>
    <cellStyle name="Note 2 2 2 2 5 3 4" xfId="44676"/>
    <cellStyle name="Note 2 2 2 2 5 3 5" xfId="44677"/>
    <cellStyle name="Note 2 2 2 2 5 3 6" xfId="44678"/>
    <cellStyle name="Note 2 2 2 2 5 3 7" xfId="44679"/>
    <cellStyle name="Note 2 2 2 2 5 3 8" xfId="44680"/>
    <cellStyle name="Note 2 2 2 2 5 4" xfId="44681"/>
    <cellStyle name="Note 2 2 2 2 5 4 2" xfId="44682"/>
    <cellStyle name="Note 2 2 2 2 5 4 3" xfId="44683"/>
    <cellStyle name="Note 2 2 2 2 5 4 4" xfId="44684"/>
    <cellStyle name="Note 2 2 2 2 5 4 5" xfId="44685"/>
    <cellStyle name="Note 2 2 2 2 5 4 6" xfId="44686"/>
    <cellStyle name="Note 2 2 2 2 5 4 7" xfId="44687"/>
    <cellStyle name="Note 2 2 2 2 5 4 8" xfId="44688"/>
    <cellStyle name="Note 2 2 2 2 5 4 9" xfId="44689"/>
    <cellStyle name="Note 2 2 2 2 5 5" xfId="44690"/>
    <cellStyle name="Note 2 2 2 2 5 6" xfId="44691"/>
    <cellStyle name="Note 2 2 2 2 5 7" xfId="44692"/>
    <cellStyle name="Note 2 2 2 2 5 8" xfId="44693"/>
    <cellStyle name="Note 2 2 2 2 5 9" xfId="44694"/>
    <cellStyle name="Note 2 2 2 2 6" xfId="44695"/>
    <cellStyle name="Note 2 2 2 2 6 10" xfId="44696"/>
    <cellStyle name="Note 2 2 2 2 6 11" xfId="44697"/>
    <cellStyle name="Note 2 2 2 2 6 12" xfId="44698"/>
    <cellStyle name="Note 2 2 2 2 6 13" xfId="44699"/>
    <cellStyle name="Note 2 2 2 2 6 14" xfId="44700"/>
    <cellStyle name="Note 2 2 2 2 6 15" xfId="44701"/>
    <cellStyle name="Note 2 2 2 2 6 16" xfId="44702"/>
    <cellStyle name="Note 2 2 2 2 6 17" xfId="44703"/>
    <cellStyle name="Note 2 2 2 2 6 18" xfId="44704"/>
    <cellStyle name="Note 2 2 2 2 6 2" xfId="44705"/>
    <cellStyle name="Note 2 2 2 2 6 2 10" xfId="44706"/>
    <cellStyle name="Note 2 2 2 2 6 2 2" xfId="44707"/>
    <cellStyle name="Note 2 2 2 2 6 2 2 2" xfId="44708"/>
    <cellStyle name="Note 2 2 2 2 6 2 2 3" xfId="44709"/>
    <cellStyle name="Note 2 2 2 2 6 2 2 4" xfId="44710"/>
    <cellStyle name="Note 2 2 2 2 6 2 2 5" xfId="44711"/>
    <cellStyle name="Note 2 2 2 2 6 2 2 6" xfId="44712"/>
    <cellStyle name="Note 2 2 2 2 6 2 2 7" xfId="44713"/>
    <cellStyle name="Note 2 2 2 2 6 2 2 8" xfId="44714"/>
    <cellStyle name="Note 2 2 2 2 6 2 2 9" xfId="44715"/>
    <cellStyle name="Note 2 2 2 2 6 2 3" xfId="44716"/>
    <cellStyle name="Note 2 2 2 2 6 2 4" xfId="44717"/>
    <cellStyle name="Note 2 2 2 2 6 2 5" xfId="44718"/>
    <cellStyle name="Note 2 2 2 2 6 2 6" xfId="44719"/>
    <cellStyle name="Note 2 2 2 2 6 2 7" xfId="44720"/>
    <cellStyle name="Note 2 2 2 2 6 2 8" xfId="44721"/>
    <cellStyle name="Note 2 2 2 2 6 2 9" xfId="44722"/>
    <cellStyle name="Note 2 2 2 2 6 3" xfId="44723"/>
    <cellStyle name="Note 2 2 2 2 6 3 2" xfId="44724"/>
    <cellStyle name="Note 2 2 2 2 6 3 3" xfId="44725"/>
    <cellStyle name="Note 2 2 2 2 6 3 4" xfId="44726"/>
    <cellStyle name="Note 2 2 2 2 6 3 5" xfId="44727"/>
    <cellStyle name="Note 2 2 2 2 6 3 6" xfId="44728"/>
    <cellStyle name="Note 2 2 2 2 6 3 7" xfId="44729"/>
    <cellStyle name="Note 2 2 2 2 6 3 8" xfId="44730"/>
    <cellStyle name="Note 2 2 2 2 6 4" xfId="44731"/>
    <cellStyle name="Note 2 2 2 2 6 4 2" xfId="44732"/>
    <cellStyle name="Note 2 2 2 2 6 4 3" xfId="44733"/>
    <cellStyle name="Note 2 2 2 2 6 4 4" xfId="44734"/>
    <cellStyle name="Note 2 2 2 2 6 4 5" xfId="44735"/>
    <cellStyle name="Note 2 2 2 2 6 4 6" xfId="44736"/>
    <cellStyle name="Note 2 2 2 2 6 4 7" xfId="44737"/>
    <cellStyle name="Note 2 2 2 2 6 4 8" xfId="44738"/>
    <cellStyle name="Note 2 2 2 2 6 4 9" xfId="44739"/>
    <cellStyle name="Note 2 2 2 2 6 5" xfId="44740"/>
    <cellStyle name="Note 2 2 2 2 6 6" xfId="44741"/>
    <cellStyle name="Note 2 2 2 2 6 7" xfId="44742"/>
    <cellStyle name="Note 2 2 2 2 6 8" xfId="44743"/>
    <cellStyle name="Note 2 2 2 2 6 9" xfId="44744"/>
    <cellStyle name="Note 2 2 2 2 7" xfId="44745"/>
    <cellStyle name="Note 2 2 2 2 7 10" xfId="44746"/>
    <cellStyle name="Note 2 2 2 2 7 11" xfId="44747"/>
    <cellStyle name="Note 2 2 2 2 7 12" xfId="44748"/>
    <cellStyle name="Note 2 2 2 2 7 13" xfId="44749"/>
    <cellStyle name="Note 2 2 2 2 7 14" xfId="44750"/>
    <cellStyle name="Note 2 2 2 2 7 15" xfId="44751"/>
    <cellStyle name="Note 2 2 2 2 7 16" xfId="44752"/>
    <cellStyle name="Note 2 2 2 2 7 17" xfId="44753"/>
    <cellStyle name="Note 2 2 2 2 7 18" xfId="44754"/>
    <cellStyle name="Note 2 2 2 2 7 2" xfId="44755"/>
    <cellStyle name="Note 2 2 2 2 7 2 10" xfId="44756"/>
    <cellStyle name="Note 2 2 2 2 7 2 2" xfId="44757"/>
    <cellStyle name="Note 2 2 2 2 7 2 2 2" xfId="44758"/>
    <cellStyle name="Note 2 2 2 2 7 2 2 3" xfId="44759"/>
    <cellStyle name="Note 2 2 2 2 7 2 2 4" xfId="44760"/>
    <cellStyle name="Note 2 2 2 2 7 2 2 5" xfId="44761"/>
    <cellStyle name="Note 2 2 2 2 7 2 2 6" xfId="44762"/>
    <cellStyle name="Note 2 2 2 2 7 2 2 7" xfId="44763"/>
    <cellStyle name="Note 2 2 2 2 7 2 2 8" xfId="44764"/>
    <cellStyle name="Note 2 2 2 2 7 2 2 9" xfId="44765"/>
    <cellStyle name="Note 2 2 2 2 7 2 3" xfId="44766"/>
    <cellStyle name="Note 2 2 2 2 7 2 4" xfId="44767"/>
    <cellStyle name="Note 2 2 2 2 7 2 5" xfId="44768"/>
    <cellStyle name="Note 2 2 2 2 7 2 6" xfId="44769"/>
    <cellStyle name="Note 2 2 2 2 7 2 7" xfId="44770"/>
    <cellStyle name="Note 2 2 2 2 7 2 8" xfId="44771"/>
    <cellStyle name="Note 2 2 2 2 7 2 9" xfId="44772"/>
    <cellStyle name="Note 2 2 2 2 7 3" xfId="44773"/>
    <cellStyle name="Note 2 2 2 2 7 3 2" xfId="44774"/>
    <cellStyle name="Note 2 2 2 2 7 3 3" xfId="44775"/>
    <cellStyle name="Note 2 2 2 2 7 3 4" xfId="44776"/>
    <cellStyle name="Note 2 2 2 2 7 3 5" xfId="44777"/>
    <cellStyle name="Note 2 2 2 2 7 3 6" xfId="44778"/>
    <cellStyle name="Note 2 2 2 2 7 3 7" xfId="44779"/>
    <cellStyle name="Note 2 2 2 2 7 3 8" xfId="44780"/>
    <cellStyle name="Note 2 2 2 2 7 4" xfId="44781"/>
    <cellStyle name="Note 2 2 2 2 7 4 2" xfId="44782"/>
    <cellStyle name="Note 2 2 2 2 7 4 3" xfId="44783"/>
    <cellStyle name="Note 2 2 2 2 7 4 4" xfId="44784"/>
    <cellStyle name="Note 2 2 2 2 7 4 5" xfId="44785"/>
    <cellStyle name="Note 2 2 2 2 7 4 6" xfId="44786"/>
    <cellStyle name="Note 2 2 2 2 7 4 7" xfId="44787"/>
    <cellStyle name="Note 2 2 2 2 7 4 8" xfId="44788"/>
    <cellStyle name="Note 2 2 2 2 7 4 9" xfId="44789"/>
    <cellStyle name="Note 2 2 2 2 7 5" xfId="44790"/>
    <cellStyle name="Note 2 2 2 2 7 6" xfId="44791"/>
    <cellStyle name="Note 2 2 2 2 7 7" xfId="44792"/>
    <cellStyle name="Note 2 2 2 2 7 8" xfId="44793"/>
    <cellStyle name="Note 2 2 2 2 7 9" xfId="44794"/>
    <cellStyle name="Note 2 2 2 2 8" xfId="44795"/>
    <cellStyle name="Note 2 2 2 2 8 2" xfId="44796"/>
    <cellStyle name="Note 2 2 2 2 8 3" xfId="44797"/>
    <cellStyle name="Note 2 2 2 2 8 4" xfId="44798"/>
    <cellStyle name="Note 2 2 2 2 8 5" xfId="44799"/>
    <cellStyle name="Note 2 2 2 2 8 6" xfId="44800"/>
    <cellStyle name="Note 2 2 2 2 8 7" xfId="44801"/>
    <cellStyle name="Note 2 2 2 2 8 8" xfId="44802"/>
    <cellStyle name="Note 2 2 2 2 8 9" xfId="44803"/>
    <cellStyle name="Note 2 2 2 2 9" xfId="44804"/>
    <cellStyle name="Note 2 2 2 2 9 2" xfId="44805"/>
    <cellStyle name="Note 2 2 2 2 9 3" xfId="44806"/>
    <cellStyle name="Note 2 2 2 2 9 4" xfId="44807"/>
    <cellStyle name="Note 2 2 2 2 9 5" xfId="44808"/>
    <cellStyle name="Note 2 2 2 2 9 6" xfId="44809"/>
    <cellStyle name="Note 2 2 2 2 9 7" xfId="44810"/>
    <cellStyle name="Note 2 2 2 2 9 8" xfId="44811"/>
    <cellStyle name="Note 2 2 2 2 9 9" xfId="44812"/>
    <cellStyle name="Note 2 2 2 20" xfId="44813"/>
    <cellStyle name="Note 2 2 2 21" xfId="44814"/>
    <cellStyle name="Note 2 2 2 22" xfId="44815"/>
    <cellStyle name="Note 2 2 2 23" xfId="44816"/>
    <cellStyle name="Note 2 2 2 24" xfId="44817"/>
    <cellStyle name="Note 2 2 2 25" xfId="44818"/>
    <cellStyle name="Note 2 2 2 26" xfId="44819"/>
    <cellStyle name="Note 2 2 2 27" xfId="44820"/>
    <cellStyle name="Note 2 2 2 28" xfId="44821"/>
    <cellStyle name="Note 2 2 2 29" xfId="44822"/>
    <cellStyle name="Note 2 2 2 3" xfId="4556"/>
    <cellStyle name="Note 2 2 2 3 10" xfId="44823"/>
    <cellStyle name="Note 2 2 2 3 10 2" xfId="44824"/>
    <cellStyle name="Note 2 2 2 3 10 3" xfId="44825"/>
    <cellStyle name="Note 2 2 2 3 10 4" xfId="44826"/>
    <cellStyle name="Note 2 2 2 3 10 5" xfId="44827"/>
    <cellStyle name="Note 2 2 2 3 10 6" xfId="44828"/>
    <cellStyle name="Note 2 2 2 3 10 7" xfId="44829"/>
    <cellStyle name="Note 2 2 2 3 10 8" xfId="44830"/>
    <cellStyle name="Note 2 2 2 3 11" xfId="44831"/>
    <cellStyle name="Note 2 2 2 3 12" xfId="44832"/>
    <cellStyle name="Note 2 2 2 3 13" xfId="44833"/>
    <cellStyle name="Note 2 2 2 3 14" xfId="44834"/>
    <cellStyle name="Note 2 2 2 3 15" xfId="44835"/>
    <cellStyle name="Note 2 2 2 3 16" xfId="44836"/>
    <cellStyle name="Note 2 2 2 3 17" xfId="44837"/>
    <cellStyle name="Note 2 2 2 3 18" xfId="44838"/>
    <cellStyle name="Note 2 2 2 3 19" xfId="44839"/>
    <cellStyle name="Note 2 2 2 3 2" xfId="44840"/>
    <cellStyle name="Note 2 2 2 3 2 10" xfId="44841"/>
    <cellStyle name="Note 2 2 2 3 2 11" xfId="44842"/>
    <cellStyle name="Note 2 2 2 3 2 12" xfId="44843"/>
    <cellStyle name="Note 2 2 2 3 2 13" xfId="44844"/>
    <cellStyle name="Note 2 2 2 3 2 14" xfId="44845"/>
    <cellStyle name="Note 2 2 2 3 2 15" xfId="44846"/>
    <cellStyle name="Note 2 2 2 3 2 16" xfId="44847"/>
    <cellStyle name="Note 2 2 2 3 2 17" xfId="44848"/>
    <cellStyle name="Note 2 2 2 3 2 18" xfId="44849"/>
    <cellStyle name="Note 2 2 2 3 2 19" xfId="44850"/>
    <cellStyle name="Note 2 2 2 3 2 2" xfId="44851"/>
    <cellStyle name="Note 2 2 2 3 2 2 10" xfId="44852"/>
    <cellStyle name="Note 2 2 2 3 2 2 11" xfId="44853"/>
    <cellStyle name="Note 2 2 2 3 2 2 12" xfId="44854"/>
    <cellStyle name="Note 2 2 2 3 2 2 13" xfId="44855"/>
    <cellStyle name="Note 2 2 2 3 2 2 14" xfId="44856"/>
    <cellStyle name="Note 2 2 2 3 2 2 15" xfId="44857"/>
    <cellStyle name="Note 2 2 2 3 2 2 16" xfId="44858"/>
    <cellStyle name="Note 2 2 2 3 2 2 17" xfId="44859"/>
    <cellStyle name="Note 2 2 2 3 2 2 18" xfId="44860"/>
    <cellStyle name="Note 2 2 2 3 2 2 19" xfId="44861"/>
    <cellStyle name="Note 2 2 2 3 2 2 2" xfId="44862"/>
    <cellStyle name="Note 2 2 2 3 2 2 2 10" xfId="44863"/>
    <cellStyle name="Note 2 2 2 3 2 2 2 11" xfId="44864"/>
    <cellStyle name="Note 2 2 2 3 2 2 2 12" xfId="44865"/>
    <cellStyle name="Note 2 2 2 3 2 2 2 13" xfId="44866"/>
    <cellStyle name="Note 2 2 2 3 2 2 2 2" xfId="44867"/>
    <cellStyle name="Note 2 2 2 3 2 2 2 2 10" xfId="44868"/>
    <cellStyle name="Note 2 2 2 3 2 2 2 2 2" xfId="44869"/>
    <cellStyle name="Note 2 2 2 3 2 2 2 2 2 2" xfId="44870"/>
    <cellStyle name="Note 2 2 2 3 2 2 2 2 2 3" xfId="44871"/>
    <cellStyle name="Note 2 2 2 3 2 2 2 2 2 4" xfId="44872"/>
    <cellStyle name="Note 2 2 2 3 2 2 2 2 2 5" xfId="44873"/>
    <cellStyle name="Note 2 2 2 3 2 2 2 2 2 6" xfId="44874"/>
    <cellStyle name="Note 2 2 2 3 2 2 2 2 2 7" xfId="44875"/>
    <cellStyle name="Note 2 2 2 3 2 2 2 2 2 8" xfId="44876"/>
    <cellStyle name="Note 2 2 2 3 2 2 2 2 2 9" xfId="44877"/>
    <cellStyle name="Note 2 2 2 3 2 2 2 2 3" xfId="44878"/>
    <cellStyle name="Note 2 2 2 3 2 2 2 2 4" xfId="44879"/>
    <cellStyle name="Note 2 2 2 3 2 2 2 2 5" xfId="44880"/>
    <cellStyle name="Note 2 2 2 3 2 2 2 2 6" xfId="44881"/>
    <cellStyle name="Note 2 2 2 3 2 2 2 2 7" xfId="44882"/>
    <cellStyle name="Note 2 2 2 3 2 2 2 2 8" xfId="44883"/>
    <cellStyle name="Note 2 2 2 3 2 2 2 2 9" xfId="44884"/>
    <cellStyle name="Note 2 2 2 3 2 2 2 3" xfId="44885"/>
    <cellStyle name="Note 2 2 2 3 2 2 2 3 2" xfId="44886"/>
    <cellStyle name="Note 2 2 2 3 2 2 2 3 3" xfId="44887"/>
    <cellStyle name="Note 2 2 2 3 2 2 2 3 4" xfId="44888"/>
    <cellStyle name="Note 2 2 2 3 2 2 2 3 5" xfId="44889"/>
    <cellStyle name="Note 2 2 2 3 2 2 2 3 6" xfId="44890"/>
    <cellStyle name="Note 2 2 2 3 2 2 2 3 7" xfId="44891"/>
    <cellStyle name="Note 2 2 2 3 2 2 2 3 8" xfId="44892"/>
    <cellStyle name="Note 2 2 2 3 2 2 2 4" xfId="44893"/>
    <cellStyle name="Note 2 2 2 3 2 2 2 4 2" xfId="44894"/>
    <cellStyle name="Note 2 2 2 3 2 2 2 4 3" xfId="44895"/>
    <cellStyle name="Note 2 2 2 3 2 2 2 4 4" xfId="44896"/>
    <cellStyle name="Note 2 2 2 3 2 2 2 4 5" xfId="44897"/>
    <cellStyle name="Note 2 2 2 3 2 2 2 4 6" xfId="44898"/>
    <cellStyle name="Note 2 2 2 3 2 2 2 4 7" xfId="44899"/>
    <cellStyle name="Note 2 2 2 3 2 2 2 4 8" xfId="44900"/>
    <cellStyle name="Note 2 2 2 3 2 2 2 4 9" xfId="44901"/>
    <cellStyle name="Note 2 2 2 3 2 2 2 5" xfId="44902"/>
    <cellStyle name="Note 2 2 2 3 2 2 2 6" xfId="44903"/>
    <cellStyle name="Note 2 2 2 3 2 2 2 7" xfId="44904"/>
    <cellStyle name="Note 2 2 2 3 2 2 2 8" xfId="44905"/>
    <cellStyle name="Note 2 2 2 3 2 2 2 9" xfId="44906"/>
    <cellStyle name="Note 2 2 2 3 2 2 3" xfId="44907"/>
    <cellStyle name="Note 2 2 2 3 2 2 3 10" xfId="44908"/>
    <cellStyle name="Note 2 2 2 3 2 2 3 11" xfId="44909"/>
    <cellStyle name="Note 2 2 2 3 2 2 3 12" xfId="44910"/>
    <cellStyle name="Note 2 2 2 3 2 2 3 13" xfId="44911"/>
    <cellStyle name="Note 2 2 2 3 2 2 3 2" xfId="44912"/>
    <cellStyle name="Note 2 2 2 3 2 2 3 2 10" xfId="44913"/>
    <cellStyle name="Note 2 2 2 3 2 2 3 2 2" xfId="44914"/>
    <cellStyle name="Note 2 2 2 3 2 2 3 2 2 2" xfId="44915"/>
    <cellStyle name="Note 2 2 2 3 2 2 3 2 2 3" xfId="44916"/>
    <cellStyle name="Note 2 2 2 3 2 2 3 2 2 4" xfId="44917"/>
    <cellStyle name="Note 2 2 2 3 2 2 3 2 2 5" xfId="44918"/>
    <cellStyle name="Note 2 2 2 3 2 2 3 2 2 6" xfId="44919"/>
    <cellStyle name="Note 2 2 2 3 2 2 3 2 2 7" xfId="44920"/>
    <cellStyle name="Note 2 2 2 3 2 2 3 2 2 8" xfId="44921"/>
    <cellStyle name="Note 2 2 2 3 2 2 3 2 2 9" xfId="44922"/>
    <cellStyle name="Note 2 2 2 3 2 2 3 2 3" xfId="44923"/>
    <cellStyle name="Note 2 2 2 3 2 2 3 2 4" xfId="44924"/>
    <cellStyle name="Note 2 2 2 3 2 2 3 2 5" xfId="44925"/>
    <cellStyle name="Note 2 2 2 3 2 2 3 2 6" xfId="44926"/>
    <cellStyle name="Note 2 2 2 3 2 2 3 2 7" xfId="44927"/>
    <cellStyle name="Note 2 2 2 3 2 2 3 2 8" xfId="44928"/>
    <cellStyle name="Note 2 2 2 3 2 2 3 2 9" xfId="44929"/>
    <cellStyle name="Note 2 2 2 3 2 2 3 3" xfId="44930"/>
    <cellStyle name="Note 2 2 2 3 2 2 3 3 2" xfId="44931"/>
    <cellStyle name="Note 2 2 2 3 2 2 3 3 3" xfId="44932"/>
    <cellStyle name="Note 2 2 2 3 2 2 3 3 4" xfId="44933"/>
    <cellStyle name="Note 2 2 2 3 2 2 3 3 5" xfId="44934"/>
    <cellStyle name="Note 2 2 2 3 2 2 3 3 6" xfId="44935"/>
    <cellStyle name="Note 2 2 2 3 2 2 3 3 7" xfId="44936"/>
    <cellStyle name="Note 2 2 2 3 2 2 3 3 8" xfId="44937"/>
    <cellStyle name="Note 2 2 2 3 2 2 3 4" xfId="44938"/>
    <cellStyle name="Note 2 2 2 3 2 2 3 4 2" xfId="44939"/>
    <cellStyle name="Note 2 2 2 3 2 2 3 4 3" xfId="44940"/>
    <cellStyle name="Note 2 2 2 3 2 2 3 4 4" xfId="44941"/>
    <cellStyle name="Note 2 2 2 3 2 2 3 4 5" xfId="44942"/>
    <cellStyle name="Note 2 2 2 3 2 2 3 4 6" xfId="44943"/>
    <cellStyle name="Note 2 2 2 3 2 2 3 4 7" xfId="44944"/>
    <cellStyle name="Note 2 2 2 3 2 2 3 4 8" xfId="44945"/>
    <cellStyle name="Note 2 2 2 3 2 2 3 4 9" xfId="44946"/>
    <cellStyle name="Note 2 2 2 3 2 2 3 5" xfId="44947"/>
    <cellStyle name="Note 2 2 2 3 2 2 3 6" xfId="44948"/>
    <cellStyle name="Note 2 2 2 3 2 2 3 7" xfId="44949"/>
    <cellStyle name="Note 2 2 2 3 2 2 3 8" xfId="44950"/>
    <cellStyle name="Note 2 2 2 3 2 2 3 9" xfId="44951"/>
    <cellStyle name="Note 2 2 2 3 2 2 4" xfId="44952"/>
    <cellStyle name="Note 2 2 2 3 2 2 4 10" xfId="44953"/>
    <cellStyle name="Note 2 2 2 3 2 2 4 11" xfId="44954"/>
    <cellStyle name="Note 2 2 2 3 2 2 4 12" xfId="44955"/>
    <cellStyle name="Note 2 2 2 3 2 2 4 13" xfId="44956"/>
    <cellStyle name="Note 2 2 2 3 2 2 4 2" xfId="44957"/>
    <cellStyle name="Note 2 2 2 3 2 2 4 2 10" xfId="44958"/>
    <cellStyle name="Note 2 2 2 3 2 2 4 2 2" xfId="44959"/>
    <cellStyle name="Note 2 2 2 3 2 2 4 2 2 2" xfId="44960"/>
    <cellStyle name="Note 2 2 2 3 2 2 4 2 2 3" xfId="44961"/>
    <cellStyle name="Note 2 2 2 3 2 2 4 2 2 4" xfId="44962"/>
    <cellStyle name="Note 2 2 2 3 2 2 4 2 2 5" xfId="44963"/>
    <cellStyle name="Note 2 2 2 3 2 2 4 2 2 6" xfId="44964"/>
    <cellStyle name="Note 2 2 2 3 2 2 4 2 2 7" xfId="44965"/>
    <cellStyle name="Note 2 2 2 3 2 2 4 2 2 8" xfId="44966"/>
    <cellStyle name="Note 2 2 2 3 2 2 4 2 2 9" xfId="44967"/>
    <cellStyle name="Note 2 2 2 3 2 2 4 2 3" xfId="44968"/>
    <cellStyle name="Note 2 2 2 3 2 2 4 2 4" xfId="44969"/>
    <cellStyle name="Note 2 2 2 3 2 2 4 2 5" xfId="44970"/>
    <cellStyle name="Note 2 2 2 3 2 2 4 2 6" xfId="44971"/>
    <cellStyle name="Note 2 2 2 3 2 2 4 2 7" xfId="44972"/>
    <cellStyle name="Note 2 2 2 3 2 2 4 2 8" xfId="44973"/>
    <cellStyle name="Note 2 2 2 3 2 2 4 2 9" xfId="44974"/>
    <cellStyle name="Note 2 2 2 3 2 2 4 3" xfId="44975"/>
    <cellStyle name="Note 2 2 2 3 2 2 4 3 2" xfId="44976"/>
    <cellStyle name="Note 2 2 2 3 2 2 4 3 3" xfId="44977"/>
    <cellStyle name="Note 2 2 2 3 2 2 4 3 4" xfId="44978"/>
    <cellStyle name="Note 2 2 2 3 2 2 4 3 5" xfId="44979"/>
    <cellStyle name="Note 2 2 2 3 2 2 4 3 6" xfId="44980"/>
    <cellStyle name="Note 2 2 2 3 2 2 4 3 7" xfId="44981"/>
    <cellStyle name="Note 2 2 2 3 2 2 4 3 8" xfId="44982"/>
    <cellStyle name="Note 2 2 2 3 2 2 4 4" xfId="44983"/>
    <cellStyle name="Note 2 2 2 3 2 2 4 4 2" xfId="44984"/>
    <cellStyle name="Note 2 2 2 3 2 2 4 4 3" xfId="44985"/>
    <cellStyle name="Note 2 2 2 3 2 2 4 4 4" xfId="44986"/>
    <cellStyle name="Note 2 2 2 3 2 2 4 4 5" xfId="44987"/>
    <cellStyle name="Note 2 2 2 3 2 2 4 4 6" xfId="44988"/>
    <cellStyle name="Note 2 2 2 3 2 2 4 4 7" xfId="44989"/>
    <cellStyle name="Note 2 2 2 3 2 2 4 4 8" xfId="44990"/>
    <cellStyle name="Note 2 2 2 3 2 2 4 4 9" xfId="44991"/>
    <cellStyle name="Note 2 2 2 3 2 2 4 5" xfId="44992"/>
    <cellStyle name="Note 2 2 2 3 2 2 4 6" xfId="44993"/>
    <cellStyle name="Note 2 2 2 3 2 2 4 7" xfId="44994"/>
    <cellStyle name="Note 2 2 2 3 2 2 4 8" xfId="44995"/>
    <cellStyle name="Note 2 2 2 3 2 2 4 9" xfId="44996"/>
    <cellStyle name="Note 2 2 2 3 2 2 5" xfId="44997"/>
    <cellStyle name="Note 2 2 2 3 2 2 5 10" xfId="44998"/>
    <cellStyle name="Note 2 2 2 3 2 2 5 11" xfId="44999"/>
    <cellStyle name="Note 2 2 2 3 2 2 5 12" xfId="45000"/>
    <cellStyle name="Note 2 2 2 3 2 2 5 13" xfId="45001"/>
    <cellStyle name="Note 2 2 2 3 2 2 5 2" xfId="45002"/>
    <cellStyle name="Note 2 2 2 3 2 2 5 2 10" xfId="45003"/>
    <cellStyle name="Note 2 2 2 3 2 2 5 2 2" xfId="45004"/>
    <cellStyle name="Note 2 2 2 3 2 2 5 2 2 2" xfId="45005"/>
    <cellStyle name="Note 2 2 2 3 2 2 5 2 2 3" xfId="45006"/>
    <cellStyle name="Note 2 2 2 3 2 2 5 2 2 4" xfId="45007"/>
    <cellStyle name="Note 2 2 2 3 2 2 5 2 2 5" xfId="45008"/>
    <cellStyle name="Note 2 2 2 3 2 2 5 2 2 6" xfId="45009"/>
    <cellStyle name="Note 2 2 2 3 2 2 5 2 2 7" xfId="45010"/>
    <cellStyle name="Note 2 2 2 3 2 2 5 2 2 8" xfId="45011"/>
    <cellStyle name="Note 2 2 2 3 2 2 5 2 2 9" xfId="45012"/>
    <cellStyle name="Note 2 2 2 3 2 2 5 2 3" xfId="45013"/>
    <cellStyle name="Note 2 2 2 3 2 2 5 2 4" xfId="45014"/>
    <cellStyle name="Note 2 2 2 3 2 2 5 2 5" xfId="45015"/>
    <cellStyle name="Note 2 2 2 3 2 2 5 2 6" xfId="45016"/>
    <cellStyle name="Note 2 2 2 3 2 2 5 2 7" xfId="45017"/>
    <cellStyle name="Note 2 2 2 3 2 2 5 2 8" xfId="45018"/>
    <cellStyle name="Note 2 2 2 3 2 2 5 2 9" xfId="45019"/>
    <cellStyle name="Note 2 2 2 3 2 2 5 3" xfId="45020"/>
    <cellStyle name="Note 2 2 2 3 2 2 5 3 2" xfId="45021"/>
    <cellStyle name="Note 2 2 2 3 2 2 5 3 3" xfId="45022"/>
    <cellStyle name="Note 2 2 2 3 2 2 5 3 4" xfId="45023"/>
    <cellStyle name="Note 2 2 2 3 2 2 5 3 5" xfId="45024"/>
    <cellStyle name="Note 2 2 2 3 2 2 5 3 6" xfId="45025"/>
    <cellStyle name="Note 2 2 2 3 2 2 5 3 7" xfId="45026"/>
    <cellStyle name="Note 2 2 2 3 2 2 5 3 8" xfId="45027"/>
    <cellStyle name="Note 2 2 2 3 2 2 5 4" xfId="45028"/>
    <cellStyle name="Note 2 2 2 3 2 2 5 4 2" xfId="45029"/>
    <cellStyle name="Note 2 2 2 3 2 2 5 4 3" xfId="45030"/>
    <cellStyle name="Note 2 2 2 3 2 2 5 4 4" xfId="45031"/>
    <cellStyle name="Note 2 2 2 3 2 2 5 4 5" xfId="45032"/>
    <cellStyle name="Note 2 2 2 3 2 2 5 4 6" xfId="45033"/>
    <cellStyle name="Note 2 2 2 3 2 2 5 4 7" xfId="45034"/>
    <cellStyle name="Note 2 2 2 3 2 2 5 4 8" xfId="45035"/>
    <cellStyle name="Note 2 2 2 3 2 2 5 4 9" xfId="45036"/>
    <cellStyle name="Note 2 2 2 3 2 2 5 5" xfId="45037"/>
    <cellStyle name="Note 2 2 2 3 2 2 5 6" xfId="45038"/>
    <cellStyle name="Note 2 2 2 3 2 2 5 7" xfId="45039"/>
    <cellStyle name="Note 2 2 2 3 2 2 5 8" xfId="45040"/>
    <cellStyle name="Note 2 2 2 3 2 2 5 9" xfId="45041"/>
    <cellStyle name="Note 2 2 2 3 2 2 6" xfId="45042"/>
    <cellStyle name="Note 2 2 2 3 2 2 6 10" xfId="45043"/>
    <cellStyle name="Note 2 2 2 3 2 2 6 2" xfId="45044"/>
    <cellStyle name="Note 2 2 2 3 2 2 6 2 2" xfId="45045"/>
    <cellStyle name="Note 2 2 2 3 2 2 6 2 3" xfId="45046"/>
    <cellStyle name="Note 2 2 2 3 2 2 6 2 4" xfId="45047"/>
    <cellStyle name="Note 2 2 2 3 2 2 6 2 5" xfId="45048"/>
    <cellStyle name="Note 2 2 2 3 2 2 6 2 6" xfId="45049"/>
    <cellStyle name="Note 2 2 2 3 2 2 6 2 7" xfId="45050"/>
    <cellStyle name="Note 2 2 2 3 2 2 6 2 8" xfId="45051"/>
    <cellStyle name="Note 2 2 2 3 2 2 6 2 9" xfId="45052"/>
    <cellStyle name="Note 2 2 2 3 2 2 6 3" xfId="45053"/>
    <cellStyle name="Note 2 2 2 3 2 2 6 4" xfId="45054"/>
    <cellStyle name="Note 2 2 2 3 2 2 6 5" xfId="45055"/>
    <cellStyle name="Note 2 2 2 3 2 2 6 6" xfId="45056"/>
    <cellStyle name="Note 2 2 2 3 2 2 6 7" xfId="45057"/>
    <cellStyle name="Note 2 2 2 3 2 2 6 8" xfId="45058"/>
    <cellStyle name="Note 2 2 2 3 2 2 6 9" xfId="45059"/>
    <cellStyle name="Note 2 2 2 3 2 2 7" xfId="45060"/>
    <cellStyle name="Note 2 2 2 3 2 2 7 2" xfId="45061"/>
    <cellStyle name="Note 2 2 2 3 2 2 7 3" xfId="45062"/>
    <cellStyle name="Note 2 2 2 3 2 2 7 4" xfId="45063"/>
    <cellStyle name="Note 2 2 2 3 2 2 7 5" xfId="45064"/>
    <cellStyle name="Note 2 2 2 3 2 2 7 6" xfId="45065"/>
    <cellStyle name="Note 2 2 2 3 2 2 7 7" xfId="45066"/>
    <cellStyle name="Note 2 2 2 3 2 2 7 8" xfId="45067"/>
    <cellStyle name="Note 2 2 2 3 2 2 8" xfId="45068"/>
    <cellStyle name="Note 2 2 2 3 2 2 8 2" xfId="45069"/>
    <cellStyle name="Note 2 2 2 3 2 2 8 3" xfId="45070"/>
    <cellStyle name="Note 2 2 2 3 2 2 8 4" xfId="45071"/>
    <cellStyle name="Note 2 2 2 3 2 2 8 5" xfId="45072"/>
    <cellStyle name="Note 2 2 2 3 2 2 8 6" xfId="45073"/>
    <cellStyle name="Note 2 2 2 3 2 2 8 7" xfId="45074"/>
    <cellStyle name="Note 2 2 2 3 2 2 8 8" xfId="45075"/>
    <cellStyle name="Note 2 2 2 3 2 2 8 9" xfId="45076"/>
    <cellStyle name="Note 2 2 2 3 2 2 9" xfId="45077"/>
    <cellStyle name="Note 2 2 2 3 2 20" xfId="45078"/>
    <cellStyle name="Note 2 2 2 3 2 21" xfId="45079"/>
    <cellStyle name="Note 2 2 2 3 2 22" xfId="45080"/>
    <cellStyle name="Note 2 2 2 3 2 23" xfId="45081"/>
    <cellStyle name="Note 2 2 2 3 2 24" xfId="45082"/>
    <cellStyle name="Note 2 2 2 3 2 25" xfId="45083"/>
    <cellStyle name="Note 2 2 2 3 2 26" xfId="45084"/>
    <cellStyle name="Note 2 2 2 3 2 3" xfId="45085"/>
    <cellStyle name="Note 2 2 2 3 2 3 10" xfId="45086"/>
    <cellStyle name="Note 2 2 2 3 2 3 11" xfId="45087"/>
    <cellStyle name="Note 2 2 2 3 2 3 12" xfId="45088"/>
    <cellStyle name="Note 2 2 2 3 2 3 13" xfId="45089"/>
    <cellStyle name="Note 2 2 2 3 2 3 14" xfId="45090"/>
    <cellStyle name="Note 2 2 2 3 2 3 15" xfId="45091"/>
    <cellStyle name="Note 2 2 2 3 2 3 16" xfId="45092"/>
    <cellStyle name="Note 2 2 2 3 2 3 17" xfId="45093"/>
    <cellStyle name="Note 2 2 2 3 2 3 18" xfId="45094"/>
    <cellStyle name="Note 2 2 2 3 2 3 2" xfId="45095"/>
    <cellStyle name="Note 2 2 2 3 2 3 2 10" xfId="45096"/>
    <cellStyle name="Note 2 2 2 3 2 3 2 11" xfId="45097"/>
    <cellStyle name="Note 2 2 2 3 2 3 2 12" xfId="45098"/>
    <cellStyle name="Note 2 2 2 3 2 3 2 13" xfId="45099"/>
    <cellStyle name="Note 2 2 2 3 2 3 2 2" xfId="45100"/>
    <cellStyle name="Note 2 2 2 3 2 3 2 2 10" xfId="45101"/>
    <cellStyle name="Note 2 2 2 3 2 3 2 2 2" xfId="45102"/>
    <cellStyle name="Note 2 2 2 3 2 3 2 2 2 2" xfId="45103"/>
    <cellStyle name="Note 2 2 2 3 2 3 2 2 2 3" xfId="45104"/>
    <cellStyle name="Note 2 2 2 3 2 3 2 2 2 4" xfId="45105"/>
    <cellStyle name="Note 2 2 2 3 2 3 2 2 2 5" xfId="45106"/>
    <cellStyle name="Note 2 2 2 3 2 3 2 2 2 6" xfId="45107"/>
    <cellStyle name="Note 2 2 2 3 2 3 2 2 2 7" xfId="45108"/>
    <cellStyle name="Note 2 2 2 3 2 3 2 2 2 8" xfId="45109"/>
    <cellStyle name="Note 2 2 2 3 2 3 2 2 2 9" xfId="45110"/>
    <cellStyle name="Note 2 2 2 3 2 3 2 2 3" xfId="45111"/>
    <cellStyle name="Note 2 2 2 3 2 3 2 2 4" xfId="45112"/>
    <cellStyle name="Note 2 2 2 3 2 3 2 2 5" xfId="45113"/>
    <cellStyle name="Note 2 2 2 3 2 3 2 2 6" xfId="45114"/>
    <cellStyle name="Note 2 2 2 3 2 3 2 2 7" xfId="45115"/>
    <cellStyle name="Note 2 2 2 3 2 3 2 2 8" xfId="45116"/>
    <cellStyle name="Note 2 2 2 3 2 3 2 2 9" xfId="45117"/>
    <cellStyle name="Note 2 2 2 3 2 3 2 3" xfId="45118"/>
    <cellStyle name="Note 2 2 2 3 2 3 2 3 2" xfId="45119"/>
    <cellStyle name="Note 2 2 2 3 2 3 2 3 3" xfId="45120"/>
    <cellStyle name="Note 2 2 2 3 2 3 2 3 4" xfId="45121"/>
    <cellStyle name="Note 2 2 2 3 2 3 2 3 5" xfId="45122"/>
    <cellStyle name="Note 2 2 2 3 2 3 2 3 6" xfId="45123"/>
    <cellStyle name="Note 2 2 2 3 2 3 2 3 7" xfId="45124"/>
    <cellStyle name="Note 2 2 2 3 2 3 2 3 8" xfId="45125"/>
    <cellStyle name="Note 2 2 2 3 2 3 2 4" xfId="45126"/>
    <cellStyle name="Note 2 2 2 3 2 3 2 4 2" xfId="45127"/>
    <cellStyle name="Note 2 2 2 3 2 3 2 4 3" xfId="45128"/>
    <cellStyle name="Note 2 2 2 3 2 3 2 4 4" xfId="45129"/>
    <cellStyle name="Note 2 2 2 3 2 3 2 4 5" xfId="45130"/>
    <cellStyle name="Note 2 2 2 3 2 3 2 4 6" xfId="45131"/>
    <cellStyle name="Note 2 2 2 3 2 3 2 4 7" xfId="45132"/>
    <cellStyle name="Note 2 2 2 3 2 3 2 4 8" xfId="45133"/>
    <cellStyle name="Note 2 2 2 3 2 3 2 4 9" xfId="45134"/>
    <cellStyle name="Note 2 2 2 3 2 3 2 5" xfId="45135"/>
    <cellStyle name="Note 2 2 2 3 2 3 2 6" xfId="45136"/>
    <cellStyle name="Note 2 2 2 3 2 3 2 7" xfId="45137"/>
    <cellStyle name="Note 2 2 2 3 2 3 2 8" xfId="45138"/>
    <cellStyle name="Note 2 2 2 3 2 3 2 9" xfId="45139"/>
    <cellStyle name="Note 2 2 2 3 2 3 3" xfId="45140"/>
    <cellStyle name="Note 2 2 2 3 2 3 3 10" xfId="45141"/>
    <cellStyle name="Note 2 2 2 3 2 3 3 11" xfId="45142"/>
    <cellStyle name="Note 2 2 2 3 2 3 3 12" xfId="45143"/>
    <cellStyle name="Note 2 2 2 3 2 3 3 13" xfId="45144"/>
    <cellStyle name="Note 2 2 2 3 2 3 3 2" xfId="45145"/>
    <cellStyle name="Note 2 2 2 3 2 3 3 2 10" xfId="45146"/>
    <cellStyle name="Note 2 2 2 3 2 3 3 2 2" xfId="45147"/>
    <cellStyle name="Note 2 2 2 3 2 3 3 2 2 2" xfId="45148"/>
    <cellStyle name="Note 2 2 2 3 2 3 3 2 2 3" xfId="45149"/>
    <cellStyle name="Note 2 2 2 3 2 3 3 2 2 4" xfId="45150"/>
    <cellStyle name="Note 2 2 2 3 2 3 3 2 2 5" xfId="45151"/>
    <cellStyle name="Note 2 2 2 3 2 3 3 2 2 6" xfId="45152"/>
    <cellStyle name="Note 2 2 2 3 2 3 3 2 2 7" xfId="45153"/>
    <cellStyle name="Note 2 2 2 3 2 3 3 2 2 8" xfId="45154"/>
    <cellStyle name="Note 2 2 2 3 2 3 3 2 2 9" xfId="45155"/>
    <cellStyle name="Note 2 2 2 3 2 3 3 2 3" xfId="45156"/>
    <cellStyle name="Note 2 2 2 3 2 3 3 2 4" xfId="45157"/>
    <cellStyle name="Note 2 2 2 3 2 3 3 2 5" xfId="45158"/>
    <cellStyle name="Note 2 2 2 3 2 3 3 2 6" xfId="45159"/>
    <cellStyle name="Note 2 2 2 3 2 3 3 2 7" xfId="45160"/>
    <cellStyle name="Note 2 2 2 3 2 3 3 2 8" xfId="45161"/>
    <cellStyle name="Note 2 2 2 3 2 3 3 2 9" xfId="45162"/>
    <cellStyle name="Note 2 2 2 3 2 3 3 3" xfId="45163"/>
    <cellStyle name="Note 2 2 2 3 2 3 3 3 2" xfId="45164"/>
    <cellStyle name="Note 2 2 2 3 2 3 3 3 3" xfId="45165"/>
    <cellStyle name="Note 2 2 2 3 2 3 3 3 4" xfId="45166"/>
    <cellStyle name="Note 2 2 2 3 2 3 3 3 5" xfId="45167"/>
    <cellStyle name="Note 2 2 2 3 2 3 3 3 6" xfId="45168"/>
    <cellStyle name="Note 2 2 2 3 2 3 3 3 7" xfId="45169"/>
    <cellStyle name="Note 2 2 2 3 2 3 3 3 8" xfId="45170"/>
    <cellStyle name="Note 2 2 2 3 2 3 3 4" xfId="45171"/>
    <cellStyle name="Note 2 2 2 3 2 3 3 4 2" xfId="45172"/>
    <cellStyle name="Note 2 2 2 3 2 3 3 4 3" xfId="45173"/>
    <cellStyle name="Note 2 2 2 3 2 3 3 4 4" xfId="45174"/>
    <cellStyle name="Note 2 2 2 3 2 3 3 4 5" xfId="45175"/>
    <cellStyle name="Note 2 2 2 3 2 3 3 4 6" xfId="45176"/>
    <cellStyle name="Note 2 2 2 3 2 3 3 4 7" xfId="45177"/>
    <cellStyle name="Note 2 2 2 3 2 3 3 4 8" xfId="45178"/>
    <cellStyle name="Note 2 2 2 3 2 3 3 4 9" xfId="45179"/>
    <cellStyle name="Note 2 2 2 3 2 3 3 5" xfId="45180"/>
    <cellStyle name="Note 2 2 2 3 2 3 3 6" xfId="45181"/>
    <cellStyle name="Note 2 2 2 3 2 3 3 7" xfId="45182"/>
    <cellStyle name="Note 2 2 2 3 2 3 3 8" xfId="45183"/>
    <cellStyle name="Note 2 2 2 3 2 3 3 9" xfId="45184"/>
    <cellStyle name="Note 2 2 2 3 2 3 4" xfId="45185"/>
    <cellStyle name="Note 2 2 2 3 2 3 4 10" xfId="45186"/>
    <cellStyle name="Note 2 2 2 3 2 3 4 11" xfId="45187"/>
    <cellStyle name="Note 2 2 2 3 2 3 4 12" xfId="45188"/>
    <cellStyle name="Note 2 2 2 3 2 3 4 13" xfId="45189"/>
    <cellStyle name="Note 2 2 2 3 2 3 4 2" xfId="45190"/>
    <cellStyle name="Note 2 2 2 3 2 3 4 2 10" xfId="45191"/>
    <cellStyle name="Note 2 2 2 3 2 3 4 2 2" xfId="45192"/>
    <cellStyle name="Note 2 2 2 3 2 3 4 2 2 2" xfId="45193"/>
    <cellStyle name="Note 2 2 2 3 2 3 4 2 2 3" xfId="45194"/>
    <cellStyle name="Note 2 2 2 3 2 3 4 2 2 4" xfId="45195"/>
    <cellStyle name="Note 2 2 2 3 2 3 4 2 2 5" xfId="45196"/>
    <cellStyle name="Note 2 2 2 3 2 3 4 2 2 6" xfId="45197"/>
    <cellStyle name="Note 2 2 2 3 2 3 4 2 2 7" xfId="45198"/>
    <cellStyle name="Note 2 2 2 3 2 3 4 2 2 8" xfId="45199"/>
    <cellStyle name="Note 2 2 2 3 2 3 4 2 2 9" xfId="45200"/>
    <cellStyle name="Note 2 2 2 3 2 3 4 2 3" xfId="45201"/>
    <cellStyle name="Note 2 2 2 3 2 3 4 2 4" xfId="45202"/>
    <cellStyle name="Note 2 2 2 3 2 3 4 2 5" xfId="45203"/>
    <cellStyle name="Note 2 2 2 3 2 3 4 2 6" xfId="45204"/>
    <cellStyle name="Note 2 2 2 3 2 3 4 2 7" xfId="45205"/>
    <cellStyle name="Note 2 2 2 3 2 3 4 2 8" xfId="45206"/>
    <cellStyle name="Note 2 2 2 3 2 3 4 2 9" xfId="45207"/>
    <cellStyle name="Note 2 2 2 3 2 3 4 3" xfId="45208"/>
    <cellStyle name="Note 2 2 2 3 2 3 4 3 2" xfId="45209"/>
    <cellStyle name="Note 2 2 2 3 2 3 4 3 3" xfId="45210"/>
    <cellStyle name="Note 2 2 2 3 2 3 4 3 4" xfId="45211"/>
    <cellStyle name="Note 2 2 2 3 2 3 4 3 5" xfId="45212"/>
    <cellStyle name="Note 2 2 2 3 2 3 4 3 6" xfId="45213"/>
    <cellStyle name="Note 2 2 2 3 2 3 4 3 7" xfId="45214"/>
    <cellStyle name="Note 2 2 2 3 2 3 4 3 8" xfId="45215"/>
    <cellStyle name="Note 2 2 2 3 2 3 4 4" xfId="45216"/>
    <cellStyle name="Note 2 2 2 3 2 3 4 4 2" xfId="45217"/>
    <cellStyle name="Note 2 2 2 3 2 3 4 4 3" xfId="45218"/>
    <cellStyle name="Note 2 2 2 3 2 3 4 4 4" xfId="45219"/>
    <cellStyle name="Note 2 2 2 3 2 3 4 4 5" xfId="45220"/>
    <cellStyle name="Note 2 2 2 3 2 3 4 4 6" xfId="45221"/>
    <cellStyle name="Note 2 2 2 3 2 3 4 4 7" xfId="45222"/>
    <cellStyle name="Note 2 2 2 3 2 3 4 4 8" xfId="45223"/>
    <cellStyle name="Note 2 2 2 3 2 3 4 4 9" xfId="45224"/>
    <cellStyle name="Note 2 2 2 3 2 3 4 5" xfId="45225"/>
    <cellStyle name="Note 2 2 2 3 2 3 4 6" xfId="45226"/>
    <cellStyle name="Note 2 2 2 3 2 3 4 7" xfId="45227"/>
    <cellStyle name="Note 2 2 2 3 2 3 4 8" xfId="45228"/>
    <cellStyle name="Note 2 2 2 3 2 3 4 9" xfId="45229"/>
    <cellStyle name="Note 2 2 2 3 2 3 5" xfId="45230"/>
    <cellStyle name="Note 2 2 2 3 2 3 5 10" xfId="45231"/>
    <cellStyle name="Note 2 2 2 3 2 3 5 11" xfId="45232"/>
    <cellStyle name="Note 2 2 2 3 2 3 5 12" xfId="45233"/>
    <cellStyle name="Note 2 2 2 3 2 3 5 13" xfId="45234"/>
    <cellStyle name="Note 2 2 2 3 2 3 5 2" xfId="45235"/>
    <cellStyle name="Note 2 2 2 3 2 3 5 2 10" xfId="45236"/>
    <cellStyle name="Note 2 2 2 3 2 3 5 2 2" xfId="45237"/>
    <cellStyle name="Note 2 2 2 3 2 3 5 2 2 2" xfId="45238"/>
    <cellStyle name="Note 2 2 2 3 2 3 5 2 2 3" xfId="45239"/>
    <cellStyle name="Note 2 2 2 3 2 3 5 2 2 4" xfId="45240"/>
    <cellStyle name="Note 2 2 2 3 2 3 5 2 2 5" xfId="45241"/>
    <cellStyle name="Note 2 2 2 3 2 3 5 2 2 6" xfId="45242"/>
    <cellStyle name="Note 2 2 2 3 2 3 5 2 2 7" xfId="45243"/>
    <cellStyle name="Note 2 2 2 3 2 3 5 2 2 8" xfId="45244"/>
    <cellStyle name="Note 2 2 2 3 2 3 5 2 2 9" xfId="45245"/>
    <cellStyle name="Note 2 2 2 3 2 3 5 2 3" xfId="45246"/>
    <cellStyle name="Note 2 2 2 3 2 3 5 2 4" xfId="45247"/>
    <cellStyle name="Note 2 2 2 3 2 3 5 2 5" xfId="45248"/>
    <cellStyle name="Note 2 2 2 3 2 3 5 2 6" xfId="45249"/>
    <cellStyle name="Note 2 2 2 3 2 3 5 2 7" xfId="45250"/>
    <cellStyle name="Note 2 2 2 3 2 3 5 2 8" xfId="45251"/>
    <cellStyle name="Note 2 2 2 3 2 3 5 2 9" xfId="45252"/>
    <cellStyle name="Note 2 2 2 3 2 3 5 3" xfId="45253"/>
    <cellStyle name="Note 2 2 2 3 2 3 5 3 2" xfId="45254"/>
    <cellStyle name="Note 2 2 2 3 2 3 5 3 3" xfId="45255"/>
    <cellStyle name="Note 2 2 2 3 2 3 5 3 4" xfId="45256"/>
    <cellStyle name="Note 2 2 2 3 2 3 5 3 5" xfId="45257"/>
    <cellStyle name="Note 2 2 2 3 2 3 5 3 6" xfId="45258"/>
    <cellStyle name="Note 2 2 2 3 2 3 5 3 7" xfId="45259"/>
    <cellStyle name="Note 2 2 2 3 2 3 5 3 8" xfId="45260"/>
    <cellStyle name="Note 2 2 2 3 2 3 5 4" xfId="45261"/>
    <cellStyle name="Note 2 2 2 3 2 3 5 4 2" xfId="45262"/>
    <cellStyle name="Note 2 2 2 3 2 3 5 4 3" xfId="45263"/>
    <cellStyle name="Note 2 2 2 3 2 3 5 4 4" xfId="45264"/>
    <cellStyle name="Note 2 2 2 3 2 3 5 4 5" xfId="45265"/>
    <cellStyle name="Note 2 2 2 3 2 3 5 4 6" xfId="45266"/>
    <cellStyle name="Note 2 2 2 3 2 3 5 4 7" xfId="45267"/>
    <cellStyle name="Note 2 2 2 3 2 3 5 4 8" xfId="45268"/>
    <cellStyle name="Note 2 2 2 3 2 3 5 4 9" xfId="45269"/>
    <cellStyle name="Note 2 2 2 3 2 3 5 5" xfId="45270"/>
    <cellStyle name="Note 2 2 2 3 2 3 5 6" xfId="45271"/>
    <cellStyle name="Note 2 2 2 3 2 3 5 7" xfId="45272"/>
    <cellStyle name="Note 2 2 2 3 2 3 5 8" xfId="45273"/>
    <cellStyle name="Note 2 2 2 3 2 3 5 9" xfId="45274"/>
    <cellStyle name="Note 2 2 2 3 2 3 6" xfId="45275"/>
    <cellStyle name="Note 2 2 2 3 2 3 6 10" xfId="45276"/>
    <cellStyle name="Note 2 2 2 3 2 3 6 2" xfId="45277"/>
    <cellStyle name="Note 2 2 2 3 2 3 6 2 2" xfId="45278"/>
    <cellStyle name="Note 2 2 2 3 2 3 6 2 3" xfId="45279"/>
    <cellStyle name="Note 2 2 2 3 2 3 6 2 4" xfId="45280"/>
    <cellStyle name="Note 2 2 2 3 2 3 6 2 5" xfId="45281"/>
    <cellStyle name="Note 2 2 2 3 2 3 6 2 6" xfId="45282"/>
    <cellStyle name="Note 2 2 2 3 2 3 6 2 7" xfId="45283"/>
    <cellStyle name="Note 2 2 2 3 2 3 6 2 8" xfId="45284"/>
    <cellStyle name="Note 2 2 2 3 2 3 6 2 9" xfId="45285"/>
    <cellStyle name="Note 2 2 2 3 2 3 6 3" xfId="45286"/>
    <cellStyle name="Note 2 2 2 3 2 3 6 4" xfId="45287"/>
    <cellStyle name="Note 2 2 2 3 2 3 6 5" xfId="45288"/>
    <cellStyle name="Note 2 2 2 3 2 3 6 6" xfId="45289"/>
    <cellStyle name="Note 2 2 2 3 2 3 6 7" xfId="45290"/>
    <cellStyle name="Note 2 2 2 3 2 3 6 8" xfId="45291"/>
    <cellStyle name="Note 2 2 2 3 2 3 6 9" xfId="45292"/>
    <cellStyle name="Note 2 2 2 3 2 3 7" xfId="45293"/>
    <cellStyle name="Note 2 2 2 3 2 3 7 2" xfId="45294"/>
    <cellStyle name="Note 2 2 2 3 2 3 7 3" xfId="45295"/>
    <cellStyle name="Note 2 2 2 3 2 3 7 4" xfId="45296"/>
    <cellStyle name="Note 2 2 2 3 2 3 7 5" xfId="45297"/>
    <cellStyle name="Note 2 2 2 3 2 3 7 6" xfId="45298"/>
    <cellStyle name="Note 2 2 2 3 2 3 7 7" xfId="45299"/>
    <cellStyle name="Note 2 2 2 3 2 3 7 8" xfId="45300"/>
    <cellStyle name="Note 2 2 2 3 2 3 8" xfId="45301"/>
    <cellStyle name="Note 2 2 2 3 2 3 8 2" xfId="45302"/>
    <cellStyle name="Note 2 2 2 3 2 3 8 3" xfId="45303"/>
    <cellStyle name="Note 2 2 2 3 2 3 8 4" xfId="45304"/>
    <cellStyle name="Note 2 2 2 3 2 3 8 5" xfId="45305"/>
    <cellStyle name="Note 2 2 2 3 2 3 8 6" xfId="45306"/>
    <cellStyle name="Note 2 2 2 3 2 3 8 7" xfId="45307"/>
    <cellStyle name="Note 2 2 2 3 2 3 8 8" xfId="45308"/>
    <cellStyle name="Note 2 2 2 3 2 3 8 9" xfId="45309"/>
    <cellStyle name="Note 2 2 2 3 2 3 9" xfId="45310"/>
    <cellStyle name="Note 2 2 2 3 2 4" xfId="45311"/>
    <cellStyle name="Note 2 2 2 3 2 4 10" xfId="45312"/>
    <cellStyle name="Note 2 2 2 3 2 4 11" xfId="45313"/>
    <cellStyle name="Note 2 2 2 3 2 4 12" xfId="45314"/>
    <cellStyle name="Note 2 2 2 3 2 4 13" xfId="45315"/>
    <cellStyle name="Note 2 2 2 3 2 4 2" xfId="45316"/>
    <cellStyle name="Note 2 2 2 3 2 4 2 10" xfId="45317"/>
    <cellStyle name="Note 2 2 2 3 2 4 2 2" xfId="45318"/>
    <cellStyle name="Note 2 2 2 3 2 4 2 2 2" xfId="45319"/>
    <cellStyle name="Note 2 2 2 3 2 4 2 2 3" xfId="45320"/>
    <cellStyle name="Note 2 2 2 3 2 4 2 2 4" xfId="45321"/>
    <cellStyle name="Note 2 2 2 3 2 4 2 2 5" xfId="45322"/>
    <cellStyle name="Note 2 2 2 3 2 4 2 2 6" xfId="45323"/>
    <cellStyle name="Note 2 2 2 3 2 4 2 2 7" xfId="45324"/>
    <cellStyle name="Note 2 2 2 3 2 4 2 2 8" xfId="45325"/>
    <cellStyle name="Note 2 2 2 3 2 4 2 2 9" xfId="45326"/>
    <cellStyle name="Note 2 2 2 3 2 4 2 3" xfId="45327"/>
    <cellStyle name="Note 2 2 2 3 2 4 2 4" xfId="45328"/>
    <cellStyle name="Note 2 2 2 3 2 4 2 5" xfId="45329"/>
    <cellStyle name="Note 2 2 2 3 2 4 2 6" xfId="45330"/>
    <cellStyle name="Note 2 2 2 3 2 4 2 7" xfId="45331"/>
    <cellStyle name="Note 2 2 2 3 2 4 2 8" xfId="45332"/>
    <cellStyle name="Note 2 2 2 3 2 4 2 9" xfId="45333"/>
    <cellStyle name="Note 2 2 2 3 2 4 3" xfId="45334"/>
    <cellStyle name="Note 2 2 2 3 2 4 3 2" xfId="45335"/>
    <cellStyle name="Note 2 2 2 3 2 4 3 3" xfId="45336"/>
    <cellStyle name="Note 2 2 2 3 2 4 3 4" xfId="45337"/>
    <cellStyle name="Note 2 2 2 3 2 4 3 5" xfId="45338"/>
    <cellStyle name="Note 2 2 2 3 2 4 3 6" xfId="45339"/>
    <cellStyle name="Note 2 2 2 3 2 4 3 7" xfId="45340"/>
    <cellStyle name="Note 2 2 2 3 2 4 3 8" xfId="45341"/>
    <cellStyle name="Note 2 2 2 3 2 4 4" xfId="45342"/>
    <cellStyle name="Note 2 2 2 3 2 4 4 2" xfId="45343"/>
    <cellStyle name="Note 2 2 2 3 2 4 4 3" xfId="45344"/>
    <cellStyle name="Note 2 2 2 3 2 4 4 4" xfId="45345"/>
    <cellStyle name="Note 2 2 2 3 2 4 4 5" xfId="45346"/>
    <cellStyle name="Note 2 2 2 3 2 4 4 6" xfId="45347"/>
    <cellStyle name="Note 2 2 2 3 2 4 4 7" xfId="45348"/>
    <cellStyle name="Note 2 2 2 3 2 4 4 8" xfId="45349"/>
    <cellStyle name="Note 2 2 2 3 2 4 4 9" xfId="45350"/>
    <cellStyle name="Note 2 2 2 3 2 4 5" xfId="45351"/>
    <cellStyle name="Note 2 2 2 3 2 4 6" xfId="45352"/>
    <cellStyle name="Note 2 2 2 3 2 4 7" xfId="45353"/>
    <cellStyle name="Note 2 2 2 3 2 4 8" xfId="45354"/>
    <cellStyle name="Note 2 2 2 3 2 4 9" xfId="45355"/>
    <cellStyle name="Note 2 2 2 3 2 5" xfId="45356"/>
    <cellStyle name="Note 2 2 2 3 2 5 2" xfId="45357"/>
    <cellStyle name="Note 2 2 2 3 2 5 3" xfId="45358"/>
    <cellStyle name="Note 2 2 2 3 2 5 4" xfId="45359"/>
    <cellStyle name="Note 2 2 2 3 2 5 5" xfId="45360"/>
    <cellStyle name="Note 2 2 2 3 2 5 6" xfId="45361"/>
    <cellStyle name="Note 2 2 2 3 2 5 7" xfId="45362"/>
    <cellStyle name="Note 2 2 2 3 2 5 8" xfId="45363"/>
    <cellStyle name="Note 2 2 2 3 2 5 9" xfId="45364"/>
    <cellStyle name="Note 2 2 2 3 2 6" xfId="45365"/>
    <cellStyle name="Note 2 2 2 3 2 6 2" xfId="45366"/>
    <cellStyle name="Note 2 2 2 3 2 6 3" xfId="45367"/>
    <cellStyle name="Note 2 2 2 3 2 6 4" xfId="45368"/>
    <cellStyle name="Note 2 2 2 3 2 6 5" xfId="45369"/>
    <cellStyle name="Note 2 2 2 3 2 6 6" xfId="45370"/>
    <cellStyle name="Note 2 2 2 3 2 6 7" xfId="45371"/>
    <cellStyle name="Note 2 2 2 3 2 6 8" xfId="45372"/>
    <cellStyle name="Note 2 2 2 3 2 6 9" xfId="45373"/>
    <cellStyle name="Note 2 2 2 3 2 7" xfId="45374"/>
    <cellStyle name="Note 2 2 2 3 2 7 2" xfId="45375"/>
    <cellStyle name="Note 2 2 2 3 2 7 3" xfId="45376"/>
    <cellStyle name="Note 2 2 2 3 2 7 4" xfId="45377"/>
    <cellStyle name="Note 2 2 2 3 2 7 5" xfId="45378"/>
    <cellStyle name="Note 2 2 2 3 2 7 6" xfId="45379"/>
    <cellStyle name="Note 2 2 2 3 2 7 7" xfId="45380"/>
    <cellStyle name="Note 2 2 2 3 2 7 8" xfId="45381"/>
    <cellStyle name="Note 2 2 2 3 2 8" xfId="45382"/>
    <cellStyle name="Note 2 2 2 3 2 9" xfId="45383"/>
    <cellStyle name="Note 2 2 2 3 20" xfId="45384"/>
    <cellStyle name="Note 2 2 2 3 21" xfId="45385"/>
    <cellStyle name="Note 2 2 2 3 22" xfId="45386"/>
    <cellStyle name="Note 2 2 2 3 23" xfId="45387"/>
    <cellStyle name="Note 2 2 2 3 24" xfId="45388"/>
    <cellStyle name="Note 2 2 2 3 25" xfId="45389"/>
    <cellStyle name="Note 2 2 2 3 26" xfId="45390"/>
    <cellStyle name="Note 2 2 2 3 27" xfId="45391"/>
    <cellStyle name="Note 2 2 2 3 28" xfId="45392"/>
    <cellStyle name="Note 2 2 2 3 29" xfId="45393"/>
    <cellStyle name="Note 2 2 2 3 3" xfId="45394"/>
    <cellStyle name="Note 2 2 2 3 3 10" xfId="45395"/>
    <cellStyle name="Note 2 2 2 3 3 11" xfId="45396"/>
    <cellStyle name="Note 2 2 2 3 3 12" xfId="45397"/>
    <cellStyle name="Note 2 2 2 3 3 13" xfId="45398"/>
    <cellStyle name="Note 2 2 2 3 3 14" xfId="45399"/>
    <cellStyle name="Note 2 2 2 3 3 15" xfId="45400"/>
    <cellStyle name="Note 2 2 2 3 3 16" xfId="45401"/>
    <cellStyle name="Note 2 2 2 3 3 17" xfId="45402"/>
    <cellStyle name="Note 2 2 2 3 3 18" xfId="45403"/>
    <cellStyle name="Note 2 2 2 3 3 19" xfId="45404"/>
    <cellStyle name="Note 2 2 2 3 3 2" xfId="45405"/>
    <cellStyle name="Note 2 2 2 3 3 2 10" xfId="45406"/>
    <cellStyle name="Note 2 2 2 3 3 2 11" xfId="45407"/>
    <cellStyle name="Note 2 2 2 3 3 2 12" xfId="45408"/>
    <cellStyle name="Note 2 2 2 3 3 2 13" xfId="45409"/>
    <cellStyle name="Note 2 2 2 3 3 2 2" xfId="45410"/>
    <cellStyle name="Note 2 2 2 3 3 2 2 10" xfId="45411"/>
    <cellStyle name="Note 2 2 2 3 3 2 2 2" xfId="45412"/>
    <cellStyle name="Note 2 2 2 3 3 2 2 2 2" xfId="45413"/>
    <cellStyle name="Note 2 2 2 3 3 2 2 2 3" xfId="45414"/>
    <cellStyle name="Note 2 2 2 3 3 2 2 2 4" xfId="45415"/>
    <cellStyle name="Note 2 2 2 3 3 2 2 2 5" xfId="45416"/>
    <cellStyle name="Note 2 2 2 3 3 2 2 2 6" xfId="45417"/>
    <cellStyle name="Note 2 2 2 3 3 2 2 2 7" xfId="45418"/>
    <cellStyle name="Note 2 2 2 3 3 2 2 2 8" xfId="45419"/>
    <cellStyle name="Note 2 2 2 3 3 2 2 2 9" xfId="45420"/>
    <cellStyle name="Note 2 2 2 3 3 2 2 3" xfId="45421"/>
    <cellStyle name="Note 2 2 2 3 3 2 2 4" xfId="45422"/>
    <cellStyle name="Note 2 2 2 3 3 2 2 5" xfId="45423"/>
    <cellStyle name="Note 2 2 2 3 3 2 2 6" xfId="45424"/>
    <cellStyle name="Note 2 2 2 3 3 2 2 7" xfId="45425"/>
    <cellStyle name="Note 2 2 2 3 3 2 2 8" xfId="45426"/>
    <cellStyle name="Note 2 2 2 3 3 2 2 9" xfId="45427"/>
    <cellStyle name="Note 2 2 2 3 3 2 3" xfId="45428"/>
    <cellStyle name="Note 2 2 2 3 3 2 3 2" xfId="45429"/>
    <cellStyle name="Note 2 2 2 3 3 2 3 3" xfId="45430"/>
    <cellStyle name="Note 2 2 2 3 3 2 3 4" xfId="45431"/>
    <cellStyle name="Note 2 2 2 3 3 2 3 5" xfId="45432"/>
    <cellStyle name="Note 2 2 2 3 3 2 3 6" xfId="45433"/>
    <cellStyle name="Note 2 2 2 3 3 2 3 7" xfId="45434"/>
    <cellStyle name="Note 2 2 2 3 3 2 3 8" xfId="45435"/>
    <cellStyle name="Note 2 2 2 3 3 2 4" xfId="45436"/>
    <cellStyle name="Note 2 2 2 3 3 2 4 2" xfId="45437"/>
    <cellStyle name="Note 2 2 2 3 3 2 4 3" xfId="45438"/>
    <cellStyle name="Note 2 2 2 3 3 2 4 4" xfId="45439"/>
    <cellStyle name="Note 2 2 2 3 3 2 4 5" xfId="45440"/>
    <cellStyle name="Note 2 2 2 3 3 2 4 6" xfId="45441"/>
    <cellStyle name="Note 2 2 2 3 3 2 4 7" xfId="45442"/>
    <cellStyle name="Note 2 2 2 3 3 2 4 8" xfId="45443"/>
    <cellStyle name="Note 2 2 2 3 3 2 4 9" xfId="45444"/>
    <cellStyle name="Note 2 2 2 3 3 2 5" xfId="45445"/>
    <cellStyle name="Note 2 2 2 3 3 2 6" xfId="45446"/>
    <cellStyle name="Note 2 2 2 3 3 2 7" xfId="45447"/>
    <cellStyle name="Note 2 2 2 3 3 2 8" xfId="45448"/>
    <cellStyle name="Note 2 2 2 3 3 2 9" xfId="45449"/>
    <cellStyle name="Note 2 2 2 3 3 20" xfId="45450"/>
    <cellStyle name="Note 2 2 2 3 3 21" xfId="45451"/>
    <cellStyle name="Note 2 2 2 3 3 22" xfId="45452"/>
    <cellStyle name="Note 2 2 2 3 3 23" xfId="45453"/>
    <cellStyle name="Note 2 2 2 3 3 24" xfId="45454"/>
    <cellStyle name="Note 2 2 2 3 3 3" xfId="45455"/>
    <cellStyle name="Note 2 2 2 3 3 3 10" xfId="45456"/>
    <cellStyle name="Note 2 2 2 3 3 3 11" xfId="45457"/>
    <cellStyle name="Note 2 2 2 3 3 3 12" xfId="45458"/>
    <cellStyle name="Note 2 2 2 3 3 3 13" xfId="45459"/>
    <cellStyle name="Note 2 2 2 3 3 3 2" xfId="45460"/>
    <cellStyle name="Note 2 2 2 3 3 3 2 10" xfId="45461"/>
    <cellStyle name="Note 2 2 2 3 3 3 2 2" xfId="45462"/>
    <cellStyle name="Note 2 2 2 3 3 3 2 2 2" xfId="45463"/>
    <cellStyle name="Note 2 2 2 3 3 3 2 2 3" xfId="45464"/>
    <cellStyle name="Note 2 2 2 3 3 3 2 2 4" xfId="45465"/>
    <cellStyle name="Note 2 2 2 3 3 3 2 2 5" xfId="45466"/>
    <cellStyle name="Note 2 2 2 3 3 3 2 2 6" xfId="45467"/>
    <cellStyle name="Note 2 2 2 3 3 3 2 2 7" xfId="45468"/>
    <cellStyle name="Note 2 2 2 3 3 3 2 2 8" xfId="45469"/>
    <cellStyle name="Note 2 2 2 3 3 3 2 2 9" xfId="45470"/>
    <cellStyle name="Note 2 2 2 3 3 3 2 3" xfId="45471"/>
    <cellStyle name="Note 2 2 2 3 3 3 2 4" xfId="45472"/>
    <cellStyle name="Note 2 2 2 3 3 3 2 5" xfId="45473"/>
    <cellStyle name="Note 2 2 2 3 3 3 2 6" xfId="45474"/>
    <cellStyle name="Note 2 2 2 3 3 3 2 7" xfId="45475"/>
    <cellStyle name="Note 2 2 2 3 3 3 2 8" xfId="45476"/>
    <cellStyle name="Note 2 2 2 3 3 3 2 9" xfId="45477"/>
    <cellStyle name="Note 2 2 2 3 3 3 3" xfId="45478"/>
    <cellStyle name="Note 2 2 2 3 3 3 3 2" xfId="45479"/>
    <cellStyle name="Note 2 2 2 3 3 3 3 3" xfId="45480"/>
    <cellStyle name="Note 2 2 2 3 3 3 3 4" xfId="45481"/>
    <cellStyle name="Note 2 2 2 3 3 3 3 5" xfId="45482"/>
    <cellStyle name="Note 2 2 2 3 3 3 3 6" xfId="45483"/>
    <cellStyle name="Note 2 2 2 3 3 3 3 7" xfId="45484"/>
    <cellStyle name="Note 2 2 2 3 3 3 3 8" xfId="45485"/>
    <cellStyle name="Note 2 2 2 3 3 3 4" xfId="45486"/>
    <cellStyle name="Note 2 2 2 3 3 3 4 2" xfId="45487"/>
    <cellStyle name="Note 2 2 2 3 3 3 4 3" xfId="45488"/>
    <cellStyle name="Note 2 2 2 3 3 3 4 4" xfId="45489"/>
    <cellStyle name="Note 2 2 2 3 3 3 4 5" xfId="45490"/>
    <cellStyle name="Note 2 2 2 3 3 3 4 6" xfId="45491"/>
    <cellStyle name="Note 2 2 2 3 3 3 4 7" xfId="45492"/>
    <cellStyle name="Note 2 2 2 3 3 3 4 8" xfId="45493"/>
    <cellStyle name="Note 2 2 2 3 3 3 4 9" xfId="45494"/>
    <cellStyle name="Note 2 2 2 3 3 3 5" xfId="45495"/>
    <cellStyle name="Note 2 2 2 3 3 3 6" xfId="45496"/>
    <cellStyle name="Note 2 2 2 3 3 3 7" xfId="45497"/>
    <cellStyle name="Note 2 2 2 3 3 3 8" xfId="45498"/>
    <cellStyle name="Note 2 2 2 3 3 3 9" xfId="45499"/>
    <cellStyle name="Note 2 2 2 3 3 4" xfId="45500"/>
    <cellStyle name="Note 2 2 2 3 3 4 10" xfId="45501"/>
    <cellStyle name="Note 2 2 2 3 3 4 11" xfId="45502"/>
    <cellStyle name="Note 2 2 2 3 3 4 12" xfId="45503"/>
    <cellStyle name="Note 2 2 2 3 3 4 13" xfId="45504"/>
    <cellStyle name="Note 2 2 2 3 3 4 2" xfId="45505"/>
    <cellStyle name="Note 2 2 2 3 3 4 2 10" xfId="45506"/>
    <cellStyle name="Note 2 2 2 3 3 4 2 2" xfId="45507"/>
    <cellStyle name="Note 2 2 2 3 3 4 2 2 2" xfId="45508"/>
    <cellStyle name="Note 2 2 2 3 3 4 2 2 3" xfId="45509"/>
    <cellStyle name="Note 2 2 2 3 3 4 2 2 4" xfId="45510"/>
    <cellStyle name="Note 2 2 2 3 3 4 2 2 5" xfId="45511"/>
    <cellStyle name="Note 2 2 2 3 3 4 2 2 6" xfId="45512"/>
    <cellStyle name="Note 2 2 2 3 3 4 2 2 7" xfId="45513"/>
    <cellStyle name="Note 2 2 2 3 3 4 2 2 8" xfId="45514"/>
    <cellStyle name="Note 2 2 2 3 3 4 2 2 9" xfId="45515"/>
    <cellStyle name="Note 2 2 2 3 3 4 2 3" xfId="45516"/>
    <cellStyle name="Note 2 2 2 3 3 4 2 4" xfId="45517"/>
    <cellStyle name="Note 2 2 2 3 3 4 2 5" xfId="45518"/>
    <cellStyle name="Note 2 2 2 3 3 4 2 6" xfId="45519"/>
    <cellStyle name="Note 2 2 2 3 3 4 2 7" xfId="45520"/>
    <cellStyle name="Note 2 2 2 3 3 4 2 8" xfId="45521"/>
    <cellStyle name="Note 2 2 2 3 3 4 2 9" xfId="45522"/>
    <cellStyle name="Note 2 2 2 3 3 4 3" xfId="45523"/>
    <cellStyle name="Note 2 2 2 3 3 4 3 2" xfId="45524"/>
    <cellStyle name="Note 2 2 2 3 3 4 3 3" xfId="45525"/>
    <cellStyle name="Note 2 2 2 3 3 4 3 4" xfId="45526"/>
    <cellStyle name="Note 2 2 2 3 3 4 3 5" xfId="45527"/>
    <cellStyle name="Note 2 2 2 3 3 4 3 6" xfId="45528"/>
    <cellStyle name="Note 2 2 2 3 3 4 3 7" xfId="45529"/>
    <cellStyle name="Note 2 2 2 3 3 4 3 8" xfId="45530"/>
    <cellStyle name="Note 2 2 2 3 3 4 4" xfId="45531"/>
    <cellStyle name="Note 2 2 2 3 3 4 4 2" xfId="45532"/>
    <cellStyle name="Note 2 2 2 3 3 4 4 3" xfId="45533"/>
    <cellStyle name="Note 2 2 2 3 3 4 4 4" xfId="45534"/>
    <cellStyle name="Note 2 2 2 3 3 4 4 5" xfId="45535"/>
    <cellStyle name="Note 2 2 2 3 3 4 4 6" xfId="45536"/>
    <cellStyle name="Note 2 2 2 3 3 4 4 7" xfId="45537"/>
    <cellStyle name="Note 2 2 2 3 3 4 4 8" xfId="45538"/>
    <cellStyle name="Note 2 2 2 3 3 4 4 9" xfId="45539"/>
    <cellStyle name="Note 2 2 2 3 3 4 5" xfId="45540"/>
    <cellStyle name="Note 2 2 2 3 3 4 6" xfId="45541"/>
    <cellStyle name="Note 2 2 2 3 3 4 7" xfId="45542"/>
    <cellStyle name="Note 2 2 2 3 3 4 8" xfId="45543"/>
    <cellStyle name="Note 2 2 2 3 3 4 9" xfId="45544"/>
    <cellStyle name="Note 2 2 2 3 3 5" xfId="45545"/>
    <cellStyle name="Note 2 2 2 3 3 5 10" xfId="45546"/>
    <cellStyle name="Note 2 2 2 3 3 5 11" xfId="45547"/>
    <cellStyle name="Note 2 2 2 3 3 5 12" xfId="45548"/>
    <cellStyle name="Note 2 2 2 3 3 5 13" xfId="45549"/>
    <cellStyle name="Note 2 2 2 3 3 5 2" xfId="45550"/>
    <cellStyle name="Note 2 2 2 3 3 5 2 10" xfId="45551"/>
    <cellStyle name="Note 2 2 2 3 3 5 2 2" xfId="45552"/>
    <cellStyle name="Note 2 2 2 3 3 5 2 2 2" xfId="45553"/>
    <cellStyle name="Note 2 2 2 3 3 5 2 2 3" xfId="45554"/>
    <cellStyle name="Note 2 2 2 3 3 5 2 2 4" xfId="45555"/>
    <cellStyle name="Note 2 2 2 3 3 5 2 2 5" xfId="45556"/>
    <cellStyle name="Note 2 2 2 3 3 5 2 2 6" xfId="45557"/>
    <cellStyle name="Note 2 2 2 3 3 5 2 2 7" xfId="45558"/>
    <cellStyle name="Note 2 2 2 3 3 5 2 2 8" xfId="45559"/>
    <cellStyle name="Note 2 2 2 3 3 5 2 2 9" xfId="45560"/>
    <cellStyle name="Note 2 2 2 3 3 5 2 3" xfId="45561"/>
    <cellStyle name="Note 2 2 2 3 3 5 2 4" xfId="45562"/>
    <cellStyle name="Note 2 2 2 3 3 5 2 5" xfId="45563"/>
    <cellStyle name="Note 2 2 2 3 3 5 2 6" xfId="45564"/>
    <cellStyle name="Note 2 2 2 3 3 5 2 7" xfId="45565"/>
    <cellStyle name="Note 2 2 2 3 3 5 2 8" xfId="45566"/>
    <cellStyle name="Note 2 2 2 3 3 5 2 9" xfId="45567"/>
    <cellStyle name="Note 2 2 2 3 3 5 3" xfId="45568"/>
    <cellStyle name="Note 2 2 2 3 3 5 3 2" xfId="45569"/>
    <cellStyle name="Note 2 2 2 3 3 5 3 3" xfId="45570"/>
    <cellStyle name="Note 2 2 2 3 3 5 3 4" xfId="45571"/>
    <cellStyle name="Note 2 2 2 3 3 5 3 5" xfId="45572"/>
    <cellStyle name="Note 2 2 2 3 3 5 3 6" xfId="45573"/>
    <cellStyle name="Note 2 2 2 3 3 5 3 7" xfId="45574"/>
    <cellStyle name="Note 2 2 2 3 3 5 3 8" xfId="45575"/>
    <cellStyle name="Note 2 2 2 3 3 5 4" xfId="45576"/>
    <cellStyle name="Note 2 2 2 3 3 5 4 2" xfId="45577"/>
    <cellStyle name="Note 2 2 2 3 3 5 4 3" xfId="45578"/>
    <cellStyle name="Note 2 2 2 3 3 5 4 4" xfId="45579"/>
    <cellStyle name="Note 2 2 2 3 3 5 4 5" xfId="45580"/>
    <cellStyle name="Note 2 2 2 3 3 5 4 6" xfId="45581"/>
    <cellStyle name="Note 2 2 2 3 3 5 4 7" xfId="45582"/>
    <cellStyle name="Note 2 2 2 3 3 5 4 8" xfId="45583"/>
    <cellStyle name="Note 2 2 2 3 3 5 4 9" xfId="45584"/>
    <cellStyle name="Note 2 2 2 3 3 5 5" xfId="45585"/>
    <cellStyle name="Note 2 2 2 3 3 5 6" xfId="45586"/>
    <cellStyle name="Note 2 2 2 3 3 5 7" xfId="45587"/>
    <cellStyle name="Note 2 2 2 3 3 5 8" xfId="45588"/>
    <cellStyle name="Note 2 2 2 3 3 5 9" xfId="45589"/>
    <cellStyle name="Note 2 2 2 3 3 6" xfId="45590"/>
    <cellStyle name="Note 2 2 2 3 3 6 10" xfId="45591"/>
    <cellStyle name="Note 2 2 2 3 3 6 2" xfId="45592"/>
    <cellStyle name="Note 2 2 2 3 3 6 2 2" xfId="45593"/>
    <cellStyle name="Note 2 2 2 3 3 6 2 3" xfId="45594"/>
    <cellStyle name="Note 2 2 2 3 3 6 2 4" xfId="45595"/>
    <cellStyle name="Note 2 2 2 3 3 6 2 5" xfId="45596"/>
    <cellStyle name="Note 2 2 2 3 3 6 2 6" xfId="45597"/>
    <cellStyle name="Note 2 2 2 3 3 6 2 7" xfId="45598"/>
    <cellStyle name="Note 2 2 2 3 3 6 2 8" xfId="45599"/>
    <cellStyle name="Note 2 2 2 3 3 6 2 9" xfId="45600"/>
    <cellStyle name="Note 2 2 2 3 3 6 3" xfId="45601"/>
    <cellStyle name="Note 2 2 2 3 3 6 4" xfId="45602"/>
    <cellStyle name="Note 2 2 2 3 3 6 5" xfId="45603"/>
    <cellStyle name="Note 2 2 2 3 3 6 6" xfId="45604"/>
    <cellStyle name="Note 2 2 2 3 3 6 7" xfId="45605"/>
    <cellStyle name="Note 2 2 2 3 3 6 8" xfId="45606"/>
    <cellStyle name="Note 2 2 2 3 3 6 9" xfId="45607"/>
    <cellStyle name="Note 2 2 2 3 3 7" xfId="45608"/>
    <cellStyle name="Note 2 2 2 3 3 7 2" xfId="45609"/>
    <cellStyle name="Note 2 2 2 3 3 7 3" xfId="45610"/>
    <cellStyle name="Note 2 2 2 3 3 7 4" xfId="45611"/>
    <cellStyle name="Note 2 2 2 3 3 7 5" xfId="45612"/>
    <cellStyle name="Note 2 2 2 3 3 7 6" xfId="45613"/>
    <cellStyle name="Note 2 2 2 3 3 7 7" xfId="45614"/>
    <cellStyle name="Note 2 2 2 3 3 7 8" xfId="45615"/>
    <cellStyle name="Note 2 2 2 3 3 8" xfId="45616"/>
    <cellStyle name="Note 2 2 2 3 3 8 2" xfId="45617"/>
    <cellStyle name="Note 2 2 2 3 3 8 3" xfId="45618"/>
    <cellStyle name="Note 2 2 2 3 3 8 4" xfId="45619"/>
    <cellStyle name="Note 2 2 2 3 3 8 5" xfId="45620"/>
    <cellStyle name="Note 2 2 2 3 3 8 6" xfId="45621"/>
    <cellStyle name="Note 2 2 2 3 3 8 7" xfId="45622"/>
    <cellStyle name="Note 2 2 2 3 3 8 8" xfId="45623"/>
    <cellStyle name="Note 2 2 2 3 3 8 9" xfId="45624"/>
    <cellStyle name="Note 2 2 2 3 3 9" xfId="45625"/>
    <cellStyle name="Note 2 2 2 3 4" xfId="45626"/>
    <cellStyle name="Note 2 2 2 3 4 10" xfId="45627"/>
    <cellStyle name="Note 2 2 2 3 4 11" xfId="45628"/>
    <cellStyle name="Note 2 2 2 3 4 12" xfId="45629"/>
    <cellStyle name="Note 2 2 2 3 4 13" xfId="45630"/>
    <cellStyle name="Note 2 2 2 3 4 14" xfId="45631"/>
    <cellStyle name="Note 2 2 2 3 4 15" xfId="45632"/>
    <cellStyle name="Note 2 2 2 3 4 16" xfId="45633"/>
    <cellStyle name="Note 2 2 2 3 4 17" xfId="45634"/>
    <cellStyle name="Note 2 2 2 3 4 18" xfId="45635"/>
    <cellStyle name="Note 2 2 2 3 4 2" xfId="45636"/>
    <cellStyle name="Note 2 2 2 3 4 2 10" xfId="45637"/>
    <cellStyle name="Note 2 2 2 3 4 2 11" xfId="45638"/>
    <cellStyle name="Note 2 2 2 3 4 2 12" xfId="45639"/>
    <cellStyle name="Note 2 2 2 3 4 2 13" xfId="45640"/>
    <cellStyle name="Note 2 2 2 3 4 2 2" xfId="45641"/>
    <cellStyle name="Note 2 2 2 3 4 2 2 10" xfId="45642"/>
    <cellStyle name="Note 2 2 2 3 4 2 2 2" xfId="45643"/>
    <cellStyle name="Note 2 2 2 3 4 2 2 2 2" xfId="45644"/>
    <cellStyle name="Note 2 2 2 3 4 2 2 2 3" xfId="45645"/>
    <cellStyle name="Note 2 2 2 3 4 2 2 2 4" xfId="45646"/>
    <cellStyle name="Note 2 2 2 3 4 2 2 2 5" xfId="45647"/>
    <cellStyle name="Note 2 2 2 3 4 2 2 2 6" xfId="45648"/>
    <cellStyle name="Note 2 2 2 3 4 2 2 2 7" xfId="45649"/>
    <cellStyle name="Note 2 2 2 3 4 2 2 2 8" xfId="45650"/>
    <cellStyle name="Note 2 2 2 3 4 2 2 2 9" xfId="45651"/>
    <cellStyle name="Note 2 2 2 3 4 2 2 3" xfId="45652"/>
    <cellStyle name="Note 2 2 2 3 4 2 2 4" xfId="45653"/>
    <cellStyle name="Note 2 2 2 3 4 2 2 5" xfId="45654"/>
    <cellStyle name="Note 2 2 2 3 4 2 2 6" xfId="45655"/>
    <cellStyle name="Note 2 2 2 3 4 2 2 7" xfId="45656"/>
    <cellStyle name="Note 2 2 2 3 4 2 2 8" xfId="45657"/>
    <cellStyle name="Note 2 2 2 3 4 2 2 9" xfId="45658"/>
    <cellStyle name="Note 2 2 2 3 4 2 3" xfId="45659"/>
    <cellStyle name="Note 2 2 2 3 4 2 3 2" xfId="45660"/>
    <cellStyle name="Note 2 2 2 3 4 2 3 3" xfId="45661"/>
    <cellStyle name="Note 2 2 2 3 4 2 3 4" xfId="45662"/>
    <cellStyle name="Note 2 2 2 3 4 2 3 5" xfId="45663"/>
    <cellStyle name="Note 2 2 2 3 4 2 3 6" xfId="45664"/>
    <cellStyle name="Note 2 2 2 3 4 2 3 7" xfId="45665"/>
    <cellStyle name="Note 2 2 2 3 4 2 3 8" xfId="45666"/>
    <cellStyle name="Note 2 2 2 3 4 2 4" xfId="45667"/>
    <cellStyle name="Note 2 2 2 3 4 2 4 2" xfId="45668"/>
    <cellStyle name="Note 2 2 2 3 4 2 4 3" xfId="45669"/>
    <cellStyle name="Note 2 2 2 3 4 2 4 4" xfId="45670"/>
    <cellStyle name="Note 2 2 2 3 4 2 4 5" xfId="45671"/>
    <cellStyle name="Note 2 2 2 3 4 2 4 6" xfId="45672"/>
    <cellStyle name="Note 2 2 2 3 4 2 4 7" xfId="45673"/>
    <cellStyle name="Note 2 2 2 3 4 2 4 8" xfId="45674"/>
    <cellStyle name="Note 2 2 2 3 4 2 4 9" xfId="45675"/>
    <cellStyle name="Note 2 2 2 3 4 2 5" xfId="45676"/>
    <cellStyle name="Note 2 2 2 3 4 2 6" xfId="45677"/>
    <cellStyle name="Note 2 2 2 3 4 2 7" xfId="45678"/>
    <cellStyle name="Note 2 2 2 3 4 2 8" xfId="45679"/>
    <cellStyle name="Note 2 2 2 3 4 2 9" xfId="45680"/>
    <cellStyle name="Note 2 2 2 3 4 3" xfId="45681"/>
    <cellStyle name="Note 2 2 2 3 4 3 10" xfId="45682"/>
    <cellStyle name="Note 2 2 2 3 4 3 11" xfId="45683"/>
    <cellStyle name="Note 2 2 2 3 4 3 12" xfId="45684"/>
    <cellStyle name="Note 2 2 2 3 4 3 13" xfId="45685"/>
    <cellStyle name="Note 2 2 2 3 4 3 2" xfId="45686"/>
    <cellStyle name="Note 2 2 2 3 4 3 2 10" xfId="45687"/>
    <cellStyle name="Note 2 2 2 3 4 3 2 2" xfId="45688"/>
    <cellStyle name="Note 2 2 2 3 4 3 2 2 2" xfId="45689"/>
    <cellStyle name="Note 2 2 2 3 4 3 2 2 3" xfId="45690"/>
    <cellStyle name="Note 2 2 2 3 4 3 2 2 4" xfId="45691"/>
    <cellStyle name="Note 2 2 2 3 4 3 2 2 5" xfId="45692"/>
    <cellStyle name="Note 2 2 2 3 4 3 2 2 6" xfId="45693"/>
    <cellStyle name="Note 2 2 2 3 4 3 2 2 7" xfId="45694"/>
    <cellStyle name="Note 2 2 2 3 4 3 2 2 8" xfId="45695"/>
    <cellStyle name="Note 2 2 2 3 4 3 2 2 9" xfId="45696"/>
    <cellStyle name="Note 2 2 2 3 4 3 2 3" xfId="45697"/>
    <cellStyle name="Note 2 2 2 3 4 3 2 4" xfId="45698"/>
    <cellStyle name="Note 2 2 2 3 4 3 2 5" xfId="45699"/>
    <cellStyle name="Note 2 2 2 3 4 3 2 6" xfId="45700"/>
    <cellStyle name="Note 2 2 2 3 4 3 2 7" xfId="45701"/>
    <cellStyle name="Note 2 2 2 3 4 3 2 8" xfId="45702"/>
    <cellStyle name="Note 2 2 2 3 4 3 2 9" xfId="45703"/>
    <cellStyle name="Note 2 2 2 3 4 3 3" xfId="45704"/>
    <cellStyle name="Note 2 2 2 3 4 3 3 2" xfId="45705"/>
    <cellStyle name="Note 2 2 2 3 4 3 3 3" xfId="45706"/>
    <cellStyle name="Note 2 2 2 3 4 3 3 4" xfId="45707"/>
    <cellStyle name="Note 2 2 2 3 4 3 3 5" xfId="45708"/>
    <cellStyle name="Note 2 2 2 3 4 3 3 6" xfId="45709"/>
    <cellStyle name="Note 2 2 2 3 4 3 3 7" xfId="45710"/>
    <cellStyle name="Note 2 2 2 3 4 3 3 8" xfId="45711"/>
    <cellStyle name="Note 2 2 2 3 4 3 4" xfId="45712"/>
    <cellStyle name="Note 2 2 2 3 4 3 4 2" xfId="45713"/>
    <cellStyle name="Note 2 2 2 3 4 3 4 3" xfId="45714"/>
    <cellStyle name="Note 2 2 2 3 4 3 4 4" xfId="45715"/>
    <cellStyle name="Note 2 2 2 3 4 3 4 5" xfId="45716"/>
    <cellStyle name="Note 2 2 2 3 4 3 4 6" xfId="45717"/>
    <cellStyle name="Note 2 2 2 3 4 3 4 7" xfId="45718"/>
    <cellStyle name="Note 2 2 2 3 4 3 4 8" xfId="45719"/>
    <cellStyle name="Note 2 2 2 3 4 3 4 9" xfId="45720"/>
    <cellStyle name="Note 2 2 2 3 4 3 5" xfId="45721"/>
    <cellStyle name="Note 2 2 2 3 4 3 6" xfId="45722"/>
    <cellStyle name="Note 2 2 2 3 4 3 7" xfId="45723"/>
    <cellStyle name="Note 2 2 2 3 4 3 8" xfId="45724"/>
    <cellStyle name="Note 2 2 2 3 4 3 9" xfId="45725"/>
    <cellStyle name="Note 2 2 2 3 4 4" xfId="45726"/>
    <cellStyle name="Note 2 2 2 3 4 4 10" xfId="45727"/>
    <cellStyle name="Note 2 2 2 3 4 4 11" xfId="45728"/>
    <cellStyle name="Note 2 2 2 3 4 4 12" xfId="45729"/>
    <cellStyle name="Note 2 2 2 3 4 4 13" xfId="45730"/>
    <cellStyle name="Note 2 2 2 3 4 4 2" xfId="45731"/>
    <cellStyle name="Note 2 2 2 3 4 4 2 10" xfId="45732"/>
    <cellStyle name="Note 2 2 2 3 4 4 2 2" xfId="45733"/>
    <cellStyle name="Note 2 2 2 3 4 4 2 2 2" xfId="45734"/>
    <cellStyle name="Note 2 2 2 3 4 4 2 2 3" xfId="45735"/>
    <cellStyle name="Note 2 2 2 3 4 4 2 2 4" xfId="45736"/>
    <cellStyle name="Note 2 2 2 3 4 4 2 2 5" xfId="45737"/>
    <cellStyle name="Note 2 2 2 3 4 4 2 2 6" xfId="45738"/>
    <cellStyle name="Note 2 2 2 3 4 4 2 2 7" xfId="45739"/>
    <cellStyle name="Note 2 2 2 3 4 4 2 2 8" xfId="45740"/>
    <cellStyle name="Note 2 2 2 3 4 4 2 2 9" xfId="45741"/>
    <cellStyle name="Note 2 2 2 3 4 4 2 3" xfId="45742"/>
    <cellStyle name="Note 2 2 2 3 4 4 2 4" xfId="45743"/>
    <cellStyle name="Note 2 2 2 3 4 4 2 5" xfId="45744"/>
    <cellStyle name="Note 2 2 2 3 4 4 2 6" xfId="45745"/>
    <cellStyle name="Note 2 2 2 3 4 4 2 7" xfId="45746"/>
    <cellStyle name="Note 2 2 2 3 4 4 2 8" xfId="45747"/>
    <cellStyle name="Note 2 2 2 3 4 4 2 9" xfId="45748"/>
    <cellStyle name="Note 2 2 2 3 4 4 3" xfId="45749"/>
    <cellStyle name="Note 2 2 2 3 4 4 3 2" xfId="45750"/>
    <cellStyle name="Note 2 2 2 3 4 4 3 3" xfId="45751"/>
    <cellStyle name="Note 2 2 2 3 4 4 3 4" xfId="45752"/>
    <cellStyle name="Note 2 2 2 3 4 4 3 5" xfId="45753"/>
    <cellStyle name="Note 2 2 2 3 4 4 3 6" xfId="45754"/>
    <cellStyle name="Note 2 2 2 3 4 4 3 7" xfId="45755"/>
    <cellStyle name="Note 2 2 2 3 4 4 3 8" xfId="45756"/>
    <cellStyle name="Note 2 2 2 3 4 4 4" xfId="45757"/>
    <cellStyle name="Note 2 2 2 3 4 4 4 2" xfId="45758"/>
    <cellStyle name="Note 2 2 2 3 4 4 4 3" xfId="45759"/>
    <cellStyle name="Note 2 2 2 3 4 4 4 4" xfId="45760"/>
    <cellStyle name="Note 2 2 2 3 4 4 4 5" xfId="45761"/>
    <cellStyle name="Note 2 2 2 3 4 4 4 6" xfId="45762"/>
    <cellStyle name="Note 2 2 2 3 4 4 4 7" xfId="45763"/>
    <cellStyle name="Note 2 2 2 3 4 4 4 8" xfId="45764"/>
    <cellStyle name="Note 2 2 2 3 4 4 4 9" xfId="45765"/>
    <cellStyle name="Note 2 2 2 3 4 4 5" xfId="45766"/>
    <cellStyle name="Note 2 2 2 3 4 4 6" xfId="45767"/>
    <cellStyle name="Note 2 2 2 3 4 4 7" xfId="45768"/>
    <cellStyle name="Note 2 2 2 3 4 4 8" xfId="45769"/>
    <cellStyle name="Note 2 2 2 3 4 4 9" xfId="45770"/>
    <cellStyle name="Note 2 2 2 3 4 5" xfId="45771"/>
    <cellStyle name="Note 2 2 2 3 4 5 10" xfId="45772"/>
    <cellStyle name="Note 2 2 2 3 4 5 11" xfId="45773"/>
    <cellStyle name="Note 2 2 2 3 4 5 12" xfId="45774"/>
    <cellStyle name="Note 2 2 2 3 4 5 13" xfId="45775"/>
    <cellStyle name="Note 2 2 2 3 4 5 2" xfId="45776"/>
    <cellStyle name="Note 2 2 2 3 4 5 2 10" xfId="45777"/>
    <cellStyle name="Note 2 2 2 3 4 5 2 2" xfId="45778"/>
    <cellStyle name="Note 2 2 2 3 4 5 2 2 2" xfId="45779"/>
    <cellStyle name="Note 2 2 2 3 4 5 2 2 3" xfId="45780"/>
    <cellStyle name="Note 2 2 2 3 4 5 2 2 4" xfId="45781"/>
    <cellStyle name="Note 2 2 2 3 4 5 2 2 5" xfId="45782"/>
    <cellStyle name="Note 2 2 2 3 4 5 2 2 6" xfId="45783"/>
    <cellStyle name="Note 2 2 2 3 4 5 2 2 7" xfId="45784"/>
    <cellStyle name="Note 2 2 2 3 4 5 2 2 8" xfId="45785"/>
    <cellStyle name="Note 2 2 2 3 4 5 2 2 9" xfId="45786"/>
    <cellStyle name="Note 2 2 2 3 4 5 2 3" xfId="45787"/>
    <cellStyle name="Note 2 2 2 3 4 5 2 4" xfId="45788"/>
    <cellStyle name="Note 2 2 2 3 4 5 2 5" xfId="45789"/>
    <cellStyle name="Note 2 2 2 3 4 5 2 6" xfId="45790"/>
    <cellStyle name="Note 2 2 2 3 4 5 2 7" xfId="45791"/>
    <cellStyle name="Note 2 2 2 3 4 5 2 8" xfId="45792"/>
    <cellStyle name="Note 2 2 2 3 4 5 2 9" xfId="45793"/>
    <cellStyle name="Note 2 2 2 3 4 5 3" xfId="45794"/>
    <cellStyle name="Note 2 2 2 3 4 5 3 2" xfId="45795"/>
    <cellStyle name="Note 2 2 2 3 4 5 3 3" xfId="45796"/>
    <cellStyle name="Note 2 2 2 3 4 5 3 4" xfId="45797"/>
    <cellStyle name="Note 2 2 2 3 4 5 3 5" xfId="45798"/>
    <cellStyle name="Note 2 2 2 3 4 5 3 6" xfId="45799"/>
    <cellStyle name="Note 2 2 2 3 4 5 3 7" xfId="45800"/>
    <cellStyle name="Note 2 2 2 3 4 5 3 8" xfId="45801"/>
    <cellStyle name="Note 2 2 2 3 4 5 4" xfId="45802"/>
    <cellStyle name="Note 2 2 2 3 4 5 4 2" xfId="45803"/>
    <cellStyle name="Note 2 2 2 3 4 5 4 3" xfId="45804"/>
    <cellStyle name="Note 2 2 2 3 4 5 4 4" xfId="45805"/>
    <cellStyle name="Note 2 2 2 3 4 5 4 5" xfId="45806"/>
    <cellStyle name="Note 2 2 2 3 4 5 4 6" xfId="45807"/>
    <cellStyle name="Note 2 2 2 3 4 5 4 7" xfId="45808"/>
    <cellStyle name="Note 2 2 2 3 4 5 4 8" xfId="45809"/>
    <cellStyle name="Note 2 2 2 3 4 5 4 9" xfId="45810"/>
    <cellStyle name="Note 2 2 2 3 4 5 5" xfId="45811"/>
    <cellStyle name="Note 2 2 2 3 4 5 6" xfId="45812"/>
    <cellStyle name="Note 2 2 2 3 4 5 7" xfId="45813"/>
    <cellStyle name="Note 2 2 2 3 4 5 8" xfId="45814"/>
    <cellStyle name="Note 2 2 2 3 4 5 9" xfId="45815"/>
    <cellStyle name="Note 2 2 2 3 4 6" xfId="45816"/>
    <cellStyle name="Note 2 2 2 3 4 6 10" xfId="45817"/>
    <cellStyle name="Note 2 2 2 3 4 6 2" xfId="45818"/>
    <cellStyle name="Note 2 2 2 3 4 6 2 2" xfId="45819"/>
    <cellStyle name="Note 2 2 2 3 4 6 2 3" xfId="45820"/>
    <cellStyle name="Note 2 2 2 3 4 6 2 4" xfId="45821"/>
    <cellStyle name="Note 2 2 2 3 4 6 2 5" xfId="45822"/>
    <cellStyle name="Note 2 2 2 3 4 6 2 6" xfId="45823"/>
    <cellStyle name="Note 2 2 2 3 4 6 2 7" xfId="45824"/>
    <cellStyle name="Note 2 2 2 3 4 6 2 8" xfId="45825"/>
    <cellStyle name="Note 2 2 2 3 4 6 2 9" xfId="45826"/>
    <cellStyle name="Note 2 2 2 3 4 6 3" xfId="45827"/>
    <cellStyle name="Note 2 2 2 3 4 6 4" xfId="45828"/>
    <cellStyle name="Note 2 2 2 3 4 6 5" xfId="45829"/>
    <cellStyle name="Note 2 2 2 3 4 6 6" xfId="45830"/>
    <cellStyle name="Note 2 2 2 3 4 6 7" xfId="45831"/>
    <cellStyle name="Note 2 2 2 3 4 6 8" xfId="45832"/>
    <cellStyle name="Note 2 2 2 3 4 6 9" xfId="45833"/>
    <cellStyle name="Note 2 2 2 3 4 7" xfId="45834"/>
    <cellStyle name="Note 2 2 2 3 4 7 2" xfId="45835"/>
    <cellStyle name="Note 2 2 2 3 4 7 3" xfId="45836"/>
    <cellStyle name="Note 2 2 2 3 4 7 4" xfId="45837"/>
    <cellStyle name="Note 2 2 2 3 4 7 5" xfId="45838"/>
    <cellStyle name="Note 2 2 2 3 4 7 6" xfId="45839"/>
    <cellStyle name="Note 2 2 2 3 4 7 7" xfId="45840"/>
    <cellStyle name="Note 2 2 2 3 4 7 8" xfId="45841"/>
    <cellStyle name="Note 2 2 2 3 4 8" xfId="45842"/>
    <cellStyle name="Note 2 2 2 3 4 8 2" xfId="45843"/>
    <cellStyle name="Note 2 2 2 3 4 8 3" xfId="45844"/>
    <cellStyle name="Note 2 2 2 3 4 8 4" xfId="45845"/>
    <cellStyle name="Note 2 2 2 3 4 8 5" xfId="45846"/>
    <cellStyle name="Note 2 2 2 3 4 8 6" xfId="45847"/>
    <cellStyle name="Note 2 2 2 3 4 8 7" xfId="45848"/>
    <cellStyle name="Note 2 2 2 3 4 8 8" xfId="45849"/>
    <cellStyle name="Note 2 2 2 3 4 8 9" xfId="45850"/>
    <cellStyle name="Note 2 2 2 3 4 9" xfId="45851"/>
    <cellStyle name="Note 2 2 2 3 5" xfId="45852"/>
    <cellStyle name="Note 2 2 2 3 5 10" xfId="45853"/>
    <cellStyle name="Note 2 2 2 3 5 11" xfId="45854"/>
    <cellStyle name="Note 2 2 2 3 5 12" xfId="45855"/>
    <cellStyle name="Note 2 2 2 3 5 13" xfId="45856"/>
    <cellStyle name="Note 2 2 2 3 5 14" xfId="45857"/>
    <cellStyle name="Note 2 2 2 3 5 15" xfId="45858"/>
    <cellStyle name="Note 2 2 2 3 5 16" xfId="45859"/>
    <cellStyle name="Note 2 2 2 3 5 17" xfId="45860"/>
    <cellStyle name="Note 2 2 2 3 5 18" xfId="45861"/>
    <cellStyle name="Note 2 2 2 3 5 2" xfId="45862"/>
    <cellStyle name="Note 2 2 2 3 5 2 10" xfId="45863"/>
    <cellStyle name="Note 2 2 2 3 5 2 2" xfId="45864"/>
    <cellStyle name="Note 2 2 2 3 5 2 2 2" xfId="45865"/>
    <cellStyle name="Note 2 2 2 3 5 2 2 3" xfId="45866"/>
    <cellStyle name="Note 2 2 2 3 5 2 2 4" xfId="45867"/>
    <cellStyle name="Note 2 2 2 3 5 2 2 5" xfId="45868"/>
    <cellStyle name="Note 2 2 2 3 5 2 2 6" xfId="45869"/>
    <cellStyle name="Note 2 2 2 3 5 2 2 7" xfId="45870"/>
    <cellStyle name="Note 2 2 2 3 5 2 2 8" xfId="45871"/>
    <cellStyle name="Note 2 2 2 3 5 2 2 9" xfId="45872"/>
    <cellStyle name="Note 2 2 2 3 5 2 3" xfId="45873"/>
    <cellStyle name="Note 2 2 2 3 5 2 4" xfId="45874"/>
    <cellStyle name="Note 2 2 2 3 5 2 5" xfId="45875"/>
    <cellStyle name="Note 2 2 2 3 5 2 6" xfId="45876"/>
    <cellStyle name="Note 2 2 2 3 5 2 7" xfId="45877"/>
    <cellStyle name="Note 2 2 2 3 5 2 8" xfId="45878"/>
    <cellStyle name="Note 2 2 2 3 5 2 9" xfId="45879"/>
    <cellStyle name="Note 2 2 2 3 5 3" xfId="45880"/>
    <cellStyle name="Note 2 2 2 3 5 3 2" xfId="45881"/>
    <cellStyle name="Note 2 2 2 3 5 3 3" xfId="45882"/>
    <cellStyle name="Note 2 2 2 3 5 3 4" xfId="45883"/>
    <cellStyle name="Note 2 2 2 3 5 3 5" xfId="45884"/>
    <cellStyle name="Note 2 2 2 3 5 3 6" xfId="45885"/>
    <cellStyle name="Note 2 2 2 3 5 3 7" xfId="45886"/>
    <cellStyle name="Note 2 2 2 3 5 3 8" xfId="45887"/>
    <cellStyle name="Note 2 2 2 3 5 4" xfId="45888"/>
    <cellStyle name="Note 2 2 2 3 5 4 2" xfId="45889"/>
    <cellStyle name="Note 2 2 2 3 5 4 3" xfId="45890"/>
    <cellStyle name="Note 2 2 2 3 5 4 4" xfId="45891"/>
    <cellStyle name="Note 2 2 2 3 5 4 5" xfId="45892"/>
    <cellStyle name="Note 2 2 2 3 5 4 6" xfId="45893"/>
    <cellStyle name="Note 2 2 2 3 5 4 7" xfId="45894"/>
    <cellStyle name="Note 2 2 2 3 5 4 8" xfId="45895"/>
    <cellStyle name="Note 2 2 2 3 5 4 9" xfId="45896"/>
    <cellStyle name="Note 2 2 2 3 5 5" xfId="45897"/>
    <cellStyle name="Note 2 2 2 3 5 6" xfId="45898"/>
    <cellStyle name="Note 2 2 2 3 5 7" xfId="45899"/>
    <cellStyle name="Note 2 2 2 3 5 8" xfId="45900"/>
    <cellStyle name="Note 2 2 2 3 5 9" xfId="45901"/>
    <cellStyle name="Note 2 2 2 3 6" xfId="45902"/>
    <cellStyle name="Note 2 2 2 3 6 10" xfId="45903"/>
    <cellStyle name="Note 2 2 2 3 6 11" xfId="45904"/>
    <cellStyle name="Note 2 2 2 3 6 12" xfId="45905"/>
    <cellStyle name="Note 2 2 2 3 6 13" xfId="45906"/>
    <cellStyle name="Note 2 2 2 3 6 14" xfId="45907"/>
    <cellStyle name="Note 2 2 2 3 6 15" xfId="45908"/>
    <cellStyle name="Note 2 2 2 3 6 16" xfId="45909"/>
    <cellStyle name="Note 2 2 2 3 6 17" xfId="45910"/>
    <cellStyle name="Note 2 2 2 3 6 18" xfId="45911"/>
    <cellStyle name="Note 2 2 2 3 6 2" xfId="45912"/>
    <cellStyle name="Note 2 2 2 3 6 2 10" xfId="45913"/>
    <cellStyle name="Note 2 2 2 3 6 2 2" xfId="45914"/>
    <cellStyle name="Note 2 2 2 3 6 2 2 2" xfId="45915"/>
    <cellStyle name="Note 2 2 2 3 6 2 2 3" xfId="45916"/>
    <cellStyle name="Note 2 2 2 3 6 2 2 4" xfId="45917"/>
    <cellStyle name="Note 2 2 2 3 6 2 2 5" xfId="45918"/>
    <cellStyle name="Note 2 2 2 3 6 2 2 6" xfId="45919"/>
    <cellStyle name="Note 2 2 2 3 6 2 2 7" xfId="45920"/>
    <cellStyle name="Note 2 2 2 3 6 2 2 8" xfId="45921"/>
    <cellStyle name="Note 2 2 2 3 6 2 2 9" xfId="45922"/>
    <cellStyle name="Note 2 2 2 3 6 2 3" xfId="45923"/>
    <cellStyle name="Note 2 2 2 3 6 2 4" xfId="45924"/>
    <cellStyle name="Note 2 2 2 3 6 2 5" xfId="45925"/>
    <cellStyle name="Note 2 2 2 3 6 2 6" xfId="45926"/>
    <cellStyle name="Note 2 2 2 3 6 2 7" xfId="45927"/>
    <cellStyle name="Note 2 2 2 3 6 2 8" xfId="45928"/>
    <cellStyle name="Note 2 2 2 3 6 2 9" xfId="45929"/>
    <cellStyle name="Note 2 2 2 3 6 3" xfId="45930"/>
    <cellStyle name="Note 2 2 2 3 6 3 2" xfId="45931"/>
    <cellStyle name="Note 2 2 2 3 6 3 3" xfId="45932"/>
    <cellStyle name="Note 2 2 2 3 6 3 4" xfId="45933"/>
    <cellStyle name="Note 2 2 2 3 6 3 5" xfId="45934"/>
    <cellStyle name="Note 2 2 2 3 6 3 6" xfId="45935"/>
    <cellStyle name="Note 2 2 2 3 6 3 7" xfId="45936"/>
    <cellStyle name="Note 2 2 2 3 6 3 8" xfId="45937"/>
    <cellStyle name="Note 2 2 2 3 6 4" xfId="45938"/>
    <cellStyle name="Note 2 2 2 3 6 4 2" xfId="45939"/>
    <cellStyle name="Note 2 2 2 3 6 4 3" xfId="45940"/>
    <cellStyle name="Note 2 2 2 3 6 4 4" xfId="45941"/>
    <cellStyle name="Note 2 2 2 3 6 4 5" xfId="45942"/>
    <cellStyle name="Note 2 2 2 3 6 4 6" xfId="45943"/>
    <cellStyle name="Note 2 2 2 3 6 4 7" xfId="45944"/>
    <cellStyle name="Note 2 2 2 3 6 4 8" xfId="45945"/>
    <cellStyle name="Note 2 2 2 3 6 4 9" xfId="45946"/>
    <cellStyle name="Note 2 2 2 3 6 5" xfId="45947"/>
    <cellStyle name="Note 2 2 2 3 6 6" xfId="45948"/>
    <cellStyle name="Note 2 2 2 3 6 7" xfId="45949"/>
    <cellStyle name="Note 2 2 2 3 6 8" xfId="45950"/>
    <cellStyle name="Note 2 2 2 3 6 9" xfId="45951"/>
    <cellStyle name="Note 2 2 2 3 7" xfId="45952"/>
    <cellStyle name="Note 2 2 2 3 7 10" xfId="45953"/>
    <cellStyle name="Note 2 2 2 3 7 11" xfId="45954"/>
    <cellStyle name="Note 2 2 2 3 7 12" xfId="45955"/>
    <cellStyle name="Note 2 2 2 3 7 13" xfId="45956"/>
    <cellStyle name="Note 2 2 2 3 7 2" xfId="45957"/>
    <cellStyle name="Note 2 2 2 3 7 2 10" xfId="45958"/>
    <cellStyle name="Note 2 2 2 3 7 2 2" xfId="45959"/>
    <cellStyle name="Note 2 2 2 3 7 2 2 2" xfId="45960"/>
    <cellStyle name="Note 2 2 2 3 7 2 2 3" xfId="45961"/>
    <cellStyle name="Note 2 2 2 3 7 2 2 4" xfId="45962"/>
    <cellStyle name="Note 2 2 2 3 7 2 2 5" xfId="45963"/>
    <cellStyle name="Note 2 2 2 3 7 2 2 6" xfId="45964"/>
    <cellStyle name="Note 2 2 2 3 7 2 2 7" xfId="45965"/>
    <cellStyle name="Note 2 2 2 3 7 2 2 8" xfId="45966"/>
    <cellStyle name="Note 2 2 2 3 7 2 2 9" xfId="45967"/>
    <cellStyle name="Note 2 2 2 3 7 2 3" xfId="45968"/>
    <cellStyle name="Note 2 2 2 3 7 2 4" xfId="45969"/>
    <cellStyle name="Note 2 2 2 3 7 2 5" xfId="45970"/>
    <cellStyle name="Note 2 2 2 3 7 2 6" xfId="45971"/>
    <cellStyle name="Note 2 2 2 3 7 2 7" xfId="45972"/>
    <cellStyle name="Note 2 2 2 3 7 2 8" xfId="45973"/>
    <cellStyle name="Note 2 2 2 3 7 2 9" xfId="45974"/>
    <cellStyle name="Note 2 2 2 3 7 3" xfId="45975"/>
    <cellStyle name="Note 2 2 2 3 7 3 2" xfId="45976"/>
    <cellStyle name="Note 2 2 2 3 7 3 3" xfId="45977"/>
    <cellStyle name="Note 2 2 2 3 7 3 4" xfId="45978"/>
    <cellStyle name="Note 2 2 2 3 7 3 5" xfId="45979"/>
    <cellStyle name="Note 2 2 2 3 7 3 6" xfId="45980"/>
    <cellStyle name="Note 2 2 2 3 7 3 7" xfId="45981"/>
    <cellStyle name="Note 2 2 2 3 7 3 8" xfId="45982"/>
    <cellStyle name="Note 2 2 2 3 7 4" xfId="45983"/>
    <cellStyle name="Note 2 2 2 3 7 4 2" xfId="45984"/>
    <cellStyle name="Note 2 2 2 3 7 4 3" xfId="45985"/>
    <cellStyle name="Note 2 2 2 3 7 4 4" xfId="45986"/>
    <cellStyle name="Note 2 2 2 3 7 4 5" xfId="45987"/>
    <cellStyle name="Note 2 2 2 3 7 4 6" xfId="45988"/>
    <cellStyle name="Note 2 2 2 3 7 4 7" xfId="45989"/>
    <cellStyle name="Note 2 2 2 3 7 4 8" xfId="45990"/>
    <cellStyle name="Note 2 2 2 3 7 4 9" xfId="45991"/>
    <cellStyle name="Note 2 2 2 3 7 5" xfId="45992"/>
    <cellStyle name="Note 2 2 2 3 7 6" xfId="45993"/>
    <cellStyle name="Note 2 2 2 3 7 7" xfId="45994"/>
    <cellStyle name="Note 2 2 2 3 7 8" xfId="45995"/>
    <cellStyle name="Note 2 2 2 3 7 9" xfId="45996"/>
    <cellStyle name="Note 2 2 2 3 8" xfId="45997"/>
    <cellStyle name="Note 2 2 2 3 8 2" xfId="45998"/>
    <cellStyle name="Note 2 2 2 3 8 3" xfId="45999"/>
    <cellStyle name="Note 2 2 2 3 8 4" xfId="46000"/>
    <cellStyle name="Note 2 2 2 3 8 5" xfId="46001"/>
    <cellStyle name="Note 2 2 2 3 8 6" xfId="46002"/>
    <cellStyle name="Note 2 2 2 3 8 7" xfId="46003"/>
    <cellStyle name="Note 2 2 2 3 8 8" xfId="46004"/>
    <cellStyle name="Note 2 2 2 3 8 9" xfId="46005"/>
    <cellStyle name="Note 2 2 2 3 9" xfId="46006"/>
    <cellStyle name="Note 2 2 2 3 9 2" xfId="46007"/>
    <cellStyle name="Note 2 2 2 3 9 3" xfId="46008"/>
    <cellStyle name="Note 2 2 2 3 9 4" xfId="46009"/>
    <cellStyle name="Note 2 2 2 3 9 5" xfId="46010"/>
    <cellStyle name="Note 2 2 2 3 9 6" xfId="46011"/>
    <cellStyle name="Note 2 2 2 3 9 7" xfId="46012"/>
    <cellStyle name="Note 2 2 2 3 9 8" xfId="46013"/>
    <cellStyle name="Note 2 2 2 4" xfId="9769"/>
    <cellStyle name="Note 2 2 2 4 10" xfId="46014"/>
    <cellStyle name="Note 2 2 2 4 11" xfId="46015"/>
    <cellStyle name="Note 2 2 2 4 12" xfId="46016"/>
    <cellStyle name="Note 2 2 2 4 13" xfId="46017"/>
    <cellStyle name="Note 2 2 2 4 14" xfId="46018"/>
    <cellStyle name="Note 2 2 2 4 15" xfId="46019"/>
    <cellStyle name="Note 2 2 2 4 16" xfId="46020"/>
    <cellStyle name="Note 2 2 2 4 17" xfId="46021"/>
    <cellStyle name="Note 2 2 2 4 18" xfId="46022"/>
    <cellStyle name="Note 2 2 2 4 19" xfId="46023"/>
    <cellStyle name="Note 2 2 2 4 2" xfId="46024"/>
    <cellStyle name="Note 2 2 2 4 2 10" xfId="46025"/>
    <cellStyle name="Note 2 2 2 4 2 11" xfId="46026"/>
    <cellStyle name="Note 2 2 2 4 2 12" xfId="46027"/>
    <cellStyle name="Note 2 2 2 4 2 13" xfId="46028"/>
    <cellStyle name="Note 2 2 2 4 2 2" xfId="46029"/>
    <cellStyle name="Note 2 2 2 4 2 2 10" xfId="46030"/>
    <cellStyle name="Note 2 2 2 4 2 2 2" xfId="46031"/>
    <cellStyle name="Note 2 2 2 4 2 2 2 2" xfId="46032"/>
    <cellStyle name="Note 2 2 2 4 2 2 2 3" xfId="46033"/>
    <cellStyle name="Note 2 2 2 4 2 2 2 4" xfId="46034"/>
    <cellStyle name="Note 2 2 2 4 2 2 2 5" xfId="46035"/>
    <cellStyle name="Note 2 2 2 4 2 2 2 6" xfId="46036"/>
    <cellStyle name="Note 2 2 2 4 2 2 2 7" xfId="46037"/>
    <cellStyle name="Note 2 2 2 4 2 2 2 8" xfId="46038"/>
    <cellStyle name="Note 2 2 2 4 2 2 2 9" xfId="46039"/>
    <cellStyle name="Note 2 2 2 4 2 2 3" xfId="46040"/>
    <cellStyle name="Note 2 2 2 4 2 2 4" xfId="46041"/>
    <cellStyle name="Note 2 2 2 4 2 2 5" xfId="46042"/>
    <cellStyle name="Note 2 2 2 4 2 2 6" xfId="46043"/>
    <cellStyle name="Note 2 2 2 4 2 2 7" xfId="46044"/>
    <cellStyle name="Note 2 2 2 4 2 2 8" xfId="46045"/>
    <cellStyle name="Note 2 2 2 4 2 2 9" xfId="46046"/>
    <cellStyle name="Note 2 2 2 4 2 3" xfId="46047"/>
    <cellStyle name="Note 2 2 2 4 2 3 2" xfId="46048"/>
    <cellStyle name="Note 2 2 2 4 2 3 3" xfId="46049"/>
    <cellStyle name="Note 2 2 2 4 2 3 4" xfId="46050"/>
    <cellStyle name="Note 2 2 2 4 2 3 5" xfId="46051"/>
    <cellStyle name="Note 2 2 2 4 2 3 6" xfId="46052"/>
    <cellStyle name="Note 2 2 2 4 2 3 7" xfId="46053"/>
    <cellStyle name="Note 2 2 2 4 2 3 8" xfId="46054"/>
    <cellStyle name="Note 2 2 2 4 2 4" xfId="46055"/>
    <cellStyle name="Note 2 2 2 4 2 4 2" xfId="46056"/>
    <cellStyle name="Note 2 2 2 4 2 4 3" xfId="46057"/>
    <cellStyle name="Note 2 2 2 4 2 4 4" xfId="46058"/>
    <cellStyle name="Note 2 2 2 4 2 4 5" xfId="46059"/>
    <cellStyle name="Note 2 2 2 4 2 4 6" xfId="46060"/>
    <cellStyle name="Note 2 2 2 4 2 4 7" xfId="46061"/>
    <cellStyle name="Note 2 2 2 4 2 4 8" xfId="46062"/>
    <cellStyle name="Note 2 2 2 4 2 4 9" xfId="46063"/>
    <cellStyle name="Note 2 2 2 4 2 5" xfId="46064"/>
    <cellStyle name="Note 2 2 2 4 2 6" xfId="46065"/>
    <cellStyle name="Note 2 2 2 4 2 7" xfId="46066"/>
    <cellStyle name="Note 2 2 2 4 2 8" xfId="46067"/>
    <cellStyle name="Note 2 2 2 4 2 9" xfId="46068"/>
    <cellStyle name="Note 2 2 2 4 20" xfId="46069"/>
    <cellStyle name="Note 2 2 2 4 21" xfId="46070"/>
    <cellStyle name="Note 2 2 2 4 22" xfId="46071"/>
    <cellStyle name="Note 2 2 2 4 23" xfId="46072"/>
    <cellStyle name="Note 2 2 2 4 24" xfId="46073"/>
    <cellStyle name="Note 2 2 2 4 25" xfId="46074"/>
    <cellStyle name="Note 2 2 2 4 3" xfId="46075"/>
    <cellStyle name="Note 2 2 2 4 3 10" xfId="46076"/>
    <cellStyle name="Note 2 2 2 4 3 2" xfId="46077"/>
    <cellStyle name="Note 2 2 2 4 3 2 2" xfId="46078"/>
    <cellStyle name="Note 2 2 2 4 3 2 3" xfId="46079"/>
    <cellStyle name="Note 2 2 2 4 3 2 4" xfId="46080"/>
    <cellStyle name="Note 2 2 2 4 3 2 5" xfId="46081"/>
    <cellStyle name="Note 2 2 2 4 3 2 6" xfId="46082"/>
    <cellStyle name="Note 2 2 2 4 3 2 7" xfId="46083"/>
    <cellStyle name="Note 2 2 2 4 3 2 8" xfId="46084"/>
    <cellStyle name="Note 2 2 2 4 3 2 9" xfId="46085"/>
    <cellStyle name="Note 2 2 2 4 3 3" xfId="46086"/>
    <cellStyle name="Note 2 2 2 4 3 4" xfId="46087"/>
    <cellStyle name="Note 2 2 2 4 3 5" xfId="46088"/>
    <cellStyle name="Note 2 2 2 4 3 6" xfId="46089"/>
    <cellStyle name="Note 2 2 2 4 3 7" xfId="46090"/>
    <cellStyle name="Note 2 2 2 4 3 8" xfId="46091"/>
    <cellStyle name="Note 2 2 2 4 3 9" xfId="46092"/>
    <cellStyle name="Note 2 2 2 4 4" xfId="46093"/>
    <cellStyle name="Note 2 2 2 4 4 2" xfId="46094"/>
    <cellStyle name="Note 2 2 2 4 4 3" xfId="46095"/>
    <cellStyle name="Note 2 2 2 4 4 4" xfId="46096"/>
    <cellStyle name="Note 2 2 2 4 4 5" xfId="46097"/>
    <cellStyle name="Note 2 2 2 4 4 6" xfId="46098"/>
    <cellStyle name="Note 2 2 2 4 4 7" xfId="46099"/>
    <cellStyle name="Note 2 2 2 4 4 8" xfId="46100"/>
    <cellStyle name="Note 2 2 2 4 4 9" xfId="46101"/>
    <cellStyle name="Note 2 2 2 4 5" xfId="46102"/>
    <cellStyle name="Note 2 2 2 4 5 2" xfId="46103"/>
    <cellStyle name="Note 2 2 2 4 5 3" xfId="46104"/>
    <cellStyle name="Note 2 2 2 4 5 4" xfId="46105"/>
    <cellStyle name="Note 2 2 2 4 5 5" xfId="46106"/>
    <cellStyle name="Note 2 2 2 4 5 6" xfId="46107"/>
    <cellStyle name="Note 2 2 2 4 5 7" xfId="46108"/>
    <cellStyle name="Note 2 2 2 4 5 8" xfId="46109"/>
    <cellStyle name="Note 2 2 2 4 5 9" xfId="46110"/>
    <cellStyle name="Note 2 2 2 4 6" xfId="46111"/>
    <cellStyle name="Note 2 2 2 4 6 2" xfId="46112"/>
    <cellStyle name="Note 2 2 2 4 6 3" xfId="46113"/>
    <cellStyle name="Note 2 2 2 4 6 4" xfId="46114"/>
    <cellStyle name="Note 2 2 2 4 6 5" xfId="46115"/>
    <cellStyle name="Note 2 2 2 4 6 6" xfId="46116"/>
    <cellStyle name="Note 2 2 2 4 6 7" xfId="46117"/>
    <cellStyle name="Note 2 2 2 4 6 8" xfId="46118"/>
    <cellStyle name="Note 2 2 2 4 6 9" xfId="46119"/>
    <cellStyle name="Note 2 2 2 4 7" xfId="46120"/>
    <cellStyle name="Note 2 2 2 4 7 2" xfId="46121"/>
    <cellStyle name="Note 2 2 2 4 7 3" xfId="46122"/>
    <cellStyle name="Note 2 2 2 4 7 4" xfId="46123"/>
    <cellStyle name="Note 2 2 2 4 7 5" xfId="46124"/>
    <cellStyle name="Note 2 2 2 4 7 6" xfId="46125"/>
    <cellStyle name="Note 2 2 2 4 7 7" xfId="46126"/>
    <cellStyle name="Note 2 2 2 4 7 8" xfId="46127"/>
    <cellStyle name="Note 2 2 2 4 8" xfId="46128"/>
    <cellStyle name="Note 2 2 2 4 9" xfId="46129"/>
    <cellStyle name="Note 2 2 2 5" xfId="9776"/>
    <cellStyle name="Note 2 2 2 5 10" xfId="46130"/>
    <cellStyle name="Note 2 2 2 5 11" xfId="46131"/>
    <cellStyle name="Note 2 2 2 5 12" xfId="46132"/>
    <cellStyle name="Note 2 2 2 5 13" xfId="46133"/>
    <cellStyle name="Note 2 2 2 5 14" xfId="46134"/>
    <cellStyle name="Note 2 2 2 5 15" xfId="46135"/>
    <cellStyle name="Note 2 2 2 5 16" xfId="46136"/>
    <cellStyle name="Note 2 2 2 5 17" xfId="46137"/>
    <cellStyle name="Note 2 2 2 5 18" xfId="46138"/>
    <cellStyle name="Note 2 2 2 5 2" xfId="46139"/>
    <cellStyle name="Note 2 2 2 5 3" xfId="46140"/>
    <cellStyle name="Note 2 2 2 5 4" xfId="46141"/>
    <cellStyle name="Note 2 2 2 5 5" xfId="46142"/>
    <cellStyle name="Note 2 2 2 5 6" xfId="46143"/>
    <cellStyle name="Note 2 2 2 5 7" xfId="46144"/>
    <cellStyle name="Note 2 2 2 5 8" xfId="46145"/>
    <cellStyle name="Note 2 2 2 5 9" xfId="46146"/>
    <cellStyle name="Note 2 2 2 6" xfId="9885"/>
    <cellStyle name="Note 2 2 2 6 10" xfId="46147"/>
    <cellStyle name="Note 2 2 2 6 11" xfId="46148"/>
    <cellStyle name="Note 2 2 2 6 12" xfId="46149"/>
    <cellStyle name="Note 2 2 2 6 13" xfId="46150"/>
    <cellStyle name="Note 2 2 2 6 14" xfId="46151"/>
    <cellStyle name="Note 2 2 2 6 15" xfId="46152"/>
    <cellStyle name="Note 2 2 2 6 16" xfId="46153"/>
    <cellStyle name="Note 2 2 2 6 17" xfId="46154"/>
    <cellStyle name="Note 2 2 2 6 18" xfId="46155"/>
    <cellStyle name="Note 2 2 2 6 2" xfId="46156"/>
    <cellStyle name="Note 2 2 2 6 3" xfId="46157"/>
    <cellStyle name="Note 2 2 2 6 4" xfId="46158"/>
    <cellStyle name="Note 2 2 2 6 5" xfId="46159"/>
    <cellStyle name="Note 2 2 2 6 6" xfId="46160"/>
    <cellStyle name="Note 2 2 2 6 7" xfId="46161"/>
    <cellStyle name="Note 2 2 2 6 8" xfId="46162"/>
    <cellStyle name="Note 2 2 2 6 9" xfId="46163"/>
    <cellStyle name="Note 2 2 2 7" xfId="46164"/>
    <cellStyle name="Note 2 2 2 7 10" xfId="46165"/>
    <cellStyle name="Note 2 2 2 7 11" xfId="46166"/>
    <cellStyle name="Note 2 2 2 7 12" xfId="46167"/>
    <cellStyle name="Note 2 2 2 7 13" xfId="46168"/>
    <cellStyle name="Note 2 2 2 7 14" xfId="46169"/>
    <cellStyle name="Note 2 2 2 7 15" xfId="46170"/>
    <cellStyle name="Note 2 2 2 7 16" xfId="46171"/>
    <cellStyle name="Note 2 2 2 7 17" xfId="46172"/>
    <cellStyle name="Note 2 2 2 7 18" xfId="46173"/>
    <cellStyle name="Note 2 2 2 7 2" xfId="46174"/>
    <cellStyle name="Note 2 2 2 7 3" xfId="46175"/>
    <cellStyle name="Note 2 2 2 7 4" xfId="46176"/>
    <cellStyle name="Note 2 2 2 7 5" xfId="46177"/>
    <cellStyle name="Note 2 2 2 7 6" xfId="46178"/>
    <cellStyle name="Note 2 2 2 7 7" xfId="46179"/>
    <cellStyle name="Note 2 2 2 7 8" xfId="46180"/>
    <cellStyle name="Note 2 2 2 7 9" xfId="46181"/>
    <cellStyle name="Note 2 2 2 8" xfId="46182"/>
    <cellStyle name="Note 2 2 2 8 10" xfId="46183"/>
    <cellStyle name="Note 2 2 2 8 11" xfId="46184"/>
    <cellStyle name="Note 2 2 2 8 12" xfId="46185"/>
    <cellStyle name="Note 2 2 2 8 13" xfId="46186"/>
    <cellStyle name="Note 2 2 2 8 14" xfId="46187"/>
    <cellStyle name="Note 2 2 2 8 15" xfId="46188"/>
    <cellStyle name="Note 2 2 2 8 16" xfId="46189"/>
    <cellStyle name="Note 2 2 2 8 17" xfId="46190"/>
    <cellStyle name="Note 2 2 2 8 18" xfId="46191"/>
    <cellStyle name="Note 2 2 2 8 2" xfId="46192"/>
    <cellStyle name="Note 2 2 2 8 3" xfId="46193"/>
    <cellStyle name="Note 2 2 2 8 4" xfId="46194"/>
    <cellStyle name="Note 2 2 2 8 5" xfId="46195"/>
    <cellStyle name="Note 2 2 2 8 6" xfId="46196"/>
    <cellStyle name="Note 2 2 2 8 7" xfId="46197"/>
    <cellStyle name="Note 2 2 2 8 8" xfId="46198"/>
    <cellStyle name="Note 2 2 2 8 9" xfId="46199"/>
    <cellStyle name="Note 2 2 2 9" xfId="46200"/>
    <cellStyle name="Note 2 2 2 9 2" xfId="46201"/>
    <cellStyle name="Note 2 2 2 9 3" xfId="46202"/>
    <cellStyle name="Note 2 2 2 9 4" xfId="46203"/>
    <cellStyle name="Note 2 2 2 9 5" xfId="46204"/>
    <cellStyle name="Note 2 2 2 9 6" xfId="46205"/>
    <cellStyle name="Note 2 2 2 9 7" xfId="46206"/>
    <cellStyle name="Note 2 2 2 9 8" xfId="46207"/>
    <cellStyle name="Note 2 2 2 9 9" xfId="46208"/>
    <cellStyle name="Note 2 2 20" xfId="46209"/>
    <cellStyle name="Note 2 2 21" xfId="46210"/>
    <cellStyle name="Note 2 2 22" xfId="46211"/>
    <cellStyle name="Note 2 2 23" xfId="46212"/>
    <cellStyle name="Note 2 2 24" xfId="46213"/>
    <cellStyle name="Note 2 2 25" xfId="46214"/>
    <cellStyle name="Note 2 2 26" xfId="46215"/>
    <cellStyle name="Note 2 2 27" xfId="46216"/>
    <cellStyle name="Note 2 2 28" xfId="46217"/>
    <cellStyle name="Note 2 2 3" xfId="4557"/>
    <cellStyle name="Note 2 2 3 10" xfId="46218"/>
    <cellStyle name="Note 2 2 3 11" xfId="46219"/>
    <cellStyle name="Note 2 2 3 12" xfId="46220"/>
    <cellStyle name="Note 2 2 3 13" xfId="46221"/>
    <cellStyle name="Note 2 2 3 14" xfId="46222"/>
    <cellStyle name="Note 2 2 3 15" xfId="46223"/>
    <cellStyle name="Note 2 2 3 16" xfId="46224"/>
    <cellStyle name="Note 2 2 3 17" xfId="46225"/>
    <cellStyle name="Note 2 2 3 18" xfId="46226"/>
    <cellStyle name="Note 2 2 3 19" xfId="46227"/>
    <cellStyle name="Note 2 2 3 2" xfId="46228"/>
    <cellStyle name="Note 2 2 3 2 10" xfId="46229"/>
    <cellStyle name="Note 2 2 3 2 10 2" xfId="46230"/>
    <cellStyle name="Note 2 2 3 2 10 3" xfId="46231"/>
    <cellStyle name="Note 2 2 3 2 10 4" xfId="46232"/>
    <cellStyle name="Note 2 2 3 2 10 5" xfId="46233"/>
    <cellStyle name="Note 2 2 3 2 10 6" xfId="46234"/>
    <cellStyle name="Note 2 2 3 2 10 7" xfId="46235"/>
    <cellStyle name="Note 2 2 3 2 10 8" xfId="46236"/>
    <cellStyle name="Note 2 2 3 2 11" xfId="46237"/>
    <cellStyle name="Note 2 2 3 2 12" xfId="46238"/>
    <cellStyle name="Note 2 2 3 2 13" xfId="46239"/>
    <cellStyle name="Note 2 2 3 2 14" xfId="46240"/>
    <cellStyle name="Note 2 2 3 2 15" xfId="46241"/>
    <cellStyle name="Note 2 2 3 2 16" xfId="46242"/>
    <cellStyle name="Note 2 2 3 2 17" xfId="46243"/>
    <cellStyle name="Note 2 2 3 2 18" xfId="46244"/>
    <cellStyle name="Note 2 2 3 2 19" xfId="46245"/>
    <cellStyle name="Note 2 2 3 2 2" xfId="46246"/>
    <cellStyle name="Note 2 2 3 2 2 10" xfId="46247"/>
    <cellStyle name="Note 2 2 3 2 2 11" xfId="46248"/>
    <cellStyle name="Note 2 2 3 2 2 12" xfId="46249"/>
    <cellStyle name="Note 2 2 3 2 2 13" xfId="46250"/>
    <cellStyle name="Note 2 2 3 2 2 14" xfId="46251"/>
    <cellStyle name="Note 2 2 3 2 2 15" xfId="46252"/>
    <cellStyle name="Note 2 2 3 2 2 16" xfId="46253"/>
    <cellStyle name="Note 2 2 3 2 2 17" xfId="46254"/>
    <cellStyle name="Note 2 2 3 2 2 18" xfId="46255"/>
    <cellStyle name="Note 2 2 3 2 2 19" xfId="46256"/>
    <cellStyle name="Note 2 2 3 2 2 2" xfId="46257"/>
    <cellStyle name="Note 2 2 3 2 2 2 2" xfId="46258"/>
    <cellStyle name="Note 2 2 3 2 2 2 2 2" xfId="46259"/>
    <cellStyle name="Note 2 2 3 2 2 2 3" xfId="46260"/>
    <cellStyle name="Note 2 2 3 2 2 2 3 2" xfId="46261"/>
    <cellStyle name="Note 2 2 3 2 2 2 4" xfId="46262"/>
    <cellStyle name="Note 2 2 3 2 2 2 4 2" xfId="46263"/>
    <cellStyle name="Note 2 2 3 2 2 2 5" xfId="46264"/>
    <cellStyle name="Note 2 2 3 2 2 2 6" xfId="46265"/>
    <cellStyle name="Note 2 2 3 2 2 2 7" xfId="46266"/>
    <cellStyle name="Note 2 2 3 2 2 2 8" xfId="46267"/>
    <cellStyle name="Note 2 2 3 2 2 2 9" xfId="46268"/>
    <cellStyle name="Note 2 2 3 2 2 20" xfId="46269"/>
    <cellStyle name="Note 2 2 3 2 2 21" xfId="46270"/>
    <cellStyle name="Note 2 2 3 2 2 22" xfId="46271"/>
    <cellStyle name="Note 2 2 3 2 2 23" xfId="46272"/>
    <cellStyle name="Note 2 2 3 2 2 24" xfId="46273"/>
    <cellStyle name="Note 2 2 3 2 2 25" xfId="46274"/>
    <cellStyle name="Note 2 2 3 2 2 3" xfId="46275"/>
    <cellStyle name="Note 2 2 3 2 2 3 2" xfId="46276"/>
    <cellStyle name="Note 2 2 3 2 2 3 3" xfId="46277"/>
    <cellStyle name="Note 2 2 3 2 2 3 4" xfId="46278"/>
    <cellStyle name="Note 2 2 3 2 2 3 5" xfId="46279"/>
    <cellStyle name="Note 2 2 3 2 2 3 6" xfId="46280"/>
    <cellStyle name="Note 2 2 3 2 2 3 7" xfId="46281"/>
    <cellStyle name="Note 2 2 3 2 2 3 8" xfId="46282"/>
    <cellStyle name="Note 2 2 3 2 2 3 9" xfId="46283"/>
    <cellStyle name="Note 2 2 3 2 2 4" xfId="46284"/>
    <cellStyle name="Note 2 2 3 2 2 4 2" xfId="46285"/>
    <cellStyle name="Note 2 2 3 2 2 4 3" xfId="46286"/>
    <cellStyle name="Note 2 2 3 2 2 4 4" xfId="46287"/>
    <cellStyle name="Note 2 2 3 2 2 4 5" xfId="46288"/>
    <cellStyle name="Note 2 2 3 2 2 4 6" xfId="46289"/>
    <cellStyle name="Note 2 2 3 2 2 4 7" xfId="46290"/>
    <cellStyle name="Note 2 2 3 2 2 4 8" xfId="46291"/>
    <cellStyle name="Note 2 2 3 2 2 4 9" xfId="46292"/>
    <cellStyle name="Note 2 2 3 2 2 5" xfId="46293"/>
    <cellStyle name="Note 2 2 3 2 2 5 2" xfId="46294"/>
    <cellStyle name="Note 2 2 3 2 2 5 3" xfId="46295"/>
    <cellStyle name="Note 2 2 3 2 2 5 4" xfId="46296"/>
    <cellStyle name="Note 2 2 3 2 2 5 5" xfId="46297"/>
    <cellStyle name="Note 2 2 3 2 2 5 6" xfId="46298"/>
    <cellStyle name="Note 2 2 3 2 2 5 7" xfId="46299"/>
    <cellStyle name="Note 2 2 3 2 2 5 8" xfId="46300"/>
    <cellStyle name="Note 2 2 3 2 2 5 9" xfId="46301"/>
    <cellStyle name="Note 2 2 3 2 2 6" xfId="46302"/>
    <cellStyle name="Note 2 2 3 2 2 6 2" xfId="46303"/>
    <cellStyle name="Note 2 2 3 2 2 6 3" xfId="46304"/>
    <cellStyle name="Note 2 2 3 2 2 6 4" xfId="46305"/>
    <cellStyle name="Note 2 2 3 2 2 6 5" xfId="46306"/>
    <cellStyle name="Note 2 2 3 2 2 6 6" xfId="46307"/>
    <cellStyle name="Note 2 2 3 2 2 6 7" xfId="46308"/>
    <cellStyle name="Note 2 2 3 2 2 6 8" xfId="46309"/>
    <cellStyle name="Note 2 2 3 2 2 6 9" xfId="46310"/>
    <cellStyle name="Note 2 2 3 2 2 7" xfId="46311"/>
    <cellStyle name="Note 2 2 3 2 2 7 2" xfId="46312"/>
    <cellStyle name="Note 2 2 3 2 2 7 3" xfId="46313"/>
    <cellStyle name="Note 2 2 3 2 2 7 4" xfId="46314"/>
    <cellStyle name="Note 2 2 3 2 2 7 5" xfId="46315"/>
    <cellStyle name="Note 2 2 3 2 2 7 6" xfId="46316"/>
    <cellStyle name="Note 2 2 3 2 2 7 7" xfId="46317"/>
    <cellStyle name="Note 2 2 3 2 2 7 8" xfId="46318"/>
    <cellStyle name="Note 2 2 3 2 2 8" xfId="46319"/>
    <cellStyle name="Note 2 2 3 2 2 9" xfId="46320"/>
    <cellStyle name="Note 2 2 3 2 20" xfId="46321"/>
    <cellStyle name="Note 2 2 3 2 21" xfId="46322"/>
    <cellStyle name="Note 2 2 3 2 22" xfId="46323"/>
    <cellStyle name="Note 2 2 3 2 23" xfId="46324"/>
    <cellStyle name="Note 2 2 3 2 24" xfId="46325"/>
    <cellStyle name="Note 2 2 3 2 25" xfId="46326"/>
    <cellStyle name="Note 2 2 3 2 26" xfId="46327"/>
    <cellStyle name="Note 2 2 3 2 27" xfId="46328"/>
    <cellStyle name="Note 2 2 3 2 28" xfId="46329"/>
    <cellStyle name="Note 2 2 3 2 3" xfId="46330"/>
    <cellStyle name="Note 2 2 3 2 3 10" xfId="46331"/>
    <cellStyle name="Note 2 2 3 2 3 11" xfId="46332"/>
    <cellStyle name="Note 2 2 3 2 3 12" xfId="46333"/>
    <cellStyle name="Note 2 2 3 2 3 13" xfId="46334"/>
    <cellStyle name="Note 2 2 3 2 3 14" xfId="46335"/>
    <cellStyle name="Note 2 2 3 2 3 15" xfId="46336"/>
    <cellStyle name="Note 2 2 3 2 3 16" xfId="46337"/>
    <cellStyle name="Note 2 2 3 2 3 17" xfId="46338"/>
    <cellStyle name="Note 2 2 3 2 3 18" xfId="46339"/>
    <cellStyle name="Note 2 2 3 2 3 19" xfId="46340"/>
    <cellStyle name="Note 2 2 3 2 3 2" xfId="46341"/>
    <cellStyle name="Note 2 2 3 2 3 2 2" xfId="46342"/>
    <cellStyle name="Note 2 2 3 2 3 2 3" xfId="46343"/>
    <cellStyle name="Note 2 2 3 2 3 2 4" xfId="46344"/>
    <cellStyle name="Note 2 2 3 2 3 2 5" xfId="46345"/>
    <cellStyle name="Note 2 2 3 2 3 2 6" xfId="46346"/>
    <cellStyle name="Note 2 2 3 2 3 2 7" xfId="46347"/>
    <cellStyle name="Note 2 2 3 2 3 2 8" xfId="46348"/>
    <cellStyle name="Note 2 2 3 2 3 20" xfId="46349"/>
    <cellStyle name="Note 2 2 3 2 3 21" xfId="46350"/>
    <cellStyle name="Note 2 2 3 2 3 22" xfId="46351"/>
    <cellStyle name="Note 2 2 3 2 3 23" xfId="46352"/>
    <cellStyle name="Note 2 2 3 2 3 24" xfId="46353"/>
    <cellStyle name="Note 2 2 3 2 3 3" xfId="46354"/>
    <cellStyle name="Note 2 2 3 2 3 3 2" xfId="46355"/>
    <cellStyle name="Note 2 2 3 2 3 3 3" xfId="46356"/>
    <cellStyle name="Note 2 2 3 2 3 3 4" xfId="46357"/>
    <cellStyle name="Note 2 2 3 2 3 3 5" xfId="46358"/>
    <cellStyle name="Note 2 2 3 2 3 3 6" xfId="46359"/>
    <cellStyle name="Note 2 2 3 2 3 3 7" xfId="46360"/>
    <cellStyle name="Note 2 2 3 2 3 3 8" xfId="46361"/>
    <cellStyle name="Note 2 2 3 2 3 4" xfId="46362"/>
    <cellStyle name="Note 2 2 3 2 3 4 2" xfId="46363"/>
    <cellStyle name="Note 2 2 3 2 3 4 3" xfId="46364"/>
    <cellStyle name="Note 2 2 3 2 3 4 4" xfId="46365"/>
    <cellStyle name="Note 2 2 3 2 3 4 5" xfId="46366"/>
    <cellStyle name="Note 2 2 3 2 3 4 6" xfId="46367"/>
    <cellStyle name="Note 2 2 3 2 3 4 7" xfId="46368"/>
    <cellStyle name="Note 2 2 3 2 3 4 8" xfId="46369"/>
    <cellStyle name="Note 2 2 3 2 3 5" xfId="46370"/>
    <cellStyle name="Note 2 2 3 2 3 5 2" xfId="46371"/>
    <cellStyle name="Note 2 2 3 2 3 5 3" xfId="46372"/>
    <cellStyle name="Note 2 2 3 2 3 5 4" xfId="46373"/>
    <cellStyle name="Note 2 2 3 2 3 5 5" xfId="46374"/>
    <cellStyle name="Note 2 2 3 2 3 5 6" xfId="46375"/>
    <cellStyle name="Note 2 2 3 2 3 5 7" xfId="46376"/>
    <cellStyle name="Note 2 2 3 2 3 5 8" xfId="46377"/>
    <cellStyle name="Note 2 2 3 2 3 6" xfId="46378"/>
    <cellStyle name="Note 2 2 3 2 3 6 2" xfId="46379"/>
    <cellStyle name="Note 2 2 3 2 3 6 3" xfId="46380"/>
    <cellStyle name="Note 2 2 3 2 3 6 4" xfId="46381"/>
    <cellStyle name="Note 2 2 3 2 3 6 5" xfId="46382"/>
    <cellStyle name="Note 2 2 3 2 3 6 6" xfId="46383"/>
    <cellStyle name="Note 2 2 3 2 3 6 7" xfId="46384"/>
    <cellStyle name="Note 2 2 3 2 3 6 8" xfId="46385"/>
    <cellStyle name="Note 2 2 3 2 3 7" xfId="46386"/>
    <cellStyle name="Note 2 2 3 2 3 7 2" xfId="46387"/>
    <cellStyle name="Note 2 2 3 2 3 7 3" xfId="46388"/>
    <cellStyle name="Note 2 2 3 2 3 7 4" xfId="46389"/>
    <cellStyle name="Note 2 2 3 2 3 7 5" xfId="46390"/>
    <cellStyle name="Note 2 2 3 2 3 7 6" xfId="46391"/>
    <cellStyle name="Note 2 2 3 2 3 7 7" xfId="46392"/>
    <cellStyle name="Note 2 2 3 2 3 7 8" xfId="46393"/>
    <cellStyle name="Note 2 2 3 2 3 8" xfId="46394"/>
    <cellStyle name="Note 2 2 3 2 3 9" xfId="46395"/>
    <cellStyle name="Note 2 2 3 2 4" xfId="46396"/>
    <cellStyle name="Note 2 2 3 2 4 10" xfId="46397"/>
    <cellStyle name="Note 2 2 3 2 4 11" xfId="46398"/>
    <cellStyle name="Note 2 2 3 2 4 12" xfId="46399"/>
    <cellStyle name="Note 2 2 3 2 4 13" xfId="46400"/>
    <cellStyle name="Note 2 2 3 2 4 14" xfId="46401"/>
    <cellStyle name="Note 2 2 3 2 4 15" xfId="46402"/>
    <cellStyle name="Note 2 2 3 2 4 16" xfId="46403"/>
    <cellStyle name="Note 2 2 3 2 4 17" xfId="46404"/>
    <cellStyle name="Note 2 2 3 2 4 18" xfId="46405"/>
    <cellStyle name="Note 2 2 3 2 4 2" xfId="46406"/>
    <cellStyle name="Note 2 2 3 2 4 3" xfId="46407"/>
    <cellStyle name="Note 2 2 3 2 4 4" xfId="46408"/>
    <cellStyle name="Note 2 2 3 2 4 5" xfId="46409"/>
    <cellStyle name="Note 2 2 3 2 4 6" xfId="46410"/>
    <cellStyle name="Note 2 2 3 2 4 7" xfId="46411"/>
    <cellStyle name="Note 2 2 3 2 4 8" xfId="46412"/>
    <cellStyle name="Note 2 2 3 2 4 9" xfId="46413"/>
    <cellStyle name="Note 2 2 3 2 5" xfId="46414"/>
    <cellStyle name="Note 2 2 3 2 5 10" xfId="46415"/>
    <cellStyle name="Note 2 2 3 2 5 11" xfId="46416"/>
    <cellStyle name="Note 2 2 3 2 5 12" xfId="46417"/>
    <cellStyle name="Note 2 2 3 2 5 13" xfId="46418"/>
    <cellStyle name="Note 2 2 3 2 5 14" xfId="46419"/>
    <cellStyle name="Note 2 2 3 2 5 15" xfId="46420"/>
    <cellStyle name="Note 2 2 3 2 5 16" xfId="46421"/>
    <cellStyle name="Note 2 2 3 2 5 17" xfId="46422"/>
    <cellStyle name="Note 2 2 3 2 5 18" xfId="46423"/>
    <cellStyle name="Note 2 2 3 2 5 2" xfId="46424"/>
    <cellStyle name="Note 2 2 3 2 5 3" xfId="46425"/>
    <cellStyle name="Note 2 2 3 2 5 4" xfId="46426"/>
    <cellStyle name="Note 2 2 3 2 5 5" xfId="46427"/>
    <cellStyle name="Note 2 2 3 2 5 6" xfId="46428"/>
    <cellStyle name="Note 2 2 3 2 5 7" xfId="46429"/>
    <cellStyle name="Note 2 2 3 2 5 8" xfId="46430"/>
    <cellStyle name="Note 2 2 3 2 5 9" xfId="46431"/>
    <cellStyle name="Note 2 2 3 2 6" xfId="46432"/>
    <cellStyle name="Note 2 2 3 2 6 10" xfId="46433"/>
    <cellStyle name="Note 2 2 3 2 6 11" xfId="46434"/>
    <cellStyle name="Note 2 2 3 2 6 12" xfId="46435"/>
    <cellStyle name="Note 2 2 3 2 6 13" xfId="46436"/>
    <cellStyle name="Note 2 2 3 2 6 14" xfId="46437"/>
    <cellStyle name="Note 2 2 3 2 6 15" xfId="46438"/>
    <cellStyle name="Note 2 2 3 2 6 16" xfId="46439"/>
    <cellStyle name="Note 2 2 3 2 6 17" xfId="46440"/>
    <cellStyle name="Note 2 2 3 2 6 18" xfId="46441"/>
    <cellStyle name="Note 2 2 3 2 6 2" xfId="46442"/>
    <cellStyle name="Note 2 2 3 2 6 3" xfId="46443"/>
    <cellStyle name="Note 2 2 3 2 6 4" xfId="46444"/>
    <cellStyle name="Note 2 2 3 2 6 5" xfId="46445"/>
    <cellStyle name="Note 2 2 3 2 6 6" xfId="46446"/>
    <cellStyle name="Note 2 2 3 2 6 7" xfId="46447"/>
    <cellStyle name="Note 2 2 3 2 6 8" xfId="46448"/>
    <cellStyle name="Note 2 2 3 2 6 9" xfId="46449"/>
    <cellStyle name="Note 2 2 3 2 7" xfId="46450"/>
    <cellStyle name="Note 2 2 3 2 7 2" xfId="46451"/>
    <cellStyle name="Note 2 2 3 2 7 3" xfId="46452"/>
    <cellStyle name="Note 2 2 3 2 7 4" xfId="46453"/>
    <cellStyle name="Note 2 2 3 2 7 5" xfId="46454"/>
    <cellStyle name="Note 2 2 3 2 7 6" xfId="46455"/>
    <cellStyle name="Note 2 2 3 2 7 7" xfId="46456"/>
    <cellStyle name="Note 2 2 3 2 7 8" xfId="46457"/>
    <cellStyle name="Note 2 2 3 2 7 9" xfId="46458"/>
    <cellStyle name="Note 2 2 3 2 8" xfId="46459"/>
    <cellStyle name="Note 2 2 3 2 8 2" xfId="46460"/>
    <cellStyle name="Note 2 2 3 2 8 3" xfId="46461"/>
    <cellStyle name="Note 2 2 3 2 8 4" xfId="46462"/>
    <cellStyle name="Note 2 2 3 2 8 5" xfId="46463"/>
    <cellStyle name="Note 2 2 3 2 8 6" xfId="46464"/>
    <cellStyle name="Note 2 2 3 2 8 7" xfId="46465"/>
    <cellStyle name="Note 2 2 3 2 8 8" xfId="46466"/>
    <cellStyle name="Note 2 2 3 2 8 9" xfId="46467"/>
    <cellStyle name="Note 2 2 3 2 9" xfId="46468"/>
    <cellStyle name="Note 2 2 3 2 9 2" xfId="46469"/>
    <cellStyle name="Note 2 2 3 2 9 3" xfId="46470"/>
    <cellStyle name="Note 2 2 3 2 9 4" xfId="46471"/>
    <cellStyle name="Note 2 2 3 2 9 5" xfId="46472"/>
    <cellStyle name="Note 2 2 3 2 9 6" xfId="46473"/>
    <cellStyle name="Note 2 2 3 2 9 7" xfId="46474"/>
    <cellStyle name="Note 2 2 3 2 9 8" xfId="46475"/>
    <cellStyle name="Note 2 2 3 20" xfId="46476"/>
    <cellStyle name="Note 2 2 3 21" xfId="46477"/>
    <cellStyle name="Note 2 2 3 22" xfId="46478"/>
    <cellStyle name="Note 2 2 3 23" xfId="46479"/>
    <cellStyle name="Note 2 2 3 24" xfId="46480"/>
    <cellStyle name="Note 2 2 3 25" xfId="46481"/>
    <cellStyle name="Note 2 2 3 26" xfId="46482"/>
    <cellStyle name="Note 2 2 3 27" xfId="46483"/>
    <cellStyle name="Note 2 2 3 3" xfId="46484"/>
    <cellStyle name="Note 2 2 3 3 10" xfId="46485"/>
    <cellStyle name="Note 2 2 3 3 11" xfId="46486"/>
    <cellStyle name="Note 2 2 3 3 12" xfId="46487"/>
    <cellStyle name="Note 2 2 3 3 13" xfId="46488"/>
    <cellStyle name="Note 2 2 3 3 14" xfId="46489"/>
    <cellStyle name="Note 2 2 3 3 15" xfId="46490"/>
    <cellStyle name="Note 2 2 3 3 16" xfId="46491"/>
    <cellStyle name="Note 2 2 3 3 17" xfId="46492"/>
    <cellStyle name="Note 2 2 3 3 18" xfId="46493"/>
    <cellStyle name="Note 2 2 3 3 19" xfId="46494"/>
    <cellStyle name="Note 2 2 3 3 2" xfId="46495"/>
    <cellStyle name="Note 2 2 3 3 2 2" xfId="46496"/>
    <cellStyle name="Note 2 2 3 3 2 2 2" xfId="46497"/>
    <cellStyle name="Note 2 2 3 3 2 3" xfId="46498"/>
    <cellStyle name="Note 2 2 3 3 2 3 2" xfId="46499"/>
    <cellStyle name="Note 2 2 3 3 2 4" xfId="46500"/>
    <cellStyle name="Note 2 2 3 3 2 4 2" xfId="46501"/>
    <cellStyle name="Note 2 2 3 3 2 5" xfId="46502"/>
    <cellStyle name="Note 2 2 3 3 2 6" xfId="46503"/>
    <cellStyle name="Note 2 2 3 3 2 7" xfId="46504"/>
    <cellStyle name="Note 2 2 3 3 2 8" xfId="46505"/>
    <cellStyle name="Note 2 2 3 3 2 9" xfId="46506"/>
    <cellStyle name="Note 2 2 3 3 20" xfId="46507"/>
    <cellStyle name="Note 2 2 3 3 21" xfId="46508"/>
    <cellStyle name="Note 2 2 3 3 22" xfId="46509"/>
    <cellStyle name="Note 2 2 3 3 23" xfId="46510"/>
    <cellStyle name="Note 2 2 3 3 24" xfId="46511"/>
    <cellStyle name="Note 2 2 3 3 25" xfId="46512"/>
    <cellStyle name="Note 2 2 3 3 3" xfId="46513"/>
    <cellStyle name="Note 2 2 3 3 3 2" xfId="46514"/>
    <cellStyle name="Note 2 2 3 3 3 3" xfId="46515"/>
    <cellStyle name="Note 2 2 3 3 3 4" xfId="46516"/>
    <cellStyle name="Note 2 2 3 3 3 5" xfId="46517"/>
    <cellStyle name="Note 2 2 3 3 3 6" xfId="46518"/>
    <cellStyle name="Note 2 2 3 3 3 7" xfId="46519"/>
    <cellStyle name="Note 2 2 3 3 3 8" xfId="46520"/>
    <cellStyle name="Note 2 2 3 3 3 9" xfId="46521"/>
    <cellStyle name="Note 2 2 3 3 4" xfId="46522"/>
    <cellStyle name="Note 2 2 3 3 4 2" xfId="46523"/>
    <cellStyle name="Note 2 2 3 3 4 3" xfId="46524"/>
    <cellStyle name="Note 2 2 3 3 4 4" xfId="46525"/>
    <cellStyle name="Note 2 2 3 3 4 5" xfId="46526"/>
    <cellStyle name="Note 2 2 3 3 4 6" xfId="46527"/>
    <cellStyle name="Note 2 2 3 3 4 7" xfId="46528"/>
    <cellStyle name="Note 2 2 3 3 4 8" xfId="46529"/>
    <cellStyle name="Note 2 2 3 3 4 9" xfId="46530"/>
    <cellStyle name="Note 2 2 3 3 5" xfId="46531"/>
    <cellStyle name="Note 2 2 3 3 5 2" xfId="46532"/>
    <cellStyle name="Note 2 2 3 3 5 3" xfId="46533"/>
    <cellStyle name="Note 2 2 3 3 5 4" xfId="46534"/>
    <cellStyle name="Note 2 2 3 3 5 5" xfId="46535"/>
    <cellStyle name="Note 2 2 3 3 5 6" xfId="46536"/>
    <cellStyle name="Note 2 2 3 3 5 7" xfId="46537"/>
    <cellStyle name="Note 2 2 3 3 5 8" xfId="46538"/>
    <cellStyle name="Note 2 2 3 3 5 9" xfId="46539"/>
    <cellStyle name="Note 2 2 3 3 6" xfId="46540"/>
    <cellStyle name="Note 2 2 3 3 6 2" xfId="46541"/>
    <cellStyle name="Note 2 2 3 3 6 3" xfId="46542"/>
    <cellStyle name="Note 2 2 3 3 6 4" xfId="46543"/>
    <cellStyle name="Note 2 2 3 3 6 5" xfId="46544"/>
    <cellStyle name="Note 2 2 3 3 6 6" xfId="46545"/>
    <cellStyle name="Note 2 2 3 3 6 7" xfId="46546"/>
    <cellStyle name="Note 2 2 3 3 6 8" xfId="46547"/>
    <cellStyle name="Note 2 2 3 3 6 9" xfId="46548"/>
    <cellStyle name="Note 2 2 3 3 7" xfId="46549"/>
    <cellStyle name="Note 2 2 3 3 7 2" xfId="46550"/>
    <cellStyle name="Note 2 2 3 3 7 3" xfId="46551"/>
    <cellStyle name="Note 2 2 3 3 7 4" xfId="46552"/>
    <cellStyle name="Note 2 2 3 3 7 5" xfId="46553"/>
    <cellStyle name="Note 2 2 3 3 7 6" xfId="46554"/>
    <cellStyle name="Note 2 2 3 3 7 7" xfId="46555"/>
    <cellStyle name="Note 2 2 3 3 7 8" xfId="46556"/>
    <cellStyle name="Note 2 2 3 3 8" xfId="46557"/>
    <cellStyle name="Note 2 2 3 3 9" xfId="46558"/>
    <cellStyle name="Note 2 2 3 4" xfId="46559"/>
    <cellStyle name="Note 2 2 3 4 10" xfId="46560"/>
    <cellStyle name="Note 2 2 3 4 11" xfId="46561"/>
    <cellStyle name="Note 2 2 3 4 12" xfId="46562"/>
    <cellStyle name="Note 2 2 3 4 13" xfId="46563"/>
    <cellStyle name="Note 2 2 3 4 14" xfId="46564"/>
    <cellStyle name="Note 2 2 3 4 15" xfId="46565"/>
    <cellStyle name="Note 2 2 3 4 16" xfId="46566"/>
    <cellStyle name="Note 2 2 3 4 17" xfId="46567"/>
    <cellStyle name="Note 2 2 3 4 18" xfId="46568"/>
    <cellStyle name="Note 2 2 3 4 2" xfId="46569"/>
    <cellStyle name="Note 2 2 3 4 3" xfId="46570"/>
    <cellStyle name="Note 2 2 3 4 4" xfId="46571"/>
    <cellStyle name="Note 2 2 3 4 5" xfId="46572"/>
    <cellStyle name="Note 2 2 3 4 6" xfId="46573"/>
    <cellStyle name="Note 2 2 3 4 7" xfId="46574"/>
    <cellStyle name="Note 2 2 3 4 8" xfId="46575"/>
    <cellStyle name="Note 2 2 3 4 9" xfId="46576"/>
    <cellStyle name="Note 2 2 3 5" xfId="46577"/>
    <cellStyle name="Note 2 2 3 5 10" xfId="46578"/>
    <cellStyle name="Note 2 2 3 5 11" xfId="46579"/>
    <cellStyle name="Note 2 2 3 5 12" xfId="46580"/>
    <cellStyle name="Note 2 2 3 5 13" xfId="46581"/>
    <cellStyle name="Note 2 2 3 5 14" xfId="46582"/>
    <cellStyle name="Note 2 2 3 5 15" xfId="46583"/>
    <cellStyle name="Note 2 2 3 5 16" xfId="46584"/>
    <cellStyle name="Note 2 2 3 5 17" xfId="46585"/>
    <cellStyle name="Note 2 2 3 5 18" xfId="46586"/>
    <cellStyle name="Note 2 2 3 5 2" xfId="46587"/>
    <cellStyle name="Note 2 2 3 5 3" xfId="46588"/>
    <cellStyle name="Note 2 2 3 5 4" xfId="46589"/>
    <cellStyle name="Note 2 2 3 5 5" xfId="46590"/>
    <cellStyle name="Note 2 2 3 5 6" xfId="46591"/>
    <cellStyle name="Note 2 2 3 5 7" xfId="46592"/>
    <cellStyle name="Note 2 2 3 5 8" xfId="46593"/>
    <cellStyle name="Note 2 2 3 5 9" xfId="46594"/>
    <cellStyle name="Note 2 2 3 6" xfId="46595"/>
    <cellStyle name="Note 2 2 3 6 10" xfId="46596"/>
    <cellStyle name="Note 2 2 3 6 11" xfId="46597"/>
    <cellStyle name="Note 2 2 3 6 12" xfId="46598"/>
    <cellStyle name="Note 2 2 3 6 13" xfId="46599"/>
    <cellStyle name="Note 2 2 3 6 14" xfId="46600"/>
    <cellStyle name="Note 2 2 3 6 15" xfId="46601"/>
    <cellStyle name="Note 2 2 3 6 16" xfId="46602"/>
    <cellStyle name="Note 2 2 3 6 17" xfId="46603"/>
    <cellStyle name="Note 2 2 3 6 18" xfId="46604"/>
    <cellStyle name="Note 2 2 3 6 2" xfId="46605"/>
    <cellStyle name="Note 2 2 3 6 3" xfId="46606"/>
    <cellStyle name="Note 2 2 3 6 4" xfId="46607"/>
    <cellStyle name="Note 2 2 3 6 5" xfId="46608"/>
    <cellStyle name="Note 2 2 3 6 6" xfId="46609"/>
    <cellStyle name="Note 2 2 3 6 7" xfId="46610"/>
    <cellStyle name="Note 2 2 3 6 8" xfId="46611"/>
    <cellStyle name="Note 2 2 3 6 9" xfId="46612"/>
    <cellStyle name="Note 2 2 3 7" xfId="46613"/>
    <cellStyle name="Note 2 2 3 7 10" xfId="46614"/>
    <cellStyle name="Note 2 2 3 7 11" xfId="46615"/>
    <cellStyle name="Note 2 2 3 7 12" xfId="46616"/>
    <cellStyle name="Note 2 2 3 7 13" xfId="46617"/>
    <cellStyle name="Note 2 2 3 7 14" xfId="46618"/>
    <cellStyle name="Note 2 2 3 7 15" xfId="46619"/>
    <cellStyle name="Note 2 2 3 7 16" xfId="46620"/>
    <cellStyle name="Note 2 2 3 7 17" xfId="46621"/>
    <cellStyle name="Note 2 2 3 7 18" xfId="46622"/>
    <cellStyle name="Note 2 2 3 7 2" xfId="46623"/>
    <cellStyle name="Note 2 2 3 7 3" xfId="46624"/>
    <cellStyle name="Note 2 2 3 7 4" xfId="46625"/>
    <cellStyle name="Note 2 2 3 7 5" xfId="46626"/>
    <cellStyle name="Note 2 2 3 7 6" xfId="46627"/>
    <cellStyle name="Note 2 2 3 7 7" xfId="46628"/>
    <cellStyle name="Note 2 2 3 7 8" xfId="46629"/>
    <cellStyle name="Note 2 2 3 7 9" xfId="46630"/>
    <cellStyle name="Note 2 2 3 8" xfId="46631"/>
    <cellStyle name="Note 2 2 3 8 2" xfId="46632"/>
    <cellStyle name="Note 2 2 3 8 3" xfId="46633"/>
    <cellStyle name="Note 2 2 3 8 4" xfId="46634"/>
    <cellStyle name="Note 2 2 3 8 5" xfId="46635"/>
    <cellStyle name="Note 2 2 3 8 6" xfId="46636"/>
    <cellStyle name="Note 2 2 3 8 7" xfId="46637"/>
    <cellStyle name="Note 2 2 3 8 8" xfId="46638"/>
    <cellStyle name="Note 2 2 3 8 9" xfId="46639"/>
    <cellStyle name="Note 2 2 3 9" xfId="46640"/>
    <cellStyle name="Note 2 2 3 9 2" xfId="46641"/>
    <cellStyle name="Note 2 2 3 9 3" xfId="46642"/>
    <cellStyle name="Note 2 2 3 9 4" xfId="46643"/>
    <cellStyle name="Note 2 2 3 9 5" xfId="46644"/>
    <cellStyle name="Note 2 2 3 9 6" xfId="46645"/>
    <cellStyle name="Note 2 2 3 9 7" xfId="46646"/>
    <cellStyle name="Note 2 2 3 9 8" xfId="46647"/>
    <cellStyle name="Note 2 2 3 9 9" xfId="46648"/>
    <cellStyle name="Note 2 2 4" xfId="4558"/>
    <cellStyle name="Note 2 2 4 10" xfId="46649"/>
    <cellStyle name="Note 2 2 4 11" xfId="46650"/>
    <cellStyle name="Note 2 2 4 12" xfId="46651"/>
    <cellStyle name="Note 2 2 4 13" xfId="46652"/>
    <cellStyle name="Note 2 2 4 14" xfId="46653"/>
    <cellStyle name="Note 2 2 4 15" xfId="46654"/>
    <cellStyle name="Note 2 2 4 16" xfId="46655"/>
    <cellStyle name="Note 2 2 4 17" xfId="46656"/>
    <cellStyle name="Note 2 2 4 18" xfId="46657"/>
    <cellStyle name="Note 2 2 4 19" xfId="46658"/>
    <cellStyle name="Note 2 2 4 2" xfId="46659"/>
    <cellStyle name="Note 2 2 4 2 10" xfId="46660"/>
    <cellStyle name="Note 2 2 4 2 11" xfId="46661"/>
    <cellStyle name="Note 2 2 4 2 12" xfId="46662"/>
    <cellStyle name="Note 2 2 4 2 13" xfId="46663"/>
    <cellStyle name="Note 2 2 4 2 14" xfId="46664"/>
    <cellStyle name="Note 2 2 4 2 15" xfId="46665"/>
    <cellStyle name="Note 2 2 4 2 16" xfId="46666"/>
    <cellStyle name="Note 2 2 4 2 17" xfId="46667"/>
    <cellStyle name="Note 2 2 4 2 18" xfId="46668"/>
    <cellStyle name="Note 2 2 4 2 19" xfId="46669"/>
    <cellStyle name="Note 2 2 4 2 2" xfId="46670"/>
    <cellStyle name="Note 2 2 4 2 2 10" xfId="46671"/>
    <cellStyle name="Note 2 2 4 2 2 11" xfId="46672"/>
    <cellStyle name="Note 2 2 4 2 2 12" xfId="46673"/>
    <cellStyle name="Note 2 2 4 2 2 13" xfId="46674"/>
    <cellStyle name="Note 2 2 4 2 2 14" xfId="46675"/>
    <cellStyle name="Note 2 2 4 2 2 15" xfId="46676"/>
    <cellStyle name="Note 2 2 4 2 2 16" xfId="46677"/>
    <cellStyle name="Note 2 2 4 2 2 17" xfId="46678"/>
    <cellStyle name="Note 2 2 4 2 2 18" xfId="46679"/>
    <cellStyle name="Note 2 2 4 2 2 19" xfId="46680"/>
    <cellStyle name="Note 2 2 4 2 2 2" xfId="46681"/>
    <cellStyle name="Note 2 2 4 2 2 2 10" xfId="46682"/>
    <cellStyle name="Note 2 2 4 2 2 2 11" xfId="46683"/>
    <cellStyle name="Note 2 2 4 2 2 2 12" xfId="46684"/>
    <cellStyle name="Note 2 2 4 2 2 2 13" xfId="46685"/>
    <cellStyle name="Note 2 2 4 2 2 2 2" xfId="46686"/>
    <cellStyle name="Note 2 2 4 2 2 2 2 10" xfId="46687"/>
    <cellStyle name="Note 2 2 4 2 2 2 2 2" xfId="46688"/>
    <cellStyle name="Note 2 2 4 2 2 2 2 2 2" xfId="46689"/>
    <cellStyle name="Note 2 2 4 2 2 2 2 2 3" xfId="46690"/>
    <cellStyle name="Note 2 2 4 2 2 2 2 2 4" xfId="46691"/>
    <cellStyle name="Note 2 2 4 2 2 2 2 2 5" xfId="46692"/>
    <cellStyle name="Note 2 2 4 2 2 2 2 2 6" xfId="46693"/>
    <cellStyle name="Note 2 2 4 2 2 2 2 2 7" xfId="46694"/>
    <cellStyle name="Note 2 2 4 2 2 2 2 2 8" xfId="46695"/>
    <cellStyle name="Note 2 2 4 2 2 2 2 2 9" xfId="46696"/>
    <cellStyle name="Note 2 2 4 2 2 2 2 3" xfId="46697"/>
    <cellStyle name="Note 2 2 4 2 2 2 2 4" xfId="46698"/>
    <cellStyle name="Note 2 2 4 2 2 2 2 5" xfId="46699"/>
    <cellStyle name="Note 2 2 4 2 2 2 2 6" xfId="46700"/>
    <cellStyle name="Note 2 2 4 2 2 2 2 7" xfId="46701"/>
    <cellStyle name="Note 2 2 4 2 2 2 2 8" xfId="46702"/>
    <cellStyle name="Note 2 2 4 2 2 2 2 9" xfId="46703"/>
    <cellStyle name="Note 2 2 4 2 2 2 3" xfId="46704"/>
    <cellStyle name="Note 2 2 4 2 2 2 3 2" xfId="46705"/>
    <cellStyle name="Note 2 2 4 2 2 2 3 3" xfId="46706"/>
    <cellStyle name="Note 2 2 4 2 2 2 3 4" xfId="46707"/>
    <cellStyle name="Note 2 2 4 2 2 2 3 5" xfId="46708"/>
    <cellStyle name="Note 2 2 4 2 2 2 3 6" xfId="46709"/>
    <cellStyle name="Note 2 2 4 2 2 2 3 7" xfId="46710"/>
    <cellStyle name="Note 2 2 4 2 2 2 3 8" xfId="46711"/>
    <cellStyle name="Note 2 2 4 2 2 2 4" xfId="46712"/>
    <cellStyle name="Note 2 2 4 2 2 2 4 2" xfId="46713"/>
    <cellStyle name="Note 2 2 4 2 2 2 4 3" xfId="46714"/>
    <cellStyle name="Note 2 2 4 2 2 2 4 4" xfId="46715"/>
    <cellStyle name="Note 2 2 4 2 2 2 4 5" xfId="46716"/>
    <cellStyle name="Note 2 2 4 2 2 2 4 6" xfId="46717"/>
    <cellStyle name="Note 2 2 4 2 2 2 4 7" xfId="46718"/>
    <cellStyle name="Note 2 2 4 2 2 2 4 8" xfId="46719"/>
    <cellStyle name="Note 2 2 4 2 2 2 4 9" xfId="46720"/>
    <cellStyle name="Note 2 2 4 2 2 2 5" xfId="46721"/>
    <cellStyle name="Note 2 2 4 2 2 2 6" xfId="46722"/>
    <cellStyle name="Note 2 2 4 2 2 2 7" xfId="46723"/>
    <cellStyle name="Note 2 2 4 2 2 2 8" xfId="46724"/>
    <cellStyle name="Note 2 2 4 2 2 2 9" xfId="46725"/>
    <cellStyle name="Note 2 2 4 2 2 3" xfId="46726"/>
    <cellStyle name="Note 2 2 4 2 2 3 10" xfId="46727"/>
    <cellStyle name="Note 2 2 4 2 2 3 11" xfId="46728"/>
    <cellStyle name="Note 2 2 4 2 2 3 12" xfId="46729"/>
    <cellStyle name="Note 2 2 4 2 2 3 13" xfId="46730"/>
    <cellStyle name="Note 2 2 4 2 2 3 2" xfId="46731"/>
    <cellStyle name="Note 2 2 4 2 2 3 2 10" xfId="46732"/>
    <cellStyle name="Note 2 2 4 2 2 3 2 2" xfId="46733"/>
    <cellStyle name="Note 2 2 4 2 2 3 2 2 2" xfId="46734"/>
    <cellStyle name="Note 2 2 4 2 2 3 2 2 3" xfId="46735"/>
    <cellStyle name="Note 2 2 4 2 2 3 2 2 4" xfId="46736"/>
    <cellStyle name="Note 2 2 4 2 2 3 2 2 5" xfId="46737"/>
    <cellStyle name="Note 2 2 4 2 2 3 2 2 6" xfId="46738"/>
    <cellStyle name="Note 2 2 4 2 2 3 2 2 7" xfId="46739"/>
    <cellStyle name="Note 2 2 4 2 2 3 2 2 8" xfId="46740"/>
    <cellStyle name="Note 2 2 4 2 2 3 2 2 9" xfId="46741"/>
    <cellStyle name="Note 2 2 4 2 2 3 2 3" xfId="46742"/>
    <cellStyle name="Note 2 2 4 2 2 3 2 4" xfId="46743"/>
    <cellStyle name="Note 2 2 4 2 2 3 2 5" xfId="46744"/>
    <cellStyle name="Note 2 2 4 2 2 3 2 6" xfId="46745"/>
    <cellStyle name="Note 2 2 4 2 2 3 2 7" xfId="46746"/>
    <cellStyle name="Note 2 2 4 2 2 3 2 8" xfId="46747"/>
    <cellStyle name="Note 2 2 4 2 2 3 2 9" xfId="46748"/>
    <cellStyle name="Note 2 2 4 2 2 3 3" xfId="46749"/>
    <cellStyle name="Note 2 2 4 2 2 3 3 2" xfId="46750"/>
    <cellStyle name="Note 2 2 4 2 2 3 3 3" xfId="46751"/>
    <cellStyle name="Note 2 2 4 2 2 3 3 4" xfId="46752"/>
    <cellStyle name="Note 2 2 4 2 2 3 3 5" xfId="46753"/>
    <cellStyle name="Note 2 2 4 2 2 3 3 6" xfId="46754"/>
    <cellStyle name="Note 2 2 4 2 2 3 3 7" xfId="46755"/>
    <cellStyle name="Note 2 2 4 2 2 3 3 8" xfId="46756"/>
    <cellStyle name="Note 2 2 4 2 2 3 4" xfId="46757"/>
    <cellStyle name="Note 2 2 4 2 2 3 4 2" xfId="46758"/>
    <cellStyle name="Note 2 2 4 2 2 3 4 3" xfId="46759"/>
    <cellStyle name="Note 2 2 4 2 2 3 4 4" xfId="46760"/>
    <cellStyle name="Note 2 2 4 2 2 3 4 5" xfId="46761"/>
    <cellStyle name="Note 2 2 4 2 2 3 4 6" xfId="46762"/>
    <cellStyle name="Note 2 2 4 2 2 3 4 7" xfId="46763"/>
    <cellStyle name="Note 2 2 4 2 2 3 4 8" xfId="46764"/>
    <cellStyle name="Note 2 2 4 2 2 3 4 9" xfId="46765"/>
    <cellStyle name="Note 2 2 4 2 2 3 5" xfId="46766"/>
    <cellStyle name="Note 2 2 4 2 2 3 6" xfId="46767"/>
    <cellStyle name="Note 2 2 4 2 2 3 7" xfId="46768"/>
    <cellStyle name="Note 2 2 4 2 2 3 8" xfId="46769"/>
    <cellStyle name="Note 2 2 4 2 2 3 9" xfId="46770"/>
    <cellStyle name="Note 2 2 4 2 2 4" xfId="46771"/>
    <cellStyle name="Note 2 2 4 2 2 4 10" xfId="46772"/>
    <cellStyle name="Note 2 2 4 2 2 4 11" xfId="46773"/>
    <cellStyle name="Note 2 2 4 2 2 4 12" xfId="46774"/>
    <cellStyle name="Note 2 2 4 2 2 4 13" xfId="46775"/>
    <cellStyle name="Note 2 2 4 2 2 4 2" xfId="46776"/>
    <cellStyle name="Note 2 2 4 2 2 4 2 10" xfId="46777"/>
    <cellStyle name="Note 2 2 4 2 2 4 2 2" xfId="46778"/>
    <cellStyle name="Note 2 2 4 2 2 4 2 2 2" xfId="46779"/>
    <cellStyle name="Note 2 2 4 2 2 4 2 2 3" xfId="46780"/>
    <cellStyle name="Note 2 2 4 2 2 4 2 2 4" xfId="46781"/>
    <cellStyle name="Note 2 2 4 2 2 4 2 2 5" xfId="46782"/>
    <cellStyle name="Note 2 2 4 2 2 4 2 2 6" xfId="46783"/>
    <cellStyle name="Note 2 2 4 2 2 4 2 2 7" xfId="46784"/>
    <cellStyle name="Note 2 2 4 2 2 4 2 2 8" xfId="46785"/>
    <cellStyle name="Note 2 2 4 2 2 4 2 2 9" xfId="46786"/>
    <cellStyle name="Note 2 2 4 2 2 4 2 3" xfId="46787"/>
    <cellStyle name="Note 2 2 4 2 2 4 2 4" xfId="46788"/>
    <cellStyle name="Note 2 2 4 2 2 4 2 5" xfId="46789"/>
    <cellStyle name="Note 2 2 4 2 2 4 2 6" xfId="46790"/>
    <cellStyle name="Note 2 2 4 2 2 4 2 7" xfId="46791"/>
    <cellStyle name="Note 2 2 4 2 2 4 2 8" xfId="46792"/>
    <cellStyle name="Note 2 2 4 2 2 4 2 9" xfId="46793"/>
    <cellStyle name="Note 2 2 4 2 2 4 3" xfId="46794"/>
    <cellStyle name="Note 2 2 4 2 2 4 3 2" xfId="46795"/>
    <cellStyle name="Note 2 2 4 2 2 4 3 3" xfId="46796"/>
    <cellStyle name="Note 2 2 4 2 2 4 3 4" xfId="46797"/>
    <cellStyle name="Note 2 2 4 2 2 4 3 5" xfId="46798"/>
    <cellStyle name="Note 2 2 4 2 2 4 3 6" xfId="46799"/>
    <cellStyle name="Note 2 2 4 2 2 4 3 7" xfId="46800"/>
    <cellStyle name="Note 2 2 4 2 2 4 3 8" xfId="46801"/>
    <cellStyle name="Note 2 2 4 2 2 4 4" xfId="46802"/>
    <cellStyle name="Note 2 2 4 2 2 4 4 2" xfId="46803"/>
    <cellStyle name="Note 2 2 4 2 2 4 4 3" xfId="46804"/>
    <cellStyle name="Note 2 2 4 2 2 4 4 4" xfId="46805"/>
    <cellStyle name="Note 2 2 4 2 2 4 4 5" xfId="46806"/>
    <cellStyle name="Note 2 2 4 2 2 4 4 6" xfId="46807"/>
    <cellStyle name="Note 2 2 4 2 2 4 4 7" xfId="46808"/>
    <cellStyle name="Note 2 2 4 2 2 4 4 8" xfId="46809"/>
    <cellStyle name="Note 2 2 4 2 2 4 4 9" xfId="46810"/>
    <cellStyle name="Note 2 2 4 2 2 4 5" xfId="46811"/>
    <cellStyle name="Note 2 2 4 2 2 4 6" xfId="46812"/>
    <cellStyle name="Note 2 2 4 2 2 4 7" xfId="46813"/>
    <cellStyle name="Note 2 2 4 2 2 4 8" xfId="46814"/>
    <cellStyle name="Note 2 2 4 2 2 4 9" xfId="46815"/>
    <cellStyle name="Note 2 2 4 2 2 5" xfId="46816"/>
    <cellStyle name="Note 2 2 4 2 2 5 10" xfId="46817"/>
    <cellStyle name="Note 2 2 4 2 2 5 11" xfId="46818"/>
    <cellStyle name="Note 2 2 4 2 2 5 12" xfId="46819"/>
    <cellStyle name="Note 2 2 4 2 2 5 13" xfId="46820"/>
    <cellStyle name="Note 2 2 4 2 2 5 2" xfId="46821"/>
    <cellStyle name="Note 2 2 4 2 2 5 2 10" xfId="46822"/>
    <cellStyle name="Note 2 2 4 2 2 5 2 2" xfId="46823"/>
    <cellStyle name="Note 2 2 4 2 2 5 2 2 2" xfId="46824"/>
    <cellStyle name="Note 2 2 4 2 2 5 2 2 3" xfId="46825"/>
    <cellStyle name="Note 2 2 4 2 2 5 2 2 4" xfId="46826"/>
    <cellStyle name="Note 2 2 4 2 2 5 2 2 5" xfId="46827"/>
    <cellStyle name="Note 2 2 4 2 2 5 2 2 6" xfId="46828"/>
    <cellStyle name="Note 2 2 4 2 2 5 2 2 7" xfId="46829"/>
    <cellStyle name="Note 2 2 4 2 2 5 2 2 8" xfId="46830"/>
    <cellStyle name="Note 2 2 4 2 2 5 2 2 9" xfId="46831"/>
    <cellStyle name="Note 2 2 4 2 2 5 2 3" xfId="46832"/>
    <cellStyle name="Note 2 2 4 2 2 5 2 4" xfId="46833"/>
    <cellStyle name="Note 2 2 4 2 2 5 2 5" xfId="46834"/>
    <cellStyle name="Note 2 2 4 2 2 5 2 6" xfId="46835"/>
    <cellStyle name="Note 2 2 4 2 2 5 2 7" xfId="46836"/>
    <cellStyle name="Note 2 2 4 2 2 5 2 8" xfId="46837"/>
    <cellStyle name="Note 2 2 4 2 2 5 2 9" xfId="46838"/>
    <cellStyle name="Note 2 2 4 2 2 5 3" xfId="46839"/>
    <cellStyle name="Note 2 2 4 2 2 5 3 2" xfId="46840"/>
    <cellStyle name="Note 2 2 4 2 2 5 3 3" xfId="46841"/>
    <cellStyle name="Note 2 2 4 2 2 5 3 4" xfId="46842"/>
    <cellStyle name="Note 2 2 4 2 2 5 3 5" xfId="46843"/>
    <cellStyle name="Note 2 2 4 2 2 5 3 6" xfId="46844"/>
    <cellStyle name="Note 2 2 4 2 2 5 3 7" xfId="46845"/>
    <cellStyle name="Note 2 2 4 2 2 5 3 8" xfId="46846"/>
    <cellStyle name="Note 2 2 4 2 2 5 4" xfId="46847"/>
    <cellStyle name="Note 2 2 4 2 2 5 4 2" xfId="46848"/>
    <cellStyle name="Note 2 2 4 2 2 5 4 3" xfId="46849"/>
    <cellStyle name="Note 2 2 4 2 2 5 4 4" xfId="46850"/>
    <cellStyle name="Note 2 2 4 2 2 5 4 5" xfId="46851"/>
    <cellStyle name="Note 2 2 4 2 2 5 4 6" xfId="46852"/>
    <cellStyle name="Note 2 2 4 2 2 5 4 7" xfId="46853"/>
    <cellStyle name="Note 2 2 4 2 2 5 4 8" xfId="46854"/>
    <cellStyle name="Note 2 2 4 2 2 5 4 9" xfId="46855"/>
    <cellStyle name="Note 2 2 4 2 2 5 5" xfId="46856"/>
    <cellStyle name="Note 2 2 4 2 2 5 6" xfId="46857"/>
    <cellStyle name="Note 2 2 4 2 2 5 7" xfId="46858"/>
    <cellStyle name="Note 2 2 4 2 2 5 8" xfId="46859"/>
    <cellStyle name="Note 2 2 4 2 2 5 9" xfId="46860"/>
    <cellStyle name="Note 2 2 4 2 2 6" xfId="46861"/>
    <cellStyle name="Note 2 2 4 2 2 6 10" xfId="46862"/>
    <cellStyle name="Note 2 2 4 2 2 6 2" xfId="46863"/>
    <cellStyle name="Note 2 2 4 2 2 6 2 2" xfId="46864"/>
    <cellStyle name="Note 2 2 4 2 2 6 2 3" xfId="46865"/>
    <cellStyle name="Note 2 2 4 2 2 6 2 4" xfId="46866"/>
    <cellStyle name="Note 2 2 4 2 2 6 2 5" xfId="46867"/>
    <cellStyle name="Note 2 2 4 2 2 6 2 6" xfId="46868"/>
    <cellStyle name="Note 2 2 4 2 2 6 2 7" xfId="46869"/>
    <cellStyle name="Note 2 2 4 2 2 6 2 8" xfId="46870"/>
    <cellStyle name="Note 2 2 4 2 2 6 2 9" xfId="46871"/>
    <cellStyle name="Note 2 2 4 2 2 6 3" xfId="46872"/>
    <cellStyle name="Note 2 2 4 2 2 6 4" xfId="46873"/>
    <cellStyle name="Note 2 2 4 2 2 6 5" xfId="46874"/>
    <cellStyle name="Note 2 2 4 2 2 6 6" xfId="46875"/>
    <cellStyle name="Note 2 2 4 2 2 6 7" xfId="46876"/>
    <cellStyle name="Note 2 2 4 2 2 6 8" xfId="46877"/>
    <cellStyle name="Note 2 2 4 2 2 6 9" xfId="46878"/>
    <cellStyle name="Note 2 2 4 2 2 7" xfId="46879"/>
    <cellStyle name="Note 2 2 4 2 2 7 2" xfId="46880"/>
    <cellStyle name="Note 2 2 4 2 2 7 3" xfId="46881"/>
    <cellStyle name="Note 2 2 4 2 2 7 4" xfId="46882"/>
    <cellStyle name="Note 2 2 4 2 2 7 5" xfId="46883"/>
    <cellStyle name="Note 2 2 4 2 2 7 6" xfId="46884"/>
    <cellStyle name="Note 2 2 4 2 2 7 7" xfId="46885"/>
    <cellStyle name="Note 2 2 4 2 2 7 8" xfId="46886"/>
    <cellStyle name="Note 2 2 4 2 2 8" xfId="46887"/>
    <cellStyle name="Note 2 2 4 2 2 8 2" xfId="46888"/>
    <cellStyle name="Note 2 2 4 2 2 8 3" xfId="46889"/>
    <cellStyle name="Note 2 2 4 2 2 8 4" xfId="46890"/>
    <cellStyle name="Note 2 2 4 2 2 8 5" xfId="46891"/>
    <cellStyle name="Note 2 2 4 2 2 8 6" xfId="46892"/>
    <cellStyle name="Note 2 2 4 2 2 8 7" xfId="46893"/>
    <cellStyle name="Note 2 2 4 2 2 8 8" xfId="46894"/>
    <cellStyle name="Note 2 2 4 2 2 8 9" xfId="46895"/>
    <cellStyle name="Note 2 2 4 2 2 9" xfId="46896"/>
    <cellStyle name="Note 2 2 4 2 20" xfId="46897"/>
    <cellStyle name="Note 2 2 4 2 21" xfId="46898"/>
    <cellStyle name="Note 2 2 4 2 22" xfId="46899"/>
    <cellStyle name="Note 2 2 4 2 23" xfId="46900"/>
    <cellStyle name="Note 2 2 4 2 24" xfId="46901"/>
    <cellStyle name="Note 2 2 4 2 25" xfId="46902"/>
    <cellStyle name="Note 2 2 4 2 26" xfId="46903"/>
    <cellStyle name="Note 2 2 4 2 27" xfId="46904"/>
    <cellStyle name="Note 2 2 4 2 28" xfId="46905"/>
    <cellStyle name="Note 2 2 4 2 3" xfId="46906"/>
    <cellStyle name="Note 2 2 4 2 3 10" xfId="46907"/>
    <cellStyle name="Note 2 2 4 2 3 11" xfId="46908"/>
    <cellStyle name="Note 2 2 4 2 3 12" xfId="46909"/>
    <cellStyle name="Note 2 2 4 2 3 13" xfId="46910"/>
    <cellStyle name="Note 2 2 4 2 3 14" xfId="46911"/>
    <cellStyle name="Note 2 2 4 2 3 15" xfId="46912"/>
    <cellStyle name="Note 2 2 4 2 3 16" xfId="46913"/>
    <cellStyle name="Note 2 2 4 2 3 17" xfId="46914"/>
    <cellStyle name="Note 2 2 4 2 3 18" xfId="46915"/>
    <cellStyle name="Note 2 2 4 2 3 2" xfId="46916"/>
    <cellStyle name="Note 2 2 4 2 3 2 10" xfId="46917"/>
    <cellStyle name="Note 2 2 4 2 3 2 11" xfId="46918"/>
    <cellStyle name="Note 2 2 4 2 3 2 12" xfId="46919"/>
    <cellStyle name="Note 2 2 4 2 3 2 13" xfId="46920"/>
    <cellStyle name="Note 2 2 4 2 3 2 2" xfId="46921"/>
    <cellStyle name="Note 2 2 4 2 3 2 2 10" xfId="46922"/>
    <cellStyle name="Note 2 2 4 2 3 2 2 2" xfId="46923"/>
    <cellStyle name="Note 2 2 4 2 3 2 2 2 2" xfId="46924"/>
    <cellStyle name="Note 2 2 4 2 3 2 2 2 3" xfId="46925"/>
    <cellStyle name="Note 2 2 4 2 3 2 2 2 4" xfId="46926"/>
    <cellStyle name="Note 2 2 4 2 3 2 2 2 5" xfId="46927"/>
    <cellStyle name="Note 2 2 4 2 3 2 2 2 6" xfId="46928"/>
    <cellStyle name="Note 2 2 4 2 3 2 2 2 7" xfId="46929"/>
    <cellStyle name="Note 2 2 4 2 3 2 2 2 8" xfId="46930"/>
    <cellStyle name="Note 2 2 4 2 3 2 2 2 9" xfId="46931"/>
    <cellStyle name="Note 2 2 4 2 3 2 2 3" xfId="46932"/>
    <cellStyle name="Note 2 2 4 2 3 2 2 4" xfId="46933"/>
    <cellStyle name="Note 2 2 4 2 3 2 2 5" xfId="46934"/>
    <cellStyle name="Note 2 2 4 2 3 2 2 6" xfId="46935"/>
    <cellStyle name="Note 2 2 4 2 3 2 2 7" xfId="46936"/>
    <cellStyle name="Note 2 2 4 2 3 2 2 8" xfId="46937"/>
    <cellStyle name="Note 2 2 4 2 3 2 2 9" xfId="46938"/>
    <cellStyle name="Note 2 2 4 2 3 2 3" xfId="46939"/>
    <cellStyle name="Note 2 2 4 2 3 2 3 2" xfId="46940"/>
    <cellStyle name="Note 2 2 4 2 3 2 3 3" xfId="46941"/>
    <cellStyle name="Note 2 2 4 2 3 2 3 4" xfId="46942"/>
    <cellStyle name="Note 2 2 4 2 3 2 3 5" xfId="46943"/>
    <cellStyle name="Note 2 2 4 2 3 2 3 6" xfId="46944"/>
    <cellStyle name="Note 2 2 4 2 3 2 3 7" xfId="46945"/>
    <cellStyle name="Note 2 2 4 2 3 2 3 8" xfId="46946"/>
    <cellStyle name="Note 2 2 4 2 3 2 4" xfId="46947"/>
    <cellStyle name="Note 2 2 4 2 3 2 4 2" xfId="46948"/>
    <cellStyle name="Note 2 2 4 2 3 2 4 3" xfId="46949"/>
    <cellStyle name="Note 2 2 4 2 3 2 4 4" xfId="46950"/>
    <cellStyle name="Note 2 2 4 2 3 2 4 5" xfId="46951"/>
    <cellStyle name="Note 2 2 4 2 3 2 4 6" xfId="46952"/>
    <cellStyle name="Note 2 2 4 2 3 2 4 7" xfId="46953"/>
    <cellStyle name="Note 2 2 4 2 3 2 4 8" xfId="46954"/>
    <cellStyle name="Note 2 2 4 2 3 2 4 9" xfId="46955"/>
    <cellStyle name="Note 2 2 4 2 3 2 5" xfId="46956"/>
    <cellStyle name="Note 2 2 4 2 3 2 6" xfId="46957"/>
    <cellStyle name="Note 2 2 4 2 3 2 7" xfId="46958"/>
    <cellStyle name="Note 2 2 4 2 3 2 8" xfId="46959"/>
    <cellStyle name="Note 2 2 4 2 3 2 9" xfId="46960"/>
    <cellStyle name="Note 2 2 4 2 3 3" xfId="46961"/>
    <cellStyle name="Note 2 2 4 2 3 3 10" xfId="46962"/>
    <cellStyle name="Note 2 2 4 2 3 3 11" xfId="46963"/>
    <cellStyle name="Note 2 2 4 2 3 3 12" xfId="46964"/>
    <cellStyle name="Note 2 2 4 2 3 3 13" xfId="46965"/>
    <cellStyle name="Note 2 2 4 2 3 3 2" xfId="46966"/>
    <cellStyle name="Note 2 2 4 2 3 3 2 10" xfId="46967"/>
    <cellStyle name="Note 2 2 4 2 3 3 2 2" xfId="46968"/>
    <cellStyle name="Note 2 2 4 2 3 3 2 2 2" xfId="46969"/>
    <cellStyle name="Note 2 2 4 2 3 3 2 2 3" xfId="46970"/>
    <cellStyle name="Note 2 2 4 2 3 3 2 2 4" xfId="46971"/>
    <cellStyle name="Note 2 2 4 2 3 3 2 2 5" xfId="46972"/>
    <cellStyle name="Note 2 2 4 2 3 3 2 2 6" xfId="46973"/>
    <cellStyle name="Note 2 2 4 2 3 3 2 2 7" xfId="46974"/>
    <cellStyle name="Note 2 2 4 2 3 3 2 2 8" xfId="46975"/>
    <cellStyle name="Note 2 2 4 2 3 3 2 2 9" xfId="46976"/>
    <cellStyle name="Note 2 2 4 2 3 3 2 3" xfId="46977"/>
    <cellStyle name="Note 2 2 4 2 3 3 2 4" xfId="46978"/>
    <cellStyle name="Note 2 2 4 2 3 3 2 5" xfId="46979"/>
    <cellStyle name="Note 2 2 4 2 3 3 2 6" xfId="46980"/>
    <cellStyle name="Note 2 2 4 2 3 3 2 7" xfId="46981"/>
    <cellStyle name="Note 2 2 4 2 3 3 2 8" xfId="46982"/>
    <cellStyle name="Note 2 2 4 2 3 3 2 9" xfId="46983"/>
    <cellStyle name="Note 2 2 4 2 3 3 3" xfId="46984"/>
    <cellStyle name="Note 2 2 4 2 3 3 3 2" xfId="46985"/>
    <cellStyle name="Note 2 2 4 2 3 3 3 3" xfId="46986"/>
    <cellStyle name="Note 2 2 4 2 3 3 3 4" xfId="46987"/>
    <cellStyle name="Note 2 2 4 2 3 3 3 5" xfId="46988"/>
    <cellStyle name="Note 2 2 4 2 3 3 3 6" xfId="46989"/>
    <cellStyle name="Note 2 2 4 2 3 3 3 7" xfId="46990"/>
    <cellStyle name="Note 2 2 4 2 3 3 3 8" xfId="46991"/>
    <cellStyle name="Note 2 2 4 2 3 3 4" xfId="46992"/>
    <cellStyle name="Note 2 2 4 2 3 3 4 2" xfId="46993"/>
    <cellStyle name="Note 2 2 4 2 3 3 4 3" xfId="46994"/>
    <cellStyle name="Note 2 2 4 2 3 3 4 4" xfId="46995"/>
    <cellStyle name="Note 2 2 4 2 3 3 4 5" xfId="46996"/>
    <cellStyle name="Note 2 2 4 2 3 3 4 6" xfId="46997"/>
    <cellStyle name="Note 2 2 4 2 3 3 4 7" xfId="46998"/>
    <cellStyle name="Note 2 2 4 2 3 3 4 8" xfId="46999"/>
    <cellStyle name="Note 2 2 4 2 3 3 4 9" xfId="47000"/>
    <cellStyle name="Note 2 2 4 2 3 3 5" xfId="47001"/>
    <cellStyle name="Note 2 2 4 2 3 3 6" xfId="47002"/>
    <cellStyle name="Note 2 2 4 2 3 3 7" xfId="47003"/>
    <cellStyle name="Note 2 2 4 2 3 3 8" xfId="47004"/>
    <cellStyle name="Note 2 2 4 2 3 3 9" xfId="47005"/>
    <cellStyle name="Note 2 2 4 2 3 4" xfId="47006"/>
    <cellStyle name="Note 2 2 4 2 3 4 10" xfId="47007"/>
    <cellStyle name="Note 2 2 4 2 3 4 11" xfId="47008"/>
    <cellStyle name="Note 2 2 4 2 3 4 12" xfId="47009"/>
    <cellStyle name="Note 2 2 4 2 3 4 13" xfId="47010"/>
    <cellStyle name="Note 2 2 4 2 3 4 2" xfId="47011"/>
    <cellStyle name="Note 2 2 4 2 3 4 2 10" xfId="47012"/>
    <cellStyle name="Note 2 2 4 2 3 4 2 2" xfId="47013"/>
    <cellStyle name="Note 2 2 4 2 3 4 2 2 2" xfId="47014"/>
    <cellStyle name="Note 2 2 4 2 3 4 2 2 3" xfId="47015"/>
    <cellStyle name="Note 2 2 4 2 3 4 2 2 4" xfId="47016"/>
    <cellStyle name="Note 2 2 4 2 3 4 2 2 5" xfId="47017"/>
    <cellStyle name="Note 2 2 4 2 3 4 2 2 6" xfId="47018"/>
    <cellStyle name="Note 2 2 4 2 3 4 2 2 7" xfId="47019"/>
    <cellStyle name="Note 2 2 4 2 3 4 2 2 8" xfId="47020"/>
    <cellStyle name="Note 2 2 4 2 3 4 2 2 9" xfId="47021"/>
    <cellStyle name="Note 2 2 4 2 3 4 2 3" xfId="47022"/>
    <cellStyle name="Note 2 2 4 2 3 4 2 4" xfId="47023"/>
    <cellStyle name="Note 2 2 4 2 3 4 2 5" xfId="47024"/>
    <cellStyle name="Note 2 2 4 2 3 4 2 6" xfId="47025"/>
    <cellStyle name="Note 2 2 4 2 3 4 2 7" xfId="47026"/>
    <cellStyle name="Note 2 2 4 2 3 4 2 8" xfId="47027"/>
    <cellStyle name="Note 2 2 4 2 3 4 2 9" xfId="47028"/>
    <cellStyle name="Note 2 2 4 2 3 4 3" xfId="47029"/>
    <cellStyle name="Note 2 2 4 2 3 4 3 2" xfId="47030"/>
    <cellStyle name="Note 2 2 4 2 3 4 3 3" xfId="47031"/>
    <cellStyle name="Note 2 2 4 2 3 4 3 4" xfId="47032"/>
    <cellStyle name="Note 2 2 4 2 3 4 3 5" xfId="47033"/>
    <cellStyle name="Note 2 2 4 2 3 4 3 6" xfId="47034"/>
    <cellStyle name="Note 2 2 4 2 3 4 3 7" xfId="47035"/>
    <cellStyle name="Note 2 2 4 2 3 4 3 8" xfId="47036"/>
    <cellStyle name="Note 2 2 4 2 3 4 4" xfId="47037"/>
    <cellStyle name="Note 2 2 4 2 3 4 4 2" xfId="47038"/>
    <cellStyle name="Note 2 2 4 2 3 4 4 3" xfId="47039"/>
    <cellStyle name="Note 2 2 4 2 3 4 4 4" xfId="47040"/>
    <cellStyle name="Note 2 2 4 2 3 4 4 5" xfId="47041"/>
    <cellStyle name="Note 2 2 4 2 3 4 4 6" xfId="47042"/>
    <cellStyle name="Note 2 2 4 2 3 4 4 7" xfId="47043"/>
    <cellStyle name="Note 2 2 4 2 3 4 4 8" xfId="47044"/>
    <cellStyle name="Note 2 2 4 2 3 4 4 9" xfId="47045"/>
    <cellStyle name="Note 2 2 4 2 3 4 5" xfId="47046"/>
    <cellStyle name="Note 2 2 4 2 3 4 6" xfId="47047"/>
    <cellStyle name="Note 2 2 4 2 3 4 7" xfId="47048"/>
    <cellStyle name="Note 2 2 4 2 3 4 8" xfId="47049"/>
    <cellStyle name="Note 2 2 4 2 3 4 9" xfId="47050"/>
    <cellStyle name="Note 2 2 4 2 3 5" xfId="47051"/>
    <cellStyle name="Note 2 2 4 2 3 5 10" xfId="47052"/>
    <cellStyle name="Note 2 2 4 2 3 5 11" xfId="47053"/>
    <cellStyle name="Note 2 2 4 2 3 5 12" xfId="47054"/>
    <cellStyle name="Note 2 2 4 2 3 5 13" xfId="47055"/>
    <cellStyle name="Note 2 2 4 2 3 5 2" xfId="47056"/>
    <cellStyle name="Note 2 2 4 2 3 5 2 10" xfId="47057"/>
    <cellStyle name="Note 2 2 4 2 3 5 2 2" xfId="47058"/>
    <cellStyle name="Note 2 2 4 2 3 5 2 2 2" xfId="47059"/>
    <cellStyle name="Note 2 2 4 2 3 5 2 2 3" xfId="47060"/>
    <cellStyle name="Note 2 2 4 2 3 5 2 2 4" xfId="47061"/>
    <cellStyle name="Note 2 2 4 2 3 5 2 2 5" xfId="47062"/>
    <cellStyle name="Note 2 2 4 2 3 5 2 2 6" xfId="47063"/>
    <cellStyle name="Note 2 2 4 2 3 5 2 2 7" xfId="47064"/>
    <cellStyle name="Note 2 2 4 2 3 5 2 2 8" xfId="47065"/>
    <cellStyle name="Note 2 2 4 2 3 5 2 2 9" xfId="47066"/>
    <cellStyle name="Note 2 2 4 2 3 5 2 3" xfId="47067"/>
    <cellStyle name="Note 2 2 4 2 3 5 2 4" xfId="47068"/>
    <cellStyle name="Note 2 2 4 2 3 5 2 5" xfId="47069"/>
    <cellStyle name="Note 2 2 4 2 3 5 2 6" xfId="47070"/>
    <cellStyle name="Note 2 2 4 2 3 5 2 7" xfId="47071"/>
    <cellStyle name="Note 2 2 4 2 3 5 2 8" xfId="47072"/>
    <cellStyle name="Note 2 2 4 2 3 5 2 9" xfId="47073"/>
    <cellStyle name="Note 2 2 4 2 3 5 3" xfId="47074"/>
    <cellStyle name="Note 2 2 4 2 3 5 3 2" xfId="47075"/>
    <cellStyle name="Note 2 2 4 2 3 5 3 3" xfId="47076"/>
    <cellStyle name="Note 2 2 4 2 3 5 3 4" xfId="47077"/>
    <cellStyle name="Note 2 2 4 2 3 5 3 5" xfId="47078"/>
    <cellStyle name="Note 2 2 4 2 3 5 3 6" xfId="47079"/>
    <cellStyle name="Note 2 2 4 2 3 5 3 7" xfId="47080"/>
    <cellStyle name="Note 2 2 4 2 3 5 3 8" xfId="47081"/>
    <cellStyle name="Note 2 2 4 2 3 5 4" xfId="47082"/>
    <cellStyle name="Note 2 2 4 2 3 5 4 2" xfId="47083"/>
    <cellStyle name="Note 2 2 4 2 3 5 4 3" xfId="47084"/>
    <cellStyle name="Note 2 2 4 2 3 5 4 4" xfId="47085"/>
    <cellStyle name="Note 2 2 4 2 3 5 4 5" xfId="47086"/>
    <cellStyle name="Note 2 2 4 2 3 5 4 6" xfId="47087"/>
    <cellStyle name="Note 2 2 4 2 3 5 4 7" xfId="47088"/>
    <cellStyle name="Note 2 2 4 2 3 5 4 8" xfId="47089"/>
    <cellStyle name="Note 2 2 4 2 3 5 4 9" xfId="47090"/>
    <cellStyle name="Note 2 2 4 2 3 5 5" xfId="47091"/>
    <cellStyle name="Note 2 2 4 2 3 5 6" xfId="47092"/>
    <cellStyle name="Note 2 2 4 2 3 5 7" xfId="47093"/>
    <cellStyle name="Note 2 2 4 2 3 5 8" xfId="47094"/>
    <cellStyle name="Note 2 2 4 2 3 5 9" xfId="47095"/>
    <cellStyle name="Note 2 2 4 2 3 6" xfId="47096"/>
    <cellStyle name="Note 2 2 4 2 3 6 10" xfId="47097"/>
    <cellStyle name="Note 2 2 4 2 3 6 2" xfId="47098"/>
    <cellStyle name="Note 2 2 4 2 3 6 2 2" xfId="47099"/>
    <cellStyle name="Note 2 2 4 2 3 6 2 3" xfId="47100"/>
    <cellStyle name="Note 2 2 4 2 3 6 2 4" xfId="47101"/>
    <cellStyle name="Note 2 2 4 2 3 6 2 5" xfId="47102"/>
    <cellStyle name="Note 2 2 4 2 3 6 2 6" xfId="47103"/>
    <cellStyle name="Note 2 2 4 2 3 6 2 7" xfId="47104"/>
    <cellStyle name="Note 2 2 4 2 3 6 2 8" xfId="47105"/>
    <cellStyle name="Note 2 2 4 2 3 6 2 9" xfId="47106"/>
    <cellStyle name="Note 2 2 4 2 3 6 3" xfId="47107"/>
    <cellStyle name="Note 2 2 4 2 3 6 4" xfId="47108"/>
    <cellStyle name="Note 2 2 4 2 3 6 5" xfId="47109"/>
    <cellStyle name="Note 2 2 4 2 3 6 6" xfId="47110"/>
    <cellStyle name="Note 2 2 4 2 3 6 7" xfId="47111"/>
    <cellStyle name="Note 2 2 4 2 3 6 8" xfId="47112"/>
    <cellStyle name="Note 2 2 4 2 3 6 9" xfId="47113"/>
    <cellStyle name="Note 2 2 4 2 3 7" xfId="47114"/>
    <cellStyle name="Note 2 2 4 2 3 7 2" xfId="47115"/>
    <cellStyle name="Note 2 2 4 2 3 7 3" xfId="47116"/>
    <cellStyle name="Note 2 2 4 2 3 7 4" xfId="47117"/>
    <cellStyle name="Note 2 2 4 2 3 7 5" xfId="47118"/>
    <cellStyle name="Note 2 2 4 2 3 7 6" xfId="47119"/>
    <cellStyle name="Note 2 2 4 2 3 7 7" xfId="47120"/>
    <cellStyle name="Note 2 2 4 2 3 7 8" xfId="47121"/>
    <cellStyle name="Note 2 2 4 2 3 8" xfId="47122"/>
    <cellStyle name="Note 2 2 4 2 3 8 2" xfId="47123"/>
    <cellStyle name="Note 2 2 4 2 3 8 3" xfId="47124"/>
    <cellStyle name="Note 2 2 4 2 3 8 4" xfId="47125"/>
    <cellStyle name="Note 2 2 4 2 3 8 5" xfId="47126"/>
    <cellStyle name="Note 2 2 4 2 3 8 6" xfId="47127"/>
    <cellStyle name="Note 2 2 4 2 3 8 7" xfId="47128"/>
    <cellStyle name="Note 2 2 4 2 3 8 8" xfId="47129"/>
    <cellStyle name="Note 2 2 4 2 3 8 9" xfId="47130"/>
    <cellStyle name="Note 2 2 4 2 3 9" xfId="47131"/>
    <cellStyle name="Note 2 2 4 2 4" xfId="47132"/>
    <cellStyle name="Note 2 2 4 2 4 10" xfId="47133"/>
    <cellStyle name="Note 2 2 4 2 4 11" xfId="47134"/>
    <cellStyle name="Note 2 2 4 2 4 12" xfId="47135"/>
    <cellStyle name="Note 2 2 4 2 4 13" xfId="47136"/>
    <cellStyle name="Note 2 2 4 2 4 2" xfId="47137"/>
    <cellStyle name="Note 2 2 4 2 4 2 10" xfId="47138"/>
    <cellStyle name="Note 2 2 4 2 4 2 2" xfId="47139"/>
    <cellStyle name="Note 2 2 4 2 4 2 2 2" xfId="47140"/>
    <cellStyle name="Note 2 2 4 2 4 2 2 3" xfId="47141"/>
    <cellStyle name="Note 2 2 4 2 4 2 2 4" xfId="47142"/>
    <cellStyle name="Note 2 2 4 2 4 2 2 5" xfId="47143"/>
    <cellStyle name="Note 2 2 4 2 4 2 2 6" xfId="47144"/>
    <cellStyle name="Note 2 2 4 2 4 2 2 7" xfId="47145"/>
    <cellStyle name="Note 2 2 4 2 4 2 2 8" xfId="47146"/>
    <cellStyle name="Note 2 2 4 2 4 2 2 9" xfId="47147"/>
    <cellStyle name="Note 2 2 4 2 4 2 3" xfId="47148"/>
    <cellStyle name="Note 2 2 4 2 4 2 4" xfId="47149"/>
    <cellStyle name="Note 2 2 4 2 4 2 5" xfId="47150"/>
    <cellStyle name="Note 2 2 4 2 4 2 6" xfId="47151"/>
    <cellStyle name="Note 2 2 4 2 4 2 7" xfId="47152"/>
    <cellStyle name="Note 2 2 4 2 4 2 8" xfId="47153"/>
    <cellStyle name="Note 2 2 4 2 4 2 9" xfId="47154"/>
    <cellStyle name="Note 2 2 4 2 4 3" xfId="47155"/>
    <cellStyle name="Note 2 2 4 2 4 3 2" xfId="47156"/>
    <cellStyle name="Note 2 2 4 2 4 3 3" xfId="47157"/>
    <cellStyle name="Note 2 2 4 2 4 3 4" xfId="47158"/>
    <cellStyle name="Note 2 2 4 2 4 3 5" xfId="47159"/>
    <cellStyle name="Note 2 2 4 2 4 3 6" xfId="47160"/>
    <cellStyle name="Note 2 2 4 2 4 3 7" xfId="47161"/>
    <cellStyle name="Note 2 2 4 2 4 3 8" xfId="47162"/>
    <cellStyle name="Note 2 2 4 2 4 4" xfId="47163"/>
    <cellStyle name="Note 2 2 4 2 4 4 2" xfId="47164"/>
    <cellStyle name="Note 2 2 4 2 4 4 3" xfId="47165"/>
    <cellStyle name="Note 2 2 4 2 4 4 4" xfId="47166"/>
    <cellStyle name="Note 2 2 4 2 4 4 5" xfId="47167"/>
    <cellStyle name="Note 2 2 4 2 4 4 6" xfId="47168"/>
    <cellStyle name="Note 2 2 4 2 4 4 7" xfId="47169"/>
    <cellStyle name="Note 2 2 4 2 4 4 8" xfId="47170"/>
    <cellStyle name="Note 2 2 4 2 4 4 9" xfId="47171"/>
    <cellStyle name="Note 2 2 4 2 4 5" xfId="47172"/>
    <cellStyle name="Note 2 2 4 2 4 6" xfId="47173"/>
    <cellStyle name="Note 2 2 4 2 4 7" xfId="47174"/>
    <cellStyle name="Note 2 2 4 2 4 8" xfId="47175"/>
    <cellStyle name="Note 2 2 4 2 4 9" xfId="47176"/>
    <cellStyle name="Note 2 2 4 2 5" xfId="47177"/>
    <cellStyle name="Note 2 2 4 2 5 2" xfId="47178"/>
    <cellStyle name="Note 2 2 4 2 5 3" xfId="47179"/>
    <cellStyle name="Note 2 2 4 2 5 4" xfId="47180"/>
    <cellStyle name="Note 2 2 4 2 5 5" xfId="47181"/>
    <cellStyle name="Note 2 2 4 2 5 6" xfId="47182"/>
    <cellStyle name="Note 2 2 4 2 5 7" xfId="47183"/>
    <cellStyle name="Note 2 2 4 2 5 8" xfId="47184"/>
    <cellStyle name="Note 2 2 4 2 5 9" xfId="47185"/>
    <cellStyle name="Note 2 2 4 2 6" xfId="47186"/>
    <cellStyle name="Note 2 2 4 2 6 2" xfId="47187"/>
    <cellStyle name="Note 2 2 4 2 6 3" xfId="47188"/>
    <cellStyle name="Note 2 2 4 2 6 4" xfId="47189"/>
    <cellStyle name="Note 2 2 4 2 6 5" xfId="47190"/>
    <cellStyle name="Note 2 2 4 2 6 6" xfId="47191"/>
    <cellStyle name="Note 2 2 4 2 6 7" xfId="47192"/>
    <cellStyle name="Note 2 2 4 2 6 8" xfId="47193"/>
    <cellStyle name="Note 2 2 4 2 7" xfId="47194"/>
    <cellStyle name="Note 2 2 4 2 7 2" xfId="47195"/>
    <cellStyle name="Note 2 2 4 2 7 3" xfId="47196"/>
    <cellStyle name="Note 2 2 4 2 7 4" xfId="47197"/>
    <cellStyle name="Note 2 2 4 2 7 5" xfId="47198"/>
    <cellStyle name="Note 2 2 4 2 7 6" xfId="47199"/>
    <cellStyle name="Note 2 2 4 2 7 7" xfId="47200"/>
    <cellStyle name="Note 2 2 4 2 7 8" xfId="47201"/>
    <cellStyle name="Note 2 2 4 2 8" xfId="47202"/>
    <cellStyle name="Note 2 2 4 2 8 2" xfId="47203"/>
    <cellStyle name="Note 2 2 4 2 8 3" xfId="47204"/>
    <cellStyle name="Note 2 2 4 2 8 4" xfId="47205"/>
    <cellStyle name="Note 2 2 4 2 8 5" xfId="47206"/>
    <cellStyle name="Note 2 2 4 2 8 6" xfId="47207"/>
    <cellStyle name="Note 2 2 4 2 8 7" xfId="47208"/>
    <cellStyle name="Note 2 2 4 2 8 8" xfId="47209"/>
    <cellStyle name="Note 2 2 4 2 9" xfId="47210"/>
    <cellStyle name="Note 2 2 4 2 9 2" xfId="47211"/>
    <cellStyle name="Note 2 2 4 2 9 3" xfId="47212"/>
    <cellStyle name="Note 2 2 4 2 9 4" xfId="47213"/>
    <cellStyle name="Note 2 2 4 2 9 5" xfId="47214"/>
    <cellStyle name="Note 2 2 4 2 9 6" xfId="47215"/>
    <cellStyle name="Note 2 2 4 2 9 7" xfId="47216"/>
    <cellStyle name="Note 2 2 4 2 9 8" xfId="47217"/>
    <cellStyle name="Note 2 2 4 20" xfId="47218"/>
    <cellStyle name="Note 2 2 4 21" xfId="47219"/>
    <cellStyle name="Note 2 2 4 22" xfId="47220"/>
    <cellStyle name="Note 2 2 4 23" xfId="47221"/>
    <cellStyle name="Note 2 2 4 24" xfId="47222"/>
    <cellStyle name="Note 2 2 4 25" xfId="47223"/>
    <cellStyle name="Note 2 2 4 26" xfId="47224"/>
    <cellStyle name="Note 2 2 4 27" xfId="47225"/>
    <cellStyle name="Note 2 2 4 3" xfId="47226"/>
    <cellStyle name="Note 2 2 4 3 10" xfId="47227"/>
    <cellStyle name="Note 2 2 4 3 11" xfId="47228"/>
    <cellStyle name="Note 2 2 4 3 12" xfId="47229"/>
    <cellStyle name="Note 2 2 4 3 13" xfId="47230"/>
    <cellStyle name="Note 2 2 4 3 14" xfId="47231"/>
    <cellStyle name="Note 2 2 4 3 15" xfId="47232"/>
    <cellStyle name="Note 2 2 4 3 16" xfId="47233"/>
    <cellStyle name="Note 2 2 4 3 17" xfId="47234"/>
    <cellStyle name="Note 2 2 4 3 18" xfId="47235"/>
    <cellStyle name="Note 2 2 4 3 19" xfId="47236"/>
    <cellStyle name="Note 2 2 4 3 2" xfId="47237"/>
    <cellStyle name="Note 2 2 4 3 2 10" xfId="47238"/>
    <cellStyle name="Note 2 2 4 3 2 11" xfId="47239"/>
    <cellStyle name="Note 2 2 4 3 2 12" xfId="47240"/>
    <cellStyle name="Note 2 2 4 3 2 13" xfId="47241"/>
    <cellStyle name="Note 2 2 4 3 2 2" xfId="47242"/>
    <cellStyle name="Note 2 2 4 3 2 2 10" xfId="47243"/>
    <cellStyle name="Note 2 2 4 3 2 2 2" xfId="47244"/>
    <cellStyle name="Note 2 2 4 3 2 2 2 2" xfId="47245"/>
    <cellStyle name="Note 2 2 4 3 2 2 2 3" xfId="47246"/>
    <cellStyle name="Note 2 2 4 3 2 2 2 4" xfId="47247"/>
    <cellStyle name="Note 2 2 4 3 2 2 2 5" xfId="47248"/>
    <cellStyle name="Note 2 2 4 3 2 2 2 6" xfId="47249"/>
    <cellStyle name="Note 2 2 4 3 2 2 2 7" xfId="47250"/>
    <cellStyle name="Note 2 2 4 3 2 2 2 8" xfId="47251"/>
    <cellStyle name="Note 2 2 4 3 2 2 2 9" xfId="47252"/>
    <cellStyle name="Note 2 2 4 3 2 2 3" xfId="47253"/>
    <cellStyle name="Note 2 2 4 3 2 2 4" xfId="47254"/>
    <cellStyle name="Note 2 2 4 3 2 2 5" xfId="47255"/>
    <cellStyle name="Note 2 2 4 3 2 2 6" xfId="47256"/>
    <cellStyle name="Note 2 2 4 3 2 2 7" xfId="47257"/>
    <cellStyle name="Note 2 2 4 3 2 2 8" xfId="47258"/>
    <cellStyle name="Note 2 2 4 3 2 2 9" xfId="47259"/>
    <cellStyle name="Note 2 2 4 3 2 3" xfId="47260"/>
    <cellStyle name="Note 2 2 4 3 2 3 2" xfId="47261"/>
    <cellStyle name="Note 2 2 4 3 2 3 3" xfId="47262"/>
    <cellStyle name="Note 2 2 4 3 2 3 4" xfId="47263"/>
    <cellStyle name="Note 2 2 4 3 2 3 5" xfId="47264"/>
    <cellStyle name="Note 2 2 4 3 2 3 6" xfId="47265"/>
    <cellStyle name="Note 2 2 4 3 2 3 7" xfId="47266"/>
    <cellStyle name="Note 2 2 4 3 2 3 8" xfId="47267"/>
    <cellStyle name="Note 2 2 4 3 2 4" xfId="47268"/>
    <cellStyle name="Note 2 2 4 3 2 4 2" xfId="47269"/>
    <cellStyle name="Note 2 2 4 3 2 4 3" xfId="47270"/>
    <cellStyle name="Note 2 2 4 3 2 4 4" xfId="47271"/>
    <cellStyle name="Note 2 2 4 3 2 4 5" xfId="47272"/>
    <cellStyle name="Note 2 2 4 3 2 4 6" xfId="47273"/>
    <cellStyle name="Note 2 2 4 3 2 4 7" xfId="47274"/>
    <cellStyle name="Note 2 2 4 3 2 4 8" xfId="47275"/>
    <cellStyle name="Note 2 2 4 3 2 4 9" xfId="47276"/>
    <cellStyle name="Note 2 2 4 3 2 5" xfId="47277"/>
    <cellStyle name="Note 2 2 4 3 2 6" xfId="47278"/>
    <cellStyle name="Note 2 2 4 3 2 7" xfId="47279"/>
    <cellStyle name="Note 2 2 4 3 2 8" xfId="47280"/>
    <cellStyle name="Note 2 2 4 3 2 9" xfId="47281"/>
    <cellStyle name="Note 2 2 4 3 20" xfId="47282"/>
    <cellStyle name="Note 2 2 4 3 21" xfId="47283"/>
    <cellStyle name="Note 2 2 4 3 22" xfId="47284"/>
    <cellStyle name="Note 2 2 4 3 23" xfId="47285"/>
    <cellStyle name="Note 2 2 4 3 24" xfId="47286"/>
    <cellStyle name="Note 2 2 4 3 3" xfId="47287"/>
    <cellStyle name="Note 2 2 4 3 3 10" xfId="47288"/>
    <cellStyle name="Note 2 2 4 3 3 11" xfId="47289"/>
    <cellStyle name="Note 2 2 4 3 3 12" xfId="47290"/>
    <cellStyle name="Note 2 2 4 3 3 13" xfId="47291"/>
    <cellStyle name="Note 2 2 4 3 3 2" xfId="47292"/>
    <cellStyle name="Note 2 2 4 3 3 2 10" xfId="47293"/>
    <cellStyle name="Note 2 2 4 3 3 2 2" xfId="47294"/>
    <cellStyle name="Note 2 2 4 3 3 2 2 2" xfId="47295"/>
    <cellStyle name="Note 2 2 4 3 3 2 2 3" xfId="47296"/>
    <cellStyle name="Note 2 2 4 3 3 2 2 4" xfId="47297"/>
    <cellStyle name="Note 2 2 4 3 3 2 2 5" xfId="47298"/>
    <cellStyle name="Note 2 2 4 3 3 2 2 6" xfId="47299"/>
    <cellStyle name="Note 2 2 4 3 3 2 2 7" xfId="47300"/>
    <cellStyle name="Note 2 2 4 3 3 2 2 8" xfId="47301"/>
    <cellStyle name="Note 2 2 4 3 3 2 2 9" xfId="47302"/>
    <cellStyle name="Note 2 2 4 3 3 2 3" xfId="47303"/>
    <cellStyle name="Note 2 2 4 3 3 2 4" xfId="47304"/>
    <cellStyle name="Note 2 2 4 3 3 2 5" xfId="47305"/>
    <cellStyle name="Note 2 2 4 3 3 2 6" xfId="47306"/>
    <cellStyle name="Note 2 2 4 3 3 2 7" xfId="47307"/>
    <cellStyle name="Note 2 2 4 3 3 2 8" xfId="47308"/>
    <cellStyle name="Note 2 2 4 3 3 2 9" xfId="47309"/>
    <cellStyle name="Note 2 2 4 3 3 3" xfId="47310"/>
    <cellStyle name="Note 2 2 4 3 3 3 2" xfId="47311"/>
    <cellStyle name="Note 2 2 4 3 3 3 3" xfId="47312"/>
    <cellStyle name="Note 2 2 4 3 3 3 4" xfId="47313"/>
    <cellStyle name="Note 2 2 4 3 3 3 5" xfId="47314"/>
    <cellStyle name="Note 2 2 4 3 3 3 6" xfId="47315"/>
    <cellStyle name="Note 2 2 4 3 3 3 7" xfId="47316"/>
    <cellStyle name="Note 2 2 4 3 3 3 8" xfId="47317"/>
    <cellStyle name="Note 2 2 4 3 3 4" xfId="47318"/>
    <cellStyle name="Note 2 2 4 3 3 4 2" xfId="47319"/>
    <cellStyle name="Note 2 2 4 3 3 4 3" xfId="47320"/>
    <cellStyle name="Note 2 2 4 3 3 4 4" xfId="47321"/>
    <cellStyle name="Note 2 2 4 3 3 4 5" xfId="47322"/>
    <cellStyle name="Note 2 2 4 3 3 4 6" xfId="47323"/>
    <cellStyle name="Note 2 2 4 3 3 4 7" xfId="47324"/>
    <cellStyle name="Note 2 2 4 3 3 4 8" xfId="47325"/>
    <cellStyle name="Note 2 2 4 3 3 4 9" xfId="47326"/>
    <cellStyle name="Note 2 2 4 3 3 5" xfId="47327"/>
    <cellStyle name="Note 2 2 4 3 3 6" xfId="47328"/>
    <cellStyle name="Note 2 2 4 3 3 7" xfId="47329"/>
    <cellStyle name="Note 2 2 4 3 3 8" xfId="47330"/>
    <cellStyle name="Note 2 2 4 3 3 9" xfId="47331"/>
    <cellStyle name="Note 2 2 4 3 4" xfId="47332"/>
    <cellStyle name="Note 2 2 4 3 4 10" xfId="47333"/>
    <cellStyle name="Note 2 2 4 3 4 11" xfId="47334"/>
    <cellStyle name="Note 2 2 4 3 4 12" xfId="47335"/>
    <cellStyle name="Note 2 2 4 3 4 13" xfId="47336"/>
    <cellStyle name="Note 2 2 4 3 4 2" xfId="47337"/>
    <cellStyle name="Note 2 2 4 3 4 2 10" xfId="47338"/>
    <cellStyle name="Note 2 2 4 3 4 2 2" xfId="47339"/>
    <cellStyle name="Note 2 2 4 3 4 2 2 2" xfId="47340"/>
    <cellStyle name="Note 2 2 4 3 4 2 2 3" xfId="47341"/>
    <cellStyle name="Note 2 2 4 3 4 2 2 4" xfId="47342"/>
    <cellStyle name="Note 2 2 4 3 4 2 2 5" xfId="47343"/>
    <cellStyle name="Note 2 2 4 3 4 2 2 6" xfId="47344"/>
    <cellStyle name="Note 2 2 4 3 4 2 2 7" xfId="47345"/>
    <cellStyle name="Note 2 2 4 3 4 2 2 8" xfId="47346"/>
    <cellStyle name="Note 2 2 4 3 4 2 2 9" xfId="47347"/>
    <cellStyle name="Note 2 2 4 3 4 2 3" xfId="47348"/>
    <cellStyle name="Note 2 2 4 3 4 2 4" xfId="47349"/>
    <cellStyle name="Note 2 2 4 3 4 2 5" xfId="47350"/>
    <cellStyle name="Note 2 2 4 3 4 2 6" xfId="47351"/>
    <cellStyle name="Note 2 2 4 3 4 2 7" xfId="47352"/>
    <cellStyle name="Note 2 2 4 3 4 2 8" xfId="47353"/>
    <cellStyle name="Note 2 2 4 3 4 2 9" xfId="47354"/>
    <cellStyle name="Note 2 2 4 3 4 3" xfId="47355"/>
    <cellStyle name="Note 2 2 4 3 4 3 2" xfId="47356"/>
    <cellStyle name="Note 2 2 4 3 4 3 3" xfId="47357"/>
    <cellStyle name="Note 2 2 4 3 4 3 4" xfId="47358"/>
    <cellStyle name="Note 2 2 4 3 4 3 5" xfId="47359"/>
    <cellStyle name="Note 2 2 4 3 4 3 6" xfId="47360"/>
    <cellStyle name="Note 2 2 4 3 4 3 7" xfId="47361"/>
    <cellStyle name="Note 2 2 4 3 4 3 8" xfId="47362"/>
    <cellStyle name="Note 2 2 4 3 4 4" xfId="47363"/>
    <cellStyle name="Note 2 2 4 3 4 4 2" xfId="47364"/>
    <cellStyle name="Note 2 2 4 3 4 4 3" xfId="47365"/>
    <cellStyle name="Note 2 2 4 3 4 4 4" xfId="47366"/>
    <cellStyle name="Note 2 2 4 3 4 4 5" xfId="47367"/>
    <cellStyle name="Note 2 2 4 3 4 4 6" xfId="47368"/>
    <cellStyle name="Note 2 2 4 3 4 4 7" xfId="47369"/>
    <cellStyle name="Note 2 2 4 3 4 4 8" xfId="47370"/>
    <cellStyle name="Note 2 2 4 3 4 4 9" xfId="47371"/>
    <cellStyle name="Note 2 2 4 3 4 5" xfId="47372"/>
    <cellStyle name="Note 2 2 4 3 4 6" xfId="47373"/>
    <cellStyle name="Note 2 2 4 3 4 7" xfId="47374"/>
    <cellStyle name="Note 2 2 4 3 4 8" xfId="47375"/>
    <cellStyle name="Note 2 2 4 3 4 9" xfId="47376"/>
    <cellStyle name="Note 2 2 4 3 5" xfId="47377"/>
    <cellStyle name="Note 2 2 4 3 5 10" xfId="47378"/>
    <cellStyle name="Note 2 2 4 3 5 11" xfId="47379"/>
    <cellStyle name="Note 2 2 4 3 5 12" xfId="47380"/>
    <cellStyle name="Note 2 2 4 3 5 13" xfId="47381"/>
    <cellStyle name="Note 2 2 4 3 5 2" xfId="47382"/>
    <cellStyle name="Note 2 2 4 3 5 2 10" xfId="47383"/>
    <cellStyle name="Note 2 2 4 3 5 2 2" xfId="47384"/>
    <cellStyle name="Note 2 2 4 3 5 2 2 2" xfId="47385"/>
    <cellStyle name="Note 2 2 4 3 5 2 2 3" xfId="47386"/>
    <cellStyle name="Note 2 2 4 3 5 2 2 4" xfId="47387"/>
    <cellStyle name="Note 2 2 4 3 5 2 2 5" xfId="47388"/>
    <cellStyle name="Note 2 2 4 3 5 2 2 6" xfId="47389"/>
    <cellStyle name="Note 2 2 4 3 5 2 2 7" xfId="47390"/>
    <cellStyle name="Note 2 2 4 3 5 2 2 8" xfId="47391"/>
    <cellStyle name="Note 2 2 4 3 5 2 2 9" xfId="47392"/>
    <cellStyle name="Note 2 2 4 3 5 2 3" xfId="47393"/>
    <cellStyle name="Note 2 2 4 3 5 2 4" xfId="47394"/>
    <cellStyle name="Note 2 2 4 3 5 2 5" xfId="47395"/>
    <cellStyle name="Note 2 2 4 3 5 2 6" xfId="47396"/>
    <cellStyle name="Note 2 2 4 3 5 2 7" xfId="47397"/>
    <cellStyle name="Note 2 2 4 3 5 2 8" xfId="47398"/>
    <cellStyle name="Note 2 2 4 3 5 2 9" xfId="47399"/>
    <cellStyle name="Note 2 2 4 3 5 3" xfId="47400"/>
    <cellStyle name="Note 2 2 4 3 5 3 2" xfId="47401"/>
    <cellStyle name="Note 2 2 4 3 5 3 3" xfId="47402"/>
    <cellStyle name="Note 2 2 4 3 5 3 4" xfId="47403"/>
    <cellStyle name="Note 2 2 4 3 5 3 5" xfId="47404"/>
    <cellStyle name="Note 2 2 4 3 5 3 6" xfId="47405"/>
    <cellStyle name="Note 2 2 4 3 5 3 7" xfId="47406"/>
    <cellStyle name="Note 2 2 4 3 5 3 8" xfId="47407"/>
    <cellStyle name="Note 2 2 4 3 5 4" xfId="47408"/>
    <cellStyle name="Note 2 2 4 3 5 4 2" xfId="47409"/>
    <cellStyle name="Note 2 2 4 3 5 4 3" xfId="47410"/>
    <cellStyle name="Note 2 2 4 3 5 4 4" xfId="47411"/>
    <cellStyle name="Note 2 2 4 3 5 4 5" xfId="47412"/>
    <cellStyle name="Note 2 2 4 3 5 4 6" xfId="47413"/>
    <cellStyle name="Note 2 2 4 3 5 4 7" xfId="47414"/>
    <cellStyle name="Note 2 2 4 3 5 4 8" xfId="47415"/>
    <cellStyle name="Note 2 2 4 3 5 4 9" xfId="47416"/>
    <cellStyle name="Note 2 2 4 3 5 5" xfId="47417"/>
    <cellStyle name="Note 2 2 4 3 5 6" xfId="47418"/>
    <cellStyle name="Note 2 2 4 3 5 7" xfId="47419"/>
    <cellStyle name="Note 2 2 4 3 5 8" xfId="47420"/>
    <cellStyle name="Note 2 2 4 3 5 9" xfId="47421"/>
    <cellStyle name="Note 2 2 4 3 6" xfId="47422"/>
    <cellStyle name="Note 2 2 4 3 6 10" xfId="47423"/>
    <cellStyle name="Note 2 2 4 3 6 2" xfId="47424"/>
    <cellStyle name="Note 2 2 4 3 6 2 2" xfId="47425"/>
    <cellStyle name="Note 2 2 4 3 6 2 3" xfId="47426"/>
    <cellStyle name="Note 2 2 4 3 6 2 4" xfId="47427"/>
    <cellStyle name="Note 2 2 4 3 6 2 5" xfId="47428"/>
    <cellStyle name="Note 2 2 4 3 6 2 6" xfId="47429"/>
    <cellStyle name="Note 2 2 4 3 6 2 7" xfId="47430"/>
    <cellStyle name="Note 2 2 4 3 6 2 8" xfId="47431"/>
    <cellStyle name="Note 2 2 4 3 6 2 9" xfId="47432"/>
    <cellStyle name="Note 2 2 4 3 6 3" xfId="47433"/>
    <cellStyle name="Note 2 2 4 3 6 4" xfId="47434"/>
    <cellStyle name="Note 2 2 4 3 6 5" xfId="47435"/>
    <cellStyle name="Note 2 2 4 3 6 6" xfId="47436"/>
    <cellStyle name="Note 2 2 4 3 6 7" xfId="47437"/>
    <cellStyle name="Note 2 2 4 3 6 8" xfId="47438"/>
    <cellStyle name="Note 2 2 4 3 6 9" xfId="47439"/>
    <cellStyle name="Note 2 2 4 3 7" xfId="47440"/>
    <cellStyle name="Note 2 2 4 3 7 2" xfId="47441"/>
    <cellStyle name="Note 2 2 4 3 7 3" xfId="47442"/>
    <cellStyle name="Note 2 2 4 3 7 4" xfId="47443"/>
    <cellStyle name="Note 2 2 4 3 7 5" xfId="47444"/>
    <cellStyle name="Note 2 2 4 3 7 6" xfId="47445"/>
    <cellStyle name="Note 2 2 4 3 7 7" xfId="47446"/>
    <cellStyle name="Note 2 2 4 3 7 8" xfId="47447"/>
    <cellStyle name="Note 2 2 4 3 8" xfId="47448"/>
    <cellStyle name="Note 2 2 4 3 8 2" xfId="47449"/>
    <cellStyle name="Note 2 2 4 3 8 3" xfId="47450"/>
    <cellStyle name="Note 2 2 4 3 8 4" xfId="47451"/>
    <cellStyle name="Note 2 2 4 3 8 5" xfId="47452"/>
    <cellStyle name="Note 2 2 4 3 8 6" xfId="47453"/>
    <cellStyle name="Note 2 2 4 3 8 7" xfId="47454"/>
    <cellStyle name="Note 2 2 4 3 8 8" xfId="47455"/>
    <cellStyle name="Note 2 2 4 3 8 9" xfId="47456"/>
    <cellStyle name="Note 2 2 4 3 9" xfId="47457"/>
    <cellStyle name="Note 2 2 4 4" xfId="47458"/>
    <cellStyle name="Note 2 2 4 4 10" xfId="47459"/>
    <cellStyle name="Note 2 2 4 4 11" xfId="47460"/>
    <cellStyle name="Note 2 2 4 4 12" xfId="47461"/>
    <cellStyle name="Note 2 2 4 4 13" xfId="47462"/>
    <cellStyle name="Note 2 2 4 4 14" xfId="47463"/>
    <cellStyle name="Note 2 2 4 4 15" xfId="47464"/>
    <cellStyle name="Note 2 2 4 4 16" xfId="47465"/>
    <cellStyle name="Note 2 2 4 4 17" xfId="47466"/>
    <cellStyle name="Note 2 2 4 4 18" xfId="47467"/>
    <cellStyle name="Note 2 2 4 4 2" xfId="47468"/>
    <cellStyle name="Note 2 2 4 4 2 10" xfId="47469"/>
    <cellStyle name="Note 2 2 4 4 2 11" xfId="47470"/>
    <cellStyle name="Note 2 2 4 4 2 12" xfId="47471"/>
    <cellStyle name="Note 2 2 4 4 2 13" xfId="47472"/>
    <cellStyle name="Note 2 2 4 4 2 2" xfId="47473"/>
    <cellStyle name="Note 2 2 4 4 2 2 10" xfId="47474"/>
    <cellStyle name="Note 2 2 4 4 2 2 2" xfId="47475"/>
    <cellStyle name="Note 2 2 4 4 2 2 2 2" xfId="47476"/>
    <cellStyle name="Note 2 2 4 4 2 2 2 3" xfId="47477"/>
    <cellStyle name="Note 2 2 4 4 2 2 2 4" xfId="47478"/>
    <cellStyle name="Note 2 2 4 4 2 2 2 5" xfId="47479"/>
    <cellStyle name="Note 2 2 4 4 2 2 2 6" xfId="47480"/>
    <cellStyle name="Note 2 2 4 4 2 2 2 7" xfId="47481"/>
    <cellStyle name="Note 2 2 4 4 2 2 2 8" xfId="47482"/>
    <cellStyle name="Note 2 2 4 4 2 2 2 9" xfId="47483"/>
    <cellStyle name="Note 2 2 4 4 2 2 3" xfId="47484"/>
    <cellStyle name="Note 2 2 4 4 2 2 4" xfId="47485"/>
    <cellStyle name="Note 2 2 4 4 2 2 5" xfId="47486"/>
    <cellStyle name="Note 2 2 4 4 2 2 6" xfId="47487"/>
    <cellStyle name="Note 2 2 4 4 2 2 7" xfId="47488"/>
    <cellStyle name="Note 2 2 4 4 2 2 8" xfId="47489"/>
    <cellStyle name="Note 2 2 4 4 2 2 9" xfId="47490"/>
    <cellStyle name="Note 2 2 4 4 2 3" xfId="47491"/>
    <cellStyle name="Note 2 2 4 4 2 3 2" xfId="47492"/>
    <cellStyle name="Note 2 2 4 4 2 3 3" xfId="47493"/>
    <cellStyle name="Note 2 2 4 4 2 3 4" xfId="47494"/>
    <cellStyle name="Note 2 2 4 4 2 3 5" xfId="47495"/>
    <cellStyle name="Note 2 2 4 4 2 3 6" xfId="47496"/>
    <cellStyle name="Note 2 2 4 4 2 3 7" xfId="47497"/>
    <cellStyle name="Note 2 2 4 4 2 3 8" xfId="47498"/>
    <cellStyle name="Note 2 2 4 4 2 4" xfId="47499"/>
    <cellStyle name="Note 2 2 4 4 2 4 2" xfId="47500"/>
    <cellStyle name="Note 2 2 4 4 2 4 3" xfId="47501"/>
    <cellStyle name="Note 2 2 4 4 2 4 4" xfId="47502"/>
    <cellStyle name="Note 2 2 4 4 2 4 5" xfId="47503"/>
    <cellStyle name="Note 2 2 4 4 2 4 6" xfId="47504"/>
    <cellStyle name="Note 2 2 4 4 2 4 7" xfId="47505"/>
    <cellStyle name="Note 2 2 4 4 2 4 8" xfId="47506"/>
    <cellStyle name="Note 2 2 4 4 2 4 9" xfId="47507"/>
    <cellStyle name="Note 2 2 4 4 2 5" xfId="47508"/>
    <cellStyle name="Note 2 2 4 4 2 6" xfId="47509"/>
    <cellStyle name="Note 2 2 4 4 2 7" xfId="47510"/>
    <cellStyle name="Note 2 2 4 4 2 8" xfId="47511"/>
    <cellStyle name="Note 2 2 4 4 2 9" xfId="47512"/>
    <cellStyle name="Note 2 2 4 4 3" xfId="47513"/>
    <cellStyle name="Note 2 2 4 4 3 10" xfId="47514"/>
    <cellStyle name="Note 2 2 4 4 3 11" xfId="47515"/>
    <cellStyle name="Note 2 2 4 4 3 12" xfId="47516"/>
    <cellStyle name="Note 2 2 4 4 3 13" xfId="47517"/>
    <cellStyle name="Note 2 2 4 4 3 2" xfId="47518"/>
    <cellStyle name="Note 2 2 4 4 3 2 10" xfId="47519"/>
    <cellStyle name="Note 2 2 4 4 3 2 2" xfId="47520"/>
    <cellStyle name="Note 2 2 4 4 3 2 2 2" xfId="47521"/>
    <cellStyle name="Note 2 2 4 4 3 2 2 3" xfId="47522"/>
    <cellStyle name="Note 2 2 4 4 3 2 2 4" xfId="47523"/>
    <cellStyle name="Note 2 2 4 4 3 2 2 5" xfId="47524"/>
    <cellStyle name="Note 2 2 4 4 3 2 2 6" xfId="47525"/>
    <cellStyle name="Note 2 2 4 4 3 2 2 7" xfId="47526"/>
    <cellStyle name="Note 2 2 4 4 3 2 2 8" xfId="47527"/>
    <cellStyle name="Note 2 2 4 4 3 2 2 9" xfId="47528"/>
    <cellStyle name="Note 2 2 4 4 3 2 3" xfId="47529"/>
    <cellStyle name="Note 2 2 4 4 3 2 4" xfId="47530"/>
    <cellStyle name="Note 2 2 4 4 3 2 5" xfId="47531"/>
    <cellStyle name="Note 2 2 4 4 3 2 6" xfId="47532"/>
    <cellStyle name="Note 2 2 4 4 3 2 7" xfId="47533"/>
    <cellStyle name="Note 2 2 4 4 3 2 8" xfId="47534"/>
    <cellStyle name="Note 2 2 4 4 3 2 9" xfId="47535"/>
    <cellStyle name="Note 2 2 4 4 3 3" xfId="47536"/>
    <cellStyle name="Note 2 2 4 4 3 3 2" xfId="47537"/>
    <cellStyle name="Note 2 2 4 4 3 3 3" xfId="47538"/>
    <cellStyle name="Note 2 2 4 4 3 3 4" xfId="47539"/>
    <cellStyle name="Note 2 2 4 4 3 3 5" xfId="47540"/>
    <cellStyle name="Note 2 2 4 4 3 3 6" xfId="47541"/>
    <cellStyle name="Note 2 2 4 4 3 3 7" xfId="47542"/>
    <cellStyle name="Note 2 2 4 4 3 3 8" xfId="47543"/>
    <cellStyle name="Note 2 2 4 4 3 4" xfId="47544"/>
    <cellStyle name="Note 2 2 4 4 3 4 2" xfId="47545"/>
    <cellStyle name="Note 2 2 4 4 3 4 3" xfId="47546"/>
    <cellStyle name="Note 2 2 4 4 3 4 4" xfId="47547"/>
    <cellStyle name="Note 2 2 4 4 3 4 5" xfId="47548"/>
    <cellStyle name="Note 2 2 4 4 3 4 6" xfId="47549"/>
    <cellStyle name="Note 2 2 4 4 3 4 7" xfId="47550"/>
    <cellStyle name="Note 2 2 4 4 3 4 8" xfId="47551"/>
    <cellStyle name="Note 2 2 4 4 3 4 9" xfId="47552"/>
    <cellStyle name="Note 2 2 4 4 3 5" xfId="47553"/>
    <cellStyle name="Note 2 2 4 4 3 6" xfId="47554"/>
    <cellStyle name="Note 2 2 4 4 3 7" xfId="47555"/>
    <cellStyle name="Note 2 2 4 4 3 8" xfId="47556"/>
    <cellStyle name="Note 2 2 4 4 3 9" xfId="47557"/>
    <cellStyle name="Note 2 2 4 4 4" xfId="47558"/>
    <cellStyle name="Note 2 2 4 4 4 10" xfId="47559"/>
    <cellStyle name="Note 2 2 4 4 4 11" xfId="47560"/>
    <cellStyle name="Note 2 2 4 4 4 12" xfId="47561"/>
    <cellStyle name="Note 2 2 4 4 4 13" xfId="47562"/>
    <cellStyle name="Note 2 2 4 4 4 2" xfId="47563"/>
    <cellStyle name="Note 2 2 4 4 4 2 10" xfId="47564"/>
    <cellStyle name="Note 2 2 4 4 4 2 2" xfId="47565"/>
    <cellStyle name="Note 2 2 4 4 4 2 2 2" xfId="47566"/>
    <cellStyle name="Note 2 2 4 4 4 2 2 3" xfId="47567"/>
    <cellStyle name="Note 2 2 4 4 4 2 2 4" xfId="47568"/>
    <cellStyle name="Note 2 2 4 4 4 2 2 5" xfId="47569"/>
    <cellStyle name="Note 2 2 4 4 4 2 2 6" xfId="47570"/>
    <cellStyle name="Note 2 2 4 4 4 2 2 7" xfId="47571"/>
    <cellStyle name="Note 2 2 4 4 4 2 2 8" xfId="47572"/>
    <cellStyle name="Note 2 2 4 4 4 2 2 9" xfId="47573"/>
    <cellStyle name="Note 2 2 4 4 4 2 3" xfId="47574"/>
    <cellStyle name="Note 2 2 4 4 4 2 4" xfId="47575"/>
    <cellStyle name="Note 2 2 4 4 4 2 5" xfId="47576"/>
    <cellStyle name="Note 2 2 4 4 4 2 6" xfId="47577"/>
    <cellStyle name="Note 2 2 4 4 4 2 7" xfId="47578"/>
    <cellStyle name="Note 2 2 4 4 4 2 8" xfId="47579"/>
    <cellStyle name="Note 2 2 4 4 4 2 9" xfId="47580"/>
    <cellStyle name="Note 2 2 4 4 4 3" xfId="47581"/>
    <cellStyle name="Note 2 2 4 4 4 3 2" xfId="47582"/>
    <cellStyle name="Note 2 2 4 4 4 3 3" xfId="47583"/>
    <cellStyle name="Note 2 2 4 4 4 3 4" xfId="47584"/>
    <cellStyle name="Note 2 2 4 4 4 3 5" xfId="47585"/>
    <cellStyle name="Note 2 2 4 4 4 3 6" xfId="47586"/>
    <cellStyle name="Note 2 2 4 4 4 3 7" xfId="47587"/>
    <cellStyle name="Note 2 2 4 4 4 3 8" xfId="47588"/>
    <cellStyle name="Note 2 2 4 4 4 4" xfId="47589"/>
    <cellStyle name="Note 2 2 4 4 4 4 2" xfId="47590"/>
    <cellStyle name="Note 2 2 4 4 4 4 3" xfId="47591"/>
    <cellStyle name="Note 2 2 4 4 4 4 4" xfId="47592"/>
    <cellStyle name="Note 2 2 4 4 4 4 5" xfId="47593"/>
    <cellStyle name="Note 2 2 4 4 4 4 6" xfId="47594"/>
    <cellStyle name="Note 2 2 4 4 4 4 7" xfId="47595"/>
    <cellStyle name="Note 2 2 4 4 4 4 8" xfId="47596"/>
    <cellStyle name="Note 2 2 4 4 4 4 9" xfId="47597"/>
    <cellStyle name="Note 2 2 4 4 4 5" xfId="47598"/>
    <cellStyle name="Note 2 2 4 4 4 6" xfId="47599"/>
    <cellStyle name="Note 2 2 4 4 4 7" xfId="47600"/>
    <cellStyle name="Note 2 2 4 4 4 8" xfId="47601"/>
    <cellStyle name="Note 2 2 4 4 4 9" xfId="47602"/>
    <cellStyle name="Note 2 2 4 4 5" xfId="47603"/>
    <cellStyle name="Note 2 2 4 4 5 10" xfId="47604"/>
    <cellStyle name="Note 2 2 4 4 5 11" xfId="47605"/>
    <cellStyle name="Note 2 2 4 4 5 12" xfId="47606"/>
    <cellStyle name="Note 2 2 4 4 5 13" xfId="47607"/>
    <cellStyle name="Note 2 2 4 4 5 2" xfId="47608"/>
    <cellStyle name="Note 2 2 4 4 5 2 10" xfId="47609"/>
    <cellStyle name="Note 2 2 4 4 5 2 2" xfId="47610"/>
    <cellStyle name="Note 2 2 4 4 5 2 2 2" xfId="47611"/>
    <cellStyle name="Note 2 2 4 4 5 2 2 3" xfId="47612"/>
    <cellStyle name="Note 2 2 4 4 5 2 2 4" xfId="47613"/>
    <cellStyle name="Note 2 2 4 4 5 2 2 5" xfId="47614"/>
    <cellStyle name="Note 2 2 4 4 5 2 2 6" xfId="47615"/>
    <cellStyle name="Note 2 2 4 4 5 2 2 7" xfId="47616"/>
    <cellStyle name="Note 2 2 4 4 5 2 2 8" xfId="47617"/>
    <cellStyle name="Note 2 2 4 4 5 2 2 9" xfId="47618"/>
    <cellStyle name="Note 2 2 4 4 5 2 3" xfId="47619"/>
    <cellStyle name="Note 2 2 4 4 5 2 4" xfId="47620"/>
    <cellStyle name="Note 2 2 4 4 5 2 5" xfId="47621"/>
    <cellStyle name="Note 2 2 4 4 5 2 6" xfId="47622"/>
    <cellStyle name="Note 2 2 4 4 5 2 7" xfId="47623"/>
    <cellStyle name="Note 2 2 4 4 5 2 8" xfId="47624"/>
    <cellStyle name="Note 2 2 4 4 5 2 9" xfId="47625"/>
    <cellStyle name="Note 2 2 4 4 5 3" xfId="47626"/>
    <cellStyle name="Note 2 2 4 4 5 3 2" xfId="47627"/>
    <cellStyle name="Note 2 2 4 4 5 3 3" xfId="47628"/>
    <cellStyle name="Note 2 2 4 4 5 3 4" xfId="47629"/>
    <cellStyle name="Note 2 2 4 4 5 3 5" xfId="47630"/>
    <cellStyle name="Note 2 2 4 4 5 3 6" xfId="47631"/>
    <cellStyle name="Note 2 2 4 4 5 3 7" xfId="47632"/>
    <cellStyle name="Note 2 2 4 4 5 3 8" xfId="47633"/>
    <cellStyle name="Note 2 2 4 4 5 4" xfId="47634"/>
    <cellStyle name="Note 2 2 4 4 5 4 2" xfId="47635"/>
    <cellStyle name="Note 2 2 4 4 5 4 3" xfId="47636"/>
    <cellStyle name="Note 2 2 4 4 5 4 4" xfId="47637"/>
    <cellStyle name="Note 2 2 4 4 5 4 5" xfId="47638"/>
    <cellStyle name="Note 2 2 4 4 5 4 6" xfId="47639"/>
    <cellStyle name="Note 2 2 4 4 5 4 7" xfId="47640"/>
    <cellStyle name="Note 2 2 4 4 5 4 8" xfId="47641"/>
    <cellStyle name="Note 2 2 4 4 5 4 9" xfId="47642"/>
    <cellStyle name="Note 2 2 4 4 5 5" xfId="47643"/>
    <cellStyle name="Note 2 2 4 4 5 6" xfId="47644"/>
    <cellStyle name="Note 2 2 4 4 5 7" xfId="47645"/>
    <cellStyle name="Note 2 2 4 4 5 8" xfId="47646"/>
    <cellStyle name="Note 2 2 4 4 5 9" xfId="47647"/>
    <cellStyle name="Note 2 2 4 4 6" xfId="47648"/>
    <cellStyle name="Note 2 2 4 4 6 10" xfId="47649"/>
    <cellStyle name="Note 2 2 4 4 6 2" xfId="47650"/>
    <cellStyle name="Note 2 2 4 4 6 2 2" xfId="47651"/>
    <cellStyle name="Note 2 2 4 4 6 2 3" xfId="47652"/>
    <cellStyle name="Note 2 2 4 4 6 2 4" xfId="47653"/>
    <cellStyle name="Note 2 2 4 4 6 2 5" xfId="47654"/>
    <cellStyle name="Note 2 2 4 4 6 2 6" xfId="47655"/>
    <cellStyle name="Note 2 2 4 4 6 2 7" xfId="47656"/>
    <cellStyle name="Note 2 2 4 4 6 2 8" xfId="47657"/>
    <cellStyle name="Note 2 2 4 4 6 2 9" xfId="47658"/>
    <cellStyle name="Note 2 2 4 4 6 3" xfId="47659"/>
    <cellStyle name="Note 2 2 4 4 6 4" xfId="47660"/>
    <cellStyle name="Note 2 2 4 4 6 5" xfId="47661"/>
    <cellStyle name="Note 2 2 4 4 6 6" xfId="47662"/>
    <cellStyle name="Note 2 2 4 4 6 7" xfId="47663"/>
    <cellStyle name="Note 2 2 4 4 6 8" xfId="47664"/>
    <cellStyle name="Note 2 2 4 4 6 9" xfId="47665"/>
    <cellStyle name="Note 2 2 4 4 7" xfId="47666"/>
    <cellStyle name="Note 2 2 4 4 7 2" xfId="47667"/>
    <cellStyle name="Note 2 2 4 4 7 3" xfId="47668"/>
    <cellStyle name="Note 2 2 4 4 7 4" xfId="47669"/>
    <cellStyle name="Note 2 2 4 4 7 5" xfId="47670"/>
    <cellStyle name="Note 2 2 4 4 7 6" xfId="47671"/>
    <cellStyle name="Note 2 2 4 4 7 7" xfId="47672"/>
    <cellStyle name="Note 2 2 4 4 7 8" xfId="47673"/>
    <cellStyle name="Note 2 2 4 4 8" xfId="47674"/>
    <cellStyle name="Note 2 2 4 4 8 2" xfId="47675"/>
    <cellStyle name="Note 2 2 4 4 8 3" xfId="47676"/>
    <cellStyle name="Note 2 2 4 4 8 4" xfId="47677"/>
    <cellStyle name="Note 2 2 4 4 8 5" xfId="47678"/>
    <cellStyle name="Note 2 2 4 4 8 6" xfId="47679"/>
    <cellStyle name="Note 2 2 4 4 8 7" xfId="47680"/>
    <cellStyle name="Note 2 2 4 4 8 8" xfId="47681"/>
    <cellStyle name="Note 2 2 4 4 8 9" xfId="47682"/>
    <cellStyle name="Note 2 2 4 4 9" xfId="47683"/>
    <cellStyle name="Note 2 2 4 5" xfId="47684"/>
    <cellStyle name="Note 2 2 4 5 10" xfId="47685"/>
    <cellStyle name="Note 2 2 4 5 11" xfId="47686"/>
    <cellStyle name="Note 2 2 4 5 12" xfId="47687"/>
    <cellStyle name="Note 2 2 4 5 13" xfId="47688"/>
    <cellStyle name="Note 2 2 4 5 14" xfId="47689"/>
    <cellStyle name="Note 2 2 4 5 15" xfId="47690"/>
    <cellStyle name="Note 2 2 4 5 16" xfId="47691"/>
    <cellStyle name="Note 2 2 4 5 17" xfId="47692"/>
    <cellStyle name="Note 2 2 4 5 18" xfId="47693"/>
    <cellStyle name="Note 2 2 4 5 2" xfId="47694"/>
    <cellStyle name="Note 2 2 4 5 2 10" xfId="47695"/>
    <cellStyle name="Note 2 2 4 5 2 2" xfId="47696"/>
    <cellStyle name="Note 2 2 4 5 2 2 2" xfId="47697"/>
    <cellStyle name="Note 2 2 4 5 2 2 3" xfId="47698"/>
    <cellStyle name="Note 2 2 4 5 2 2 4" xfId="47699"/>
    <cellStyle name="Note 2 2 4 5 2 2 5" xfId="47700"/>
    <cellStyle name="Note 2 2 4 5 2 2 6" xfId="47701"/>
    <cellStyle name="Note 2 2 4 5 2 2 7" xfId="47702"/>
    <cellStyle name="Note 2 2 4 5 2 2 8" xfId="47703"/>
    <cellStyle name="Note 2 2 4 5 2 2 9" xfId="47704"/>
    <cellStyle name="Note 2 2 4 5 2 3" xfId="47705"/>
    <cellStyle name="Note 2 2 4 5 2 4" xfId="47706"/>
    <cellStyle name="Note 2 2 4 5 2 5" xfId="47707"/>
    <cellStyle name="Note 2 2 4 5 2 6" xfId="47708"/>
    <cellStyle name="Note 2 2 4 5 2 7" xfId="47709"/>
    <cellStyle name="Note 2 2 4 5 2 8" xfId="47710"/>
    <cellStyle name="Note 2 2 4 5 2 9" xfId="47711"/>
    <cellStyle name="Note 2 2 4 5 3" xfId="47712"/>
    <cellStyle name="Note 2 2 4 5 3 2" xfId="47713"/>
    <cellStyle name="Note 2 2 4 5 3 3" xfId="47714"/>
    <cellStyle name="Note 2 2 4 5 3 4" xfId="47715"/>
    <cellStyle name="Note 2 2 4 5 3 5" xfId="47716"/>
    <cellStyle name="Note 2 2 4 5 3 6" xfId="47717"/>
    <cellStyle name="Note 2 2 4 5 3 7" xfId="47718"/>
    <cellStyle name="Note 2 2 4 5 3 8" xfId="47719"/>
    <cellStyle name="Note 2 2 4 5 4" xfId="47720"/>
    <cellStyle name="Note 2 2 4 5 4 2" xfId="47721"/>
    <cellStyle name="Note 2 2 4 5 4 3" xfId="47722"/>
    <cellStyle name="Note 2 2 4 5 4 4" xfId="47723"/>
    <cellStyle name="Note 2 2 4 5 4 5" xfId="47724"/>
    <cellStyle name="Note 2 2 4 5 4 6" xfId="47725"/>
    <cellStyle name="Note 2 2 4 5 4 7" xfId="47726"/>
    <cellStyle name="Note 2 2 4 5 4 8" xfId="47727"/>
    <cellStyle name="Note 2 2 4 5 4 9" xfId="47728"/>
    <cellStyle name="Note 2 2 4 5 5" xfId="47729"/>
    <cellStyle name="Note 2 2 4 5 6" xfId="47730"/>
    <cellStyle name="Note 2 2 4 5 7" xfId="47731"/>
    <cellStyle name="Note 2 2 4 5 8" xfId="47732"/>
    <cellStyle name="Note 2 2 4 5 9" xfId="47733"/>
    <cellStyle name="Note 2 2 4 6" xfId="47734"/>
    <cellStyle name="Note 2 2 4 6 10" xfId="47735"/>
    <cellStyle name="Note 2 2 4 6 11" xfId="47736"/>
    <cellStyle name="Note 2 2 4 6 12" xfId="47737"/>
    <cellStyle name="Note 2 2 4 6 13" xfId="47738"/>
    <cellStyle name="Note 2 2 4 6 14" xfId="47739"/>
    <cellStyle name="Note 2 2 4 6 15" xfId="47740"/>
    <cellStyle name="Note 2 2 4 6 16" xfId="47741"/>
    <cellStyle name="Note 2 2 4 6 17" xfId="47742"/>
    <cellStyle name="Note 2 2 4 6 18" xfId="47743"/>
    <cellStyle name="Note 2 2 4 6 2" xfId="47744"/>
    <cellStyle name="Note 2 2 4 6 2 10" xfId="47745"/>
    <cellStyle name="Note 2 2 4 6 2 2" xfId="47746"/>
    <cellStyle name="Note 2 2 4 6 2 2 2" xfId="47747"/>
    <cellStyle name="Note 2 2 4 6 2 2 3" xfId="47748"/>
    <cellStyle name="Note 2 2 4 6 2 2 4" xfId="47749"/>
    <cellStyle name="Note 2 2 4 6 2 2 5" xfId="47750"/>
    <cellStyle name="Note 2 2 4 6 2 2 6" xfId="47751"/>
    <cellStyle name="Note 2 2 4 6 2 2 7" xfId="47752"/>
    <cellStyle name="Note 2 2 4 6 2 2 8" xfId="47753"/>
    <cellStyle name="Note 2 2 4 6 2 2 9" xfId="47754"/>
    <cellStyle name="Note 2 2 4 6 2 3" xfId="47755"/>
    <cellStyle name="Note 2 2 4 6 2 4" xfId="47756"/>
    <cellStyle name="Note 2 2 4 6 2 5" xfId="47757"/>
    <cellStyle name="Note 2 2 4 6 2 6" xfId="47758"/>
    <cellStyle name="Note 2 2 4 6 2 7" xfId="47759"/>
    <cellStyle name="Note 2 2 4 6 2 8" xfId="47760"/>
    <cellStyle name="Note 2 2 4 6 2 9" xfId="47761"/>
    <cellStyle name="Note 2 2 4 6 3" xfId="47762"/>
    <cellStyle name="Note 2 2 4 6 3 2" xfId="47763"/>
    <cellStyle name="Note 2 2 4 6 3 3" xfId="47764"/>
    <cellStyle name="Note 2 2 4 6 3 4" xfId="47765"/>
    <cellStyle name="Note 2 2 4 6 3 5" xfId="47766"/>
    <cellStyle name="Note 2 2 4 6 3 6" xfId="47767"/>
    <cellStyle name="Note 2 2 4 6 3 7" xfId="47768"/>
    <cellStyle name="Note 2 2 4 6 3 8" xfId="47769"/>
    <cellStyle name="Note 2 2 4 6 4" xfId="47770"/>
    <cellStyle name="Note 2 2 4 6 4 2" xfId="47771"/>
    <cellStyle name="Note 2 2 4 6 4 3" xfId="47772"/>
    <cellStyle name="Note 2 2 4 6 4 4" xfId="47773"/>
    <cellStyle name="Note 2 2 4 6 4 5" xfId="47774"/>
    <cellStyle name="Note 2 2 4 6 4 6" xfId="47775"/>
    <cellStyle name="Note 2 2 4 6 4 7" xfId="47776"/>
    <cellStyle name="Note 2 2 4 6 4 8" xfId="47777"/>
    <cellStyle name="Note 2 2 4 6 4 9" xfId="47778"/>
    <cellStyle name="Note 2 2 4 6 5" xfId="47779"/>
    <cellStyle name="Note 2 2 4 6 6" xfId="47780"/>
    <cellStyle name="Note 2 2 4 6 7" xfId="47781"/>
    <cellStyle name="Note 2 2 4 6 8" xfId="47782"/>
    <cellStyle name="Note 2 2 4 6 9" xfId="47783"/>
    <cellStyle name="Note 2 2 4 7" xfId="47784"/>
    <cellStyle name="Note 2 2 4 7 10" xfId="47785"/>
    <cellStyle name="Note 2 2 4 7 11" xfId="47786"/>
    <cellStyle name="Note 2 2 4 7 12" xfId="47787"/>
    <cellStyle name="Note 2 2 4 7 13" xfId="47788"/>
    <cellStyle name="Note 2 2 4 7 2" xfId="47789"/>
    <cellStyle name="Note 2 2 4 7 2 10" xfId="47790"/>
    <cellStyle name="Note 2 2 4 7 2 2" xfId="47791"/>
    <cellStyle name="Note 2 2 4 7 2 2 2" xfId="47792"/>
    <cellStyle name="Note 2 2 4 7 2 2 3" xfId="47793"/>
    <cellStyle name="Note 2 2 4 7 2 2 4" xfId="47794"/>
    <cellStyle name="Note 2 2 4 7 2 2 5" xfId="47795"/>
    <cellStyle name="Note 2 2 4 7 2 2 6" xfId="47796"/>
    <cellStyle name="Note 2 2 4 7 2 2 7" xfId="47797"/>
    <cellStyle name="Note 2 2 4 7 2 2 8" xfId="47798"/>
    <cellStyle name="Note 2 2 4 7 2 2 9" xfId="47799"/>
    <cellStyle name="Note 2 2 4 7 2 3" xfId="47800"/>
    <cellStyle name="Note 2 2 4 7 2 4" xfId="47801"/>
    <cellStyle name="Note 2 2 4 7 2 5" xfId="47802"/>
    <cellStyle name="Note 2 2 4 7 2 6" xfId="47803"/>
    <cellStyle name="Note 2 2 4 7 2 7" xfId="47804"/>
    <cellStyle name="Note 2 2 4 7 2 8" xfId="47805"/>
    <cellStyle name="Note 2 2 4 7 2 9" xfId="47806"/>
    <cellStyle name="Note 2 2 4 7 3" xfId="47807"/>
    <cellStyle name="Note 2 2 4 7 3 2" xfId="47808"/>
    <cellStyle name="Note 2 2 4 7 3 3" xfId="47809"/>
    <cellStyle name="Note 2 2 4 7 3 4" xfId="47810"/>
    <cellStyle name="Note 2 2 4 7 3 5" xfId="47811"/>
    <cellStyle name="Note 2 2 4 7 3 6" xfId="47812"/>
    <cellStyle name="Note 2 2 4 7 3 7" xfId="47813"/>
    <cellStyle name="Note 2 2 4 7 3 8" xfId="47814"/>
    <cellStyle name="Note 2 2 4 7 4" xfId="47815"/>
    <cellStyle name="Note 2 2 4 7 4 2" xfId="47816"/>
    <cellStyle name="Note 2 2 4 7 4 3" xfId="47817"/>
    <cellStyle name="Note 2 2 4 7 4 4" xfId="47818"/>
    <cellStyle name="Note 2 2 4 7 4 5" xfId="47819"/>
    <cellStyle name="Note 2 2 4 7 4 6" xfId="47820"/>
    <cellStyle name="Note 2 2 4 7 4 7" xfId="47821"/>
    <cellStyle name="Note 2 2 4 7 4 8" xfId="47822"/>
    <cellStyle name="Note 2 2 4 7 4 9" xfId="47823"/>
    <cellStyle name="Note 2 2 4 7 5" xfId="47824"/>
    <cellStyle name="Note 2 2 4 7 6" xfId="47825"/>
    <cellStyle name="Note 2 2 4 7 7" xfId="47826"/>
    <cellStyle name="Note 2 2 4 7 8" xfId="47827"/>
    <cellStyle name="Note 2 2 4 7 9" xfId="47828"/>
    <cellStyle name="Note 2 2 4 8" xfId="47829"/>
    <cellStyle name="Note 2 2 4 8 2" xfId="47830"/>
    <cellStyle name="Note 2 2 4 8 3" xfId="47831"/>
    <cellStyle name="Note 2 2 4 8 4" xfId="47832"/>
    <cellStyle name="Note 2 2 4 8 5" xfId="47833"/>
    <cellStyle name="Note 2 2 4 8 6" xfId="47834"/>
    <cellStyle name="Note 2 2 4 8 7" xfId="47835"/>
    <cellStyle name="Note 2 2 4 8 8" xfId="47836"/>
    <cellStyle name="Note 2 2 4 8 9" xfId="47837"/>
    <cellStyle name="Note 2 2 4 9" xfId="47838"/>
    <cellStyle name="Note 2 2 5" xfId="9755"/>
    <cellStyle name="Note 2 2 5 10" xfId="47839"/>
    <cellStyle name="Note 2 2 5 11" xfId="47840"/>
    <cellStyle name="Note 2 2 5 12" xfId="47841"/>
    <cellStyle name="Note 2 2 5 13" xfId="47842"/>
    <cellStyle name="Note 2 2 5 14" xfId="47843"/>
    <cellStyle name="Note 2 2 5 15" xfId="47844"/>
    <cellStyle name="Note 2 2 5 16" xfId="47845"/>
    <cellStyle name="Note 2 2 5 17" xfId="47846"/>
    <cellStyle name="Note 2 2 5 18" xfId="47847"/>
    <cellStyle name="Note 2 2 5 19" xfId="47848"/>
    <cellStyle name="Note 2 2 5 2" xfId="47849"/>
    <cellStyle name="Note 2 2 5 2 10" xfId="47850"/>
    <cellStyle name="Note 2 2 5 2 11" xfId="47851"/>
    <cellStyle name="Note 2 2 5 2 12" xfId="47852"/>
    <cellStyle name="Note 2 2 5 2 2" xfId="47853"/>
    <cellStyle name="Note 2 2 5 2 2 10" xfId="47854"/>
    <cellStyle name="Note 2 2 5 2 2 11" xfId="47855"/>
    <cellStyle name="Note 2 2 5 2 2 12" xfId="47856"/>
    <cellStyle name="Note 2 2 5 2 2 13" xfId="47857"/>
    <cellStyle name="Note 2 2 5 2 2 14" xfId="47858"/>
    <cellStyle name="Note 2 2 5 2 2 15" xfId="47859"/>
    <cellStyle name="Note 2 2 5 2 2 16" xfId="47860"/>
    <cellStyle name="Note 2 2 5 2 2 17" xfId="47861"/>
    <cellStyle name="Note 2 2 5 2 2 18" xfId="47862"/>
    <cellStyle name="Note 2 2 5 2 2 19" xfId="47863"/>
    <cellStyle name="Note 2 2 5 2 2 2" xfId="47864"/>
    <cellStyle name="Note 2 2 5 2 2 2 10" xfId="47865"/>
    <cellStyle name="Note 2 2 5 2 2 2 11" xfId="47866"/>
    <cellStyle name="Note 2 2 5 2 2 2 12" xfId="47867"/>
    <cellStyle name="Note 2 2 5 2 2 2 13" xfId="47868"/>
    <cellStyle name="Note 2 2 5 2 2 2 2" xfId="47869"/>
    <cellStyle name="Note 2 2 5 2 2 2 2 10" xfId="47870"/>
    <cellStyle name="Note 2 2 5 2 2 2 2 2" xfId="47871"/>
    <cellStyle name="Note 2 2 5 2 2 2 2 2 2" xfId="47872"/>
    <cellStyle name="Note 2 2 5 2 2 2 2 2 3" xfId="47873"/>
    <cellStyle name="Note 2 2 5 2 2 2 2 2 4" xfId="47874"/>
    <cellStyle name="Note 2 2 5 2 2 2 2 2 5" xfId="47875"/>
    <cellStyle name="Note 2 2 5 2 2 2 2 2 6" xfId="47876"/>
    <cellStyle name="Note 2 2 5 2 2 2 2 2 7" xfId="47877"/>
    <cellStyle name="Note 2 2 5 2 2 2 2 2 8" xfId="47878"/>
    <cellStyle name="Note 2 2 5 2 2 2 2 2 9" xfId="47879"/>
    <cellStyle name="Note 2 2 5 2 2 2 2 3" xfId="47880"/>
    <cellStyle name="Note 2 2 5 2 2 2 2 4" xfId="47881"/>
    <cellStyle name="Note 2 2 5 2 2 2 2 5" xfId="47882"/>
    <cellStyle name="Note 2 2 5 2 2 2 2 6" xfId="47883"/>
    <cellStyle name="Note 2 2 5 2 2 2 2 7" xfId="47884"/>
    <cellStyle name="Note 2 2 5 2 2 2 2 8" xfId="47885"/>
    <cellStyle name="Note 2 2 5 2 2 2 2 9" xfId="47886"/>
    <cellStyle name="Note 2 2 5 2 2 2 3" xfId="47887"/>
    <cellStyle name="Note 2 2 5 2 2 2 3 2" xfId="47888"/>
    <cellStyle name="Note 2 2 5 2 2 2 3 3" xfId="47889"/>
    <cellStyle name="Note 2 2 5 2 2 2 3 4" xfId="47890"/>
    <cellStyle name="Note 2 2 5 2 2 2 3 5" xfId="47891"/>
    <cellStyle name="Note 2 2 5 2 2 2 3 6" xfId="47892"/>
    <cellStyle name="Note 2 2 5 2 2 2 3 7" xfId="47893"/>
    <cellStyle name="Note 2 2 5 2 2 2 3 8" xfId="47894"/>
    <cellStyle name="Note 2 2 5 2 2 2 4" xfId="47895"/>
    <cellStyle name="Note 2 2 5 2 2 2 4 2" xfId="47896"/>
    <cellStyle name="Note 2 2 5 2 2 2 4 3" xfId="47897"/>
    <cellStyle name="Note 2 2 5 2 2 2 4 4" xfId="47898"/>
    <cellStyle name="Note 2 2 5 2 2 2 4 5" xfId="47899"/>
    <cellStyle name="Note 2 2 5 2 2 2 4 6" xfId="47900"/>
    <cellStyle name="Note 2 2 5 2 2 2 4 7" xfId="47901"/>
    <cellStyle name="Note 2 2 5 2 2 2 4 8" xfId="47902"/>
    <cellStyle name="Note 2 2 5 2 2 2 4 9" xfId="47903"/>
    <cellStyle name="Note 2 2 5 2 2 2 5" xfId="47904"/>
    <cellStyle name="Note 2 2 5 2 2 2 6" xfId="47905"/>
    <cellStyle name="Note 2 2 5 2 2 2 7" xfId="47906"/>
    <cellStyle name="Note 2 2 5 2 2 2 8" xfId="47907"/>
    <cellStyle name="Note 2 2 5 2 2 2 9" xfId="47908"/>
    <cellStyle name="Note 2 2 5 2 2 3" xfId="47909"/>
    <cellStyle name="Note 2 2 5 2 2 3 10" xfId="47910"/>
    <cellStyle name="Note 2 2 5 2 2 3 11" xfId="47911"/>
    <cellStyle name="Note 2 2 5 2 2 3 12" xfId="47912"/>
    <cellStyle name="Note 2 2 5 2 2 3 13" xfId="47913"/>
    <cellStyle name="Note 2 2 5 2 2 3 2" xfId="47914"/>
    <cellStyle name="Note 2 2 5 2 2 3 2 10" xfId="47915"/>
    <cellStyle name="Note 2 2 5 2 2 3 2 2" xfId="47916"/>
    <cellStyle name="Note 2 2 5 2 2 3 2 2 2" xfId="47917"/>
    <cellStyle name="Note 2 2 5 2 2 3 2 2 3" xfId="47918"/>
    <cellStyle name="Note 2 2 5 2 2 3 2 2 4" xfId="47919"/>
    <cellStyle name="Note 2 2 5 2 2 3 2 2 5" xfId="47920"/>
    <cellStyle name="Note 2 2 5 2 2 3 2 2 6" xfId="47921"/>
    <cellStyle name="Note 2 2 5 2 2 3 2 2 7" xfId="47922"/>
    <cellStyle name="Note 2 2 5 2 2 3 2 2 8" xfId="47923"/>
    <cellStyle name="Note 2 2 5 2 2 3 2 2 9" xfId="47924"/>
    <cellStyle name="Note 2 2 5 2 2 3 2 3" xfId="47925"/>
    <cellStyle name="Note 2 2 5 2 2 3 2 4" xfId="47926"/>
    <cellStyle name="Note 2 2 5 2 2 3 2 5" xfId="47927"/>
    <cellStyle name="Note 2 2 5 2 2 3 2 6" xfId="47928"/>
    <cellStyle name="Note 2 2 5 2 2 3 2 7" xfId="47929"/>
    <cellStyle name="Note 2 2 5 2 2 3 2 8" xfId="47930"/>
    <cellStyle name="Note 2 2 5 2 2 3 2 9" xfId="47931"/>
    <cellStyle name="Note 2 2 5 2 2 3 3" xfId="47932"/>
    <cellStyle name="Note 2 2 5 2 2 3 3 2" xfId="47933"/>
    <cellStyle name="Note 2 2 5 2 2 3 3 3" xfId="47934"/>
    <cellStyle name="Note 2 2 5 2 2 3 3 4" xfId="47935"/>
    <cellStyle name="Note 2 2 5 2 2 3 3 5" xfId="47936"/>
    <cellStyle name="Note 2 2 5 2 2 3 3 6" xfId="47937"/>
    <cellStyle name="Note 2 2 5 2 2 3 3 7" xfId="47938"/>
    <cellStyle name="Note 2 2 5 2 2 3 3 8" xfId="47939"/>
    <cellStyle name="Note 2 2 5 2 2 3 4" xfId="47940"/>
    <cellStyle name="Note 2 2 5 2 2 3 4 2" xfId="47941"/>
    <cellStyle name="Note 2 2 5 2 2 3 4 3" xfId="47942"/>
    <cellStyle name="Note 2 2 5 2 2 3 4 4" xfId="47943"/>
    <cellStyle name="Note 2 2 5 2 2 3 4 5" xfId="47944"/>
    <cellStyle name="Note 2 2 5 2 2 3 4 6" xfId="47945"/>
    <cellStyle name="Note 2 2 5 2 2 3 4 7" xfId="47946"/>
    <cellStyle name="Note 2 2 5 2 2 3 4 8" xfId="47947"/>
    <cellStyle name="Note 2 2 5 2 2 3 4 9" xfId="47948"/>
    <cellStyle name="Note 2 2 5 2 2 3 5" xfId="47949"/>
    <cellStyle name="Note 2 2 5 2 2 3 6" xfId="47950"/>
    <cellStyle name="Note 2 2 5 2 2 3 7" xfId="47951"/>
    <cellStyle name="Note 2 2 5 2 2 3 8" xfId="47952"/>
    <cellStyle name="Note 2 2 5 2 2 3 9" xfId="47953"/>
    <cellStyle name="Note 2 2 5 2 2 4" xfId="47954"/>
    <cellStyle name="Note 2 2 5 2 2 4 10" xfId="47955"/>
    <cellStyle name="Note 2 2 5 2 2 4 11" xfId="47956"/>
    <cellStyle name="Note 2 2 5 2 2 4 12" xfId="47957"/>
    <cellStyle name="Note 2 2 5 2 2 4 13" xfId="47958"/>
    <cellStyle name="Note 2 2 5 2 2 4 2" xfId="47959"/>
    <cellStyle name="Note 2 2 5 2 2 4 2 10" xfId="47960"/>
    <cellStyle name="Note 2 2 5 2 2 4 2 2" xfId="47961"/>
    <cellStyle name="Note 2 2 5 2 2 4 2 2 2" xfId="47962"/>
    <cellStyle name="Note 2 2 5 2 2 4 2 2 3" xfId="47963"/>
    <cellStyle name="Note 2 2 5 2 2 4 2 2 4" xfId="47964"/>
    <cellStyle name="Note 2 2 5 2 2 4 2 2 5" xfId="47965"/>
    <cellStyle name="Note 2 2 5 2 2 4 2 2 6" xfId="47966"/>
    <cellStyle name="Note 2 2 5 2 2 4 2 2 7" xfId="47967"/>
    <cellStyle name="Note 2 2 5 2 2 4 2 2 8" xfId="47968"/>
    <cellStyle name="Note 2 2 5 2 2 4 2 2 9" xfId="47969"/>
    <cellStyle name="Note 2 2 5 2 2 4 2 3" xfId="47970"/>
    <cellStyle name="Note 2 2 5 2 2 4 2 4" xfId="47971"/>
    <cellStyle name="Note 2 2 5 2 2 4 2 5" xfId="47972"/>
    <cellStyle name="Note 2 2 5 2 2 4 2 6" xfId="47973"/>
    <cellStyle name="Note 2 2 5 2 2 4 2 7" xfId="47974"/>
    <cellStyle name="Note 2 2 5 2 2 4 2 8" xfId="47975"/>
    <cellStyle name="Note 2 2 5 2 2 4 2 9" xfId="47976"/>
    <cellStyle name="Note 2 2 5 2 2 4 3" xfId="47977"/>
    <cellStyle name="Note 2 2 5 2 2 4 3 2" xfId="47978"/>
    <cellStyle name="Note 2 2 5 2 2 4 3 3" xfId="47979"/>
    <cellStyle name="Note 2 2 5 2 2 4 3 4" xfId="47980"/>
    <cellStyle name="Note 2 2 5 2 2 4 3 5" xfId="47981"/>
    <cellStyle name="Note 2 2 5 2 2 4 3 6" xfId="47982"/>
    <cellStyle name="Note 2 2 5 2 2 4 3 7" xfId="47983"/>
    <cellStyle name="Note 2 2 5 2 2 4 3 8" xfId="47984"/>
    <cellStyle name="Note 2 2 5 2 2 4 4" xfId="47985"/>
    <cellStyle name="Note 2 2 5 2 2 4 4 2" xfId="47986"/>
    <cellStyle name="Note 2 2 5 2 2 4 4 3" xfId="47987"/>
    <cellStyle name="Note 2 2 5 2 2 4 4 4" xfId="47988"/>
    <cellStyle name="Note 2 2 5 2 2 4 4 5" xfId="47989"/>
    <cellStyle name="Note 2 2 5 2 2 4 4 6" xfId="47990"/>
    <cellStyle name="Note 2 2 5 2 2 4 4 7" xfId="47991"/>
    <cellStyle name="Note 2 2 5 2 2 4 4 8" xfId="47992"/>
    <cellStyle name="Note 2 2 5 2 2 4 4 9" xfId="47993"/>
    <cellStyle name="Note 2 2 5 2 2 4 5" xfId="47994"/>
    <cellStyle name="Note 2 2 5 2 2 4 6" xfId="47995"/>
    <cellStyle name="Note 2 2 5 2 2 4 7" xfId="47996"/>
    <cellStyle name="Note 2 2 5 2 2 4 8" xfId="47997"/>
    <cellStyle name="Note 2 2 5 2 2 4 9" xfId="47998"/>
    <cellStyle name="Note 2 2 5 2 2 5" xfId="47999"/>
    <cellStyle name="Note 2 2 5 2 2 5 10" xfId="48000"/>
    <cellStyle name="Note 2 2 5 2 2 5 11" xfId="48001"/>
    <cellStyle name="Note 2 2 5 2 2 5 12" xfId="48002"/>
    <cellStyle name="Note 2 2 5 2 2 5 13" xfId="48003"/>
    <cellStyle name="Note 2 2 5 2 2 5 2" xfId="48004"/>
    <cellStyle name="Note 2 2 5 2 2 5 2 10" xfId="48005"/>
    <cellStyle name="Note 2 2 5 2 2 5 2 2" xfId="48006"/>
    <cellStyle name="Note 2 2 5 2 2 5 2 2 2" xfId="48007"/>
    <cellStyle name="Note 2 2 5 2 2 5 2 2 3" xfId="48008"/>
    <cellStyle name="Note 2 2 5 2 2 5 2 2 4" xfId="48009"/>
    <cellStyle name="Note 2 2 5 2 2 5 2 2 5" xfId="48010"/>
    <cellStyle name="Note 2 2 5 2 2 5 2 2 6" xfId="48011"/>
    <cellStyle name="Note 2 2 5 2 2 5 2 2 7" xfId="48012"/>
    <cellStyle name="Note 2 2 5 2 2 5 2 2 8" xfId="48013"/>
    <cellStyle name="Note 2 2 5 2 2 5 2 2 9" xfId="48014"/>
    <cellStyle name="Note 2 2 5 2 2 5 2 3" xfId="48015"/>
    <cellStyle name="Note 2 2 5 2 2 5 2 4" xfId="48016"/>
    <cellStyle name="Note 2 2 5 2 2 5 2 5" xfId="48017"/>
    <cellStyle name="Note 2 2 5 2 2 5 2 6" xfId="48018"/>
    <cellStyle name="Note 2 2 5 2 2 5 2 7" xfId="48019"/>
    <cellStyle name="Note 2 2 5 2 2 5 2 8" xfId="48020"/>
    <cellStyle name="Note 2 2 5 2 2 5 2 9" xfId="48021"/>
    <cellStyle name="Note 2 2 5 2 2 5 3" xfId="48022"/>
    <cellStyle name="Note 2 2 5 2 2 5 3 2" xfId="48023"/>
    <cellStyle name="Note 2 2 5 2 2 5 3 3" xfId="48024"/>
    <cellStyle name="Note 2 2 5 2 2 5 3 4" xfId="48025"/>
    <cellStyle name="Note 2 2 5 2 2 5 3 5" xfId="48026"/>
    <cellStyle name="Note 2 2 5 2 2 5 3 6" xfId="48027"/>
    <cellStyle name="Note 2 2 5 2 2 5 3 7" xfId="48028"/>
    <cellStyle name="Note 2 2 5 2 2 5 3 8" xfId="48029"/>
    <cellStyle name="Note 2 2 5 2 2 5 4" xfId="48030"/>
    <cellStyle name="Note 2 2 5 2 2 5 4 2" xfId="48031"/>
    <cellStyle name="Note 2 2 5 2 2 5 4 3" xfId="48032"/>
    <cellStyle name="Note 2 2 5 2 2 5 4 4" xfId="48033"/>
    <cellStyle name="Note 2 2 5 2 2 5 4 5" xfId="48034"/>
    <cellStyle name="Note 2 2 5 2 2 5 4 6" xfId="48035"/>
    <cellStyle name="Note 2 2 5 2 2 5 4 7" xfId="48036"/>
    <cellStyle name="Note 2 2 5 2 2 5 4 8" xfId="48037"/>
    <cellStyle name="Note 2 2 5 2 2 5 4 9" xfId="48038"/>
    <cellStyle name="Note 2 2 5 2 2 5 5" xfId="48039"/>
    <cellStyle name="Note 2 2 5 2 2 5 6" xfId="48040"/>
    <cellStyle name="Note 2 2 5 2 2 5 7" xfId="48041"/>
    <cellStyle name="Note 2 2 5 2 2 5 8" xfId="48042"/>
    <cellStyle name="Note 2 2 5 2 2 5 9" xfId="48043"/>
    <cellStyle name="Note 2 2 5 2 2 6" xfId="48044"/>
    <cellStyle name="Note 2 2 5 2 2 6 10" xfId="48045"/>
    <cellStyle name="Note 2 2 5 2 2 6 2" xfId="48046"/>
    <cellStyle name="Note 2 2 5 2 2 6 2 2" xfId="48047"/>
    <cellStyle name="Note 2 2 5 2 2 6 2 3" xfId="48048"/>
    <cellStyle name="Note 2 2 5 2 2 6 2 4" xfId="48049"/>
    <cellStyle name="Note 2 2 5 2 2 6 2 5" xfId="48050"/>
    <cellStyle name="Note 2 2 5 2 2 6 2 6" xfId="48051"/>
    <cellStyle name="Note 2 2 5 2 2 6 2 7" xfId="48052"/>
    <cellStyle name="Note 2 2 5 2 2 6 2 8" xfId="48053"/>
    <cellStyle name="Note 2 2 5 2 2 6 2 9" xfId="48054"/>
    <cellStyle name="Note 2 2 5 2 2 6 3" xfId="48055"/>
    <cellStyle name="Note 2 2 5 2 2 6 4" xfId="48056"/>
    <cellStyle name="Note 2 2 5 2 2 6 5" xfId="48057"/>
    <cellStyle name="Note 2 2 5 2 2 6 6" xfId="48058"/>
    <cellStyle name="Note 2 2 5 2 2 6 7" xfId="48059"/>
    <cellStyle name="Note 2 2 5 2 2 6 8" xfId="48060"/>
    <cellStyle name="Note 2 2 5 2 2 6 9" xfId="48061"/>
    <cellStyle name="Note 2 2 5 2 2 7" xfId="48062"/>
    <cellStyle name="Note 2 2 5 2 2 7 2" xfId="48063"/>
    <cellStyle name="Note 2 2 5 2 2 7 3" xfId="48064"/>
    <cellStyle name="Note 2 2 5 2 2 7 4" xfId="48065"/>
    <cellStyle name="Note 2 2 5 2 2 7 5" xfId="48066"/>
    <cellStyle name="Note 2 2 5 2 2 7 6" xfId="48067"/>
    <cellStyle name="Note 2 2 5 2 2 7 7" xfId="48068"/>
    <cellStyle name="Note 2 2 5 2 2 7 8" xfId="48069"/>
    <cellStyle name="Note 2 2 5 2 2 8" xfId="48070"/>
    <cellStyle name="Note 2 2 5 2 2 8 2" xfId="48071"/>
    <cellStyle name="Note 2 2 5 2 2 8 3" xfId="48072"/>
    <cellStyle name="Note 2 2 5 2 2 8 4" xfId="48073"/>
    <cellStyle name="Note 2 2 5 2 2 8 5" xfId="48074"/>
    <cellStyle name="Note 2 2 5 2 2 8 6" xfId="48075"/>
    <cellStyle name="Note 2 2 5 2 2 8 7" xfId="48076"/>
    <cellStyle name="Note 2 2 5 2 2 8 8" xfId="48077"/>
    <cellStyle name="Note 2 2 5 2 2 8 9" xfId="48078"/>
    <cellStyle name="Note 2 2 5 2 2 9" xfId="48079"/>
    <cellStyle name="Note 2 2 5 2 3" xfId="48080"/>
    <cellStyle name="Note 2 2 5 2 3 10" xfId="48081"/>
    <cellStyle name="Note 2 2 5 2 3 11" xfId="48082"/>
    <cellStyle name="Note 2 2 5 2 3 12" xfId="48083"/>
    <cellStyle name="Note 2 2 5 2 3 13" xfId="48084"/>
    <cellStyle name="Note 2 2 5 2 3 14" xfId="48085"/>
    <cellStyle name="Note 2 2 5 2 3 15" xfId="48086"/>
    <cellStyle name="Note 2 2 5 2 3 16" xfId="48087"/>
    <cellStyle name="Note 2 2 5 2 3 17" xfId="48088"/>
    <cellStyle name="Note 2 2 5 2 3 18" xfId="48089"/>
    <cellStyle name="Note 2 2 5 2 3 2" xfId="48090"/>
    <cellStyle name="Note 2 2 5 2 3 2 10" xfId="48091"/>
    <cellStyle name="Note 2 2 5 2 3 2 11" xfId="48092"/>
    <cellStyle name="Note 2 2 5 2 3 2 12" xfId="48093"/>
    <cellStyle name="Note 2 2 5 2 3 2 13" xfId="48094"/>
    <cellStyle name="Note 2 2 5 2 3 2 2" xfId="48095"/>
    <cellStyle name="Note 2 2 5 2 3 2 2 10" xfId="48096"/>
    <cellStyle name="Note 2 2 5 2 3 2 2 2" xfId="48097"/>
    <cellStyle name="Note 2 2 5 2 3 2 2 2 2" xfId="48098"/>
    <cellStyle name="Note 2 2 5 2 3 2 2 2 3" xfId="48099"/>
    <cellStyle name="Note 2 2 5 2 3 2 2 2 4" xfId="48100"/>
    <cellStyle name="Note 2 2 5 2 3 2 2 2 5" xfId="48101"/>
    <cellStyle name="Note 2 2 5 2 3 2 2 2 6" xfId="48102"/>
    <cellStyle name="Note 2 2 5 2 3 2 2 2 7" xfId="48103"/>
    <cellStyle name="Note 2 2 5 2 3 2 2 2 8" xfId="48104"/>
    <cellStyle name="Note 2 2 5 2 3 2 2 2 9" xfId="48105"/>
    <cellStyle name="Note 2 2 5 2 3 2 2 3" xfId="48106"/>
    <cellStyle name="Note 2 2 5 2 3 2 2 4" xfId="48107"/>
    <cellStyle name="Note 2 2 5 2 3 2 2 5" xfId="48108"/>
    <cellStyle name="Note 2 2 5 2 3 2 2 6" xfId="48109"/>
    <cellStyle name="Note 2 2 5 2 3 2 2 7" xfId="48110"/>
    <cellStyle name="Note 2 2 5 2 3 2 2 8" xfId="48111"/>
    <cellStyle name="Note 2 2 5 2 3 2 2 9" xfId="48112"/>
    <cellStyle name="Note 2 2 5 2 3 2 3" xfId="48113"/>
    <cellStyle name="Note 2 2 5 2 3 2 3 2" xfId="48114"/>
    <cellStyle name="Note 2 2 5 2 3 2 3 3" xfId="48115"/>
    <cellStyle name="Note 2 2 5 2 3 2 3 4" xfId="48116"/>
    <cellStyle name="Note 2 2 5 2 3 2 3 5" xfId="48117"/>
    <cellStyle name="Note 2 2 5 2 3 2 3 6" xfId="48118"/>
    <cellStyle name="Note 2 2 5 2 3 2 3 7" xfId="48119"/>
    <cellStyle name="Note 2 2 5 2 3 2 3 8" xfId="48120"/>
    <cellStyle name="Note 2 2 5 2 3 2 4" xfId="48121"/>
    <cellStyle name="Note 2 2 5 2 3 2 4 2" xfId="48122"/>
    <cellStyle name="Note 2 2 5 2 3 2 4 3" xfId="48123"/>
    <cellStyle name="Note 2 2 5 2 3 2 4 4" xfId="48124"/>
    <cellStyle name="Note 2 2 5 2 3 2 4 5" xfId="48125"/>
    <cellStyle name="Note 2 2 5 2 3 2 4 6" xfId="48126"/>
    <cellStyle name="Note 2 2 5 2 3 2 4 7" xfId="48127"/>
    <cellStyle name="Note 2 2 5 2 3 2 4 8" xfId="48128"/>
    <cellStyle name="Note 2 2 5 2 3 2 4 9" xfId="48129"/>
    <cellStyle name="Note 2 2 5 2 3 2 5" xfId="48130"/>
    <cellStyle name="Note 2 2 5 2 3 2 6" xfId="48131"/>
    <cellStyle name="Note 2 2 5 2 3 2 7" xfId="48132"/>
    <cellStyle name="Note 2 2 5 2 3 2 8" xfId="48133"/>
    <cellStyle name="Note 2 2 5 2 3 2 9" xfId="48134"/>
    <cellStyle name="Note 2 2 5 2 3 3" xfId="48135"/>
    <cellStyle name="Note 2 2 5 2 3 3 10" xfId="48136"/>
    <cellStyle name="Note 2 2 5 2 3 3 11" xfId="48137"/>
    <cellStyle name="Note 2 2 5 2 3 3 12" xfId="48138"/>
    <cellStyle name="Note 2 2 5 2 3 3 13" xfId="48139"/>
    <cellStyle name="Note 2 2 5 2 3 3 2" xfId="48140"/>
    <cellStyle name="Note 2 2 5 2 3 3 2 10" xfId="48141"/>
    <cellStyle name="Note 2 2 5 2 3 3 2 2" xfId="48142"/>
    <cellStyle name="Note 2 2 5 2 3 3 2 2 2" xfId="48143"/>
    <cellStyle name="Note 2 2 5 2 3 3 2 2 3" xfId="48144"/>
    <cellStyle name="Note 2 2 5 2 3 3 2 2 4" xfId="48145"/>
    <cellStyle name="Note 2 2 5 2 3 3 2 2 5" xfId="48146"/>
    <cellStyle name="Note 2 2 5 2 3 3 2 2 6" xfId="48147"/>
    <cellStyle name="Note 2 2 5 2 3 3 2 2 7" xfId="48148"/>
    <cellStyle name="Note 2 2 5 2 3 3 2 2 8" xfId="48149"/>
    <cellStyle name="Note 2 2 5 2 3 3 2 2 9" xfId="48150"/>
    <cellStyle name="Note 2 2 5 2 3 3 2 3" xfId="48151"/>
    <cellStyle name="Note 2 2 5 2 3 3 2 4" xfId="48152"/>
    <cellStyle name="Note 2 2 5 2 3 3 2 5" xfId="48153"/>
    <cellStyle name="Note 2 2 5 2 3 3 2 6" xfId="48154"/>
    <cellStyle name="Note 2 2 5 2 3 3 2 7" xfId="48155"/>
    <cellStyle name="Note 2 2 5 2 3 3 2 8" xfId="48156"/>
    <cellStyle name="Note 2 2 5 2 3 3 2 9" xfId="48157"/>
    <cellStyle name="Note 2 2 5 2 3 3 3" xfId="48158"/>
    <cellStyle name="Note 2 2 5 2 3 3 3 2" xfId="48159"/>
    <cellStyle name="Note 2 2 5 2 3 3 3 3" xfId="48160"/>
    <cellStyle name="Note 2 2 5 2 3 3 3 4" xfId="48161"/>
    <cellStyle name="Note 2 2 5 2 3 3 3 5" xfId="48162"/>
    <cellStyle name="Note 2 2 5 2 3 3 3 6" xfId="48163"/>
    <cellStyle name="Note 2 2 5 2 3 3 3 7" xfId="48164"/>
    <cellStyle name="Note 2 2 5 2 3 3 3 8" xfId="48165"/>
    <cellStyle name="Note 2 2 5 2 3 3 4" xfId="48166"/>
    <cellStyle name="Note 2 2 5 2 3 3 4 2" xfId="48167"/>
    <cellStyle name="Note 2 2 5 2 3 3 4 3" xfId="48168"/>
    <cellStyle name="Note 2 2 5 2 3 3 4 4" xfId="48169"/>
    <cellStyle name="Note 2 2 5 2 3 3 4 5" xfId="48170"/>
    <cellStyle name="Note 2 2 5 2 3 3 4 6" xfId="48171"/>
    <cellStyle name="Note 2 2 5 2 3 3 4 7" xfId="48172"/>
    <cellStyle name="Note 2 2 5 2 3 3 4 8" xfId="48173"/>
    <cellStyle name="Note 2 2 5 2 3 3 4 9" xfId="48174"/>
    <cellStyle name="Note 2 2 5 2 3 3 5" xfId="48175"/>
    <cellStyle name="Note 2 2 5 2 3 3 6" xfId="48176"/>
    <cellStyle name="Note 2 2 5 2 3 3 7" xfId="48177"/>
    <cellStyle name="Note 2 2 5 2 3 3 8" xfId="48178"/>
    <cellStyle name="Note 2 2 5 2 3 3 9" xfId="48179"/>
    <cellStyle name="Note 2 2 5 2 3 4" xfId="48180"/>
    <cellStyle name="Note 2 2 5 2 3 4 10" xfId="48181"/>
    <cellStyle name="Note 2 2 5 2 3 4 11" xfId="48182"/>
    <cellStyle name="Note 2 2 5 2 3 4 12" xfId="48183"/>
    <cellStyle name="Note 2 2 5 2 3 4 13" xfId="48184"/>
    <cellStyle name="Note 2 2 5 2 3 4 2" xfId="48185"/>
    <cellStyle name="Note 2 2 5 2 3 4 2 10" xfId="48186"/>
    <cellStyle name="Note 2 2 5 2 3 4 2 2" xfId="48187"/>
    <cellStyle name="Note 2 2 5 2 3 4 2 2 2" xfId="48188"/>
    <cellStyle name="Note 2 2 5 2 3 4 2 2 3" xfId="48189"/>
    <cellStyle name="Note 2 2 5 2 3 4 2 2 4" xfId="48190"/>
    <cellStyle name="Note 2 2 5 2 3 4 2 2 5" xfId="48191"/>
    <cellStyle name="Note 2 2 5 2 3 4 2 2 6" xfId="48192"/>
    <cellStyle name="Note 2 2 5 2 3 4 2 2 7" xfId="48193"/>
    <cellStyle name="Note 2 2 5 2 3 4 2 2 8" xfId="48194"/>
    <cellStyle name="Note 2 2 5 2 3 4 2 2 9" xfId="48195"/>
    <cellStyle name="Note 2 2 5 2 3 4 2 3" xfId="48196"/>
    <cellStyle name="Note 2 2 5 2 3 4 2 4" xfId="48197"/>
    <cellStyle name="Note 2 2 5 2 3 4 2 5" xfId="48198"/>
    <cellStyle name="Note 2 2 5 2 3 4 2 6" xfId="48199"/>
    <cellStyle name="Note 2 2 5 2 3 4 2 7" xfId="48200"/>
    <cellStyle name="Note 2 2 5 2 3 4 2 8" xfId="48201"/>
    <cellStyle name="Note 2 2 5 2 3 4 2 9" xfId="48202"/>
    <cellStyle name="Note 2 2 5 2 3 4 3" xfId="48203"/>
    <cellStyle name="Note 2 2 5 2 3 4 3 2" xfId="48204"/>
    <cellStyle name="Note 2 2 5 2 3 4 3 3" xfId="48205"/>
    <cellStyle name="Note 2 2 5 2 3 4 3 4" xfId="48206"/>
    <cellStyle name="Note 2 2 5 2 3 4 3 5" xfId="48207"/>
    <cellStyle name="Note 2 2 5 2 3 4 3 6" xfId="48208"/>
    <cellStyle name="Note 2 2 5 2 3 4 3 7" xfId="48209"/>
    <cellStyle name="Note 2 2 5 2 3 4 3 8" xfId="48210"/>
    <cellStyle name="Note 2 2 5 2 3 4 4" xfId="48211"/>
    <cellStyle name="Note 2 2 5 2 3 4 4 2" xfId="48212"/>
    <cellStyle name="Note 2 2 5 2 3 4 4 3" xfId="48213"/>
    <cellStyle name="Note 2 2 5 2 3 4 4 4" xfId="48214"/>
    <cellStyle name="Note 2 2 5 2 3 4 4 5" xfId="48215"/>
    <cellStyle name="Note 2 2 5 2 3 4 4 6" xfId="48216"/>
    <cellStyle name="Note 2 2 5 2 3 4 4 7" xfId="48217"/>
    <cellStyle name="Note 2 2 5 2 3 4 4 8" xfId="48218"/>
    <cellStyle name="Note 2 2 5 2 3 4 4 9" xfId="48219"/>
    <cellStyle name="Note 2 2 5 2 3 4 5" xfId="48220"/>
    <cellStyle name="Note 2 2 5 2 3 4 6" xfId="48221"/>
    <cellStyle name="Note 2 2 5 2 3 4 7" xfId="48222"/>
    <cellStyle name="Note 2 2 5 2 3 4 8" xfId="48223"/>
    <cellStyle name="Note 2 2 5 2 3 4 9" xfId="48224"/>
    <cellStyle name="Note 2 2 5 2 3 5" xfId="48225"/>
    <cellStyle name="Note 2 2 5 2 3 5 10" xfId="48226"/>
    <cellStyle name="Note 2 2 5 2 3 5 11" xfId="48227"/>
    <cellStyle name="Note 2 2 5 2 3 5 12" xfId="48228"/>
    <cellStyle name="Note 2 2 5 2 3 5 13" xfId="48229"/>
    <cellStyle name="Note 2 2 5 2 3 5 2" xfId="48230"/>
    <cellStyle name="Note 2 2 5 2 3 5 2 10" xfId="48231"/>
    <cellStyle name="Note 2 2 5 2 3 5 2 2" xfId="48232"/>
    <cellStyle name="Note 2 2 5 2 3 5 2 2 2" xfId="48233"/>
    <cellStyle name="Note 2 2 5 2 3 5 2 2 3" xfId="48234"/>
    <cellStyle name="Note 2 2 5 2 3 5 2 2 4" xfId="48235"/>
    <cellStyle name="Note 2 2 5 2 3 5 2 2 5" xfId="48236"/>
    <cellStyle name="Note 2 2 5 2 3 5 2 2 6" xfId="48237"/>
    <cellStyle name="Note 2 2 5 2 3 5 2 2 7" xfId="48238"/>
    <cellStyle name="Note 2 2 5 2 3 5 2 2 8" xfId="48239"/>
    <cellStyle name="Note 2 2 5 2 3 5 2 2 9" xfId="48240"/>
    <cellStyle name="Note 2 2 5 2 3 5 2 3" xfId="48241"/>
    <cellStyle name="Note 2 2 5 2 3 5 2 4" xfId="48242"/>
    <cellStyle name="Note 2 2 5 2 3 5 2 5" xfId="48243"/>
    <cellStyle name="Note 2 2 5 2 3 5 2 6" xfId="48244"/>
    <cellStyle name="Note 2 2 5 2 3 5 2 7" xfId="48245"/>
    <cellStyle name="Note 2 2 5 2 3 5 2 8" xfId="48246"/>
    <cellStyle name="Note 2 2 5 2 3 5 2 9" xfId="48247"/>
    <cellStyle name="Note 2 2 5 2 3 5 3" xfId="48248"/>
    <cellStyle name="Note 2 2 5 2 3 5 3 2" xfId="48249"/>
    <cellStyle name="Note 2 2 5 2 3 5 3 3" xfId="48250"/>
    <cellStyle name="Note 2 2 5 2 3 5 3 4" xfId="48251"/>
    <cellStyle name="Note 2 2 5 2 3 5 3 5" xfId="48252"/>
    <cellStyle name="Note 2 2 5 2 3 5 3 6" xfId="48253"/>
    <cellStyle name="Note 2 2 5 2 3 5 3 7" xfId="48254"/>
    <cellStyle name="Note 2 2 5 2 3 5 3 8" xfId="48255"/>
    <cellStyle name="Note 2 2 5 2 3 5 4" xfId="48256"/>
    <cellStyle name="Note 2 2 5 2 3 5 4 2" xfId="48257"/>
    <cellStyle name="Note 2 2 5 2 3 5 4 3" xfId="48258"/>
    <cellStyle name="Note 2 2 5 2 3 5 4 4" xfId="48259"/>
    <cellStyle name="Note 2 2 5 2 3 5 4 5" xfId="48260"/>
    <cellStyle name="Note 2 2 5 2 3 5 4 6" xfId="48261"/>
    <cellStyle name="Note 2 2 5 2 3 5 4 7" xfId="48262"/>
    <cellStyle name="Note 2 2 5 2 3 5 4 8" xfId="48263"/>
    <cellStyle name="Note 2 2 5 2 3 5 4 9" xfId="48264"/>
    <cellStyle name="Note 2 2 5 2 3 5 5" xfId="48265"/>
    <cellStyle name="Note 2 2 5 2 3 5 6" xfId="48266"/>
    <cellStyle name="Note 2 2 5 2 3 5 7" xfId="48267"/>
    <cellStyle name="Note 2 2 5 2 3 5 8" xfId="48268"/>
    <cellStyle name="Note 2 2 5 2 3 5 9" xfId="48269"/>
    <cellStyle name="Note 2 2 5 2 3 6" xfId="48270"/>
    <cellStyle name="Note 2 2 5 2 3 6 10" xfId="48271"/>
    <cellStyle name="Note 2 2 5 2 3 6 2" xfId="48272"/>
    <cellStyle name="Note 2 2 5 2 3 6 2 2" xfId="48273"/>
    <cellStyle name="Note 2 2 5 2 3 6 2 3" xfId="48274"/>
    <cellStyle name="Note 2 2 5 2 3 6 2 4" xfId="48275"/>
    <cellStyle name="Note 2 2 5 2 3 6 2 5" xfId="48276"/>
    <cellStyle name="Note 2 2 5 2 3 6 2 6" xfId="48277"/>
    <cellStyle name="Note 2 2 5 2 3 6 2 7" xfId="48278"/>
    <cellStyle name="Note 2 2 5 2 3 6 2 8" xfId="48279"/>
    <cellStyle name="Note 2 2 5 2 3 6 2 9" xfId="48280"/>
    <cellStyle name="Note 2 2 5 2 3 6 3" xfId="48281"/>
    <cellStyle name="Note 2 2 5 2 3 6 4" xfId="48282"/>
    <cellStyle name="Note 2 2 5 2 3 6 5" xfId="48283"/>
    <cellStyle name="Note 2 2 5 2 3 6 6" xfId="48284"/>
    <cellStyle name="Note 2 2 5 2 3 6 7" xfId="48285"/>
    <cellStyle name="Note 2 2 5 2 3 6 8" xfId="48286"/>
    <cellStyle name="Note 2 2 5 2 3 6 9" xfId="48287"/>
    <cellStyle name="Note 2 2 5 2 3 7" xfId="48288"/>
    <cellStyle name="Note 2 2 5 2 3 7 2" xfId="48289"/>
    <cellStyle name="Note 2 2 5 2 3 7 3" xfId="48290"/>
    <cellStyle name="Note 2 2 5 2 3 7 4" xfId="48291"/>
    <cellStyle name="Note 2 2 5 2 3 7 5" xfId="48292"/>
    <cellStyle name="Note 2 2 5 2 3 7 6" xfId="48293"/>
    <cellStyle name="Note 2 2 5 2 3 7 7" xfId="48294"/>
    <cellStyle name="Note 2 2 5 2 3 7 8" xfId="48295"/>
    <cellStyle name="Note 2 2 5 2 3 8" xfId="48296"/>
    <cellStyle name="Note 2 2 5 2 3 8 2" xfId="48297"/>
    <cellStyle name="Note 2 2 5 2 3 8 3" xfId="48298"/>
    <cellStyle name="Note 2 2 5 2 3 8 4" xfId="48299"/>
    <cellStyle name="Note 2 2 5 2 3 8 5" xfId="48300"/>
    <cellStyle name="Note 2 2 5 2 3 8 6" xfId="48301"/>
    <cellStyle name="Note 2 2 5 2 3 8 7" xfId="48302"/>
    <cellStyle name="Note 2 2 5 2 3 8 8" xfId="48303"/>
    <cellStyle name="Note 2 2 5 2 3 8 9" xfId="48304"/>
    <cellStyle name="Note 2 2 5 2 3 9" xfId="48305"/>
    <cellStyle name="Note 2 2 5 2 4" xfId="48306"/>
    <cellStyle name="Note 2 2 5 2 4 10" xfId="48307"/>
    <cellStyle name="Note 2 2 5 2 4 11" xfId="48308"/>
    <cellStyle name="Note 2 2 5 2 4 12" xfId="48309"/>
    <cellStyle name="Note 2 2 5 2 4 13" xfId="48310"/>
    <cellStyle name="Note 2 2 5 2 4 2" xfId="48311"/>
    <cellStyle name="Note 2 2 5 2 4 2 10" xfId="48312"/>
    <cellStyle name="Note 2 2 5 2 4 2 2" xfId="48313"/>
    <cellStyle name="Note 2 2 5 2 4 2 2 2" xfId="48314"/>
    <cellStyle name="Note 2 2 5 2 4 2 2 3" xfId="48315"/>
    <cellStyle name="Note 2 2 5 2 4 2 2 4" xfId="48316"/>
    <cellStyle name="Note 2 2 5 2 4 2 2 5" xfId="48317"/>
    <cellStyle name="Note 2 2 5 2 4 2 2 6" xfId="48318"/>
    <cellStyle name="Note 2 2 5 2 4 2 2 7" xfId="48319"/>
    <cellStyle name="Note 2 2 5 2 4 2 2 8" xfId="48320"/>
    <cellStyle name="Note 2 2 5 2 4 2 2 9" xfId="48321"/>
    <cellStyle name="Note 2 2 5 2 4 2 3" xfId="48322"/>
    <cellStyle name="Note 2 2 5 2 4 2 4" xfId="48323"/>
    <cellStyle name="Note 2 2 5 2 4 2 5" xfId="48324"/>
    <cellStyle name="Note 2 2 5 2 4 2 6" xfId="48325"/>
    <cellStyle name="Note 2 2 5 2 4 2 7" xfId="48326"/>
    <cellStyle name="Note 2 2 5 2 4 2 8" xfId="48327"/>
    <cellStyle name="Note 2 2 5 2 4 2 9" xfId="48328"/>
    <cellStyle name="Note 2 2 5 2 4 3" xfId="48329"/>
    <cellStyle name="Note 2 2 5 2 4 3 2" xfId="48330"/>
    <cellStyle name="Note 2 2 5 2 4 3 3" xfId="48331"/>
    <cellStyle name="Note 2 2 5 2 4 3 4" xfId="48332"/>
    <cellStyle name="Note 2 2 5 2 4 3 5" xfId="48333"/>
    <cellStyle name="Note 2 2 5 2 4 3 6" xfId="48334"/>
    <cellStyle name="Note 2 2 5 2 4 3 7" xfId="48335"/>
    <cellStyle name="Note 2 2 5 2 4 3 8" xfId="48336"/>
    <cellStyle name="Note 2 2 5 2 4 4" xfId="48337"/>
    <cellStyle name="Note 2 2 5 2 4 4 2" xfId="48338"/>
    <cellStyle name="Note 2 2 5 2 4 4 3" xfId="48339"/>
    <cellStyle name="Note 2 2 5 2 4 4 4" xfId="48340"/>
    <cellStyle name="Note 2 2 5 2 4 4 5" xfId="48341"/>
    <cellStyle name="Note 2 2 5 2 4 4 6" xfId="48342"/>
    <cellStyle name="Note 2 2 5 2 4 4 7" xfId="48343"/>
    <cellStyle name="Note 2 2 5 2 4 4 8" xfId="48344"/>
    <cellStyle name="Note 2 2 5 2 4 4 9" xfId="48345"/>
    <cellStyle name="Note 2 2 5 2 4 5" xfId="48346"/>
    <cellStyle name="Note 2 2 5 2 4 6" xfId="48347"/>
    <cellStyle name="Note 2 2 5 2 4 7" xfId="48348"/>
    <cellStyle name="Note 2 2 5 2 4 8" xfId="48349"/>
    <cellStyle name="Note 2 2 5 2 4 9" xfId="48350"/>
    <cellStyle name="Note 2 2 5 2 5" xfId="48351"/>
    <cellStyle name="Note 2 2 5 2 5 2" xfId="48352"/>
    <cellStyle name="Note 2 2 5 2 5 3" xfId="48353"/>
    <cellStyle name="Note 2 2 5 2 5 4" xfId="48354"/>
    <cellStyle name="Note 2 2 5 2 5 5" xfId="48355"/>
    <cellStyle name="Note 2 2 5 2 5 6" xfId="48356"/>
    <cellStyle name="Note 2 2 5 2 5 7" xfId="48357"/>
    <cellStyle name="Note 2 2 5 2 5 8" xfId="48358"/>
    <cellStyle name="Note 2 2 5 2 5 9" xfId="48359"/>
    <cellStyle name="Note 2 2 5 2 6" xfId="48360"/>
    <cellStyle name="Note 2 2 5 2 7" xfId="48361"/>
    <cellStyle name="Note 2 2 5 2 8" xfId="48362"/>
    <cellStyle name="Note 2 2 5 2 9" xfId="48363"/>
    <cellStyle name="Note 2 2 5 20" xfId="48364"/>
    <cellStyle name="Note 2 2 5 21" xfId="48365"/>
    <cellStyle name="Note 2 2 5 3" xfId="48366"/>
    <cellStyle name="Note 2 2 5 3 10" xfId="48367"/>
    <cellStyle name="Note 2 2 5 3 11" xfId="48368"/>
    <cellStyle name="Note 2 2 5 3 12" xfId="48369"/>
    <cellStyle name="Note 2 2 5 3 13" xfId="48370"/>
    <cellStyle name="Note 2 2 5 3 14" xfId="48371"/>
    <cellStyle name="Note 2 2 5 3 15" xfId="48372"/>
    <cellStyle name="Note 2 2 5 3 16" xfId="48373"/>
    <cellStyle name="Note 2 2 5 3 17" xfId="48374"/>
    <cellStyle name="Note 2 2 5 3 18" xfId="48375"/>
    <cellStyle name="Note 2 2 5 3 19" xfId="48376"/>
    <cellStyle name="Note 2 2 5 3 2" xfId="48377"/>
    <cellStyle name="Note 2 2 5 3 2 10" xfId="48378"/>
    <cellStyle name="Note 2 2 5 3 2 11" xfId="48379"/>
    <cellStyle name="Note 2 2 5 3 2 12" xfId="48380"/>
    <cellStyle name="Note 2 2 5 3 2 13" xfId="48381"/>
    <cellStyle name="Note 2 2 5 3 2 2" xfId="48382"/>
    <cellStyle name="Note 2 2 5 3 2 2 10" xfId="48383"/>
    <cellStyle name="Note 2 2 5 3 2 2 2" xfId="48384"/>
    <cellStyle name="Note 2 2 5 3 2 2 2 2" xfId="48385"/>
    <cellStyle name="Note 2 2 5 3 2 2 2 3" xfId="48386"/>
    <cellStyle name="Note 2 2 5 3 2 2 2 4" xfId="48387"/>
    <cellStyle name="Note 2 2 5 3 2 2 2 5" xfId="48388"/>
    <cellStyle name="Note 2 2 5 3 2 2 2 6" xfId="48389"/>
    <cellStyle name="Note 2 2 5 3 2 2 2 7" xfId="48390"/>
    <cellStyle name="Note 2 2 5 3 2 2 2 8" xfId="48391"/>
    <cellStyle name="Note 2 2 5 3 2 2 2 9" xfId="48392"/>
    <cellStyle name="Note 2 2 5 3 2 2 3" xfId="48393"/>
    <cellStyle name="Note 2 2 5 3 2 2 4" xfId="48394"/>
    <cellStyle name="Note 2 2 5 3 2 2 5" xfId="48395"/>
    <cellStyle name="Note 2 2 5 3 2 2 6" xfId="48396"/>
    <cellStyle name="Note 2 2 5 3 2 2 7" xfId="48397"/>
    <cellStyle name="Note 2 2 5 3 2 2 8" xfId="48398"/>
    <cellStyle name="Note 2 2 5 3 2 2 9" xfId="48399"/>
    <cellStyle name="Note 2 2 5 3 2 3" xfId="48400"/>
    <cellStyle name="Note 2 2 5 3 2 3 2" xfId="48401"/>
    <cellStyle name="Note 2 2 5 3 2 3 3" xfId="48402"/>
    <cellStyle name="Note 2 2 5 3 2 3 4" xfId="48403"/>
    <cellStyle name="Note 2 2 5 3 2 3 5" xfId="48404"/>
    <cellStyle name="Note 2 2 5 3 2 3 6" xfId="48405"/>
    <cellStyle name="Note 2 2 5 3 2 3 7" xfId="48406"/>
    <cellStyle name="Note 2 2 5 3 2 3 8" xfId="48407"/>
    <cellStyle name="Note 2 2 5 3 2 4" xfId="48408"/>
    <cellStyle name="Note 2 2 5 3 2 4 2" xfId="48409"/>
    <cellStyle name="Note 2 2 5 3 2 4 3" xfId="48410"/>
    <cellStyle name="Note 2 2 5 3 2 4 4" xfId="48411"/>
    <cellStyle name="Note 2 2 5 3 2 4 5" xfId="48412"/>
    <cellStyle name="Note 2 2 5 3 2 4 6" xfId="48413"/>
    <cellStyle name="Note 2 2 5 3 2 4 7" xfId="48414"/>
    <cellStyle name="Note 2 2 5 3 2 4 8" xfId="48415"/>
    <cellStyle name="Note 2 2 5 3 2 4 9" xfId="48416"/>
    <cellStyle name="Note 2 2 5 3 2 5" xfId="48417"/>
    <cellStyle name="Note 2 2 5 3 2 6" xfId="48418"/>
    <cellStyle name="Note 2 2 5 3 2 7" xfId="48419"/>
    <cellStyle name="Note 2 2 5 3 2 8" xfId="48420"/>
    <cellStyle name="Note 2 2 5 3 2 9" xfId="48421"/>
    <cellStyle name="Note 2 2 5 3 3" xfId="48422"/>
    <cellStyle name="Note 2 2 5 3 3 10" xfId="48423"/>
    <cellStyle name="Note 2 2 5 3 3 11" xfId="48424"/>
    <cellStyle name="Note 2 2 5 3 3 12" xfId="48425"/>
    <cellStyle name="Note 2 2 5 3 3 13" xfId="48426"/>
    <cellStyle name="Note 2 2 5 3 3 2" xfId="48427"/>
    <cellStyle name="Note 2 2 5 3 3 2 10" xfId="48428"/>
    <cellStyle name="Note 2 2 5 3 3 2 2" xfId="48429"/>
    <cellStyle name="Note 2 2 5 3 3 2 2 2" xfId="48430"/>
    <cellStyle name="Note 2 2 5 3 3 2 2 3" xfId="48431"/>
    <cellStyle name="Note 2 2 5 3 3 2 2 4" xfId="48432"/>
    <cellStyle name="Note 2 2 5 3 3 2 2 5" xfId="48433"/>
    <cellStyle name="Note 2 2 5 3 3 2 2 6" xfId="48434"/>
    <cellStyle name="Note 2 2 5 3 3 2 2 7" xfId="48435"/>
    <cellStyle name="Note 2 2 5 3 3 2 2 8" xfId="48436"/>
    <cellStyle name="Note 2 2 5 3 3 2 2 9" xfId="48437"/>
    <cellStyle name="Note 2 2 5 3 3 2 3" xfId="48438"/>
    <cellStyle name="Note 2 2 5 3 3 2 4" xfId="48439"/>
    <cellStyle name="Note 2 2 5 3 3 2 5" xfId="48440"/>
    <cellStyle name="Note 2 2 5 3 3 2 6" xfId="48441"/>
    <cellStyle name="Note 2 2 5 3 3 2 7" xfId="48442"/>
    <cellStyle name="Note 2 2 5 3 3 2 8" xfId="48443"/>
    <cellStyle name="Note 2 2 5 3 3 2 9" xfId="48444"/>
    <cellStyle name="Note 2 2 5 3 3 3" xfId="48445"/>
    <cellStyle name="Note 2 2 5 3 3 3 2" xfId="48446"/>
    <cellStyle name="Note 2 2 5 3 3 3 3" xfId="48447"/>
    <cellStyle name="Note 2 2 5 3 3 3 4" xfId="48448"/>
    <cellStyle name="Note 2 2 5 3 3 3 5" xfId="48449"/>
    <cellStyle name="Note 2 2 5 3 3 3 6" xfId="48450"/>
    <cellStyle name="Note 2 2 5 3 3 3 7" xfId="48451"/>
    <cellStyle name="Note 2 2 5 3 3 3 8" xfId="48452"/>
    <cellStyle name="Note 2 2 5 3 3 4" xfId="48453"/>
    <cellStyle name="Note 2 2 5 3 3 4 2" xfId="48454"/>
    <cellStyle name="Note 2 2 5 3 3 4 3" xfId="48455"/>
    <cellStyle name="Note 2 2 5 3 3 4 4" xfId="48456"/>
    <cellStyle name="Note 2 2 5 3 3 4 5" xfId="48457"/>
    <cellStyle name="Note 2 2 5 3 3 4 6" xfId="48458"/>
    <cellStyle name="Note 2 2 5 3 3 4 7" xfId="48459"/>
    <cellStyle name="Note 2 2 5 3 3 4 8" xfId="48460"/>
    <cellStyle name="Note 2 2 5 3 3 4 9" xfId="48461"/>
    <cellStyle name="Note 2 2 5 3 3 5" xfId="48462"/>
    <cellStyle name="Note 2 2 5 3 3 6" xfId="48463"/>
    <cellStyle name="Note 2 2 5 3 3 7" xfId="48464"/>
    <cellStyle name="Note 2 2 5 3 3 8" xfId="48465"/>
    <cellStyle name="Note 2 2 5 3 3 9" xfId="48466"/>
    <cellStyle name="Note 2 2 5 3 4" xfId="48467"/>
    <cellStyle name="Note 2 2 5 3 4 10" xfId="48468"/>
    <cellStyle name="Note 2 2 5 3 4 11" xfId="48469"/>
    <cellStyle name="Note 2 2 5 3 4 12" xfId="48470"/>
    <cellStyle name="Note 2 2 5 3 4 13" xfId="48471"/>
    <cellStyle name="Note 2 2 5 3 4 2" xfId="48472"/>
    <cellStyle name="Note 2 2 5 3 4 2 10" xfId="48473"/>
    <cellStyle name="Note 2 2 5 3 4 2 2" xfId="48474"/>
    <cellStyle name="Note 2 2 5 3 4 2 2 2" xfId="48475"/>
    <cellStyle name="Note 2 2 5 3 4 2 2 3" xfId="48476"/>
    <cellStyle name="Note 2 2 5 3 4 2 2 4" xfId="48477"/>
    <cellStyle name="Note 2 2 5 3 4 2 2 5" xfId="48478"/>
    <cellStyle name="Note 2 2 5 3 4 2 2 6" xfId="48479"/>
    <cellStyle name="Note 2 2 5 3 4 2 2 7" xfId="48480"/>
    <cellStyle name="Note 2 2 5 3 4 2 2 8" xfId="48481"/>
    <cellStyle name="Note 2 2 5 3 4 2 2 9" xfId="48482"/>
    <cellStyle name="Note 2 2 5 3 4 2 3" xfId="48483"/>
    <cellStyle name="Note 2 2 5 3 4 2 4" xfId="48484"/>
    <cellStyle name="Note 2 2 5 3 4 2 5" xfId="48485"/>
    <cellStyle name="Note 2 2 5 3 4 2 6" xfId="48486"/>
    <cellStyle name="Note 2 2 5 3 4 2 7" xfId="48487"/>
    <cellStyle name="Note 2 2 5 3 4 2 8" xfId="48488"/>
    <cellStyle name="Note 2 2 5 3 4 2 9" xfId="48489"/>
    <cellStyle name="Note 2 2 5 3 4 3" xfId="48490"/>
    <cellStyle name="Note 2 2 5 3 4 3 2" xfId="48491"/>
    <cellStyle name="Note 2 2 5 3 4 3 3" xfId="48492"/>
    <cellStyle name="Note 2 2 5 3 4 3 4" xfId="48493"/>
    <cellStyle name="Note 2 2 5 3 4 3 5" xfId="48494"/>
    <cellStyle name="Note 2 2 5 3 4 3 6" xfId="48495"/>
    <cellStyle name="Note 2 2 5 3 4 3 7" xfId="48496"/>
    <cellStyle name="Note 2 2 5 3 4 3 8" xfId="48497"/>
    <cellStyle name="Note 2 2 5 3 4 4" xfId="48498"/>
    <cellStyle name="Note 2 2 5 3 4 4 2" xfId="48499"/>
    <cellStyle name="Note 2 2 5 3 4 4 3" xfId="48500"/>
    <cellStyle name="Note 2 2 5 3 4 4 4" xfId="48501"/>
    <cellStyle name="Note 2 2 5 3 4 4 5" xfId="48502"/>
    <cellStyle name="Note 2 2 5 3 4 4 6" xfId="48503"/>
    <cellStyle name="Note 2 2 5 3 4 4 7" xfId="48504"/>
    <cellStyle name="Note 2 2 5 3 4 4 8" xfId="48505"/>
    <cellStyle name="Note 2 2 5 3 4 4 9" xfId="48506"/>
    <cellStyle name="Note 2 2 5 3 4 5" xfId="48507"/>
    <cellStyle name="Note 2 2 5 3 4 6" xfId="48508"/>
    <cellStyle name="Note 2 2 5 3 4 7" xfId="48509"/>
    <cellStyle name="Note 2 2 5 3 4 8" xfId="48510"/>
    <cellStyle name="Note 2 2 5 3 4 9" xfId="48511"/>
    <cellStyle name="Note 2 2 5 3 5" xfId="48512"/>
    <cellStyle name="Note 2 2 5 3 5 10" xfId="48513"/>
    <cellStyle name="Note 2 2 5 3 5 11" xfId="48514"/>
    <cellStyle name="Note 2 2 5 3 5 12" xfId="48515"/>
    <cellStyle name="Note 2 2 5 3 5 13" xfId="48516"/>
    <cellStyle name="Note 2 2 5 3 5 2" xfId="48517"/>
    <cellStyle name="Note 2 2 5 3 5 2 10" xfId="48518"/>
    <cellStyle name="Note 2 2 5 3 5 2 2" xfId="48519"/>
    <cellStyle name="Note 2 2 5 3 5 2 2 2" xfId="48520"/>
    <cellStyle name="Note 2 2 5 3 5 2 2 3" xfId="48521"/>
    <cellStyle name="Note 2 2 5 3 5 2 2 4" xfId="48522"/>
    <cellStyle name="Note 2 2 5 3 5 2 2 5" xfId="48523"/>
    <cellStyle name="Note 2 2 5 3 5 2 2 6" xfId="48524"/>
    <cellStyle name="Note 2 2 5 3 5 2 2 7" xfId="48525"/>
    <cellStyle name="Note 2 2 5 3 5 2 2 8" xfId="48526"/>
    <cellStyle name="Note 2 2 5 3 5 2 2 9" xfId="48527"/>
    <cellStyle name="Note 2 2 5 3 5 2 3" xfId="48528"/>
    <cellStyle name="Note 2 2 5 3 5 2 4" xfId="48529"/>
    <cellStyle name="Note 2 2 5 3 5 2 5" xfId="48530"/>
    <cellStyle name="Note 2 2 5 3 5 2 6" xfId="48531"/>
    <cellStyle name="Note 2 2 5 3 5 2 7" xfId="48532"/>
    <cellStyle name="Note 2 2 5 3 5 2 8" xfId="48533"/>
    <cellStyle name="Note 2 2 5 3 5 2 9" xfId="48534"/>
    <cellStyle name="Note 2 2 5 3 5 3" xfId="48535"/>
    <cellStyle name="Note 2 2 5 3 5 3 2" xfId="48536"/>
    <cellStyle name="Note 2 2 5 3 5 3 3" xfId="48537"/>
    <cellStyle name="Note 2 2 5 3 5 3 4" xfId="48538"/>
    <cellStyle name="Note 2 2 5 3 5 3 5" xfId="48539"/>
    <cellStyle name="Note 2 2 5 3 5 3 6" xfId="48540"/>
    <cellStyle name="Note 2 2 5 3 5 3 7" xfId="48541"/>
    <cellStyle name="Note 2 2 5 3 5 3 8" xfId="48542"/>
    <cellStyle name="Note 2 2 5 3 5 4" xfId="48543"/>
    <cellStyle name="Note 2 2 5 3 5 4 2" xfId="48544"/>
    <cellStyle name="Note 2 2 5 3 5 4 3" xfId="48545"/>
    <cellStyle name="Note 2 2 5 3 5 4 4" xfId="48546"/>
    <cellStyle name="Note 2 2 5 3 5 4 5" xfId="48547"/>
    <cellStyle name="Note 2 2 5 3 5 4 6" xfId="48548"/>
    <cellStyle name="Note 2 2 5 3 5 4 7" xfId="48549"/>
    <cellStyle name="Note 2 2 5 3 5 4 8" xfId="48550"/>
    <cellStyle name="Note 2 2 5 3 5 4 9" xfId="48551"/>
    <cellStyle name="Note 2 2 5 3 5 5" xfId="48552"/>
    <cellStyle name="Note 2 2 5 3 5 6" xfId="48553"/>
    <cellStyle name="Note 2 2 5 3 5 7" xfId="48554"/>
    <cellStyle name="Note 2 2 5 3 5 8" xfId="48555"/>
    <cellStyle name="Note 2 2 5 3 5 9" xfId="48556"/>
    <cellStyle name="Note 2 2 5 3 6" xfId="48557"/>
    <cellStyle name="Note 2 2 5 3 6 10" xfId="48558"/>
    <cellStyle name="Note 2 2 5 3 6 2" xfId="48559"/>
    <cellStyle name="Note 2 2 5 3 6 2 2" xfId="48560"/>
    <cellStyle name="Note 2 2 5 3 6 2 3" xfId="48561"/>
    <cellStyle name="Note 2 2 5 3 6 2 4" xfId="48562"/>
    <cellStyle name="Note 2 2 5 3 6 2 5" xfId="48563"/>
    <cellStyle name="Note 2 2 5 3 6 2 6" xfId="48564"/>
    <cellStyle name="Note 2 2 5 3 6 2 7" xfId="48565"/>
    <cellStyle name="Note 2 2 5 3 6 2 8" xfId="48566"/>
    <cellStyle name="Note 2 2 5 3 6 2 9" xfId="48567"/>
    <cellStyle name="Note 2 2 5 3 6 3" xfId="48568"/>
    <cellStyle name="Note 2 2 5 3 6 4" xfId="48569"/>
    <cellStyle name="Note 2 2 5 3 6 5" xfId="48570"/>
    <cellStyle name="Note 2 2 5 3 6 6" xfId="48571"/>
    <cellStyle name="Note 2 2 5 3 6 7" xfId="48572"/>
    <cellStyle name="Note 2 2 5 3 6 8" xfId="48573"/>
    <cellStyle name="Note 2 2 5 3 6 9" xfId="48574"/>
    <cellStyle name="Note 2 2 5 3 7" xfId="48575"/>
    <cellStyle name="Note 2 2 5 3 7 2" xfId="48576"/>
    <cellStyle name="Note 2 2 5 3 7 3" xfId="48577"/>
    <cellStyle name="Note 2 2 5 3 7 4" xfId="48578"/>
    <cellStyle name="Note 2 2 5 3 7 5" xfId="48579"/>
    <cellStyle name="Note 2 2 5 3 7 6" xfId="48580"/>
    <cellStyle name="Note 2 2 5 3 7 7" xfId="48581"/>
    <cellStyle name="Note 2 2 5 3 7 8" xfId="48582"/>
    <cellStyle name="Note 2 2 5 3 8" xfId="48583"/>
    <cellStyle name="Note 2 2 5 3 8 2" xfId="48584"/>
    <cellStyle name="Note 2 2 5 3 8 3" xfId="48585"/>
    <cellStyle name="Note 2 2 5 3 8 4" xfId="48586"/>
    <cellStyle name="Note 2 2 5 3 8 5" xfId="48587"/>
    <cellStyle name="Note 2 2 5 3 8 6" xfId="48588"/>
    <cellStyle name="Note 2 2 5 3 8 7" xfId="48589"/>
    <cellStyle name="Note 2 2 5 3 8 8" xfId="48590"/>
    <cellStyle name="Note 2 2 5 3 8 9" xfId="48591"/>
    <cellStyle name="Note 2 2 5 3 9" xfId="48592"/>
    <cellStyle name="Note 2 2 5 4" xfId="48593"/>
    <cellStyle name="Note 2 2 5 4 10" xfId="48594"/>
    <cellStyle name="Note 2 2 5 4 11" xfId="48595"/>
    <cellStyle name="Note 2 2 5 4 12" xfId="48596"/>
    <cellStyle name="Note 2 2 5 4 13" xfId="48597"/>
    <cellStyle name="Note 2 2 5 4 14" xfId="48598"/>
    <cellStyle name="Note 2 2 5 4 15" xfId="48599"/>
    <cellStyle name="Note 2 2 5 4 16" xfId="48600"/>
    <cellStyle name="Note 2 2 5 4 17" xfId="48601"/>
    <cellStyle name="Note 2 2 5 4 18" xfId="48602"/>
    <cellStyle name="Note 2 2 5 4 2" xfId="48603"/>
    <cellStyle name="Note 2 2 5 4 2 10" xfId="48604"/>
    <cellStyle name="Note 2 2 5 4 2 11" xfId="48605"/>
    <cellStyle name="Note 2 2 5 4 2 12" xfId="48606"/>
    <cellStyle name="Note 2 2 5 4 2 13" xfId="48607"/>
    <cellStyle name="Note 2 2 5 4 2 2" xfId="48608"/>
    <cellStyle name="Note 2 2 5 4 2 2 10" xfId="48609"/>
    <cellStyle name="Note 2 2 5 4 2 2 2" xfId="48610"/>
    <cellStyle name="Note 2 2 5 4 2 2 2 2" xfId="48611"/>
    <cellStyle name="Note 2 2 5 4 2 2 2 3" xfId="48612"/>
    <cellStyle name="Note 2 2 5 4 2 2 2 4" xfId="48613"/>
    <cellStyle name="Note 2 2 5 4 2 2 2 5" xfId="48614"/>
    <cellStyle name="Note 2 2 5 4 2 2 2 6" xfId="48615"/>
    <cellStyle name="Note 2 2 5 4 2 2 2 7" xfId="48616"/>
    <cellStyle name="Note 2 2 5 4 2 2 2 8" xfId="48617"/>
    <cellStyle name="Note 2 2 5 4 2 2 2 9" xfId="48618"/>
    <cellStyle name="Note 2 2 5 4 2 2 3" xfId="48619"/>
    <cellStyle name="Note 2 2 5 4 2 2 4" xfId="48620"/>
    <cellStyle name="Note 2 2 5 4 2 2 5" xfId="48621"/>
    <cellStyle name="Note 2 2 5 4 2 2 6" xfId="48622"/>
    <cellStyle name="Note 2 2 5 4 2 2 7" xfId="48623"/>
    <cellStyle name="Note 2 2 5 4 2 2 8" xfId="48624"/>
    <cellStyle name="Note 2 2 5 4 2 2 9" xfId="48625"/>
    <cellStyle name="Note 2 2 5 4 2 3" xfId="48626"/>
    <cellStyle name="Note 2 2 5 4 2 3 2" xfId="48627"/>
    <cellStyle name="Note 2 2 5 4 2 3 3" xfId="48628"/>
    <cellStyle name="Note 2 2 5 4 2 3 4" xfId="48629"/>
    <cellStyle name="Note 2 2 5 4 2 3 5" xfId="48630"/>
    <cellStyle name="Note 2 2 5 4 2 3 6" xfId="48631"/>
    <cellStyle name="Note 2 2 5 4 2 3 7" xfId="48632"/>
    <cellStyle name="Note 2 2 5 4 2 3 8" xfId="48633"/>
    <cellStyle name="Note 2 2 5 4 2 4" xfId="48634"/>
    <cellStyle name="Note 2 2 5 4 2 4 2" xfId="48635"/>
    <cellStyle name="Note 2 2 5 4 2 4 3" xfId="48636"/>
    <cellStyle name="Note 2 2 5 4 2 4 4" xfId="48637"/>
    <cellStyle name="Note 2 2 5 4 2 4 5" xfId="48638"/>
    <cellStyle name="Note 2 2 5 4 2 4 6" xfId="48639"/>
    <cellStyle name="Note 2 2 5 4 2 4 7" xfId="48640"/>
    <cellStyle name="Note 2 2 5 4 2 4 8" xfId="48641"/>
    <cellStyle name="Note 2 2 5 4 2 4 9" xfId="48642"/>
    <cellStyle name="Note 2 2 5 4 2 5" xfId="48643"/>
    <cellStyle name="Note 2 2 5 4 2 6" xfId="48644"/>
    <cellStyle name="Note 2 2 5 4 2 7" xfId="48645"/>
    <cellStyle name="Note 2 2 5 4 2 8" xfId="48646"/>
    <cellStyle name="Note 2 2 5 4 2 9" xfId="48647"/>
    <cellStyle name="Note 2 2 5 4 3" xfId="48648"/>
    <cellStyle name="Note 2 2 5 4 3 10" xfId="48649"/>
    <cellStyle name="Note 2 2 5 4 3 11" xfId="48650"/>
    <cellStyle name="Note 2 2 5 4 3 12" xfId="48651"/>
    <cellStyle name="Note 2 2 5 4 3 13" xfId="48652"/>
    <cellStyle name="Note 2 2 5 4 3 2" xfId="48653"/>
    <cellStyle name="Note 2 2 5 4 3 2 10" xfId="48654"/>
    <cellStyle name="Note 2 2 5 4 3 2 2" xfId="48655"/>
    <cellStyle name="Note 2 2 5 4 3 2 2 2" xfId="48656"/>
    <cellStyle name="Note 2 2 5 4 3 2 2 3" xfId="48657"/>
    <cellStyle name="Note 2 2 5 4 3 2 2 4" xfId="48658"/>
    <cellStyle name="Note 2 2 5 4 3 2 2 5" xfId="48659"/>
    <cellStyle name="Note 2 2 5 4 3 2 2 6" xfId="48660"/>
    <cellStyle name="Note 2 2 5 4 3 2 2 7" xfId="48661"/>
    <cellStyle name="Note 2 2 5 4 3 2 2 8" xfId="48662"/>
    <cellStyle name="Note 2 2 5 4 3 2 2 9" xfId="48663"/>
    <cellStyle name="Note 2 2 5 4 3 2 3" xfId="48664"/>
    <cellStyle name="Note 2 2 5 4 3 2 4" xfId="48665"/>
    <cellStyle name="Note 2 2 5 4 3 2 5" xfId="48666"/>
    <cellStyle name="Note 2 2 5 4 3 2 6" xfId="48667"/>
    <cellStyle name="Note 2 2 5 4 3 2 7" xfId="48668"/>
    <cellStyle name="Note 2 2 5 4 3 2 8" xfId="48669"/>
    <cellStyle name="Note 2 2 5 4 3 2 9" xfId="48670"/>
    <cellStyle name="Note 2 2 5 4 3 3" xfId="48671"/>
    <cellStyle name="Note 2 2 5 4 3 3 2" xfId="48672"/>
    <cellStyle name="Note 2 2 5 4 3 3 3" xfId="48673"/>
    <cellStyle name="Note 2 2 5 4 3 3 4" xfId="48674"/>
    <cellStyle name="Note 2 2 5 4 3 3 5" xfId="48675"/>
    <cellStyle name="Note 2 2 5 4 3 3 6" xfId="48676"/>
    <cellStyle name="Note 2 2 5 4 3 3 7" xfId="48677"/>
    <cellStyle name="Note 2 2 5 4 3 3 8" xfId="48678"/>
    <cellStyle name="Note 2 2 5 4 3 4" xfId="48679"/>
    <cellStyle name="Note 2 2 5 4 3 4 2" xfId="48680"/>
    <cellStyle name="Note 2 2 5 4 3 4 3" xfId="48681"/>
    <cellStyle name="Note 2 2 5 4 3 4 4" xfId="48682"/>
    <cellStyle name="Note 2 2 5 4 3 4 5" xfId="48683"/>
    <cellStyle name="Note 2 2 5 4 3 4 6" xfId="48684"/>
    <cellStyle name="Note 2 2 5 4 3 4 7" xfId="48685"/>
    <cellStyle name="Note 2 2 5 4 3 4 8" xfId="48686"/>
    <cellStyle name="Note 2 2 5 4 3 4 9" xfId="48687"/>
    <cellStyle name="Note 2 2 5 4 3 5" xfId="48688"/>
    <cellStyle name="Note 2 2 5 4 3 6" xfId="48689"/>
    <cellStyle name="Note 2 2 5 4 3 7" xfId="48690"/>
    <cellStyle name="Note 2 2 5 4 3 8" xfId="48691"/>
    <cellStyle name="Note 2 2 5 4 3 9" xfId="48692"/>
    <cellStyle name="Note 2 2 5 4 4" xfId="48693"/>
    <cellStyle name="Note 2 2 5 4 4 10" xfId="48694"/>
    <cellStyle name="Note 2 2 5 4 4 11" xfId="48695"/>
    <cellStyle name="Note 2 2 5 4 4 12" xfId="48696"/>
    <cellStyle name="Note 2 2 5 4 4 13" xfId="48697"/>
    <cellStyle name="Note 2 2 5 4 4 2" xfId="48698"/>
    <cellStyle name="Note 2 2 5 4 4 2 10" xfId="48699"/>
    <cellStyle name="Note 2 2 5 4 4 2 2" xfId="48700"/>
    <cellStyle name="Note 2 2 5 4 4 2 2 2" xfId="48701"/>
    <cellStyle name="Note 2 2 5 4 4 2 2 3" xfId="48702"/>
    <cellStyle name="Note 2 2 5 4 4 2 2 4" xfId="48703"/>
    <cellStyle name="Note 2 2 5 4 4 2 2 5" xfId="48704"/>
    <cellStyle name="Note 2 2 5 4 4 2 2 6" xfId="48705"/>
    <cellStyle name="Note 2 2 5 4 4 2 2 7" xfId="48706"/>
    <cellStyle name="Note 2 2 5 4 4 2 2 8" xfId="48707"/>
    <cellStyle name="Note 2 2 5 4 4 2 2 9" xfId="48708"/>
    <cellStyle name="Note 2 2 5 4 4 2 3" xfId="48709"/>
    <cellStyle name="Note 2 2 5 4 4 2 4" xfId="48710"/>
    <cellStyle name="Note 2 2 5 4 4 2 5" xfId="48711"/>
    <cellStyle name="Note 2 2 5 4 4 2 6" xfId="48712"/>
    <cellStyle name="Note 2 2 5 4 4 2 7" xfId="48713"/>
    <cellStyle name="Note 2 2 5 4 4 2 8" xfId="48714"/>
    <cellStyle name="Note 2 2 5 4 4 2 9" xfId="48715"/>
    <cellStyle name="Note 2 2 5 4 4 3" xfId="48716"/>
    <cellStyle name="Note 2 2 5 4 4 3 2" xfId="48717"/>
    <cellStyle name="Note 2 2 5 4 4 3 3" xfId="48718"/>
    <cellStyle name="Note 2 2 5 4 4 3 4" xfId="48719"/>
    <cellStyle name="Note 2 2 5 4 4 3 5" xfId="48720"/>
    <cellStyle name="Note 2 2 5 4 4 3 6" xfId="48721"/>
    <cellStyle name="Note 2 2 5 4 4 3 7" xfId="48722"/>
    <cellStyle name="Note 2 2 5 4 4 3 8" xfId="48723"/>
    <cellStyle name="Note 2 2 5 4 4 4" xfId="48724"/>
    <cellStyle name="Note 2 2 5 4 4 4 2" xfId="48725"/>
    <cellStyle name="Note 2 2 5 4 4 4 3" xfId="48726"/>
    <cellStyle name="Note 2 2 5 4 4 4 4" xfId="48727"/>
    <cellStyle name="Note 2 2 5 4 4 4 5" xfId="48728"/>
    <cellStyle name="Note 2 2 5 4 4 4 6" xfId="48729"/>
    <cellStyle name="Note 2 2 5 4 4 4 7" xfId="48730"/>
    <cellStyle name="Note 2 2 5 4 4 4 8" xfId="48731"/>
    <cellStyle name="Note 2 2 5 4 4 4 9" xfId="48732"/>
    <cellStyle name="Note 2 2 5 4 4 5" xfId="48733"/>
    <cellStyle name="Note 2 2 5 4 4 6" xfId="48734"/>
    <cellStyle name="Note 2 2 5 4 4 7" xfId="48735"/>
    <cellStyle name="Note 2 2 5 4 4 8" xfId="48736"/>
    <cellStyle name="Note 2 2 5 4 4 9" xfId="48737"/>
    <cellStyle name="Note 2 2 5 4 5" xfId="48738"/>
    <cellStyle name="Note 2 2 5 4 5 10" xfId="48739"/>
    <cellStyle name="Note 2 2 5 4 5 11" xfId="48740"/>
    <cellStyle name="Note 2 2 5 4 5 12" xfId="48741"/>
    <cellStyle name="Note 2 2 5 4 5 13" xfId="48742"/>
    <cellStyle name="Note 2 2 5 4 5 2" xfId="48743"/>
    <cellStyle name="Note 2 2 5 4 5 2 10" xfId="48744"/>
    <cellStyle name="Note 2 2 5 4 5 2 2" xfId="48745"/>
    <cellStyle name="Note 2 2 5 4 5 2 2 2" xfId="48746"/>
    <cellStyle name="Note 2 2 5 4 5 2 2 3" xfId="48747"/>
    <cellStyle name="Note 2 2 5 4 5 2 2 4" xfId="48748"/>
    <cellStyle name="Note 2 2 5 4 5 2 2 5" xfId="48749"/>
    <cellStyle name="Note 2 2 5 4 5 2 2 6" xfId="48750"/>
    <cellStyle name="Note 2 2 5 4 5 2 2 7" xfId="48751"/>
    <cellStyle name="Note 2 2 5 4 5 2 2 8" xfId="48752"/>
    <cellStyle name="Note 2 2 5 4 5 2 2 9" xfId="48753"/>
    <cellStyle name="Note 2 2 5 4 5 2 3" xfId="48754"/>
    <cellStyle name="Note 2 2 5 4 5 2 4" xfId="48755"/>
    <cellStyle name="Note 2 2 5 4 5 2 5" xfId="48756"/>
    <cellStyle name="Note 2 2 5 4 5 2 6" xfId="48757"/>
    <cellStyle name="Note 2 2 5 4 5 2 7" xfId="48758"/>
    <cellStyle name="Note 2 2 5 4 5 2 8" xfId="48759"/>
    <cellStyle name="Note 2 2 5 4 5 2 9" xfId="48760"/>
    <cellStyle name="Note 2 2 5 4 5 3" xfId="48761"/>
    <cellStyle name="Note 2 2 5 4 5 3 2" xfId="48762"/>
    <cellStyle name="Note 2 2 5 4 5 3 3" xfId="48763"/>
    <cellStyle name="Note 2 2 5 4 5 3 4" xfId="48764"/>
    <cellStyle name="Note 2 2 5 4 5 3 5" xfId="48765"/>
    <cellStyle name="Note 2 2 5 4 5 3 6" xfId="48766"/>
    <cellStyle name="Note 2 2 5 4 5 3 7" xfId="48767"/>
    <cellStyle name="Note 2 2 5 4 5 3 8" xfId="48768"/>
    <cellStyle name="Note 2 2 5 4 5 4" xfId="48769"/>
    <cellStyle name="Note 2 2 5 4 5 4 2" xfId="48770"/>
    <cellStyle name="Note 2 2 5 4 5 4 3" xfId="48771"/>
    <cellStyle name="Note 2 2 5 4 5 4 4" xfId="48772"/>
    <cellStyle name="Note 2 2 5 4 5 4 5" xfId="48773"/>
    <cellStyle name="Note 2 2 5 4 5 4 6" xfId="48774"/>
    <cellStyle name="Note 2 2 5 4 5 4 7" xfId="48775"/>
    <cellStyle name="Note 2 2 5 4 5 4 8" xfId="48776"/>
    <cellStyle name="Note 2 2 5 4 5 4 9" xfId="48777"/>
    <cellStyle name="Note 2 2 5 4 5 5" xfId="48778"/>
    <cellStyle name="Note 2 2 5 4 5 6" xfId="48779"/>
    <cellStyle name="Note 2 2 5 4 5 7" xfId="48780"/>
    <cellStyle name="Note 2 2 5 4 5 8" xfId="48781"/>
    <cellStyle name="Note 2 2 5 4 5 9" xfId="48782"/>
    <cellStyle name="Note 2 2 5 4 6" xfId="48783"/>
    <cellStyle name="Note 2 2 5 4 6 10" xfId="48784"/>
    <cellStyle name="Note 2 2 5 4 6 2" xfId="48785"/>
    <cellStyle name="Note 2 2 5 4 6 2 2" xfId="48786"/>
    <cellStyle name="Note 2 2 5 4 6 2 3" xfId="48787"/>
    <cellStyle name="Note 2 2 5 4 6 2 4" xfId="48788"/>
    <cellStyle name="Note 2 2 5 4 6 2 5" xfId="48789"/>
    <cellStyle name="Note 2 2 5 4 6 2 6" xfId="48790"/>
    <cellStyle name="Note 2 2 5 4 6 2 7" xfId="48791"/>
    <cellStyle name="Note 2 2 5 4 6 2 8" xfId="48792"/>
    <cellStyle name="Note 2 2 5 4 6 2 9" xfId="48793"/>
    <cellStyle name="Note 2 2 5 4 6 3" xfId="48794"/>
    <cellStyle name="Note 2 2 5 4 6 4" xfId="48795"/>
    <cellStyle name="Note 2 2 5 4 6 5" xfId="48796"/>
    <cellStyle name="Note 2 2 5 4 6 6" xfId="48797"/>
    <cellStyle name="Note 2 2 5 4 6 7" xfId="48798"/>
    <cellStyle name="Note 2 2 5 4 6 8" xfId="48799"/>
    <cellStyle name="Note 2 2 5 4 6 9" xfId="48800"/>
    <cellStyle name="Note 2 2 5 4 7" xfId="48801"/>
    <cellStyle name="Note 2 2 5 4 7 2" xfId="48802"/>
    <cellStyle name="Note 2 2 5 4 7 3" xfId="48803"/>
    <cellStyle name="Note 2 2 5 4 7 4" xfId="48804"/>
    <cellStyle name="Note 2 2 5 4 7 5" xfId="48805"/>
    <cellStyle name="Note 2 2 5 4 7 6" xfId="48806"/>
    <cellStyle name="Note 2 2 5 4 7 7" xfId="48807"/>
    <cellStyle name="Note 2 2 5 4 7 8" xfId="48808"/>
    <cellStyle name="Note 2 2 5 4 8" xfId="48809"/>
    <cellStyle name="Note 2 2 5 4 8 2" xfId="48810"/>
    <cellStyle name="Note 2 2 5 4 8 3" xfId="48811"/>
    <cellStyle name="Note 2 2 5 4 8 4" xfId="48812"/>
    <cellStyle name="Note 2 2 5 4 8 5" xfId="48813"/>
    <cellStyle name="Note 2 2 5 4 8 6" xfId="48814"/>
    <cellStyle name="Note 2 2 5 4 8 7" xfId="48815"/>
    <cellStyle name="Note 2 2 5 4 8 8" xfId="48816"/>
    <cellStyle name="Note 2 2 5 4 8 9" xfId="48817"/>
    <cellStyle name="Note 2 2 5 4 9" xfId="48818"/>
    <cellStyle name="Note 2 2 5 5" xfId="48819"/>
    <cellStyle name="Note 2 2 5 5 10" xfId="48820"/>
    <cellStyle name="Note 2 2 5 5 11" xfId="48821"/>
    <cellStyle name="Note 2 2 5 5 12" xfId="48822"/>
    <cellStyle name="Note 2 2 5 5 13" xfId="48823"/>
    <cellStyle name="Note 2 2 5 5 2" xfId="48824"/>
    <cellStyle name="Note 2 2 5 5 2 10" xfId="48825"/>
    <cellStyle name="Note 2 2 5 5 2 2" xfId="48826"/>
    <cellStyle name="Note 2 2 5 5 2 2 2" xfId="48827"/>
    <cellStyle name="Note 2 2 5 5 2 2 3" xfId="48828"/>
    <cellStyle name="Note 2 2 5 5 2 2 4" xfId="48829"/>
    <cellStyle name="Note 2 2 5 5 2 2 5" xfId="48830"/>
    <cellStyle name="Note 2 2 5 5 2 2 6" xfId="48831"/>
    <cellStyle name="Note 2 2 5 5 2 2 7" xfId="48832"/>
    <cellStyle name="Note 2 2 5 5 2 2 8" xfId="48833"/>
    <cellStyle name="Note 2 2 5 5 2 2 9" xfId="48834"/>
    <cellStyle name="Note 2 2 5 5 2 3" xfId="48835"/>
    <cellStyle name="Note 2 2 5 5 2 4" xfId="48836"/>
    <cellStyle name="Note 2 2 5 5 2 5" xfId="48837"/>
    <cellStyle name="Note 2 2 5 5 2 6" xfId="48838"/>
    <cellStyle name="Note 2 2 5 5 2 7" xfId="48839"/>
    <cellStyle name="Note 2 2 5 5 2 8" xfId="48840"/>
    <cellStyle name="Note 2 2 5 5 2 9" xfId="48841"/>
    <cellStyle name="Note 2 2 5 5 3" xfId="48842"/>
    <cellStyle name="Note 2 2 5 5 3 2" xfId="48843"/>
    <cellStyle name="Note 2 2 5 5 3 3" xfId="48844"/>
    <cellStyle name="Note 2 2 5 5 3 4" xfId="48845"/>
    <cellStyle name="Note 2 2 5 5 3 5" xfId="48846"/>
    <cellStyle name="Note 2 2 5 5 3 6" xfId="48847"/>
    <cellStyle name="Note 2 2 5 5 3 7" xfId="48848"/>
    <cellStyle name="Note 2 2 5 5 3 8" xfId="48849"/>
    <cellStyle name="Note 2 2 5 5 4" xfId="48850"/>
    <cellStyle name="Note 2 2 5 5 4 2" xfId="48851"/>
    <cellStyle name="Note 2 2 5 5 4 3" xfId="48852"/>
    <cellStyle name="Note 2 2 5 5 4 4" xfId="48853"/>
    <cellStyle name="Note 2 2 5 5 4 5" xfId="48854"/>
    <cellStyle name="Note 2 2 5 5 4 6" xfId="48855"/>
    <cellStyle name="Note 2 2 5 5 4 7" xfId="48856"/>
    <cellStyle name="Note 2 2 5 5 4 8" xfId="48857"/>
    <cellStyle name="Note 2 2 5 5 4 9" xfId="48858"/>
    <cellStyle name="Note 2 2 5 5 5" xfId="48859"/>
    <cellStyle name="Note 2 2 5 5 6" xfId="48860"/>
    <cellStyle name="Note 2 2 5 5 7" xfId="48861"/>
    <cellStyle name="Note 2 2 5 5 8" xfId="48862"/>
    <cellStyle name="Note 2 2 5 5 9" xfId="48863"/>
    <cellStyle name="Note 2 2 5 6" xfId="48864"/>
    <cellStyle name="Note 2 2 5 6 10" xfId="48865"/>
    <cellStyle name="Note 2 2 5 6 11" xfId="48866"/>
    <cellStyle name="Note 2 2 5 6 12" xfId="48867"/>
    <cellStyle name="Note 2 2 5 6 13" xfId="48868"/>
    <cellStyle name="Note 2 2 5 6 2" xfId="48869"/>
    <cellStyle name="Note 2 2 5 6 2 10" xfId="48870"/>
    <cellStyle name="Note 2 2 5 6 2 2" xfId="48871"/>
    <cellStyle name="Note 2 2 5 6 2 2 2" xfId="48872"/>
    <cellStyle name="Note 2 2 5 6 2 2 3" xfId="48873"/>
    <cellStyle name="Note 2 2 5 6 2 2 4" xfId="48874"/>
    <cellStyle name="Note 2 2 5 6 2 2 5" xfId="48875"/>
    <cellStyle name="Note 2 2 5 6 2 2 6" xfId="48876"/>
    <cellStyle name="Note 2 2 5 6 2 2 7" xfId="48877"/>
    <cellStyle name="Note 2 2 5 6 2 2 8" xfId="48878"/>
    <cellStyle name="Note 2 2 5 6 2 2 9" xfId="48879"/>
    <cellStyle name="Note 2 2 5 6 2 3" xfId="48880"/>
    <cellStyle name="Note 2 2 5 6 2 4" xfId="48881"/>
    <cellStyle name="Note 2 2 5 6 2 5" xfId="48882"/>
    <cellStyle name="Note 2 2 5 6 2 6" xfId="48883"/>
    <cellStyle name="Note 2 2 5 6 2 7" xfId="48884"/>
    <cellStyle name="Note 2 2 5 6 2 8" xfId="48885"/>
    <cellStyle name="Note 2 2 5 6 2 9" xfId="48886"/>
    <cellStyle name="Note 2 2 5 6 3" xfId="48887"/>
    <cellStyle name="Note 2 2 5 6 3 2" xfId="48888"/>
    <cellStyle name="Note 2 2 5 6 3 3" xfId="48889"/>
    <cellStyle name="Note 2 2 5 6 3 4" xfId="48890"/>
    <cellStyle name="Note 2 2 5 6 3 5" xfId="48891"/>
    <cellStyle name="Note 2 2 5 6 3 6" xfId="48892"/>
    <cellStyle name="Note 2 2 5 6 3 7" xfId="48893"/>
    <cellStyle name="Note 2 2 5 6 3 8" xfId="48894"/>
    <cellStyle name="Note 2 2 5 6 4" xfId="48895"/>
    <cellStyle name="Note 2 2 5 6 4 2" xfId="48896"/>
    <cellStyle name="Note 2 2 5 6 4 3" xfId="48897"/>
    <cellStyle name="Note 2 2 5 6 4 4" xfId="48898"/>
    <cellStyle name="Note 2 2 5 6 4 5" xfId="48899"/>
    <cellStyle name="Note 2 2 5 6 4 6" xfId="48900"/>
    <cellStyle name="Note 2 2 5 6 4 7" xfId="48901"/>
    <cellStyle name="Note 2 2 5 6 4 8" xfId="48902"/>
    <cellStyle name="Note 2 2 5 6 4 9" xfId="48903"/>
    <cellStyle name="Note 2 2 5 6 5" xfId="48904"/>
    <cellStyle name="Note 2 2 5 6 6" xfId="48905"/>
    <cellStyle name="Note 2 2 5 6 7" xfId="48906"/>
    <cellStyle name="Note 2 2 5 6 8" xfId="48907"/>
    <cellStyle name="Note 2 2 5 6 9" xfId="48908"/>
    <cellStyle name="Note 2 2 5 7" xfId="48909"/>
    <cellStyle name="Note 2 2 5 7 10" xfId="48910"/>
    <cellStyle name="Note 2 2 5 7 11" xfId="48911"/>
    <cellStyle name="Note 2 2 5 7 12" xfId="48912"/>
    <cellStyle name="Note 2 2 5 7 13" xfId="48913"/>
    <cellStyle name="Note 2 2 5 7 2" xfId="48914"/>
    <cellStyle name="Note 2 2 5 7 2 10" xfId="48915"/>
    <cellStyle name="Note 2 2 5 7 2 2" xfId="48916"/>
    <cellStyle name="Note 2 2 5 7 2 2 2" xfId="48917"/>
    <cellStyle name="Note 2 2 5 7 2 2 3" xfId="48918"/>
    <cellStyle name="Note 2 2 5 7 2 2 4" xfId="48919"/>
    <cellStyle name="Note 2 2 5 7 2 2 5" xfId="48920"/>
    <cellStyle name="Note 2 2 5 7 2 2 6" xfId="48921"/>
    <cellStyle name="Note 2 2 5 7 2 2 7" xfId="48922"/>
    <cellStyle name="Note 2 2 5 7 2 2 8" xfId="48923"/>
    <cellStyle name="Note 2 2 5 7 2 2 9" xfId="48924"/>
    <cellStyle name="Note 2 2 5 7 2 3" xfId="48925"/>
    <cellStyle name="Note 2 2 5 7 2 4" xfId="48926"/>
    <cellStyle name="Note 2 2 5 7 2 5" xfId="48927"/>
    <cellStyle name="Note 2 2 5 7 2 6" xfId="48928"/>
    <cellStyle name="Note 2 2 5 7 2 7" xfId="48929"/>
    <cellStyle name="Note 2 2 5 7 2 8" xfId="48930"/>
    <cellStyle name="Note 2 2 5 7 2 9" xfId="48931"/>
    <cellStyle name="Note 2 2 5 7 3" xfId="48932"/>
    <cellStyle name="Note 2 2 5 7 3 2" xfId="48933"/>
    <cellStyle name="Note 2 2 5 7 3 3" xfId="48934"/>
    <cellStyle name="Note 2 2 5 7 3 4" xfId="48935"/>
    <cellStyle name="Note 2 2 5 7 3 5" xfId="48936"/>
    <cellStyle name="Note 2 2 5 7 3 6" xfId="48937"/>
    <cellStyle name="Note 2 2 5 7 3 7" xfId="48938"/>
    <cellStyle name="Note 2 2 5 7 3 8" xfId="48939"/>
    <cellStyle name="Note 2 2 5 7 4" xfId="48940"/>
    <cellStyle name="Note 2 2 5 7 4 2" xfId="48941"/>
    <cellStyle name="Note 2 2 5 7 4 3" xfId="48942"/>
    <cellStyle name="Note 2 2 5 7 4 4" xfId="48943"/>
    <cellStyle name="Note 2 2 5 7 4 5" xfId="48944"/>
    <cellStyle name="Note 2 2 5 7 4 6" xfId="48945"/>
    <cellStyle name="Note 2 2 5 7 4 7" xfId="48946"/>
    <cellStyle name="Note 2 2 5 7 4 8" xfId="48947"/>
    <cellStyle name="Note 2 2 5 7 4 9" xfId="48948"/>
    <cellStyle name="Note 2 2 5 7 5" xfId="48949"/>
    <cellStyle name="Note 2 2 5 7 6" xfId="48950"/>
    <cellStyle name="Note 2 2 5 7 7" xfId="48951"/>
    <cellStyle name="Note 2 2 5 7 8" xfId="48952"/>
    <cellStyle name="Note 2 2 5 7 9" xfId="48953"/>
    <cellStyle name="Note 2 2 5 8" xfId="48954"/>
    <cellStyle name="Note 2 2 5 8 2" xfId="48955"/>
    <cellStyle name="Note 2 2 5 8 3" xfId="48956"/>
    <cellStyle name="Note 2 2 5 8 4" xfId="48957"/>
    <cellStyle name="Note 2 2 5 8 5" xfId="48958"/>
    <cellStyle name="Note 2 2 5 8 6" xfId="48959"/>
    <cellStyle name="Note 2 2 5 8 7" xfId="48960"/>
    <cellStyle name="Note 2 2 5 8 8" xfId="48961"/>
    <cellStyle name="Note 2 2 5 8 9" xfId="48962"/>
    <cellStyle name="Note 2 2 5 9" xfId="48963"/>
    <cellStyle name="Note 2 2 6" xfId="9790"/>
    <cellStyle name="Note 2 2 6 10" xfId="48964"/>
    <cellStyle name="Note 2 2 6 11" xfId="48965"/>
    <cellStyle name="Note 2 2 6 12" xfId="48966"/>
    <cellStyle name="Note 2 2 6 13" xfId="48967"/>
    <cellStyle name="Note 2 2 6 14" xfId="48968"/>
    <cellStyle name="Note 2 2 6 15" xfId="48969"/>
    <cellStyle name="Note 2 2 6 16" xfId="48970"/>
    <cellStyle name="Note 2 2 6 17" xfId="48971"/>
    <cellStyle name="Note 2 2 6 18" xfId="48972"/>
    <cellStyle name="Note 2 2 6 19" xfId="48973"/>
    <cellStyle name="Note 2 2 6 2" xfId="48974"/>
    <cellStyle name="Note 2 2 6 2 10" xfId="48975"/>
    <cellStyle name="Note 2 2 6 2 11" xfId="48976"/>
    <cellStyle name="Note 2 2 6 2 12" xfId="48977"/>
    <cellStyle name="Note 2 2 6 2 13" xfId="48978"/>
    <cellStyle name="Note 2 2 6 2 14" xfId="48979"/>
    <cellStyle name="Note 2 2 6 2 15" xfId="48980"/>
    <cellStyle name="Note 2 2 6 2 16" xfId="48981"/>
    <cellStyle name="Note 2 2 6 2 17" xfId="48982"/>
    <cellStyle name="Note 2 2 6 2 18" xfId="48983"/>
    <cellStyle name="Note 2 2 6 2 19" xfId="48984"/>
    <cellStyle name="Note 2 2 6 2 2" xfId="48985"/>
    <cellStyle name="Note 2 2 6 2 2 10" xfId="48986"/>
    <cellStyle name="Note 2 2 6 2 2 11" xfId="48987"/>
    <cellStyle name="Note 2 2 6 2 2 12" xfId="48988"/>
    <cellStyle name="Note 2 2 6 2 2 13" xfId="48989"/>
    <cellStyle name="Note 2 2 6 2 2 2" xfId="48990"/>
    <cellStyle name="Note 2 2 6 2 2 2 10" xfId="48991"/>
    <cellStyle name="Note 2 2 6 2 2 2 2" xfId="48992"/>
    <cellStyle name="Note 2 2 6 2 2 2 2 2" xfId="48993"/>
    <cellStyle name="Note 2 2 6 2 2 2 2 3" xfId="48994"/>
    <cellStyle name="Note 2 2 6 2 2 2 2 4" xfId="48995"/>
    <cellStyle name="Note 2 2 6 2 2 2 2 5" xfId="48996"/>
    <cellStyle name="Note 2 2 6 2 2 2 2 6" xfId="48997"/>
    <cellStyle name="Note 2 2 6 2 2 2 2 7" xfId="48998"/>
    <cellStyle name="Note 2 2 6 2 2 2 2 8" xfId="48999"/>
    <cellStyle name="Note 2 2 6 2 2 2 2 9" xfId="49000"/>
    <cellStyle name="Note 2 2 6 2 2 2 3" xfId="49001"/>
    <cellStyle name="Note 2 2 6 2 2 2 4" xfId="49002"/>
    <cellStyle name="Note 2 2 6 2 2 2 5" xfId="49003"/>
    <cellStyle name="Note 2 2 6 2 2 2 6" xfId="49004"/>
    <cellStyle name="Note 2 2 6 2 2 2 7" xfId="49005"/>
    <cellStyle name="Note 2 2 6 2 2 2 8" xfId="49006"/>
    <cellStyle name="Note 2 2 6 2 2 2 9" xfId="49007"/>
    <cellStyle name="Note 2 2 6 2 2 3" xfId="49008"/>
    <cellStyle name="Note 2 2 6 2 2 3 2" xfId="49009"/>
    <cellStyle name="Note 2 2 6 2 2 3 3" xfId="49010"/>
    <cellStyle name="Note 2 2 6 2 2 3 4" xfId="49011"/>
    <cellStyle name="Note 2 2 6 2 2 3 5" xfId="49012"/>
    <cellStyle name="Note 2 2 6 2 2 3 6" xfId="49013"/>
    <cellStyle name="Note 2 2 6 2 2 3 7" xfId="49014"/>
    <cellStyle name="Note 2 2 6 2 2 3 8" xfId="49015"/>
    <cellStyle name="Note 2 2 6 2 2 4" xfId="49016"/>
    <cellStyle name="Note 2 2 6 2 2 4 2" xfId="49017"/>
    <cellStyle name="Note 2 2 6 2 2 4 3" xfId="49018"/>
    <cellStyle name="Note 2 2 6 2 2 4 4" xfId="49019"/>
    <cellStyle name="Note 2 2 6 2 2 4 5" xfId="49020"/>
    <cellStyle name="Note 2 2 6 2 2 4 6" xfId="49021"/>
    <cellStyle name="Note 2 2 6 2 2 4 7" xfId="49022"/>
    <cellStyle name="Note 2 2 6 2 2 4 8" xfId="49023"/>
    <cellStyle name="Note 2 2 6 2 2 4 9" xfId="49024"/>
    <cellStyle name="Note 2 2 6 2 2 5" xfId="49025"/>
    <cellStyle name="Note 2 2 6 2 2 6" xfId="49026"/>
    <cellStyle name="Note 2 2 6 2 2 7" xfId="49027"/>
    <cellStyle name="Note 2 2 6 2 2 8" xfId="49028"/>
    <cellStyle name="Note 2 2 6 2 2 9" xfId="49029"/>
    <cellStyle name="Note 2 2 6 2 3" xfId="49030"/>
    <cellStyle name="Note 2 2 6 2 3 10" xfId="49031"/>
    <cellStyle name="Note 2 2 6 2 3 11" xfId="49032"/>
    <cellStyle name="Note 2 2 6 2 3 12" xfId="49033"/>
    <cellStyle name="Note 2 2 6 2 3 13" xfId="49034"/>
    <cellStyle name="Note 2 2 6 2 3 2" xfId="49035"/>
    <cellStyle name="Note 2 2 6 2 3 2 10" xfId="49036"/>
    <cellStyle name="Note 2 2 6 2 3 2 2" xfId="49037"/>
    <cellStyle name="Note 2 2 6 2 3 2 2 2" xfId="49038"/>
    <cellStyle name="Note 2 2 6 2 3 2 2 3" xfId="49039"/>
    <cellStyle name="Note 2 2 6 2 3 2 2 4" xfId="49040"/>
    <cellStyle name="Note 2 2 6 2 3 2 2 5" xfId="49041"/>
    <cellStyle name="Note 2 2 6 2 3 2 2 6" xfId="49042"/>
    <cellStyle name="Note 2 2 6 2 3 2 2 7" xfId="49043"/>
    <cellStyle name="Note 2 2 6 2 3 2 2 8" xfId="49044"/>
    <cellStyle name="Note 2 2 6 2 3 2 2 9" xfId="49045"/>
    <cellStyle name="Note 2 2 6 2 3 2 3" xfId="49046"/>
    <cellStyle name="Note 2 2 6 2 3 2 4" xfId="49047"/>
    <cellStyle name="Note 2 2 6 2 3 2 5" xfId="49048"/>
    <cellStyle name="Note 2 2 6 2 3 2 6" xfId="49049"/>
    <cellStyle name="Note 2 2 6 2 3 2 7" xfId="49050"/>
    <cellStyle name="Note 2 2 6 2 3 2 8" xfId="49051"/>
    <cellStyle name="Note 2 2 6 2 3 2 9" xfId="49052"/>
    <cellStyle name="Note 2 2 6 2 3 3" xfId="49053"/>
    <cellStyle name="Note 2 2 6 2 3 3 2" xfId="49054"/>
    <cellStyle name="Note 2 2 6 2 3 3 3" xfId="49055"/>
    <cellStyle name="Note 2 2 6 2 3 3 4" xfId="49056"/>
    <cellStyle name="Note 2 2 6 2 3 3 5" xfId="49057"/>
    <cellStyle name="Note 2 2 6 2 3 3 6" xfId="49058"/>
    <cellStyle name="Note 2 2 6 2 3 3 7" xfId="49059"/>
    <cellStyle name="Note 2 2 6 2 3 3 8" xfId="49060"/>
    <cellStyle name="Note 2 2 6 2 3 4" xfId="49061"/>
    <cellStyle name="Note 2 2 6 2 3 4 2" xfId="49062"/>
    <cellStyle name="Note 2 2 6 2 3 4 3" xfId="49063"/>
    <cellStyle name="Note 2 2 6 2 3 4 4" xfId="49064"/>
    <cellStyle name="Note 2 2 6 2 3 4 5" xfId="49065"/>
    <cellStyle name="Note 2 2 6 2 3 4 6" xfId="49066"/>
    <cellStyle name="Note 2 2 6 2 3 4 7" xfId="49067"/>
    <cellStyle name="Note 2 2 6 2 3 4 8" xfId="49068"/>
    <cellStyle name="Note 2 2 6 2 3 4 9" xfId="49069"/>
    <cellStyle name="Note 2 2 6 2 3 5" xfId="49070"/>
    <cellStyle name="Note 2 2 6 2 3 6" xfId="49071"/>
    <cellStyle name="Note 2 2 6 2 3 7" xfId="49072"/>
    <cellStyle name="Note 2 2 6 2 3 8" xfId="49073"/>
    <cellStyle name="Note 2 2 6 2 3 9" xfId="49074"/>
    <cellStyle name="Note 2 2 6 2 4" xfId="49075"/>
    <cellStyle name="Note 2 2 6 2 4 10" xfId="49076"/>
    <cellStyle name="Note 2 2 6 2 4 11" xfId="49077"/>
    <cellStyle name="Note 2 2 6 2 4 12" xfId="49078"/>
    <cellStyle name="Note 2 2 6 2 4 13" xfId="49079"/>
    <cellStyle name="Note 2 2 6 2 4 2" xfId="49080"/>
    <cellStyle name="Note 2 2 6 2 4 2 10" xfId="49081"/>
    <cellStyle name="Note 2 2 6 2 4 2 2" xfId="49082"/>
    <cellStyle name="Note 2 2 6 2 4 2 2 2" xfId="49083"/>
    <cellStyle name="Note 2 2 6 2 4 2 2 3" xfId="49084"/>
    <cellStyle name="Note 2 2 6 2 4 2 2 4" xfId="49085"/>
    <cellStyle name="Note 2 2 6 2 4 2 2 5" xfId="49086"/>
    <cellStyle name="Note 2 2 6 2 4 2 2 6" xfId="49087"/>
    <cellStyle name="Note 2 2 6 2 4 2 2 7" xfId="49088"/>
    <cellStyle name="Note 2 2 6 2 4 2 2 8" xfId="49089"/>
    <cellStyle name="Note 2 2 6 2 4 2 2 9" xfId="49090"/>
    <cellStyle name="Note 2 2 6 2 4 2 3" xfId="49091"/>
    <cellStyle name="Note 2 2 6 2 4 2 4" xfId="49092"/>
    <cellStyle name="Note 2 2 6 2 4 2 5" xfId="49093"/>
    <cellStyle name="Note 2 2 6 2 4 2 6" xfId="49094"/>
    <cellStyle name="Note 2 2 6 2 4 2 7" xfId="49095"/>
    <cellStyle name="Note 2 2 6 2 4 2 8" xfId="49096"/>
    <cellStyle name="Note 2 2 6 2 4 2 9" xfId="49097"/>
    <cellStyle name="Note 2 2 6 2 4 3" xfId="49098"/>
    <cellStyle name="Note 2 2 6 2 4 3 2" xfId="49099"/>
    <cellStyle name="Note 2 2 6 2 4 3 3" xfId="49100"/>
    <cellStyle name="Note 2 2 6 2 4 3 4" xfId="49101"/>
    <cellStyle name="Note 2 2 6 2 4 3 5" xfId="49102"/>
    <cellStyle name="Note 2 2 6 2 4 3 6" xfId="49103"/>
    <cellStyle name="Note 2 2 6 2 4 3 7" xfId="49104"/>
    <cellStyle name="Note 2 2 6 2 4 3 8" xfId="49105"/>
    <cellStyle name="Note 2 2 6 2 4 4" xfId="49106"/>
    <cellStyle name="Note 2 2 6 2 4 4 2" xfId="49107"/>
    <cellStyle name="Note 2 2 6 2 4 4 3" xfId="49108"/>
    <cellStyle name="Note 2 2 6 2 4 4 4" xfId="49109"/>
    <cellStyle name="Note 2 2 6 2 4 4 5" xfId="49110"/>
    <cellStyle name="Note 2 2 6 2 4 4 6" xfId="49111"/>
    <cellStyle name="Note 2 2 6 2 4 4 7" xfId="49112"/>
    <cellStyle name="Note 2 2 6 2 4 4 8" xfId="49113"/>
    <cellStyle name="Note 2 2 6 2 4 4 9" xfId="49114"/>
    <cellStyle name="Note 2 2 6 2 4 5" xfId="49115"/>
    <cellStyle name="Note 2 2 6 2 4 6" xfId="49116"/>
    <cellStyle name="Note 2 2 6 2 4 7" xfId="49117"/>
    <cellStyle name="Note 2 2 6 2 4 8" xfId="49118"/>
    <cellStyle name="Note 2 2 6 2 4 9" xfId="49119"/>
    <cellStyle name="Note 2 2 6 2 5" xfId="49120"/>
    <cellStyle name="Note 2 2 6 2 5 10" xfId="49121"/>
    <cellStyle name="Note 2 2 6 2 5 11" xfId="49122"/>
    <cellStyle name="Note 2 2 6 2 5 12" xfId="49123"/>
    <cellStyle name="Note 2 2 6 2 5 13" xfId="49124"/>
    <cellStyle name="Note 2 2 6 2 5 2" xfId="49125"/>
    <cellStyle name="Note 2 2 6 2 5 2 10" xfId="49126"/>
    <cellStyle name="Note 2 2 6 2 5 2 2" xfId="49127"/>
    <cellStyle name="Note 2 2 6 2 5 2 2 2" xfId="49128"/>
    <cellStyle name="Note 2 2 6 2 5 2 2 3" xfId="49129"/>
    <cellStyle name="Note 2 2 6 2 5 2 2 4" xfId="49130"/>
    <cellStyle name="Note 2 2 6 2 5 2 2 5" xfId="49131"/>
    <cellStyle name="Note 2 2 6 2 5 2 2 6" xfId="49132"/>
    <cellStyle name="Note 2 2 6 2 5 2 2 7" xfId="49133"/>
    <cellStyle name="Note 2 2 6 2 5 2 2 8" xfId="49134"/>
    <cellStyle name="Note 2 2 6 2 5 2 2 9" xfId="49135"/>
    <cellStyle name="Note 2 2 6 2 5 2 3" xfId="49136"/>
    <cellStyle name="Note 2 2 6 2 5 2 4" xfId="49137"/>
    <cellStyle name="Note 2 2 6 2 5 2 5" xfId="49138"/>
    <cellStyle name="Note 2 2 6 2 5 2 6" xfId="49139"/>
    <cellStyle name="Note 2 2 6 2 5 2 7" xfId="49140"/>
    <cellStyle name="Note 2 2 6 2 5 2 8" xfId="49141"/>
    <cellStyle name="Note 2 2 6 2 5 2 9" xfId="49142"/>
    <cellStyle name="Note 2 2 6 2 5 3" xfId="49143"/>
    <cellStyle name="Note 2 2 6 2 5 3 2" xfId="49144"/>
    <cellStyle name="Note 2 2 6 2 5 3 3" xfId="49145"/>
    <cellStyle name="Note 2 2 6 2 5 3 4" xfId="49146"/>
    <cellStyle name="Note 2 2 6 2 5 3 5" xfId="49147"/>
    <cellStyle name="Note 2 2 6 2 5 3 6" xfId="49148"/>
    <cellStyle name="Note 2 2 6 2 5 3 7" xfId="49149"/>
    <cellStyle name="Note 2 2 6 2 5 3 8" xfId="49150"/>
    <cellStyle name="Note 2 2 6 2 5 4" xfId="49151"/>
    <cellStyle name="Note 2 2 6 2 5 4 2" xfId="49152"/>
    <cellStyle name="Note 2 2 6 2 5 4 3" xfId="49153"/>
    <cellStyle name="Note 2 2 6 2 5 4 4" xfId="49154"/>
    <cellStyle name="Note 2 2 6 2 5 4 5" xfId="49155"/>
    <cellStyle name="Note 2 2 6 2 5 4 6" xfId="49156"/>
    <cellStyle name="Note 2 2 6 2 5 4 7" xfId="49157"/>
    <cellStyle name="Note 2 2 6 2 5 4 8" xfId="49158"/>
    <cellStyle name="Note 2 2 6 2 5 4 9" xfId="49159"/>
    <cellStyle name="Note 2 2 6 2 5 5" xfId="49160"/>
    <cellStyle name="Note 2 2 6 2 5 6" xfId="49161"/>
    <cellStyle name="Note 2 2 6 2 5 7" xfId="49162"/>
    <cellStyle name="Note 2 2 6 2 5 8" xfId="49163"/>
    <cellStyle name="Note 2 2 6 2 5 9" xfId="49164"/>
    <cellStyle name="Note 2 2 6 2 6" xfId="49165"/>
    <cellStyle name="Note 2 2 6 2 6 10" xfId="49166"/>
    <cellStyle name="Note 2 2 6 2 6 2" xfId="49167"/>
    <cellStyle name="Note 2 2 6 2 6 2 2" xfId="49168"/>
    <cellStyle name="Note 2 2 6 2 6 2 3" xfId="49169"/>
    <cellStyle name="Note 2 2 6 2 6 2 4" xfId="49170"/>
    <cellStyle name="Note 2 2 6 2 6 2 5" xfId="49171"/>
    <cellStyle name="Note 2 2 6 2 6 2 6" xfId="49172"/>
    <cellStyle name="Note 2 2 6 2 6 2 7" xfId="49173"/>
    <cellStyle name="Note 2 2 6 2 6 2 8" xfId="49174"/>
    <cellStyle name="Note 2 2 6 2 6 2 9" xfId="49175"/>
    <cellStyle name="Note 2 2 6 2 6 3" xfId="49176"/>
    <cellStyle name="Note 2 2 6 2 6 4" xfId="49177"/>
    <cellStyle name="Note 2 2 6 2 6 5" xfId="49178"/>
    <cellStyle name="Note 2 2 6 2 6 6" xfId="49179"/>
    <cellStyle name="Note 2 2 6 2 6 7" xfId="49180"/>
    <cellStyle name="Note 2 2 6 2 6 8" xfId="49181"/>
    <cellStyle name="Note 2 2 6 2 6 9" xfId="49182"/>
    <cellStyle name="Note 2 2 6 2 7" xfId="49183"/>
    <cellStyle name="Note 2 2 6 2 7 2" xfId="49184"/>
    <cellStyle name="Note 2 2 6 2 7 3" xfId="49185"/>
    <cellStyle name="Note 2 2 6 2 7 4" xfId="49186"/>
    <cellStyle name="Note 2 2 6 2 7 5" xfId="49187"/>
    <cellStyle name="Note 2 2 6 2 7 6" xfId="49188"/>
    <cellStyle name="Note 2 2 6 2 7 7" xfId="49189"/>
    <cellStyle name="Note 2 2 6 2 7 8" xfId="49190"/>
    <cellStyle name="Note 2 2 6 2 8" xfId="49191"/>
    <cellStyle name="Note 2 2 6 2 8 2" xfId="49192"/>
    <cellStyle name="Note 2 2 6 2 8 3" xfId="49193"/>
    <cellStyle name="Note 2 2 6 2 8 4" xfId="49194"/>
    <cellStyle name="Note 2 2 6 2 8 5" xfId="49195"/>
    <cellStyle name="Note 2 2 6 2 8 6" xfId="49196"/>
    <cellStyle name="Note 2 2 6 2 8 7" xfId="49197"/>
    <cellStyle name="Note 2 2 6 2 8 8" xfId="49198"/>
    <cellStyle name="Note 2 2 6 2 8 9" xfId="49199"/>
    <cellStyle name="Note 2 2 6 2 9" xfId="49200"/>
    <cellStyle name="Note 2 2 6 3" xfId="49201"/>
    <cellStyle name="Note 2 2 6 3 10" xfId="49202"/>
    <cellStyle name="Note 2 2 6 3 11" xfId="49203"/>
    <cellStyle name="Note 2 2 6 3 12" xfId="49204"/>
    <cellStyle name="Note 2 2 6 3 13" xfId="49205"/>
    <cellStyle name="Note 2 2 6 3 14" xfId="49206"/>
    <cellStyle name="Note 2 2 6 3 15" xfId="49207"/>
    <cellStyle name="Note 2 2 6 3 16" xfId="49208"/>
    <cellStyle name="Note 2 2 6 3 17" xfId="49209"/>
    <cellStyle name="Note 2 2 6 3 18" xfId="49210"/>
    <cellStyle name="Note 2 2 6 3 2" xfId="49211"/>
    <cellStyle name="Note 2 2 6 3 2 10" xfId="49212"/>
    <cellStyle name="Note 2 2 6 3 2 11" xfId="49213"/>
    <cellStyle name="Note 2 2 6 3 2 12" xfId="49214"/>
    <cellStyle name="Note 2 2 6 3 2 13" xfId="49215"/>
    <cellStyle name="Note 2 2 6 3 2 2" xfId="49216"/>
    <cellStyle name="Note 2 2 6 3 2 2 10" xfId="49217"/>
    <cellStyle name="Note 2 2 6 3 2 2 2" xfId="49218"/>
    <cellStyle name="Note 2 2 6 3 2 2 2 2" xfId="49219"/>
    <cellStyle name="Note 2 2 6 3 2 2 2 3" xfId="49220"/>
    <cellStyle name="Note 2 2 6 3 2 2 2 4" xfId="49221"/>
    <cellStyle name="Note 2 2 6 3 2 2 2 5" xfId="49222"/>
    <cellStyle name="Note 2 2 6 3 2 2 2 6" xfId="49223"/>
    <cellStyle name="Note 2 2 6 3 2 2 2 7" xfId="49224"/>
    <cellStyle name="Note 2 2 6 3 2 2 2 8" xfId="49225"/>
    <cellStyle name="Note 2 2 6 3 2 2 2 9" xfId="49226"/>
    <cellStyle name="Note 2 2 6 3 2 2 3" xfId="49227"/>
    <cellStyle name="Note 2 2 6 3 2 2 4" xfId="49228"/>
    <cellStyle name="Note 2 2 6 3 2 2 5" xfId="49229"/>
    <cellStyle name="Note 2 2 6 3 2 2 6" xfId="49230"/>
    <cellStyle name="Note 2 2 6 3 2 2 7" xfId="49231"/>
    <cellStyle name="Note 2 2 6 3 2 2 8" xfId="49232"/>
    <cellStyle name="Note 2 2 6 3 2 2 9" xfId="49233"/>
    <cellStyle name="Note 2 2 6 3 2 3" xfId="49234"/>
    <cellStyle name="Note 2 2 6 3 2 3 2" xfId="49235"/>
    <cellStyle name="Note 2 2 6 3 2 3 3" xfId="49236"/>
    <cellStyle name="Note 2 2 6 3 2 3 4" xfId="49237"/>
    <cellStyle name="Note 2 2 6 3 2 3 5" xfId="49238"/>
    <cellStyle name="Note 2 2 6 3 2 3 6" xfId="49239"/>
    <cellStyle name="Note 2 2 6 3 2 3 7" xfId="49240"/>
    <cellStyle name="Note 2 2 6 3 2 3 8" xfId="49241"/>
    <cellStyle name="Note 2 2 6 3 2 4" xfId="49242"/>
    <cellStyle name="Note 2 2 6 3 2 4 2" xfId="49243"/>
    <cellStyle name="Note 2 2 6 3 2 4 3" xfId="49244"/>
    <cellStyle name="Note 2 2 6 3 2 4 4" xfId="49245"/>
    <cellStyle name="Note 2 2 6 3 2 4 5" xfId="49246"/>
    <cellStyle name="Note 2 2 6 3 2 4 6" xfId="49247"/>
    <cellStyle name="Note 2 2 6 3 2 4 7" xfId="49248"/>
    <cellStyle name="Note 2 2 6 3 2 4 8" xfId="49249"/>
    <cellStyle name="Note 2 2 6 3 2 4 9" xfId="49250"/>
    <cellStyle name="Note 2 2 6 3 2 5" xfId="49251"/>
    <cellStyle name="Note 2 2 6 3 2 6" xfId="49252"/>
    <cellStyle name="Note 2 2 6 3 2 7" xfId="49253"/>
    <cellStyle name="Note 2 2 6 3 2 8" xfId="49254"/>
    <cellStyle name="Note 2 2 6 3 2 9" xfId="49255"/>
    <cellStyle name="Note 2 2 6 3 3" xfId="49256"/>
    <cellStyle name="Note 2 2 6 3 3 10" xfId="49257"/>
    <cellStyle name="Note 2 2 6 3 3 11" xfId="49258"/>
    <cellStyle name="Note 2 2 6 3 3 12" xfId="49259"/>
    <cellStyle name="Note 2 2 6 3 3 13" xfId="49260"/>
    <cellStyle name="Note 2 2 6 3 3 2" xfId="49261"/>
    <cellStyle name="Note 2 2 6 3 3 2 10" xfId="49262"/>
    <cellStyle name="Note 2 2 6 3 3 2 2" xfId="49263"/>
    <cellStyle name="Note 2 2 6 3 3 2 2 2" xfId="49264"/>
    <cellStyle name="Note 2 2 6 3 3 2 2 3" xfId="49265"/>
    <cellStyle name="Note 2 2 6 3 3 2 2 4" xfId="49266"/>
    <cellStyle name="Note 2 2 6 3 3 2 2 5" xfId="49267"/>
    <cellStyle name="Note 2 2 6 3 3 2 2 6" xfId="49268"/>
    <cellStyle name="Note 2 2 6 3 3 2 2 7" xfId="49269"/>
    <cellStyle name="Note 2 2 6 3 3 2 2 8" xfId="49270"/>
    <cellStyle name="Note 2 2 6 3 3 2 2 9" xfId="49271"/>
    <cellStyle name="Note 2 2 6 3 3 2 3" xfId="49272"/>
    <cellStyle name="Note 2 2 6 3 3 2 4" xfId="49273"/>
    <cellStyle name="Note 2 2 6 3 3 2 5" xfId="49274"/>
    <cellStyle name="Note 2 2 6 3 3 2 6" xfId="49275"/>
    <cellStyle name="Note 2 2 6 3 3 2 7" xfId="49276"/>
    <cellStyle name="Note 2 2 6 3 3 2 8" xfId="49277"/>
    <cellStyle name="Note 2 2 6 3 3 2 9" xfId="49278"/>
    <cellStyle name="Note 2 2 6 3 3 3" xfId="49279"/>
    <cellStyle name="Note 2 2 6 3 3 3 2" xfId="49280"/>
    <cellStyle name="Note 2 2 6 3 3 3 3" xfId="49281"/>
    <cellStyle name="Note 2 2 6 3 3 3 4" xfId="49282"/>
    <cellStyle name="Note 2 2 6 3 3 3 5" xfId="49283"/>
    <cellStyle name="Note 2 2 6 3 3 3 6" xfId="49284"/>
    <cellStyle name="Note 2 2 6 3 3 3 7" xfId="49285"/>
    <cellStyle name="Note 2 2 6 3 3 3 8" xfId="49286"/>
    <cellStyle name="Note 2 2 6 3 3 4" xfId="49287"/>
    <cellStyle name="Note 2 2 6 3 3 4 2" xfId="49288"/>
    <cellStyle name="Note 2 2 6 3 3 4 3" xfId="49289"/>
    <cellStyle name="Note 2 2 6 3 3 4 4" xfId="49290"/>
    <cellStyle name="Note 2 2 6 3 3 4 5" xfId="49291"/>
    <cellStyle name="Note 2 2 6 3 3 4 6" xfId="49292"/>
    <cellStyle name="Note 2 2 6 3 3 4 7" xfId="49293"/>
    <cellStyle name="Note 2 2 6 3 3 4 8" xfId="49294"/>
    <cellStyle name="Note 2 2 6 3 3 4 9" xfId="49295"/>
    <cellStyle name="Note 2 2 6 3 3 5" xfId="49296"/>
    <cellStyle name="Note 2 2 6 3 3 6" xfId="49297"/>
    <cellStyle name="Note 2 2 6 3 3 7" xfId="49298"/>
    <cellStyle name="Note 2 2 6 3 3 8" xfId="49299"/>
    <cellStyle name="Note 2 2 6 3 3 9" xfId="49300"/>
    <cellStyle name="Note 2 2 6 3 4" xfId="49301"/>
    <cellStyle name="Note 2 2 6 3 4 10" xfId="49302"/>
    <cellStyle name="Note 2 2 6 3 4 11" xfId="49303"/>
    <cellStyle name="Note 2 2 6 3 4 12" xfId="49304"/>
    <cellStyle name="Note 2 2 6 3 4 13" xfId="49305"/>
    <cellStyle name="Note 2 2 6 3 4 2" xfId="49306"/>
    <cellStyle name="Note 2 2 6 3 4 2 10" xfId="49307"/>
    <cellStyle name="Note 2 2 6 3 4 2 2" xfId="49308"/>
    <cellStyle name="Note 2 2 6 3 4 2 2 2" xfId="49309"/>
    <cellStyle name="Note 2 2 6 3 4 2 2 3" xfId="49310"/>
    <cellStyle name="Note 2 2 6 3 4 2 2 4" xfId="49311"/>
    <cellStyle name="Note 2 2 6 3 4 2 2 5" xfId="49312"/>
    <cellStyle name="Note 2 2 6 3 4 2 2 6" xfId="49313"/>
    <cellStyle name="Note 2 2 6 3 4 2 2 7" xfId="49314"/>
    <cellStyle name="Note 2 2 6 3 4 2 2 8" xfId="49315"/>
    <cellStyle name="Note 2 2 6 3 4 2 2 9" xfId="49316"/>
    <cellStyle name="Note 2 2 6 3 4 2 3" xfId="49317"/>
    <cellStyle name="Note 2 2 6 3 4 2 4" xfId="49318"/>
    <cellStyle name="Note 2 2 6 3 4 2 5" xfId="49319"/>
    <cellStyle name="Note 2 2 6 3 4 2 6" xfId="49320"/>
    <cellStyle name="Note 2 2 6 3 4 2 7" xfId="49321"/>
    <cellStyle name="Note 2 2 6 3 4 2 8" xfId="49322"/>
    <cellStyle name="Note 2 2 6 3 4 2 9" xfId="49323"/>
    <cellStyle name="Note 2 2 6 3 4 3" xfId="49324"/>
    <cellStyle name="Note 2 2 6 3 4 3 2" xfId="49325"/>
    <cellStyle name="Note 2 2 6 3 4 3 3" xfId="49326"/>
    <cellStyle name="Note 2 2 6 3 4 3 4" xfId="49327"/>
    <cellStyle name="Note 2 2 6 3 4 3 5" xfId="49328"/>
    <cellStyle name="Note 2 2 6 3 4 3 6" xfId="49329"/>
    <cellStyle name="Note 2 2 6 3 4 3 7" xfId="49330"/>
    <cellStyle name="Note 2 2 6 3 4 3 8" xfId="49331"/>
    <cellStyle name="Note 2 2 6 3 4 4" xfId="49332"/>
    <cellStyle name="Note 2 2 6 3 4 4 2" xfId="49333"/>
    <cellStyle name="Note 2 2 6 3 4 4 3" xfId="49334"/>
    <cellStyle name="Note 2 2 6 3 4 4 4" xfId="49335"/>
    <cellStyle name="Note 2 2 6 3 4 4 5" xfId="49336"/>
    <cellStyle name="Note 2 2 6 3 4 4 6" xfId="49337"/>
    <cellStyle name="Note 2 2 6 3 4 4 7" xfId="49338"/>
    <cellStyle name="Note 2 2 6 3 4 4 8" xfId="49339"/>
    <cellStyle name="Note 2 2 6 3 4 4 9" xfId="49340"/>
    <cellStyle name="Note 2 2 6 3 4 5" xfId="49341"/>
    <cellStyle name="Note 2 2 6 3 4 6" xfId="49342"/>
    <cellStyle name="Note 2 2 6 3 4 7" xfId="49343"/>
    <cellStyle name="Note 2 2 6 3 4 8" xfId="49344"/>
    <cellStyle name="Note 2 2 6 3 4 9" xfId="49345"/>
    <cellStyle name="Note 2 2 6 3 5" xfId="49346"/>
    <cellStyle name="Note 2 2 6 3 5 10" xfId="49347"/>
    <cellStyle name="Note 2 2 6 3 5 11" xfId="49348"/>
    <cellStyle name="Note 2 2 6 3 5 12" xfId="49349"/>
    <cellStyle name="Note 2 2 6 3 5 13" xfId="49350"/>
    <cellStyle name="Note 2 2 6 3 5 2" xfId="49351"/>
    <cellStyle name="Note 2 2 6 3 5 2 10" xfId="49352"/>
    <cellStyle name="Note 2 2 6 3 5 2 2" xfId="49353"/>
    <cellStyle name="Note 2 2 6 3 5 2 2 2" xfId="49354"/>
    <cellStyle name="Note 2 2 6 3 5 2 2 3" xfId="49355"/>
    <cellStyle name="Note 2 2 6 3 5 2 2 4" xfId="49356"/>
    <cellStyle name="Note 2 2 6 3 5 2 2 5" xfId="49357"/>
    <cellStyle name="Note 2 2 6 3 5 2 2 6" xfId="49358"/>
    <cellStyle name="Note 2 2 6 3 5 2 2 7" xfId="49359"/>
    <cellStyle name="Note 2 2 6 3 5 2 2 8" xfId="49360"/>
    <cellStyle name="Note 2 2 6 3 5 2 2 9" xfId="49361"/>
    <cellStyle name="Note 2 2 6 3 5 2 3" xfId="49362"/>
    <cellStyle name="Note 2 2 6 3 5 2 4" xfId="49363"/>
    <cellStyle name="Note 2 2 6 3 5 2 5" xfId="49364"/>
    <cellStyle name="Note 2 2 6 3 5 2 6" xfId="49365"/>
    <cellStyle name="Note 2 2 6 3 5 2 7" xfId="49366"/>
    <cellStyle name="Note 2 2 6 3 5 2 8" xfId="49367"/>
    <cellStyle name="Note 2 2 6 3 5 2 9" xfId="49368"/>
    <cellStyle name="Note 2 2 6 3 5 3" xfId="49369"/>
    <cellStyle name="Note 2 2 6 3 5 3 2" xfId="49370"/>
    <cellStyle name="Note 2 2 6 3 5 3 3" xfId="49371"/>
    <cellStyle name="Note 2 2 6 3 5 3 4" xfId="49372"/>
    <cellStyle name="Note 2 2 6 3 5 3 5" xfId="49373"/>
    <cellStyle name="Note 2 2 6 3 5 3 6" xfId="49374"/>
    <cellStyle name="Note 2 2 6 3 5 3 7" xfId="49375"/>
    <cellStyle name="Note 2 2 6 3 5 3 8" xfId="49376"/>
    <cellStyle name="Note 2 2 6 3 5 4" xfId="49377"/>
    <cellStyle name="Note 2 2 6 3 5 4 2" xfId="49378"/>
    <cellStyle name="Note 2 2 6 3 5 4 3" xfId="49379"/>
    <cellStyle name="Note 2 2 6 3 5 4 4" xfId="49380"/>
    <cellStyle name="Note 2 2 6 3 5 4 5" xfId="49381"/>
    <cellStyle name="Note 2 2 6 3 5 4 6" xfId="49382"/>
    <cellStyle name="Note 2 2 6 3 5 4 7" xfId="49383"/>
    <cellStyle name="Note 2 2 6 3 5 4 8" xfId="49384"/>
    <cellStyle name="Note 2 2 6 3 5 4 9" xfId="49385"/>
    <cellStyle name="Note 2 2 6 3 5 5" xfId="49386"/>
    <cellStyle name="Note 2 2 6 3 5 6" xfId="49387"/>
    <cellStyle name="Note 2 2 6 3 5 7" xfId="49388"/>
    <cellStyle name="Note 2 2 6 3 5 8" xfId="49389"/>
    <cellStyle name="Note 2 2 6 3 5 9" xfId="49390"/>
    <cellStyle name="Note 2 2 6 3 6" xfId="49391"/>
    <cellStyle name="Note 2 2 6 3 6 10" xfId="49392"/>
    <cellStyle name="Note 2 2 6 3 6 2" xfId="49393"/>
    <cellStyle name="Note 2 2 6 3 6 2 2" xfId="49394"/>
    <cellStyle name="Note 2 2 6 3 6 2 3" xfId="49395"/>
    <cellStyle name="Note 2 2 6 3 6 2 4" xfId="49396"/>
    <cellStyle name="Note 2 2 6 3 6 2 5" xfId="49397"/>
    <cellStyle name="Note 2 2 6 3 6 2 6" xfId="49398"/>
    <cellStyle name="Note 2 2 6 3 6 2 7" xfId="49399"/>
    <cellStyle name="Note 2 2 6 3 6 2 8" xfId="49400"/>
    <cellStyle name="Note 2 2 6 3 6 2 9" xfId="49401"/>
    <cellStyle name="Note 2 2 6 3 6 3" xfId="49402"/>
    <cellStyle name="Note 2 2 6 3 6 4" xfId="49403"/>
    <cellStyle name="Note 2 2 6 3 6 5" xfId="49404"/>
    <cellStyle name="Note 2 2 6 3 6 6" xfId="49405"/>
    <cellStyle name="Note 2 2 6 3 6 7" xfId="49406"/>
    <cellStyle name="Note 2 2 6 3 6 8" xfId="49407"/>
    <cellStyle name="Note 2 2 6 3 6 9" xfId="49408"/>
    <cellStyle name="Note 2 2 6 3 7" xfId="49409"/>
    <cellStyle name="Note 2 2 6 3 7 2" xfId="49410"/>
    <cellStyle name="Note 2 2 6 3 7 3" xfId="49411"/>
    <cellStyle name="Note 2 2 6 3 7 4" xfId="49412"/>
    <cellStyle name="Note 2 2 6 3 7 5" xfId="49413"/>
    <cellStyle name="Note 2 2 6 3 7 6" xfId="49414"/>
    <cellStyle name="Note 2 2 6 3 7 7" xfId="49415"/>
    <cellStyle name="Note 2 2 6 3 7 8" xfId="49416"/>
    <cellStyle name="Note 2 2 6 3 8" xfId="49417"/>
    <cellStyle name="Note 2 2 6 3 8 2" xfId="49418"/>
    <cellStyle name="Note 2 2 6 3 8 3" xfId="49419"/>
    <cellStyle name="Note 2 2 6 3 8 4" xfId="49420"/>
    <cellStyle name="Note 2 2 6 3 8 5" xfId="49421"/>
    <cellStyle name="Note 2 2 6 3 8 6" xfId="49422"/>
    <cellStyle name="Note 2 2 6 3 8 7" xfId="49423"/>
    <cellStyle name="Note 2 2 6 3 8 8" xfId="49424"/>
    <cellStyle name="Note 2 2 6 3 8 9" xfId="49425"/>
    <cellStyle name="Note 2 2 6 3 9" xfId="49426"/>
    <cellStyle name="Note 2 2 6 4" xfId="49427"/>
    <cellStyle name="Note 2 2 6 4 10" xfId="49428"/>
    <cellStyle name="Note 2 2 6 4 11" xfId="49429"/>
    <cellStyle name="Note 2 2 6 4 12" xfId="49430"/>
    <cellStyle name="Note 2 2 6 4 13" xfId="49431"/>
    <cellStyle name="Note 2 2 6 4 14" xfId="49432"/>
    <cellStyle name="Note 2 2 6 4 2" xfId="49433"/>
    <cellStyle name="Note 2 2 6 4 2 10" xfId="49434"/>
    <cellStyle name="Note 2 2 6 4 2 2" xfId="49435"/>
    <cellStyle name="Note 2 2 6 4 2 2 2" xfId="49436"/>
    <cellStyle name="Note 2 2 6 4 2 2 3" xfId="49437"/>
    <cellStyle name="Note 2 2 6 4 2 2 4" xfId="49438"/>
    <cellStyle name="Note 2 2 6 4 2 2 5" xfId="49439"/>
    <cellStyle name="Note 2 2 6 4 2 2 6" xfId="49440"/>
    <cellStyle name="Note 2 2 6 4 2 2 7" xfId="49441"/>
    <cellStyle name="Note 2 2 6 4 2 2 8" xfId="49442"/>
    <cellStyle name="Note 2 2 6 4 2 2 9" xfId="49443"/>
    <cellStyle name="Note 2 2 6 4 2 3" xfId="49444"/>
    <cellStyle name="Note 2 2 6 4 2 4" xfId="49445"/>
    <cellStyle name="Note 2 2 6 4 2 5" xfId="49446"/>
    <cellStyle name="Note 2 2 6 4 2 6" xfId="49447"/>
    <cellStyle name="Note 2 2 6 4 2 7" xfId="49448"/>
    <cellStyle name="Note 2 2 6 4 2 8" xfId="49449"/>
    <cellStyle name="Note 2 2 6 4 2 9" xfId="49450"/>
    <cellStyle name="Note 2 2 6 4 3" xfId="49451"/>
    <cellStyle name="Note 2 2 6 4 3 2" xfId="49452"/>
    <cellStyle name="Note 2 2 6 4 3 3" xfId="49453"/>
    <cellStyle name="Note 2 2 6 4 3 4" xfId="49454"/>
    <cellStyle name="Note 2 2 6 4 3 5" xfId="49455"/>
    <cellStyle name="Note 2 2 6 4 3 6" xfId="49456"/>
    <cellStyle name="Note 2 2 6 4 3 7" xfId="49457"/>
    <cellStyle name="Note 2 2 6 4 3 8" xfId="49458"/>
    <cellStyle name="Note 2 2 6 4 4" xfId="49459"/>
    <cellStyle name="Note 2 2 6 4 4 2" xfId="49460"/>
    <cellStyle name="Note 2 2 6 4 4 3" xfId="49461"/>
    <cellStyle name="Note 2 2 6 4 4 4" xfId="49462"/>
    <cellStyle name="Note 2 2 6 4 4 5" xfId="49463"/>
    <cellStyle name="Note 2 2 6 4 4 6" xfId="49464"/>
    <cellStyle name="Note 2 2 6 4 4 7" xfId="49465"/>
    <cellStyle name="Note 2 2 6 4 4 8" xfId="49466"/>
    <cellStyle name="Note 2 2 6 4 4 9" xfId="49467"/>
    <cellStyle name="Note 2 2 6 4 5" xfId="49468"/>
    <cellStyle name="Note 2 2 6 4 6" xfId="49469"/>
    <cellStyle name="Note 2 2 6 4 7" xfId="49470"/>
    <cellStyle name="Note 2 2 6 4 8" xfId="49471"/>
    <cellStyle name="Note 2 2 6 4 9" xfId="49472"/>
    <cellStyle name="Note 2 2 6 5" xfId="49473"/>
    <cellStyle name="Note 2 2 6 5 10" xfId="49474"/>
    <cellStyle name="Note 2 2 6 5 11" xfId="49475"/>
    <cellStyle name="Note 2 2 6 5 12" xfId="49476"/>
    <cellStyle name="Note 2 2 6 5 13" xfId="49477"/>
    <cellStyle name="Note 2 2 6 5 2" xfId="49478"/>
    <cellStyle name="Note 2 2 6 5 2 10" xfId="49479"/>
    <cellStyle name="Note 2 2 6 5 2 2" xfId="49480"/>
    <cellStyle name="Note 2 2 6 5 2 2 2" xfId="49481"/>
    <cellStyle name="Note 2 2 6 5 2 2 3" xfId="49482"/>
    <cellStyle name="Note 2 2 6 5 2 2 4" xfId="49483"/>
    <cellStyle name="Note 2 2 6 5 2 2 5" xfId="49484"/>
    <cellStyle name="Note 2 2 6 5 2 2 6" xfId="49485"/>
    <cellStyle name="Note 2 2 6 5 2 2 7" xfId="49486"/>
    <cellStyle name="Note 2 2 6 5 2 2 8" xfId="49487"/>
    <cellStyle name="Note 2 2 6 5 2 2 9" xfId="49488"/>
    <cellStyle name="Note 2 2 6 5 2 3" xfId="49489"/>
    <cellStyle name="Note 2 2 6 5 2 4" xfId="49490"/>
    <cellStyle name="Note 2 2 6 5 2 5" xfId="49491"/>
    <cellStyle name="Note 2 2 6 5 2 6" xfId="49492"/>
    <cellStyle name="Note 2 2 6 5 2 7" xfId="49493"/>
    <cellStyle name="Note 2 2 6 5 2 8" xfId="49494"/>
    <cellStyle name="Note 2 2 6 5 2 9" xfId="49495"/>
    <cellStyle name="Note 2 2 6 5 3" xfId="49496"/>
    <cellStyle name="Note 2 2 6 5 3 2" xfId="49497"/>
    <cellStyle name="Note 2 2 6 5 3 3" xfId="49498"/>
    <cellStyle name="Note 2 2 6 5 3 4" xfId="49499"/>
    <cellStyle name="Note 2 2 6 5 3 5" xfId="49500"/>
    <cellStyle name="Note 2 2 6 5 3 6" xfId="49501"/>
    <cellStyle name="Note 2 2 6 5 3 7" xfId="49502"/>
    <cellStyle name="Note 2 2 6 5 3 8" xfId="49503"/>
    <cellStyle name="Note 2 2 6 5 4" xfId="49504"/>
    <cellStyle name="Note 2 2 6 5 4 2" xfId="49505"/>
    <cellStyle name="Note 2 2 6 5 4 3" xfId="49506"/>
    <cellStyle name="Note 2 2 6 5 4 4" xfId="49507"/>
    <cellStyle name="Note 2 2 6 5 4 5" xfId="49508"/>
    <cellStyle name="Note 2 2 6 5 4 6" xfId="49509"/>
    <cellStyle name="Note 2 2 6 5 4 7" xfId="49510"/>
    <cellStyle name="Note 2 2 6 5 4 8" xfId="49511"/>
    <cellStyle name="Note 2 2 6 5 4 9" xfId="49512"/>
    <cellStyle name="Note 2 2 6 5 5" xfId="49513"/>
    <cellStyle name="Note 2 2 6 5 6" xfId="49514"/>
    <cellStyle name="Note 2 2 6 5 7" xfId="49515"/>
    <cellStyle name="Note 2 2 6 5 8" xfId="49516"/>
    <cellStyle name="Note 2 2 6 5 9" xfId="49517"/>
    <cellStyle name="Note 2 2 6 6" xfId="49518"/>
    <cellStyle name="Note 2 2 6 6 2" xfId="49519"/>
    <cellStyle name="Note 2 2 6 6 3" xfId="49520"/>
    <cellStyle name="Note 2 2 6 6 4" xfId="49521"/>
    <cellStyle name="Note 2 2 6 6 5" xfId="49522"/>
    <cellStyle name="Note 2 2 6 6 6" xfId="49523"/>
    <cellStyle name="Note 2 2 6 6 7" xfId="49524"/>
    <cellStyle name="Note 2 2 6 6 8" xfId="49525"/>
    <cellStyle name="Note 2 2 6 6 9" xfId="49526"/>
    <cellStyle name="Note 2 2 6 7" xfId="49527"/>
    <cellStyle name="Note 2 2 6 8" xfId="49528"/>
    <cellStyle name="Note 2 2 6 9" xfId="49529"/>
    <cellStyle name="Note 2 2 7" xfId="9884"/>
    <cellStyle name="Note 2 2 7 10" xfId="49530"/>
    <cellStyle name="Note 2 2 7 11" xfId="49531"/>
    <cellStyle name="Note 2 2 7 12" xfId="49532"/>
    <cellStyle name="Note 2 2 7 13" xfId="49533"/>
    <cellStyle name="Note 2 2 7 14" xfId="49534"/>
    <cellStyle name="Note 2 2 7 15" xfId="49535"/>
    <cellStyle name="Note 2 2 7 16" xfId="49536"/>
    <cellStyle name="Note 2 2 7 17" xfId="49537"/>
    <cellStyle name="Note 2 2 7 18" xfId="49538"/>
    <cellStyle name="Note 2 2 7 19" xfId="49539"/>
    <cellStyle name="Note 2 2 7 2" xfId="49540"/>
    <cellStyle name="Note 2 2 7 2 10" xfId="49541"/>
    <cellStyle name="Note 2 2 7 2 11" xfId="49542"/>
    <cellStyle name="Note 2 2 7 2 12" xfId="49543"/>
    <cellStyle name="Note 2 2 7 2 13" xfId="49544"/>
    <cellStyle name="Note 2 2 7 2 2" xfId="49545"/>
    <cellStyle name="Note 2 2 7 2 2 10" xfId="49546"/>
    <cellStyle name="Note 2 2 7 2 2 2" xfId="49547"/>
    <cellStyle name="Note 2 2 7 2 2 2 2" xfId="49548"/>
    <cellStyle name="Note 2 2 7 2 2 2 3" xfId="49549"/>
    <cellStyle name="Note 2 2 7 2 2 2 4" xfId="49550"/>
    <cellStyle name="Note 2 2 7 2 2 2 5" xfId="49551"/>
    <cellStyle name="Note 2 2 7 2 2 2 6" xfId="49552"/>
    <cellStyle name="Note 2 2 7 2 2 2 7" xfId="49553"/>
    <cellStyle name="Note 2 2 7 2 2 2 8" xfId="49554"/>
    <cellStyle name="Note 2 2 7 2 2 2 9" xfId="49555"/>
    <cellStyle name="Note 2 2 7 2 2 3" xfId="49556"/>
    <cellStyle name="Note 2 2 7 2 2 4" xfId="49557"/>
    <cellStyle name="Note 2 2 7 2 2 5" xfId="49558"/>
    <cellStyle name="Note 2 2 7 2 2 6" xfId="49559"/>
    <cellStyle name="Note 2 2 7 2 2 7" xfId="49560"/>
    <cellStyle name="Note 2 2 7 2 2 8" xfId="49561"/>
    <cellStyle name="Note 2 2 7 2 2 9" xfId="49562"/>
    <cellStyle name="Note 2 2 7 2 3" xfId="49563"/>
    <cellStyle name="Note 2 2 7 2 3 2" xfId="49564"/>
    <cellStyle name="Note 2 2 7 2 3 3" xfId="49565"/>
    <cellStyle name="Note 2 2 7 2 3 4" xfId="49566"/>
    <cellStyle name="Note 2 2 7 2 3 5" xfId="49567"/>
    <cellStyle name="Note 2 2 7 2 3 6" xfId="49568"/>
    <cellStyle name="Note 2 2 7 2 3 7" xfId="49569"/>
    <cellStyle name="Note 2 2 7 2 3 8" xfId="49570"/>
    <cellStyle name="Note 2 2 7 2 4" xfId="49571"/>
    <cellStyle name="Note 2 2 7 2 4 2" xfId="49572"/>
    <cellStyle name="Note 2 2 7 2 4 3" xfId="49573"/>
    <cellStyle name="Note 2 2 7 2 4 4" xfId="49574"/>
    <cellStyle name="Note 2 2 7 2 4 5" xfId="49575"/>
    <cellStyle name="Note 2 2 7 2 4 6" xfId="49576"/>
    <cellStyle name="Note 2 2 7 2 4 7" xfId="49577"/>
    <cellStyle name="Note 2 2 7 2 4 8" xfId="49578"/>
    <cellStyle name="Note 2 2 7 2 4 9" xfId="49579"/>
    <cellStyle name="Note 2 2 7 2 5" xfId="49580"/>
    <cellStyle name="Note 2 2 7 2 6" xfId="49581"/>
    <cellStyle name="Note 2 2 7 2 7" xfId="49582"/>
    <cellStyle name="Note 2 2 7 2 8" xfId="49583"/>
    <cellStyle name="Note 2 2 7 2 9" xfId="49584"/>
    <cellStyle name="Note 2 2 7 3" xfId="49585"/>
    <cellStyle name="Note 2 2 7 3 10" xfId="49586"/>
    <cellStyle name="Note 2 2 7 3 11" xfId="49587"/>
    <cellStyle name="Note 2 2 7 3 12" xfId="49588"/>
    <cellStyle name="Note 2 2 7 3 13" xfId="49589"/>
    <cellStyle name="Note 2 2 7 3 2" xfId="49590"/>
    <cellStyle name="Note 2 2 7 3 2 10" xfId="49591"/>
    <cellStyle name="Note 2 2 7 3 2 2" xfId="49592"/>
    <cellStyle name="Note 2 2 7 3 2 2 2" xfId="49593"/>
    <cellStyle name="Note 2 2 7 3 2 2 3" xfId="49594"/>
    <cellStyle name="Note 2 2 7 3 2 2 4" xfId="49595"/>
    <cellStyle name="Note 2 2 7 3 2 2 5" xfId="49596"/>
    <cellStyle name="Note 2 2 7 3 2 2 6" xfId="49597"/>
    <cellStyle name="Note 2 2 7 3 2 2 7" xfId="49598"/>
    <cellStyle name="Note 2 2 7 3 2 2 8" xfId="49599"/>
    <cellStyle name="Note 2 2 7 3 2 2 9" xfId="49600"/>
    <cellStyle name="Note 2 2 7 3 2 3" xfId="49601"/>
    <cellStyle name="Note 2 2 7 3 2 4" xfId="49602"/>
    <cellStyle name="Note 2 2 7 3 2 5" xfId="49603"/>
    <cellStyle name="Note 2 2 7 3 2 6" xfId="49604"/>
    <cellStyle name="Note 2 2 7 3 2 7" xfId="49605"/>
    <cellStyle name="Note 2 2 7 3 2 8" xfId="49606"/>
    <cellStyle name="Note 2 2 7 3 2 9" xfId="49607"/>
    <cellStyle name="Note 2 2 7 3 3" xfId="49608"/>
    <cellStyle name="Note 2 2 7 3 3 2" xfId="49609"/>
    <cellStyle name="Note 2 2 7 3 3 3" xfId="49610"/>
    <cellStyle name="Note 2 2 7 3 3 4" xfId="49611"/>
    <cellStyle name="Note 2 2 7 3 3 5" xfId="49612"/>
    <cellStyle name="Note 2 2 7 3 3 6" xfId="49613"/>
    <cellStyle name="Note 2 2 7 3 3 7" xfId="49614"/>
    <cellStyle name="Note 2 2 7 3 3 8" xfId="49615"/>
    <cellStyle name="Note 2 2 7 3 4" xfId="49616"/>
    <cellStyle name="Note 2 2 7 3 4 2" xfId="49617"/>
    <cellStyle name="Note 2 2 7 3 4 3" xfId="49618"/>
    <cellStyle name="Note 2 2 7 3 4 4" xfId="49619"/>
    <cellStyle name="Note 2 2 7 3 4 5" xfId="49620"/>
    <cellStyle name="Note 2 2 7 3 4 6" xfId="49621"/>
    <cellStyle name="Note 2 2 7 3 4 7" xfId="49622"/>
    <cellStyle name="Note 2 2 7 3 4 8" xfId="49623"/>
    <cellStyle name="Note 2 2 7 3 4 9" xfId="49624"/>
    <cellStyle name="Note 2 2 7 3 5" xfId="49625"/>
    <cellStyle name="Note 2 2 7 3 6" xfId="49626"/>
    <cellStyle name="Note 2 2 7 3 7" xfId="49627"/>
    <cellStyle name="Note 2 2 7 3 8" xfId="49628"/>
    <cellStyle name="Note 2 2 7 3 9" xfId="49629"/>
    <cellStyle name="Note 2 2 7 4" xfId="49630"/>
    <cellStyle name="Note 2 2 7 4 10" xfId="49631"/>
    <cellStyle name="Note 2 2 7 4 11" xfId="49632"/>
    <cellStyle name="Note 2 2 7 4 12" xfId="49633"/>
    <cellStyle name="Note 2 2 7 4 13" xfId="49634"/>
    <cellStyle name="Note 2 2 7 4 2" xfId="49635"/>
    <cellStyle name="Note 2 2 7 4 2 10" xfId="49636"/>
    <cellStyle name="Note 2 2 7 4 2 2" xfId="49637"/>
    <cellStyle name="Note 2 2 7 4 2 2 2" xfId="49638"/>
    <cellStyle name="Note 2 2 7 4 2 2 3" xfId="49639"/>
    <cellStyle name="Note 2 2 7 4 2 2 4" xfId="49640"/>
    <cellStyle name="Note 2 2 7 4 2 2 5" xfId="49641"/>
    <cellStyle name="Note 2 2 7 4 2 2 6" xfId="49642"/>
    <cellStyle name="Note 2 2 7 4 2 2 7" xfId="49643"/>
    <cellStyle name="Note 2 2 7 4 2 2 8" xfId="49644"/>
    <cellStyle name="Note 2 2 7 4 2 2 9" xfId="49645"/>
    <cellStyle name="Note 2 2 7 4 2 3" xfId="49646"/>
    <cellStyle name="Note 2 2 7 4 2 4" xfId="49647"/>
    <cellStyle name="Note 2 2 7 4 2 5" xfId="49648"/>
    <cellStyle name="Note 2 2 7 4 2 6" xfId="49649"/>
    <cellStyle name="Note 2 2 7 4 2 7" xfId="49650"/>
    <cellStyle name="Note 2 2 7 4 2 8" xfId="49651"/>
    <cellStyle name="Note 2 2 7 4 2 9" xfId="49652"/>
    <cellStyle name="Note 2 2 7 4 3" xfId="49653"/>
    <cellStyle name="Note 2 2 7 4 3 2" xfId="49654"/>
    <cellStyle name="Note 2 2 7 4 3 3" xfId="49655"/>
    <cellStyle name="Note 2 2 7 4 3 4" xfId="49656"/>
    <cellStyle name="Note 2 2 7 4 3 5" xfId="49657"/>
    <cellStyle name="Note 2 2 7 4 3 6" xfId="49658"/>
    <cellStyle name="Note 2 2 7 4 3 7" xfId="49659"/>
    <cellStyle name="Note 2 2 7 4 3 8" xfId="49660"/>
    <cellStyle name="Note 2 2 7 4 4" xfId="49661"/>
    <cellStyle name="Note 2 2 7 4 4 2" xfId="49662"/>
    <cellStyle name="Note 2 2 7 4 4 3" xfId="49663"/>
    <cellStyle name="Note 2 2 7 4 4 4" xfId="49664"/>
    <cellStyle name="Note 2 2 7 4 4 5" xfId="49665"/>
    <cellStyle name="Note 2 2 7 4 4 6" xfId="49666"/>
    <cellStyle name="Note 2 2 7 4 4 7" xfId="49667"/>
    <cellStyle name="Note 2 2 7 4 4 8" xfId="49668"/>
    <cellStyle name="Note 2 2 7 4 4 9" xfId="49669"/>
    <cellStyle name="Note 2 2 7 4 5" xfId="49670"/>
    <cellStyle name="Note 2 2 7 4 6" xfId="49671"/>
    <cellStyle name="Note 2 2 7 4 7" xfId="49672"/>
    <cellStyle name="Note 2 2 7 4 8" xfId="49673"/>
    <cellStyle name="Note 2 2 7 4 9" xfId="49674"/>
    <cellStyle name="Note 2 2 7 5" xfId="49675"/>
    <cellStyle name="Note 2 2 7 5 10" xfId="49676"/>
    <cellStyle name="Note 2 2 7 5 11" xfId="49677"/>
    <cellStyle name="Note 2 2 7 5 12" xfId="49678"/>
    <cellStyle name="Note 2 2 7 5 13" xfId="49679"/>
    <cellStyle name="Note 2 2 7 5 2" xfId="49680"/>
    <cellStyle name="Note 2 2 7 5 2 10" xfId="49681"/>
    <cellStyle name="Note 2 2 7 5 2 2" xfId="49682"/>
    <cellStyle name="Note 2 2 7 5 2 2 2" xfId="49683"/>
    <cellStyle name="Note 2 2 7 5 2 2 3" xfId="49684"/>
    <cellStyle name="Note 2 2 7 5 2 2 4" xfId="49685"/>
    <cellStyle name="Note 2 2 7 5 2 2 5" xfId="49686"/>
    <cellStyle name="Note 2 2 7 5 2 2 6" xfId="49687"/>
    <cellStyle name="Note 2 2 7 5 2 2 7" xfId="49688"/>
    <cellStyle name="Note 2 2 7 5 2 2 8" xfId="49689"/>
    <cellStyle name="Note 2 2 7 5 2 2 9" xfId="49690"/>
    <cellStyle name="Note 2 2 7 5 2 3" xfId="49691"/>
    <cellStyle name="Note 2 2 7 5 2 4" xfId="49692"/>
    <cellStyle name="Note 2 2 7 5 2 5" xfId="49693"/>
    <cellStyle name="Note 2 2 7 5 2 6" xfId="49694"/>
    <cellStyle name="Note 2 2 7 5 2 7" xfId="49695"/>
    <cellStyle name="Note 2 2 7 5 2 8" xfId="49696"/>
    <cellStyle name="Note 2 2 7 5 2 9" xfId="49697"/>
    <cellStyle name="Note 2 2 7 5 3" xfId="49698"/>
    <cellStyle name="Note 2 2 7 5 3 2" xfId="49699"/>
    <cellStyle name="Note 2 2 7 5 3 3" xfId="49700"/>
    <cellStyle name="Note 2 2 7 5 3 4" xfId="49701"/>
    <cellStyle name="Note 2 2 7 5 3 5" xfId="49702"/>
    <cellStyle name="Note 2 2 7 5 3 6" xfId="49703"/>
    <cellStyle name="Note 2 2 7 5 3 7" xfId="49704"/>
    <cellStyle name="Note 2 2 7 5 3 8" xfId="49705"/>
    <cellStyle name="Note 2 2 7 5 4" xfId="49706"/>
    <cellStyle name="Note 2 2 7 5 4 2" xfId="49707"/>
    <cellStyle name="Note 2 2 7 5 4 3" xfId="49708"/>
    <cellStyle name="Note 2 2 7 5 4 4" xfId="49709"/>
    <cellStyle name="Note 2 2 7 5 4 5" xfId="49710"/>
    <cellStyle name="Note 2 2 7 5 4 6" xfId="49711"/>
    <cellStyle name="Note 2 2 7 5 4 7" xfId="49712"/>
    <cellStyle name="Note 2 2 7 5 4 8" xfId="49713"/>
    <cellStyle name="Note 2 2 7 5 4 9" xfId="49714"/>
    <cellStyle name="Note 2 2 7 5 5" xfId="49715"/>
    <cellStyle name="Note 2 2 7 5 6" xfId="49716"/>
    <cellStyle name="Note 2 2 7 5 7" xfId="49717"/>
    <cellStyle name="Note 2 2 7 5 8" xfId="49718"/>
    <cellStyle name="Note 2 2 7 5 9" xfId="49719"/>
    <cellStyle name="Note 2 2 7 6" xfId="49720"/>
    <cellStyle name="Note 2 2 7 6 10" xfId="49721"/>
    <cellStyle name="Note 2 2 7 6 2" xfId="49722"/>
    <cellStyle name="Note 2 2 7 6 2 2" xfId="49723"/>
    <cellStyle name="Note 2 2 7 6 2 3" xfId="49724"/>
    <cellStyle name="Note 2 2 7 6 2 4" xfId="49725"/>
    <cellStyle name="Note 2 2 7 6 2 5" xfId="49726"/>
    <cellStyle name="Note 2 2 7 6 2 6" xfId="49727"/>
    <cellStyle name="Note 2 2 7 6 2 7" xfId="49728"/>
    <cellStyle name="Note 2 2 7 6 2 8" xfId="49729"/>
    <cellStyle name="Note 2 2 7 6 2 9" xfId="49730"/>
    <cellStyle name="Note 2 2 7 6 3" xfId="49731"/>
    <cellStyle name="Note 2 2 7 6 4" xfId="49732"/>
    <cellStyle name="Note 2 2 7 6 5" xfId="49733"/>
    <cellStyle name="Note 2 2 7 6 6" xfId="49734"/>
    <cellStyle name="Note 2 2 7 6 7" xfId="49735"/>
    <cellStyle name="Note 2 2 7 6 8" xfId="49736"/>
    <cellStyle name="Note 2 2 7 6 9" xfId="49737"/>
    <cellStyle name="Note 2 2 7 7" xfId="49738"/>
    <cellStyle name="Note 2 2 7 7 2" xfId="49739"/>
    <cellStyle name="Note 2 2 7 7 3" xfId="49740"/>
    <cellStyle name="Note 2 2 7 7 4" xfId="49741"/>
    <cellStyle name="Note 2 2 7 7 5" xfId="49742"/>
    <cellStyle name="Note 2 2 7 7 6" xfId="49743"/>
    <cellStyle name="Note 2 2 7 7 7" xfId="49744"/>
    <cellStyle name="Note 2 2 7 7 8" xfId="49745"/>
    <cellStyle name="Note 2 2 7 8" xfId="49746"/>
    <cellStyle name="Note 2 2 7 8 2" xfId="49747"/>
    <cellStyle name="Note 2 2 7 8 3" xfId="49748"/>
    <cellStyle name="Note 2 2 7 8 4" xfId="49749"/>
    <cellStyle name="Note 2 2 7 8 5" xfId="49750"/>
    <cellStyle name="Note 2 2 7 8 6" xfId="49751"/>
    <cellStyle name="Note 2 2 7 8 7" xfId="49752"/>
    <cellStyle name="Note 2 2 7 8 8" xfId="49753"/>
    <cellStyle name="Note 2 2 7 8 9" xfId="49754"/>
    <cellStyle name="Note 2 2 7 9" xfId="49755"/>
    <cellStyle name="Note 2 2 8" xfId="9826"/>
    <cellStyle name="Note 2 2 8 10" xfId="49756"/>
    <cellStyle name="Note 2 2 8 11" xfId="49757"/>
    <cellStyle name="Note 2 2 8 12" xfId="49758"/>
    <cellStyle name="Note 2 2 8 13" xfId="49759"/>
    <cellStyle name="Note 2 2 8 14" xfId="49760"/>
    <cellStyle name="Note 2 2 8 15" xfId="49761"/>
    <cellStyle name="Note 2 2 8 16" xfId="49762"/>
    <cellStyle name="Note 2 2 8 17" xfId="49763"/>
    <cellStyle name="Note 2 2 8 18" xfId="49764"/>
    <cellStyle name="Note 2 2 8 19" xfId="49765"/>
    <cellStyle name="Note 2 2 8 2" xfId="49766"/>
    <cellStyle name="Note 2 2 8 2 10" xfId="49767"/>
    <cellStyle name="Note 2 2 8 2 11" xfId="49768"/>
    <cellStyle name="Note 2 2 8 2 12" xfId="49769"/>
    <cellStyle name="Note 2 2 8 2 13" xfId="49770"/>
    <cellStyle name="Note 2 2 8 2 2" xfId="49771"/>
    <cellStyle name="Note 2 2 8 2 2 10" xfId="49772"/>
    <cellStyle name="Note 2 2 8 2 2 2" xfId="49773"/>
    <cellStyle name="Note 2 2 8 2 2 2 2" xfId="49774"/>
    <cellStyle name="Note 2 2 8 2 2 2 3" xfId="49775"/>
    <cellStyle name="Note 2 2 8 2 2 2 4" xfId="49776"/>
    <cellStyle name="Note 2 2 8 2 2 2 5" xfId="49777"/>
    <cellStyle name="Note 2 2 8 2 2 2 6" xfId="49778"/>
    <cellStyle name="Note 2 2 8 2 2 2 7" xfId="49779"/>
    <cellStyle name="Note 2 2 8 2 2 2 8" xfId="49780"/>
    <cellStyle name="Note 2 2 8 2 2 2 9" xfId="49781"/>
    <cellStyle name="Note 2 2 8 2 2 3" xfId="49782"/>
    <cellStyle name="Note 2 2 8 2 2 4" xfId="49783"/>
    <cellStyle name="Note 2 2 8 2 2 5" xfId="49784"/>
    <cellStyle name="Note 2 2 8 2 2 6" xfId="49785"/>
    <cellStyle name="Note 2 2 8 2 2 7" xfId="49786"/>
    <cellStyle name="Note 2 2 8 2 2 8" xfId="49787"/>
    <cellStyle name="Note 2 2 8 2 2 9" xfId="49788"/>
    <cellStyle name="Note 2 2 8 2 3" xfId="49789"/>
    <cellStyle name="Note 2 2 8 2 3 2" xfId="49790"/>
    <cellStyle name="Note 2 2 8 2 3 3" xfId="49791"/>
    <cellStyle name="Note 2 2 8 2 3 4" xfId="49792"/>
    <cellStyle name="Note 2 2 8 2 3 5" xfId="49793"/>
    <cellStyle name="Note 2 2 8 2 3 6" xfId="49794"/>
    <cellStyle name="Note 2 2 8 2 3 7" xfId="49795"/>
    <cellStyle name="Note 2 2 8 2 3 8" xfId="49796"/>
    <cellStyle name="Note 2 2 8 2 4" xfId="49797"/>
    <cellStyle name="Note 2 2 8 2 4 2" xfId="49798"/>
    <cellStyle name="Note 2 2 8 2 4 3" xfId="49799"/>
    <cellStyle name="Note 2 2 8 2 4 4" xfId="49800"/>
    <cellStyle name="Note 2 2 8 2 4 5" xfId="49801"/>
    <cellStyle name="Note 2 2 8 2 4 6" xfId="49802"/>
    <cellStyle name="Note 2 2 8 2 4 7" xfId="49803"/>
    <cellStyle name="Note 2 2 8 2 4 8" xfId="49804"/>
    <cellStyle name="Note 2 2 8 2 4 9" xfId="49805"/>
    <cellStyle name="Note 2 2 8 2 5" xfId="49806"/>
    <cellStyle name="Note 2 2 8 2 6" xfId="49807"/>
    <cellStyle name="Note 2 2 8 2 7" xfId="49808"/>
    <cellStyle name="Note 2 2 8 2 8" xfId="49809"/>
    <cellStyle name="Note 2 2 8 2 9" xfId="49810"/>
    <cellStyle name="Note 2 2 8 3" xfId="49811"/>
    <cellStyle name="Note 2 2 8 3 10" xfId="49812"/>
    <cellStyle name="Note 2 2 8 3 11" xfId="49813"/>
    <cellStyle name="Note 2 2 8 3 12" xfId="49814"/>
    <cellStyle name="Note 2 2 8 3 13" xfId="49815"/>
    <cellStyle name="Note 2 2 8 3 2" xfId="49816"/>
    <cellStyle name="Note 2 2 8 3 2 10" xfId="49817"/>
    <cellStyle name="Note 2 2 8 3 2 2" xfId="49818"/>
    <cellStyle name="Note 2 2 8 3 2 2 2" xfId="49819"/>
    <cellStyle name="Note 2 2 8 3 2 2 3" xfId="49820"/>
    <cellStyle name="Note 2 2 8 3 2 2 4" xfId="49821"/>
    <cellStyle name="Note 2 2 8 3 2 2 5" xfId="49822"/>
    <cellStyle name="Note 2 2 8 3 2 2 6" xfId="49823"/>
    <cellStyle name="Note 2 2 8 3 2 2 7" xfId="49824"/>
    <cellStyle name="Note 2 2 8 3 2 2 8" xfId="49825"/>
    <cellStyle name="Note 2 2 8 3 2 2 9" xfId="49826"/>
    <cellStyle name="Note 2 2 8 3 2 3" xfId="49827"/>
    <cellStyle name="Note 2 2 8 3 2 4" xfId="49828"/>
    <cellStyle name="Note 2 2 8 3 2 5" xfId="49829"/>
    <cellStyle name="Note 2 2 8 3 2 6" xfId="49830"/>
    <cellStyle name="Note 2 2 8 3 2 7" xfId="49831"/>
    <cellStyle name="Note 2 2 8 3 2 8" xfId="49832"/>
    <cellStyle name="Note 2 2 8 3 2 9" xfId="49833"/>
    <cellStyle name="Note 2 2 8 3 3" xfId="49834"/>
    <cellStyle name="Note 2 2 8 3 3 2" xfId="49835"/>
    <cellStyle name="Note 2 2 8 3 3 3" xfId="49836"/>
    <cellStyle name="Note 2 2 8 3 3 4" xfId="49837"/>
    <cellStyle name="Note 2 2 8 3 3 5" xfId="49838"/>
    <cellStyle name="Note 2 2 8 3 3 6" xfId="49839"/>
    <cellStyle name="Note 2 2 8 3 3 7" xfId="49840"/>
    <cellStyle name="Note 2 2 8 3 3 8" xfId="49841"/>
    <cellStyle name="Note 2 2 8 3 4" xfId="49842"/>
    <cellStyle name="Note 2 2 8 3 4 2" xfId="49843"/>
    <cellStyle name="Note 2 2 8 3 4 3" xfId="49844"/>
    <cellStyle name="Note 2 2 8 3 4 4" xfId="49845"/>
    <cellStyle name="Note 2 2 8 3 4 5" xfId="49846"/>
    <cellStyle name="Note 2 2 8 3 4 6" xfId="49847"/>
    <cellStyle name="Note 2 2 8 3 4 7" xfId="49848"/>
    <cellStyle name="Note 2 2 8 3 4 8" xfId="49849"/>
    <cellStyle name="Note 2 2 8 3 4 9" xfId="49850"/>
    <cellStyle name="Note 2 2 8 3 5" xfId="49851"/>
    <cellStyle name="Note 2 2 8 3 6" xfId="49852"/>
    <cellStyle name="Note 2 2 8 3 7" xfId="49853"/>
    <cellStyle name="Note 2 2 8 3 8" xfId="49854"/>
    <cellStyle name="Note 2 2 8 3 9" xfId="49855"/>
    <cellStyle name="Note 2 2 8 4" xfId="49856"/>
    <cellStyle name="Note 2 2 8 4 10" xfId="49857"/>
    <cellStyle name="Note 2 2 8 4 11" xfId="49858"/>
    <cellStyle name="Note 2 2 8 4 12" xfId="49859"/>
    <cellStyle name="Note 2 2 8 4 13" xfId="49860"/>
    <cellStyle name="Note 2 2 8 4 2" xfId="49861"/>
    <cellStyle name="Note 2 2 8 4 2 10" xfId="49862"/>
    <cellStyle name="Note 2 2 8 4 2 2" xfId="49863"/>
    <cellStyle name="Note 2 2 8 4 2 2 2" xfId="49864"/>
    <cellStyle name="Note 2 2 8 4 2 2 3" xfId="49865"/>
    <cellStyle name="Note 2 2 8 4 2 2 4" xfId="49866"/>
    <cellStyle name="Note 2 2 8 4 2 2 5" xfId="49867"/>
    <cellStyle name="Note 2 2 8 4 2 2 6" xfId="49868"/>
    <cellStyle name="Note 2 2 8 4 2 2 7" xfId="49869"/>
    <cellStyle name="Note 2 2 8 4 2 2 8" xfId="49870"/>
    <cellStyle name="Note 2 2 8 4 2 2 9" xfId="49871"/>
    <cellStyle name="Note 2 2 8 4 2 3" xfId="49872"/>
    <cellStyle name="Note 2 2 8 4 2 4" xfId="49873"/>
    <cellStyle name="Note 2 2 8 4 2 5" xfId="49874"/>
    <cellStyle name="Note 2 2 8 4 2 6" xfId="49875"/>
    <cellStyle name="Note 2 2 8 4 2 7" xfId="49876"/>
    <cellStyle name="Note 2 2 8 4 2 8" xfId="49877"/>
    <cellStyle name="Note 2 2 8 4 2 9" xfId="49878"/>
    <cellStyle name="Note 2 2 8 4 3" xfId="49879"/>
    <cellStyle name="Note 2 2 8 4 3 2" xfId="49880"/>
    <cellStyle name="Note 2 2 8 4 3 3" xfId="49881"/>
    <cellStyle name="Note 2 2 8 4 3 4" xfId="49882"/>
    <cellStyle name="Note 2 2 8 4 3 5" xfId="49883"/>
    <cellStyle name="Note 2 2 8 4 3 6" xfId="49884"/>
    <cellStyle name="Note 2 2 8 4 3 7" xfId="49885"/>
    <cellStyle name="Note 2 2 8 4 3 8" xfId="49886"/>
    <cellStyle name="Note 2 2 8 4 4" xfId="49887"/>
    <cellStyle name="Note 2 2 8 4 4 2" xfId="49888"/>
    <cellStyle name="Note 2 2 8 4 4 3" xfId="49889"/>
    <cellStyle name="Note 2 2 8 4 4 4" xfId="49890"/>
    <cellStyle name="Note 2 2 8 4 4 5" xfId="49891"/>
    <cellStyle name="Note 2 2 8 4 4 6" xfId="49892"/>
    <cellStyle name="Note 2 2 8 4 4 7" xfId="49893"/>
    <cellStyle name="Note 2 2 8 4 4 8" xfId="49894"/>
    <cellStyle name="Note 2 2 8 4 4 9" xfId="49895"/>
    <cellStyle name="Note 2 2 8 4 5" xfId="49896"/>
    <cellStyle name="Note 2 2 8 4 6" xfId="49897"/>
    <cellStyle name="Note 2 2 8 4 7" xfId="49898"/>
    <cellStyle name="Note 2 2 8 4 8" xfId="49899"/>
    <cellStyle name="Note 2 2 8 4 9" xfId="49900"/>
    <cellStyle name="Note 2 2 8 5" xfId="49901"/>
    <cellStyle name="Note 2 2 8 5 10" xfId="49902"/>
    <cellStyle name="Note 2 2 8 5 11" xfId="49903"/>
    <cellStyle name="Note 2 2 8 5 12" xfId="49904"/>
    <cellStyle name="Note 2 2 8 5 13" xfId="49905"/>
    <cellStyle name="Note 2 2 8 5 2" xfId="49906"/>
    <cellStyle name="Note 2 2 8 5 2 10" xfId="49907"/>
    <cellStyle name="Note 2 2 8 5 2 2" xfId="49908"/>
    <cellStyle name="Note 2 2 8 5 2 2 2" xfId="49909"/>
    <cellStyle name="Note 2 2 8 5 2 2 3" xfId="49910"/>
    <cellStyle name="Note 2 2 8 5 2 2 4" xfId="49911"/>
    <cellStyle name="Note 2 2 8 5 2 2 5" xfId="49912"/>
    <cellStyle name="Note 2 2 8 5 2 2 6" xfId="49913"/>
    <cellStyle name="Note 2 2 8 5 2 2 7" xfId="49914"/>
    <cellStyle name="Note 2 2 8 5 2 2 8" xfId="49915"/>
    <cellStyle name="Note 2 2 8 5 2 2 9" xfId="49916"/>
    <cellStyle name="Note 2 2 8 5 2 3" xfId="49917"/>
    <cellStyle name="Note 2 2 8 5 2 4" xfId="49918"/>
    <cellStyle name="Note 2 2 8 5 2 5" xfId="49919"/>
    <cellStyle name="Note 2 2 8 5 2 6" xfId="49920"/>
    <cellStyle name="Note 2 2 8 5 2 7" xfId="49921"/>
    <cellStyle name="Note 2 2 8 5 2 8" xfId="49922"/>
    <cellStyle name="Note 2 2 8 5 2 9" xfId="49923"/>
    <cellStyle name="Note 2 2 8 5 3" xfId="49924"/>
    <cellStyle name="Note 2 2 8 5 3 2" xfId="49925"/>
    <cellStyle name="Note 2 2 8 5 3 3" xfId="49926"/>
    <cellStyle name="Note 2 2 8 5 3 4" xfId="49927"/>
    <cellStyle name="Note 2 2 8 5 3 5" xfId="49928"/>
    <cellStyle name="Note 2 2 8 5 3 6" xfId="49929"/>
    <cellStyle name="Note 2 2 8 5 3 7" xfId="49930"/>
    <cellStyle name="Note 2 2 8 5 3 8" xfId="49931"/>
    <cellStyle name="Note 2 2 8 5 4" xfId="49932"/>
    <cellStyle name="Note 2 2 8 5 4 2" xfId="49933"/>
    <cellStyle name="Note 2 2 8 5 4 3" xfId="49934"/>
    <cellStyle name="Note 2 2 8 5 4 4" xfId="49935"/>
    <cellStyle name="Note 2 2 8 5 4 5" xfId="49936"/>
    <cellStyle name="Note 2 2 8 5 4 6" xfId="49937"/>
    <cellStyle name="Note 2 2 8 5 4 7" xfId="49938"/>
    <cellStyle name="Note 2 2 8 5 4 8" xfId="49939"/>
    <cellStyle name="Note 2 2 8 5 4 9" xfId="49940"/>
    <cellStyle name="Note 2 2 8 5 5" xfId="49941"/>
    <cellStyle name="Note 2 2 8 5 6" xfId="49942"/>
    <cellStyle name="Note 2 2 8 5 7" xfId="49943"/>
    <cellStyle name="Note 2 2 8 5 8" xfId="49944"/>
    <cellStyle name="Note 2 2 8 5 9" xfId="49945"/>
    <cellStyle name="Note 2 2 8 6" xfId="49946"/>
    <cellStyle name="Note 2 2 8 6 10" xfId="49947"/>
    <cellStyle name="Note 2 2 8 6 2" xfId="49948"/>
    <cellStyle name="Note 2 2 8 6 2 2" xfId="49949"/>
    <cellStyle name="Note 2 2 8 6 2 3" xfId="49950"/>
    <cellStyle name="Note 2 2 8 6 2 4" xfId="49951"/>
    <cellStyle name="Note 2 2 8 6 2 5" xfId="49952"/>
    <cellStyle name="Note 2 2 8 6 2 6" xfId="49953"/>
    <cellStyle name="Note 2 2 8 6 2 7" xfId="49954"/>
    <cellStyle name="Note 2 2 8 6 2 8" xfId="49955"/>
    <cellStyle name="Note 2 2 8 6 2 9" xfId="49956"/>
    <cellStyle name="Note 2 2 8 6 3" xfId="49957"/>
    <cellStyle name="Note 2 2 8 6 4" xfId="49958"/>
    <cellStyle name="Note 2 2 8 6 5" xfId="49959"/>
    <cellStyle name="Note 2 2 8 6 6" xfId="49960"/>
    <cellStyle name="Note 2 2 8 6 7" xfId="49961"/>
    <cellStyle name="Note 2 2 8 6 8" xfId="49962"/>
    <cellStyle name="Note 2 2 8 6 9" xfId="49963"/>
    <cellStyle name="Note 2 2 8 7" xfId="49964"/>
    <cellStyle name="Note 2 2 8 7 2" xfId="49965"/>
    <cellStyle name="Note 2 2 8 7 3" xfId="49966"/>
    <cellStyle name="Note 2 2 8 7 4" xfId="49967"/>
    <cellStyle name="Note 2 2 8 7 5" xfId="49968"/>
    <cellStyle name="Note 2 2 8 7 6" xfId="49969"/>
    <cellStyle name="Note 2 2 8 7 7" xfId="49970"/>
    <cellStyle name="Note 2 2 8 7 8" xfId="49971"/>
    <cellStyle name="Note 2 2 8 8" xfId="49972"/>
    <cellStyle name="Note 2 2 8 8 2" xfId="49973"/>
    <cellStyle name="Note 2 2 8 8 3" xfId="49974"/>
    <cellStyle name="Note 2 2 8 8 4" xfId="49975"/>
    <cellStyle name="Note 2 2 8 8 5" xfId="49976"/>
    <cellStyle name="Note 2 2 8 8 6" xfId="49977"/>
    <cellStyle name="Note 2 2 8 8 7" xfId="49978"/>
    <cellStyle name="Note 2 2 8 8 8" xfId="49979"/>
    <cellStyle name="Note 2 2 8 8 9" xfId="49980"/>
    <cellStyle name="Note 2 2 8 9" xfId="49981"/>
    <cellStyle name="Note 2 2 9" xfId="49982"/>
    <cellStyle name="Note 2 2 9 10" xfId="49983"/>
    <cellStyle name="Note 2 2 9 11" xfId="49984"/>
    <cellStyle name="Note 2 2 9 12" xfId="49985"/>
    <cellStyle name="Note 2 2 9 13" xfId="49986"/>
    <cellStyle name="Note 2 2 9 14" xfId="49987"/>
    <cellStyle name="Note 2 2 9 15" xfId="49988"/>
    <cellStyle name="Note 2 2 9 16" xfId="49989"/>
    <cellStyle name="Note 2 2 9 17" xfId="49990"/>
    <cellStyle name="Note 2 2 9 18" xfId="49991"/>
    <cellStyle name="Note 2 2 9 19" xfId="49992"/>
    <cellStyle name="Note 2 2 9 2" xfId="49993"/>
    <cellStyle name="Note 2 2 9 2 10" xfId="49994"/>
    <cellStyle name="Note 2 2 9 2 2" xfId="49995"/>
    <cellStyle name="Note 2 2 9 2 2 2" xfId="49996"/>
    <cellStyle name="Note 2 2 9 2 2 3" xfId="49997"/>
    <cellStyle name="Note 2 2 9 2 2 4" xfId="49998"/>
    <cellStyle name="Note 2 2 9 2 2 5" xfId="49999"/>
    <cellStyle name="Note 2 2 9 2 2 6" xfId="50000"/>
    <cellStyle name="Note 2 2 9 2 2 7" xfId="50001"/>
    <cellStyle name="Note 2 2 9 2 2 8" xfId="50002"/>
    <cellStyle name="Note 2 2 9 2 2 9" xfId="50003"/>
    <cellStyle name="Note 2 2 9 2 3" xfId="50004"/>
    <cellStyle name="Note 2 2 9 2 4" xfId="50005"/>
    <cellStyle name="Note 2 2 9 2 5" xfId="50006"/>
    <cellStyle name="Note 2 2 9 2 6" xfId="50007"/>
    <cellStyle name="Note 2 2 9 2 7" xfId="50008"/>
    <cellStyle name="Note 2 2 9 2 8" xfId="50009"/>
    <cellStyle name="Note 2 2 9 2 9" xfId="50010"/>
    <cellStyle name="Note 2 2 9 3" xfId="50011"/>
    <cellStyle name="Note 2 2 9 3 2" xfId="50012"/>
    <cellStyle name="Note 2 2 9 3 3" xfId="50013"/>
    <cellStyle name="Note 2 2 9 3 4" xfId="50014"/>
    <cellStyle name="Note 2 2 9 3 5" xfId="50015"/>
    <cellStyle name="Note 2 2 9 3 6" xfId="50016"/>
    <cellStyle name="Note 2 2 9 3 7" xfId="50017"/>
    <cellStyle name="Note 2 2 9 3 8" xfId="50018"/>
    <cellStyle name="Note 2 2 9 4" xfId="50019"/>
    <cellStyle name="Note 2 2 9 4 2" xfId="50020"/>
    <cellStyle name="Note 2 2 9 4 3" xfId="50021"/>
    <cellStyle name="Note 2 2 9 4 4" xfId="50022"/>
    <cellStyle name="Note 2 2 9 4 5" xfId="50023"/>
    <cellStyle name="Note 2 2 9 4 6" xfId="50024"/>
    <cellStyle name="Note 2 2 9 4 7" xfId="50025"/>
    <cellStyle name="Note 2 2 9 4 8" xfId="50026"/>
    <cellStyle name="Note 2 2 9 4 9" xfId="50027"/>
    <cellStyle name="Note 2 2 9 5" xfId="50028"/>
    <cellStyle name="Note 2 2 9 6" xfId="50029"/>
    <cellStyle name="Note 2 2 9 7" xfId="50030"/>
    <cellStyle name="Note 2 2 9 8" xfId="50031"/>
    <cellStyle name="Note 2 2 9 9" xfId="50032"/>
    <cellStyle name="Note 2 20" xfId="50033"/>
    <cellStyle name="Note 2 20 2" xfId="50034"/>
    <cellStyle name="Note 2 21" xfId="50035"/>
    <cellStyle name="Note 2 22" xfId="50036"/>
    <cellStyle name="Note 2 23" xfId="50037"/>
    <cellStyle name="Note 2 24" xfId="50038"/>
    <cellStyle name="Note 2 25" xfId="50039"/>
    <cellStyle name="Note 2 26" xfId="50040"/>
    <cellStyle name="Note 2 27" xfId="50041"/>
    <cellStyle name="Note 2 28" xfId="50042"/>
    <cellStyle name="Note 2 29" xfId="50043"/>
    <cellStyle name="Note 2 3" xfId="81"/>
    <cellStyle name="Note 2 3 10" xfId="50044"/>
    <cellStyle name="Note 2 3 10 2" xfId="50045"/>
    <cellStyle name="Note 2 3 10 3" xfId="50046"/>
    <cellStyle name="Note 2 3 10 4" xfId="50047"/>
    <cellStyle name="Note 2 3 10 5" xfId="50048"/>
    <cellStyle name="Note 2 3 10 6" xfId="50049"/>
    <cellStyle name="Note 2 3 10 7" xfId="50050"/>
    <cellStyle name="Note 2 3 10 8" xfId="50051"/>
    <cellStyle name="Note 2 3 10 9" xfId="50052"/>
    <cellStyle name="Note 2 3 11" xfId="50053"/>
    <cellStyle name="Note 2 3 12" xfId="50054"/>
    <cellStyle name="Note 2 3 13" xfId="50055"/>
    <cellStyle name="Note 2 3 14" xfId="50056"/>
    <cellStyle name="Note 2 3 15" xfId="50057"/>
    <cellStyle name="Note 2 3 16" xfId="50058"/>
    <cellStyle name="Note 2 3 17" xfId="50059"/>
    <cellStyle name="Note 2 3 18" xfId="50060"/>
    <cellStyle name="Note 2 3 19" xfId="50061"/>
    <cellStyle name="Note 2 3 2" xfId="4559"/>
    <cellStyle name="Note 2 3 2 10" xfId="50062"/>
    <cellStyle name="Note 2 3 2 10 2" xfId="50063"/>
    <cellStyle name="Note 2 3 2 10 3" xfId="50064"/>
    <cellStyle name="Note 2 3 2 10 4" xfId="50065"/>
    <cellStyle name="Note 2 3 2 10 5" xfId="50066"/>
    <cellStyle name="Note 2 3 2 10 6" xfId="50067"/>
    <cellStyle name="Note 2 3 2 10 7" xfId="50068"/>
    <cellStyle name="Note 2 3 2 10 8" xfId="50069"/>
    <cellStyle name="Note 2 3 2 10 9" xfId="50070"/>
    <cellStyle name="Note 2 3 2 11" xfId="50071"/>
    <cellStyle name="Note 2 3 2 12" xfId="50072"/>
    <cellStyle name="Note 2 3 2 13" xfId="50073"/>
    <cellStyle name="Note 2 3 2 14" xfId="50074"/>
    <cellStyle name="Note 2 3 2 15" xfId="50075"/>
    <cellStyle name="Note 2 3 2 16" xfId="50076"/>
    <cellStyle name="Note 2 3 2 17" xfId="50077"/>
    <cellStyle name="Note 2 3 2 18" xfId="50078"/>
    <cellStyle name="Note 2 3 2 19" xfId="50079"/>
    <cellStyle name="Note 2 3 2 2" xfId="50080"/>
    <cellStyle name="Note 2 3 2 2 10" xfId="50081"/>
    <cellStyle name="Note 2 3 2 2 11" xfId="50082"/>
    <cellStyle name="Note 2 3 2 2 12" xfId="50083"/>
    <cellStyle name="Note 2 3 2 2 13" xfId="50084"/>
    <cellStyle name="Note 2 3 2 2 14" xfId="50085"/>
    <cellStyle name="Note 2 3 2 2 15" xfId="50086"/>
    <cellStyle name="Note 2 3 2 2 16" xfId="50087"/>
    <cellStyle name="Note 2 3 2 2 17" xfId="50088"/>
    <cellStyle name="Note 2 3 2 2 18" xfId="50089"/>
    <cellStyle name="Note 2 3 2 2 19" xfId="50090"/>
    <cellStyle name="Note 2 3 2 2 2" xfId="50091"/>
    <cellStyle name="Note 2 3 2 2 2 10" xfId="50092"/>
    <cellStyle name="Note 2 3 2 2 2 10 2" xfId="50093"/>
    <cellStyle name="Note 2 3 2 2 2 10 3" xfId="50094"/>
    <cellStyle name="Note 2 3 2 2 2 10 4" xfId="50095"/>
    <cellStyle name="Note 2 3 2 2 2 10 5" xfId="50096"/>
    <cellStyle name="Note 2 3 2 2 2 10 6" xfId="50097"/>
    <cellStyle name="Note 2 3 2 2 2 10 7" xfId="50098"/>
    <cellStyle name="Note 2 3 2 2 2 10 8" xfId="50099"/>
    <cellStyle name="Note 2 3 2 2 2 11" xfId="50100"/>
    <cellStyle name="Note 2 3 2 2 2 12" xfId="50101"/>
    <cellStyle name="Note 2 3 2 2 2 13" xfId="50102"/>
    <cellStyle name="Note 2 3 2 2 2 14" xfId="50103"/>
    <cellStyle name="Note 2 3 2 2 2 15" xfId="50104"/>
    <cellStyle name="Note 2 3 2 2 2 16" xfId="50105"/>
    <cellStyle name="Note 2 3 2 2 2 17" xfId="50106"/>
    <cellStyle name="Note 2 3 2 2 2 18" xfId="50107"/>
    <cellStyle name="Note 2 3 2 2 2 19" xfId="50108"/>
    <cellStyle name="Note 2 3 2 2 2 2" xfId="50109"/>
    <cellStyle name="Note 2 3 2 2 2 2 10" xfId="50110"/>
    <cellStyle name="Note 2 3 2 2 2 2 11" xfId="50111"/>
    <cellStyle name="Note 2 3 2 2 2 2 12" xfId="50112"/>
    <cellStyle name="Note 2 3 2 2 2 2 13" xfId="50113"/>
    <cellStyle name="Note 2 3 2 2 2 2 14" xfId="50114"/>
    <cellStyle name="Note 2 3 2 2 2 2 15" xfId="50115"/>
    <cellStyle name="Note 2 3 2 2 2 2 16" xfId="50116"/>
    <cellStyle name="Note 2 3 2 2 2 2 17" xfId="50117"/>
    <cellStyle name="Note 2 3 2 2 2 2 18" xfId="50118"/>
    <cellStyle name="Note 2 3 2 2 2 2 19" xfId="50119"/>
    <cellStyle name="Note 2 3 2 2 2 2 2" xfId="50120"/>
    <cellStyle name="Note 2 3 2 2 2 2 2 10" xfId="50121"/>
    <cellStyle name="Note 2 3 2 2 2 2 2 2" xfId="50122"/>
    <cellStyle name="Note 2 3 2 2 2 2 2 2 2" xfId="50123"/>
    <cellStyle name="Note 2 3 2 2 2 2 2 2 3" xfId="50124"/>
    <cellStyle name="Note 2 3 2 2 2 2 2 2 4" xfId="50125"/>
    <cellStyle name="Note 2 3 2 2 2 2 2 2 5" xfId="50126"/>
    <cellStyle name="Note 2 3 2 2 2 2 2 2 6" xfId="50127"/>
    <cellStyle name="Note 2 3 2 2 2 2 2 2 7" xfId="50128"/>
    <cellStyle name="Note 2 3 2 2 2 2 2 2 8" xfId="50129"/>
    <cellStyle name="Note 2 3 2 2 2 2 2 2 9" xfId="50130"/>
    <cellStyle name="Note 2 3 2 2 2 2 2 3" xfId="50131"/>
    <cellStyle name="Note 2 3 2 2 2 2 2 3 2" xfId="50132"/>
    <cellStyle name="Note 2 3 2 2 2 2 2 4" xfId="50133"/>
    <cellStyle name="Note 2 3 2 2 2 2 2 4 2" xfId="50134"/>
    <cellStyle name="Note 2 3 2 2 2 2 2 5" xfId="50135"/>
    <cellStyle name="Note 2 3 2 2 2 2 2 6" xfId="50136"/>
    <cellStyle name="Note 2 3 2 2 2 2 2 7" xfId="50137"/>
    <cellStyle name="Note 2 3 2 2 2 2 2 8" xfId="50138"/>
    <cellStyle name="Note 2 3 2 2 2 2 2 9" xfId="50139"/>
    <cellStyle name="Note 2 3 2 2 2 2 20" xfId="50140"/>
    <cellStyle name="Note 2 3 2 2 2 2 21" xfId="50141"/>
    <cellStyle name="Note 2 3 2 2 2 2 22" xfId="50142"/>
    <cellStyle name="Note 2 3 2 2 2 2 23" xfId="50143"/>
    <cellStyle name="Note 2 3 2 2 2 2 24" xfId="50144"/>
    <cellStyle name="Note 2 3 2 2 2 2 25" xfId="50145"/>
    <cellStyle name="Note 2 3 2 2 2 2 3" xfId="50146"/>
    <cellStyle name="Note 2 3 2 2 2 2 3 2" xfId="50147"/>
    <cellStyle name="Note 2 3 2 2 2 2 3 3" xfId="50148"/>
    <cellStyle name="Note 2 3 2 2 2 2 3 4" xfId="50149"/>
    <cellStyle name="Note 2 3 2 2 2 2 3 5" xfId="50150"/>
    <cellStyle name="Note 2 3 2 2 2 2 3 6" xfId="50151"/>
    <cellStyle name="Note 2 3 2 2 2 2 3 7" xfId="50152"/>
    <cellStyle name="Note 2 3 2 2 2 2 3 8" xfId="50153"/>
    <cellStyle name="Note 2 3 2 2 2 2 3 9" xfId="50154"/>
    <cellStyle name="Note 2 3 2 2 2 2 4" xfId="50155"/>
    <cellStyle name="Note 2 3 2 2 2 2 4 2" xfId="50156"/>
    <cellStyle name="Note 2 3 2 2 2 2 4 3" xfId="50157"/>
    <cellStyle name="Note 2 3 2 2 2 2 4 4" xfId="50158"/>
    <cellStyle name="Note 2 3 2 2 2 2 4 5" xfId="50159"/>
    <cellStyle name="Note 2 3 2 2 2 2 4 6" xfId="50160"/>
    <cellStyle name="Note 2 3 2 2 2 2 4 7" xfId="50161"/>
    <cellStyle name="Note 2 3 2 2 2 2 4 8" xfId="50162"/>
    <cellStyle name="Note 2 3 2 2 2 2 4 9" xfId="50163"/>
    <cellStyle name="Note 2 3 2 2 2 2 5" xfId="50164"/>
    <cellStyle name="Note 2 3 2 2 2 2 5 2" xfId="50165"/>
    <cellStyle name="Note 2 3 2 2 2 2 5 3" xfId="50166"/>
    <cellStyle name="Note 2 3 2 2 2 2 5 4" xfId="50167"/>
    <cellStyle name="Note 2 3 2 2 2 2 5 5" xfId="50168"/>
    <cellStyle name="Note 2 3 2 2 2 2 5 6" xfId="50169"/>
    <cellStyle name="Note 2 3 2 2 2 2 5 7" xfId="50170"/>
    <cellStyle name="Note 2 3 2 2 2 2 5 8" xfId="50171"/>
    <cellStyle name="Note 2 3 2 2 2 2 5 9" xfId="50172"/>
    <cellStyle name="Note 2 3 2 2 2 2 6" xfId="50173"/>
    <cellStyle name="Note 2 3 2 2 2 2 6 2" xfId="50174"/>
    <cellStyle name="Note 2 3 2 2 2 2 6 3" xfId="50175"/>
    <cellStyle name="Note 2 3 2 2 2 2 6 4" xfId="50176"/>
    <cellStyle name="Note 2 3 2 2 2 2 6 5" xfId="50177"/>
    <cellStyle name="Note 2 3 2 2 2 2 6 6" xfId="50178"/>
    <cellStyle name="Note 2 3 2 2 2 2 6 7" xfId="50179"/>
    <cellStyle name="Note 2 3 2 2 2 2 6 8" xfId="50180"/>
    <cellStyle name="Note 2 3 2 2 2 2 6 9" xfId="50181"/>
    <cellStyle name="Note 2 3 2 2 2 2 7" xfId="50182"/>
    <cellStyle name="Note 2 3 2 2 2 2 7 2" xfId="50183"/>
    <cellStyle name="Note 2 3 2 2 2 2 7 3" xfId="50184"/>
    <cellStyle name="Note 2 3 2 2 2 2 7 4" xfId="50185"/>
    <cellStyle name="Note 2 3 2 2 2 2 7 5" xfId="50186"/>
    <cellStyle name="Note 2 3 2 2 2 2 7 6" xfId="50187"/>
    <cellStyle name="Note 2 3 2 2 2 2 7 7" xfId="50188"/>
    <cellStyle name="Note 2 3 2 2 2 2 7 8" xfId="50189"/>
    <cellStyle name="Note 2 3 2 2 2 2 8" xfId="50190"/>
    <cellStyle name="Note 2 3 2 2 2 2 9" xfId="50191"/>
    <cellStyle name="Note 2 3 2 2 2 20" xfId="50192"/>
    <cellStyle name="Note 2 3 2 2 2 21" xfId="50193"/>
    <cellStyle name="Note 2 3 2 2 2 22" xfId="50194"/>
    <cellStyle name="Note 2 3 2 2 2 23" xfId="50195"/>
    <cellStyle name="Note 2 3 2 2 2 24" xfId="50196"/>
    <cellStyle name="Note 2 3 2 2 2 25" xfId="50197"/>
    <cellStyle name="Note 2 3 2 2 2 26" xfId="50198"/>
    <cellStyle name="Note 2 3 2 2 2 27" xfId="50199"/>
    <cellStyle name="Note 2 3 2 2 2 3" xfId="50200"/>
    <cellStyle name="Note 2 3 2 2 2 3 10" xfId="50201"/>
    <cellStyle name="Note 2 3 2 2 2 3 11" xfId="50202"/>
    <cellStyle name="Note 2 3 2 2 2 3 12" xfId="50203"/>
    <cellStyle name="Note 2 3 2 2 2 3 13" xfId="50204"/>
    <cellStyle name="Note 2 3 2 2 2 3 14" xfId="50205"/>
    <cellStyle name="Note 2 3 2 2 2 3 15" xfId="50206"/>
    <cellStyle name="Note 2 3 2 2 2 3 16" xfId="50207"/>
    <cellStyle name="Note 2 3 2 2 2 3 17" xfId="50208"/>
    <cellStyle name="Note 2 3 2 2 2 3 18" xfId="50209"/>
    <cellStyle name="Note 2 3 2 2 2 3 19" xfId="50210"/>
    <cellStyle name="Note 2 3 2 2 2 3 2" xfId="50211"/>
    <cellStyle name="Note 2 3 2 2 2 3 2 10" xfId="50212"/>
    <cellStyle name="Note 2 3 2 2 2 3 2 2" xfId="50213"/>
    <cellStyle name="Note 2 3 2 2 2 3 2 2 2" xfId="50214"/>
    <cellStyle name="Note 2 3 2 2 2 3 2 2 3" xfId="50215"/>
    <cellStyle name="Note 2 3 2 2 2 3 2 2 4" xfId="50216"/>
    <cellStyle name="Note 2 3 2 2 2 3 2 2 5" xfId="50217"/>
    <cellStyle name="Note 2 3 2 2 2 3 2 2 6" xfId="50218"/>
    <cellStyle name="Note 2 3 2 2 2 3 2 2 7" xfId="50219"/>
    <cellStyle name="Note 2 3 2 2 2 3 2 2 8" xfId="50220"/>
    <cellStyle name="Note 2 3 2 2 2 3 2 2 9" xfId="50221"/>
    <cellStyle name="Note 2 3 2 2 2 3 2 3" xfId="50222"/>
    <cellStyle name="Note 2 3 2 2 2 3 2 4" xfId="50223"/>
    <cellStyle name="Note 2 3 2 2 2 3 2 5" xfId="50224"/>
    <cellStyle name="Note 2 3 2 2 2 3 2 6" xfId="50225"/>
    <cellStyle name="Note 2 3 2 2 2 3 2 7" xfId="50226"/>
    <cellStyle name="Note 2 3 2 2 2 3 2 8" xfId="50227"/>
    <cellStyle name="Note 2 3 2 2 2 3 2 9" xfId="50228"/>
    <cellStyle name="Note 2 3 2 2 2 3 20" xfId="50229"/>
    <cellStyle name="Note 2 3 2 2 2 3 21" xfId="50230"/>
    <cellStyle name="Note 2 3 2 2 2 3 22" xfId="50231"/>
    <cellStyle name="Note 2 3 2 2 2 3 23" xfId="50232"/>
    <cellStyle name="Note 2 3 2 2 2 3 24" xfId="50233"/>
    <cellStyle name="Note 2 3 2 2 2 3 3" xfId="50234"/>
    <cellStyle name="Note 2 3 2 2 2 3 3 2" xfId="50235"/>
    <cellStyle name="Note 2 3 2 2 2 3 3 3" xfId="50236"/>
    <cellStyle name="Note 2 3 2 2 2 3 3 4" xfId="50237"/>
    <cellStyle name="Note 2 3 2 2 2 3 3 5" xfId="50238"/>
    <cellStyle name="Note 2 3 2 2 2 3 3 6" xfId="50239"/>
    <cellStyle name="Note 2 3 2 2 2 3 3 7" xfId="50240"/>
    <cellStyle name="Note 2 3 2 2 2 3 3 8" xfId="50241"/>
    <cellStyle name="Note 2 3 2 2 2 3 4" xfId="50242"/>
    <cellStyle name="Note 2 3 2 2 2 3 4 2" xfId="50243"/>
    <cellStyle name="Note 2 3 2 2 2 3 4 3" xfId="50244"/>
    <cellStyle name="Note 2 3 2 2 2 3 4 4" xfId="50245"/>
    <cellStyle name="Note 2 3 2 2 2 3 4 5" xfId="50246"/>
    <cellStyle name="Note 2 3 2 2 2 3 4 6" xfId="50247"/>
    <cellStyle name="Note 2 3 2 2 2 3 4 7" xfId="50248"/>
    <cellStyle name="Note 2 3 2 2 2 3 4 8" xfId="50249"/>
    <cellStyle name="Note 2 3 2 2 2 3 4 9" xfId="50250"/>
    <cellStyle name="Note 2 3 2 2 2 3 5" xfId="50251"/>
    <cellStyle name="Note 2 3 2 2 2 3 5 2" xfId="50252"/>
    <cellStyle name="Note 2 3 2 2 2 3 5 3" xfId="50253"/>
    <cellStyle name="Note 2 3 2 2 2 3 5 4" xfId="50254"/>
    <cellStyle name="Note 2 3 2 2 2 3 5 5" xfId="50255"/>
    <cellStyle name="Note 2 3 2 2 2 3 5 6" xfId="50256"/>
    <cellStyle name="Note 2 3 2 2 2 3 5 7" xfId="50257"/>
    <cellStyle name="Note 2 3 2 2 2 3 5 8" xfId="50258"/>
    <cellStyle name="Note 2 3 2 2 2 3 6" xfId="50259"/>
    <cellStyle name="Note 2 3 2 2 2 3 6 2" xfId="50260"/>
    <cellStyle name="Note 2 3 2 2 2 3 6 3" xfId="50261"/>
    <cellStyle name="Note 2 3 2 2 2 3 6 4" xfId="50262"/>
    <cellStyle name="Note 2 3 2 2 2 3 6 5" xfId="50263"/>
    <cellStyle name="Note 2 3 2 2 2 3 6 6" xfId="50264"/>
    <cellStyle name="Note 2 3 2 2 2 3 6 7" xfId="50265"/>
    <cellStyle name="Note 2 3 2 2 2 3 6 8" xfId="50266"/>
    <cellStyle name="Note 2 3 2 2 2 3 7" xfId="50267"/>
    <cellStyle name="Note 2 3 2 2 2 3 7 2" xfId="50268"/>
    <cellStyle name="Note 2 3 2 2 2 3 7 3" xfId="50269"/>
    <cellStyle name="Note 2 3 2 2 2 3 7 4" xfId="50270"/>
    <cellStyle name="Note 2 3 2 2 2 3 7 5" xfId="50271"/>
    <cellStyle name="Note 2 3 2 2 2 3 7 6" xfId="50272"/>
    <cellStyle name="Note 2 3 2 2 2 3 7 7" xfId="50273"/>
    <cellStyle name="Note 2 3 2 2 2 3 7 8" xfId="50274"/>
    <cellStyle name="Note 2 3 2 2 2 3 8" xfId="50275"/>
    <cellStyle name="Note 2 3 2 2 2 3 9" xfId="50276"/>
    <cellStyle name="Note 2 3 2 2 2 4" xfId="50277"/>
    <cellStyle name="Note 2 3 2 2 2 4 10" xfId="50278"/>
    <cellStyle name="Note 2 3 2 2 2 4 11" xfId="50279"/>
    <cellStyle name="Note 2 3 2 2 2 4 12" xfId="50280"/>
    <cellStyle name="Note 2 3 2 2 2 4 13" xfId="50281"/>
    <cellStyle name="Note 2 3 2 2 2 4 14" xfId="50282"/>
    <cellStyle name="Note 2 3 2 2 2 4 15" xfId="50283"/>
    <cellStyle name="Note 2 3 2 2 2 4 16" xfId="50284"/>
    <cellStyle name="Note 2 3 2 2 2 4 17" xfId="50285"/>
    <cellStyle name="Note 2 3 2 2 2 4 18" xfId="50286"/>
    <cellStyle name="Note 2 3 2 2 2 4 2" xfId="50287"/>
    <cellStyle name="Note 2 3 2 2 2 4 2 10" xfId="50288"/>
    <cellStyle name="Note 2 3 2 2 2 4 2 2" xfId="50289"/>
    <cellStyle name="Note 2 3 2 2 2 4 2 2 2" xfId="50290"/>
    <cellStyle name="Note 2 3 2 2 2 4 2 2 3" xfId="50291"/>
    <cellStyle name="Note 2 3 2 2 2 4 2 2 4" xfId="50292"/>
    <cellStyle name="Note 2 3 2 2 2 4 2 2 5" xfId="50293"/>
    <cellStyle name="Note 2 3 2 2 2 4 2 2 6" xfId="50294"/>
    <cellStyle name="Note 2 3 2 2 2 4 2 2 7" xfId="50295"/>
    <cellStyle name="Note 2 3 2 2 2 4 2 2 8" xfId="50296"/>
    <cellStyle name="Note 2 3 2 2 2 4 2 2 9" xfId="50297"/>
    <cellStyle name="Note 2 3 2 2 2 4 2 3" xfId="50298"/>
    <cellStyle name="Note 2 3 2 2 2 4 2 4" xfId="50299"/>
    <cellStyle name="Note 2 3 2 2 2 4 2 5" xfId="50300"/>
    <cellStyle name="Note 2 3 2 2 2 4 2 6" xfId="50301"/>
    <cellStyle name="Note 2 3 2 2 2 4 2 7" xfId="50302"/>
    <cellStyle name="Note 2 3 2 2 2 4 2 8" xfId="50303"/>
    <cellStyle name="Note 2 3 2 2 2 4 2 9" xfId="50304"/>
    <cellStyle name="Note 2 3 2 2 2 4 3" xfId="50305"/>
    <cellStyle name="Note 2 3 2 2 2 4 3 2" xfId="50306"/>
    <cellStyle name="Note 2 3 2 2 2 4 3 3" xfId="50307"/>
    <cellStyle name="Note 2 3 2 2 2 4 3 4" xfId="50308"/>
    <cellStyle name="Note 2 3 2 2 2 4 3 5" xfId="50309"/>
    <cellStyle name="Note 2 3 2 2 2 4 3 6" xfId="50310"/>
    <cellStyle name="Note 2 3 2 2 2 4 3 7" xfId="50311"/>
    <cellStyle name="Note 2 3 2 2 2 4 3 8" xfId="50312"/>
    <cellStyle name="Note 2 3 2 2 2 4 4" xfId="50313"/>
    <cellStyle name="Note 2 3 2 2 2 4 4 2" xfId="50314"/>
    <cellStyle name="Note 2 3 2 2 2 4 4 3" xfId="50315"/>
    <cellStyle name="Note 2 3 2 2 2 4 4 4" xfId="50316"/>
    <cellStyle name="Note 2 3 2 2 2 4 4 5" xfId="50317"/>
    <cellStyle name="Note 2 3 2 2 2 4 4 6" xfId="50318"/>
    <cellStyle name="Note 2 3 2 2 2 4 4 7" xfId="50319"/>
    <cellStyle name="Note 2 3 2 2 2 4 4 8" xfId="50320"/>
    <cellStyle name="Note 2 3 2 2 2 4 4 9" xfId="50321"/>
    <cellStyle name="Note 2 3 2 2 2 4 5" xfId="50322"/>
    <cellStyle name="Note 2 3 2 2 2 4 6" xfId="50323"/>
    <cellStyle name="Note 2 3 2 2 2 4 7" xfId="50324"/>
    <cellStyle name="Note 2 3 2 2 2 4 8" xfId="50325"/>
    <cellStyle name="Note 2 3 2 2 2 4 9" xfId="50326"/>
    <cellStyle name="Note 2 3 2 2 2 5" xfId="50327"/>
    <cellStyle name="Note 2 3 2 2 2 5 10" xfId="50328"/>
    <cellStyle name="Note 2 3 2 2 2 5 11" xfId="50329"/>
    <cellStyle name="Note 2 3 2 2 2 5 12" xfId="50330"/>
    <cellStyle name="Note 2 3 2 2 2 5 13" xfId="50331"/>
    <cellStyle name="Note 2 3 2 2 2 5 14" xfId="50332"/>
    <cellStyle name="Note 2 3 2 2 2 5 15" xfId="50333"/>
    <cellStyle name="Note 2 3 2 2 2 5 16" xfId="50334"/>
    <cellStyle name="Note 2 3 2 2 2 5 17" xfId="50335"/>
    <cellStyle name="Note 2 3 2 2 2 5 18" xfId="50336"/>
    <cellStyle name="Note 2 3 2 2 2 5 2" xfId="50337"/>
    <cellStyle name="Note 2 3 2 2 2 5 2 10" xfId="50338"/>
    <cellStyle name="Note 2 3 2 2 2 5 2 2" xfId="50339"/>
    <cellStyle name="Note 2 3 2 2 2 5 2 2 2" xfId="50340"/>
    <cellStyle name="Note 2 3 2 2 2 5 2 2 3" xfId="50341"/>
    <cellStyle name="Note 2 3 2 2 2 5 2 2 4" xfId="50342"/>
    <cellStyle name="Note 2 3 2 2 2 5 2 2 5" xfId="50343"/>
    <cellStyle name="Note 2 3 2 2 2 5 2 2 6" xfId="50344"/>
    <cellStyle name="Note 2 3 2 2 2 5 2 2 7" xfId="50345"/>
    <cellStyle name="Note 2 3 2 2 2 5 2 2 8" xfId="50346"/>
    <cellStyle name="Note 2 3 2 2 2 5 2 2 9" xfId="50347"/>
    <cellStyle name="Note 2 3 2 2 2 5 2 3" xfId="50348"/>
    <cellStyle name="Note 2 3 2 2 2 5 2 4" xfId="50349"/>
    <cellStyle name="Note 2 3 2 2 2 5 2 5" xfId="50350"/>
    <cellStyle name="Note 2 3 2 2 2 5 2 6" xfId="50351"/>
    <cellStyle name="Note 2 3 2 2 2 5 2 7" xfId="50352"/>
    <cellStyle name="Note 2 3 2 2 2 5 2 8" xfId="50353"/>
    <cellStyle name="Note 2 3 2 2 2 5 2 9" xfId="50354"/>
    <cellStyle name="Note 2 3 2 2 2 5 3" xfId="50355"/>
    <cellStyle name="Note 2 3 2 2 2 5 3 2" xfId="50356"/>
    <cellStyle name="Note 2 3 2 2 2 5 3 3" xfId="50357"/>
    <cellStyle name="Note 2 3 2 2 2 5 3 4" xfId="50358"/>
    <cellStyle name="Note 2 3 2 2 2 5 3 5" xfId="50359"/>
    <cellStyle name="Note 2 3 2 2 2 5 3 6" xfId="50360"/>
    <cellStyle name="Note 2 3 2 2 2 5 3 7" xfId="50361"/>
    <cellStyle name="Note 2 3 2 2 2 5 3 8" xfId="50362"/>
    <cellStyle name="Note 2 3 2 2 2 5 4" xfId="50363"/>
    <cellStyle name="Note 2 3 2 2 2 5 4 2" xfId="50364"/>
    <cellStyle name="Note 2 3 2 2 2 5 4 3" xfId="50365"/>
    <cellStyle name="Note 2 3 2 2 2 5 4 4" xfId="50366"/>
    <cellStyle name="Note 2 3 2 2 2 5 4 5" xfId="50367"/>
    <cellStyle name="Note 2 3 2 2 2 5 4 6" xfId="50368"/>
    <cellStyle name="Note 2 3 2 2 2 5 4 7" xfId="50369"/>
    <cellStyle name="Note 2 3 2 2 2 5 4 8" xfId="50370"/>
    <cellStyle name="Note 2 3 2 2 2 5 4 9" xfId="50371"/>
    <cellStyle name="Note 2 3 2 2 2 5 5" xfId="50372"/>
    <cellStyle name="Note 2 3 2 2 2 5 6" xfId="50373"/>
    <cellStyle name="Note 2 3 2 2 2 5 7" xfId="50374"/>
    <cellStyle name="Note 2 3 2 2 2 5 8" xfId="50375"/>
    <cellStyle name="Note 2 3 2 2 2 5 9" xfId="50376"/>
    <cellStyle name="Note 2 3 2 2 2 6" xfId="50377"/>
    <cellStyle name="Note 2 3 2 2 2 6 10" xfId="50378"/>
    <cellStyle name="Note 2 3 2 2 2 6 11" xfId="50379"/>
    <cellStyle name="Note 2 3 2 2 2 6 12" xfId="50380"/>
    <cellStyle name="Note 2 3 2 2 2 6 13" xfId="50381"/>
    <cellStyle name="Note 2 3 2 2 2 6 14" xfId="50382"/>
    <cellStyle name="Note 2 3 2 2 2 6 15" xfId="50383"/>
    <cellStyle name="Note 2 3 2 2 2 6 16" xfId="50384"/>
    <cellStyle name="Note 2 3 2 2 2 6 17" xfId="50385"/>
    <cellStyle name="Note 2 3 2 2 2 6 18" xfId="50386"/>
    <cellStyle name="Note 2 3 2 2 2 6 2" xfId="50387"/>
    <cellStyle name="Note 2 3 2 2 2 6 2 2" xfId="50388"/>
    <cellStyle name="Note 2 3 2 2 2 6 2 3" xfId="50389"/>
    <cellStyle name="Note 2 3 2 2 2 6 2 4" xfId="50390"/>
    <cellStyle name="Note 2 3 2 2 2 6 2 5" xfId="50391"/>
    <cellStyle name="Note 2 3 2 2 2 6 2 6" xfId="50392"/>
    <cellStyle name="Note 2 3 2 2 2 6 2 7" xfId="50393"/>
    <cellStyle name="Note 2 3 2 2 2 6 2 8" xfId="50394"/>
    <cellStyle name="Note 2 3 2 2 2 6 2 9" xfId="50395"/>
    <cellStyle name="Note 2 3 2 2 2 6 3" xfId="50396"/>
    <cellStyle name="Note 2 3 2 2 2 6 4" xfId="50397"/>
    <cellStyle name="Note 2 3 2 2 2 6 5" xfId="50398"/>
    <cellStyle name="Note 2 3 2 2 2 6 6" xfId="50399"/>
    <cellStyle name="Note 2 3 2 2 2 6 7" xfId="50400"/>
    <cellStyle name="Note 2 3 2 2 2 6 8" xfId="50401"/>
    <cellStyle name="Note 2 3 2 2 2 6 9" xfId="50402"/>
    <cellStyle name="Note 2 3 2 2 2 7" xfId="50403"/>
    <cellStyle name="Note 2 3 2 2 2 7 2" xfId="50404"/>
    <cellStyle name="Note 2 3 2 2 2 7 3" xfId="50405"/>
    <cellStyle name="Note 2 3 2 2 2 7 4" xfId="50406"/>
    <cellStyle name="Note 2 3 2 2 2 7 5" xfId="50407"/>
    <cellStyle name="Note 2 3 2 2 2 7 6" xfId="50408"/>
    <cellStyle name="Note 2 3 2 2 2 7 7" xfId="50409"/>
    <cellStyle name="Note 2 3 2 2 2 7 8" xfId="50410"/>
    <cellStyle name="Note 2 3 2 2 2 7 9" xfId="50411"/>
    <cellStyle name="Note 2 3 2 2 2 8" xfId="50412"/>
    <cellStyle name="Note 2 3 2 2 2 8 2" xfId="50413"/>
    <cellStyle name="Note 2 3 2 2 2 8 3" xfId="50414"/>
    <cellStyle name="Note 2 3 2 2 2 8 4" xfId="50415"/>
    <cellStyle name="Note 2 3 2 2 2 8 5" xfId="50416"/>
    <cellStyle name="Note 2 3 2 2 2 8 6" xfId="50417"/>
    <cellStyle name="Note 2 3 2 2 2 8 7" xfId="50418"/>
    <cellStyle name="Note 2 3 2 2 2 8 8" xfId="50419"/>
    <cellStyle name="Note 2 3 2 2 2 8 9" xfId="50420"/>
    <cellStyle name="Note 2 3 2 2 2 9" xfId="50421"/>
    <cellStyle name="Note 2 3 2 2 2 9 2" xfId="50422"/>
    <cellStyle name="Note 2 3 2 2 2 9 3" xfId="50423"/>
    <cellStyle name="Note 2 3 2 2 2 9 4" xfId="50424"/>
    <cellStyle name="Note 2 3 2 2 2 9 5" xfId="50425"/>
    <cellStyle name="Note 2 3 2 2 2 9 6" xfId="50426"/>
    <cellStyle name="Note 2 3 2 2 2 9 7" xfId="50427"/>
    <cellStyle name="Note 2 3 2 2 2 9 8" xfId="50428"/>
    <cellStyle name="Note 2 3 2 2 20" xfId="50429"/>
    <cellStyle name="Note 2 3 2 2 21" xfId="50430"/>
    <cellStyle name="Note 2 3 2 2 22" xfId="50431"/>
    <cellStyle name="Note 2 3 2 2 23" xfId="50432"/>
    <cellStyle name="Note 2 3 2 2 24" xfId="50433"/>
    <cellStyle name="Note 2 3 2 2 25" xfId="50434"/>
    <cellStyle name="Note 2 3 2 2 26" xfId="50435"/>
    <cellStyle name="Note 2 3 2 2 27" xfId="50436"/>
    <cellStyle name="Note 2 3 2 2 3" xfId="50437"/>
    <cellStyle name="Note 2 3 2 2 3 10" xfId="50438"/>
    <cellStyle name="Note 2 3 2 2 3 11" xfId="50439"/>
    <cellStyle name="Note 2 3 2 2 3 12" xfId="50440"/>
    <cellStyle name="Note 2 3 2 2 3 13" xfId="50441"/>
    <cellStyle name="Note 2 3 2 2 3 14" xfId="50442"/>
    <cellStyle name="Note 2 3 2 2 3 15" xfId="50443"/>
    <cellStyle name="Note 2 3 2 2 3 16" xfId="50444"/>
    <cellStyle name="Note 2 3 2 2 3 17" xfId="50445"/>
    <cellStyle name="Note 2 3 2 2 3 18" xfId="50446"/>
    <cellStyle name="Note 2 3 2 2 3 19" xfId="50447"/>
    <cellStyle name="Note 2 3 2 2 3 2" xfId="50448"/>
    <cellStyle name="Note 2 3 2 2 3 2 10" xfId="50449"/>
    <cellStyle name="Note 2 3 2 2 3 2 11" xfId="50450"/>
    <cellStyle name="Note 2 3 2 2 3 2 12" xfId="50451"/>
    <cellStyle name="Note 2 3 2 2 3 2 13" xfId="50452"/>
    <cellStyle name="Note 2 3 2 2 3 2 2" xfId="50453"/>
    <cellStyle name="Note 2 3 2 2 3 2 2 10" xfId="50454"/>
    <cellStyle name="Note 2 3 2 2 3 2 2 2" xfId="50455"/>
    <cellStyle name="Note 2 3 2 2 3 2 2 2 2" xfId="50456"/>
    <cellStyle name="Note 2 3 2 2 3 2 2 2 3" xfId="50457"/>
    <cellStyle name="Note 2 3 2 2 3 2 2 2 4" xfId="50458"/>
    <cellStyle name="Note 2 3 2 2 3 2 2 2 5" xfId="50459"/>
    <cellStyle name="Note 2 3 2 2 3 2 2 2 6" xfId="50460"/>
    <cellStyle name="Note 2 3 2 2 3 2 2 2 7" xfId="50461"/>
    <cellStyle name="Note 2 3 2 2 3 2 2 2 8" xfId="50462"/>
    <cellStyle name="Note 2 3 2 2 3 2 2 2 9" xfId="50463"/>
    <cellStyle name="Note 2 3 2 2 3 2 2 3" xfId="50464"/>
    <cellStyle name="Note 2 3 2 2 3 2 2 4" xfId="50465"/>
    <cellStyle name="Note 2 3 2 2 3 2 2 5" xfId="50466"/>
    <cellStyle name="Note 2 3 2 2 3 2 2 6" xfId="50467"/>
    <cellStyle name="Note 2 3 2 2 3 2 2 7" xfId="50468"/>
    <cellStyle name="Note 2 3 2 2 3 2 2 8" xfId="50469"/>
    <cellStyle name="Note 2 3 2 2 3 2 2 9" xfId="50470"/>
    <cellStyle name="Note 2 3 2 2 3 2 3" xfId="50471"/>
    <cellStyle name="Note 2 3 2 2 3 2 3 2" xfId="50472"/>
    <cellStyle name="Note 2 3 2 2 3 2 3 3" xfId="50473"/>
    <cellStyle name="Note 2 3 2 2 3 2 3 4" xfId="50474"/>
    <cellStyle name="Note 2 3 2 2 3 2 3 5" xfId="50475"/>
    <cellStyle name="Note 2 3 2 2 3 2 3 6" xfId="50476"/>
    <cellStyle name="Note 2 3 2 2 3 2 3 7" xfId="50477"/>
    <cellStyle name="Note 2 3 2 2 3 2 3 8" xfId="50478"/>
    <cellStyle name="Note 2 3 2 2 3 2 4" xfId="50479"/>
    <cellStyle name="Note 2 3 2 2 3 2 4 2" xfId="50480"/>
    <cellStyle name="Note 2 3 2 2 3 2 4 3" xfId="50481"/>
    <cellStyle name="Note 2 3 2 2 3 2 4 4" xfId="50482"/>
    <cellStyle name="Note 2 3 2 2 3 2 4 5" xfId="50483"/>
    <cellStyle name="Note 2 3 2 2 3 2 4 6" xfId="50484"/>
    <cellStyle name="Note 2 3 2 2 3 2 4 7" xfId="50485"/>
    <cellStyle name="Note 2 3 2 2 3 2 4 8" xfId="50486"/>
    <cellStyle name="Note 2 3 2 2 3 2 4 9" xfId="50487"/>
    <cellStyle name="Note 2 3 2 2 3 2 5" xfId="50488"/>
    <cellStyle name="Note 2 3 2 2 3 2 6" xfId="50489"/>
    <cellStyle name="Note 2 3 2 2 3 2 7" xfId="50490"/>
    <cellStyle name="Note 2 3 2 2 3 2 8" xfId="50491"/>
    <cellStyle name="Note 2 3 2 2 3 2 9" xfId="50492"/>
    <cellStyle name="Note 2 3 2 2 3 20" xfId="50493"/>
    <cellStyle name="Note 2 3 2 2 3 21" xfId="50494"/>
    <cellStyle name="Note 2 3 2 2 3 22" xfId="50495"/>
    <cellStyle name="Note 2 3 2 2 3 23" xfId="50496"/>
    <cellStyle name="Note 2 3 2 2 3 24" xfId="50497"/>
    <cellStyle name="Note 2 3 2 2 3 25" xfId="50498"/>
    <cellStyle name="Note 2 3 2 2 3 3" xfId="50499"/>
    <cellStyle name="Note 2 3 2 2 3 3 10" xfId="50500"/>
    <cellStyle name="Note 2 3 2 2 3 3 11" xfId="50501"/>
    <cellStyle name="Note 2 3 2 2 3 3 12" xfId="50502"/>
    <cellStyle name="Note 2 3 2 2 3 3 13" xfId="50503"/>
    <cellStyle name="Note 2 3 2 2 3 3 2" xfId="50504"/>
    <cellStyle name="Note 2 3 2 2 3 3 2 10" xfId="50505"/>
    <cellStyle name="Note 2 3 2 2 3 3 2 2" xfId="50506"/>
    <cellStyle name="Note 2 3 2 2 3 3 2 2 2" xfId="50507"/>
    <cellStyle name="Note 2 3 2 2 3 3 2 2 3" xfId="50508"/>
    <cellStyle name="Note 2 3 2 2 3 3 2 2 4" xfId="50509"/>
    <cellStyle name="Note 2 3 2 2 3 3 2 2 5" xfId="50510"/>
    <cellStyle name="Note 2 3 2 2 3 3 2 2 6" xfId="50511"/>
    <cellStyle name="Note 2 3 2 2 3 3 2 2 7" xfId="50512"/>
    <cellStyle name="Note 2 3 2 2 3 3 2 2 8" xfId="50513"/>
    <cellStyle name="Note 2 3 2 2 3 3 2 2 9" xfId="50514"/>
    <cellStyle name="Note 2 3 2 2 3 3 2 3" xfId="50515"/>
    <cellStyle name="Note 2 3 2 2 3 3 2 4" xfId="50516"/>
    <cellStyle name="Note 2 3 2 2 3 3 2 5" xfId="50517"/>
    <cellStyle name="Note 2 3 2 2 3 3 2 6" xfId="50518"/>
    <cellStyle name="Note 2 3 2 2 3 3 2 7" xfId="50519"/>
    <cellStyle name="Note 2 3 2 2 3 3 2 8" xfId="50520"/>
    <cellStyle name="Note 2 3 2 2 3 3 2 9" xfId="50521"/>
    <cellStyle name="Note 2 3 2 2 3 3 3" xfId="50522"/>
    <cellStyle name="Note 2 3 2 2 3 3 3 2" xfId="50523"/>
    <cellStyle name="Note 2 3 2 2 3 3 3 3" xfId="50524"/>
    <cellStyle name="Note 2 3 2 2 3 3 3 4" xfId="50525"/>
    <cellStyle name="Note 2 3 2 2 3 3 3 5" xfId="50526"/>
    <cellStyle name="Note 2 3 2 2 3 3 3 6" xfId="50527"/>
    <cellStyle name="Note 2 3 2 2 3 3 3 7" xfId="50528"/>
    <cellStyle name="Note 2 3 2 2 3 3 3 8" xfId="50529"/>
    <cellStyle name="Note 2 3 2 2 3 3 4" xfId="50530"/>
    <cellStyle name="Note 2 3 2 2 3 3 4 2" xfId="50531"/>
    <cellStyle name="Note 2 3 2 2 3 3 4 3" xfId="50532"/>
    <cellStyle name="Note 2 3 2 2 3 3 4 4" xfId="50533"/>
    <cellStyle name="Note 2 3 2 2 3 3 4 5" xfId="50534"/>
    <cellStyle name="Note 2 3 2 2 3 3 4 6" xfId="50535"/>
    <cellStyle name="Note 2 3 2 2 3 3 4 7" xfId="50536"/>
    <cellStyle name="Note 2 3 2 2 3 3 4 8" xfId="50537"/>
    <cellStyle name="Note 2 3 2 2 3 3 4 9" xfId="50538"/>
    <cellStyle name="Note 2 3 2 2 3 3 5" xfId="50539"/>
    <cellStyle name="Note 2 3 2 2 3 3 6" xfId="50540"/>
    <cellStyle name="Note 2 3 2 2 3 3 7" xfId="50541"/>
    <cellStyle name="Note 2 3 2 2 3 3 8" xfId="50542"/>
    <cellStyle name="Note 2 3 2 2 3 3 9" xfId="50543"/>
    <cellStyle name="Note 2 3 2 2 3 4" xfId="50544"/>
    <cellStyle name="Note 2 3 2 2 3 4 10" xfId="50545"/>
    <cellStyle name="Note 2 3 2 2 3 4 11" xfId="50546"/>
    <cellStyle name="Note 2 3 2 2 3 4 12" xfId="50547"/>
    <cellStyle name="Note 2 3 2 2 3 4 13" xfId="50548"/>
    <cellStyle name="Note 2 3 2 2 3 4 2" xfId="50549"/>
    <cellStyle name="Note 2 3 2 2 3 4 2 10" xfId="50550"/>
    <cellStyle name="Note 2 3 2 2 3 4 2 2" xfId="50551"/>
    <cellStyle name="Note 2 3 2 2 3 4 2 2 2" xfId="50552"/>
    <cellStyle name="Note 2 3 2 2 3 4 2 2 3" xfId="50553"/>
    <cellStyle name="Note 2 3 2 2 3 4 2 2 4" xfId="50554"/>
    <cellStyle name="Note 2 3 2 2 3 4 2 2 5" xfId="50555"/>
    <cellStyle name="Note 2 3 2 2 3 4 2 2 6" xfId="50556"/>
    <cellStyle name="Note 2 3 2 2 3 4 2 2 7" xfId="50557"/>
    <cellStyle name="Note 2 3 2 2 3 4 2 2 8" xfId="50558"/>
    <cellStyle name="Note 2 3 2 2 3 4 2 2 9" xfId="50559"/>
    <cellStyle name="Note 2 3 2 2 3 4 2 3" xfId="50560"/>
    <cellStyle name="Note 2 3 2 2 3 4 2 4" xfId="50561"/>
    <cellStyle name="Note 2 3 2 2 3 4 2 5" xfId="50562"/>
    <cellStyle name="Note 2 3 2 2 3 4 2 6" xfId="50563"/>
    <cellStyle name="Note 2 3 2 2 3 4 2 7" xfId="50564"/>
    <cellStyle name="Note 2 3 2 2 3 4 2 8" xfId="50565"/>
    <cellStyle name="Note 2 3 2 2 3 4 2 9" xfId="50566"/>
    <cellStyle name="Note 2 3 2 2 3 4 3" xfId="50567"/>
    <cellStyle name="Note 2 3 2 2 3 4 3 2" xfId="50568"/>
    <cellStyle name="Note 2 3 2 2 3 4 3 3" xfId="50569"/>
    <cellStyle name="Note 2 3 2 2 3 4 3 4" xfId="50570"/>
    <cellStyle name="Note 2 3 2 2 3 4 3 5" xfId="50571"/>
    <cellStyle name="Note 2 3 2 2 3 4 3 6" xfId="50572"/>
    <cellStyle name="Note 2 3 2 2 3 4 3 7" xfId="50573"/>
    <cellStyle name="Note 2 3 2 2 3 4 3 8" xfId="50574"/>
    <cellStyle name="Note 2 3 2 2 3 4 4" xfId="50575"/>
    <cellStyle name="Note 2 3 2 2 3 4 4 2" xfId="50576"/>
    <cellStyle name="Note 2 3 2 2 3 4 4 3" xfId="50577"/>
    <cellStyle name="Note 2 3 2 2 3 4 4 4" xfId="50578"/>
    <cellStyle name="Note 2 3 2 2 3 4 4 5" xfId="50579"/>
    <cellStyle name="Note 2 3 2 2 3 4 4 6" xfId="50580"/>
    <cellStyle name="Note 2 3 2 2 3 4 4 7" xfId="50581"/>
    <cellStyle name="Note 2 3 2 2 3 4 4 8" xfId="50582"/>
    <cellStyle name="Note 2 3 2 2 3 4 4 9" xfId="50583"/>
    <cellStyle name="Note 2 3 2 2 3 4 5" xfId="50584"/>
    <cellStyle name="Note 2 3 2 2 3 4 6" xfId="50585"/>
    <cellStyle name="Note 2 3 2 2 3 4 7" xfId="50586"/>
    <cellStyle name="Note 2 3 2 2 3 4 8" xfId="50587"/>
    <cellStyle name="Note 2 3 2 2 3 4 9" xfId="50588"/>
    <cellStyle name="Note 2 3 2 2 3 5" xfId="50589"/>
    <cellStyle name="Note 2 3 2 2 3 5 10" xfId="50590"/>
    <cellStyle name="Note 2 3 2 2 3 5 11" xfId="50591"/>
    <cellStyle name="Note 2 3 2 2 3 5 12" xfId="50592"/>
    <cellStyle name="Note 2 3 2 2 3 5 13" xfId="50593"/>
    <cellStyle name="Note 2 3 2 2 3 5 2" xfId="50594"/>
    <cellStyle name="Note 2 3 2 2 3 5 2 10" xfId="50595"/>
    <cellStyle name="Note 2 3 2 2 3 5 2 2" xfId="50596"/>
    <cellStyle name="Note 2 3 2 2 3 5 2 2 2" xfId="50597"/>
    <cellStyle name="Note 2 3 2 2 3 5 2 2 3" xfId="50598"/>
    <cellStyle name="Note 2 3 2 2 3 5 2 2 4" xfId="50599"/>
    <cellStyle name="Note 2 3 2 2 3 5 2 2 5" xfId="50600"/>
    <cellStyle name="Note 2 3 2 2 3 5 2 2 6" xfId="50601"/>
    <cellStyle name="Note 2 3 2 2 3 5 2 2 7" xfId="50602"/>
    <cellStyle name="Note 2 3 2 2 3 5 2 2 8" xfId="50603"/>
    <cellStyle name="Note 2 3 2 2 3 5 2 2 9" xfId="50604"/>
    <cellStyle name="Note 2 3 2 2 3 5 2 3" xfId="50605"/>
    <cellStyle name="Note 2 3 2 2 3 5 2 4" xfId="50606"/>
    <cellStyle name="Note 2 3 2 2 3 5 2 5" xfId="50607"/>
    <cellStyle name="Note 2 3 2 2 3 5 2 6" xfId="50608"/>
    <cellStyle name="Note 2 3 2 2 3 5 2 7" xfId="50609"/>
    <cellStyle name="Note 2 3 2 2 3 5 2 8" xfId="50610"/>
    <cellStyle name="Note 2 3 2 2 3 5 2 9" xfId="50611"/>
    <cellStyle name="Note 2 3 2 2 3 5 3" xfId="50612"/>
    <cellStyle name="Note 2 3 2 2 3 5 3 2" xfId="50613"/>
    <cellStyle name="Note 2 3 2 2 3 5 3 3" xfId="50614"/>
    <cellStyle name="Note 2 3 2 2 3 5 3 4" xfId="50615"/>
    <cellStyle name="Note 2 3 2 2 3 5 3 5" xfId="50616"/>
    <cellStyle name="Note 2 3 2 2 3 5 3 6" xfId="50617"/>
    <cellStyle name="Note 2 3 2 2 3 5 3 7" xfId="50618"/>
    <cellStyle name="Note 2 3 2 2 3 5 3 8" xfId="50619"/>
    <cellStyle name="Note 2 3 2 2 3 5 4" xfId="50620"/>
    <cellStyle name="Note 2 3 2 2 3 5 4 2" xfId="50621"/>
    <cellStyle name="Note 2 3 2 2 3 5 4 3" xfId="50622"/>
    <cellStyle name="Note 2 3 2 2 3 5 4 4" xfId="50623"/>
    <cellStyle name="Note 2 3 2 2 3 5 4 5" xfId="50624"/>
    <cellStyle name="Note 2 3 2 2 3 5 4 6" xfId="50625"/>
    <cellStyle name="Note 2 3 2 2 3 5 4 7" xfId="50626"/>
    <cellStyle name="Note 2 3 2 2 3 5 4 8" xfId="50627"/>
    <cellStyle name="Note 2 3 2 2 3 5 4 9" xfId="50628"/>
    <cellStyle name="Note 2 3 2 2 3 5 5" xfId="50629"/>
    <cellStyle name="Note 2 3 2 2 3 5 6" xfId="50630"/>
    <cellStyle name="Note 2 3 2 2 3 5 7" xfId="50631"/>
    <cellStyle name="Note 2 3 2 2 3 5 8" xfId="50632"/>
    <cellStyle name="Note 2 3 2 2 3 5 9" xfId="50633"/>
    <cellStyle name="Note 2 3 2 2 3 6" xfId="50634"/>
    <cellStyle name="Note 2 3 2 2 3 6 10" xfId="50635"/>
    <cellStyle name="Note 2 3 2 2 3 6 2" xfId="50636"/>
    <cellStyle name="Note 2 3 2 2 3 6 2 2" xfId="50637"/>
    <cellStyle name="Note 2 3 2 2 3 6 2 3" xfId="50638"/>
    <cellStyle name="Note 2 3 2 2 3 6 2 4" xfId="50639"/>
    <cellStyle name="Note 2 3 2 2 3 6 2 5" xfId="50640"/>
    <cellStyle name="Note 2 3 2 2 3 6 2 6" xfId="50641"/>
    <cellStyle name="Note 2 3 2 2 3 6 2 7" xfId="50642"/>
    <cellStyle name="Note 2 3 2 2 3 6 2 8" xfId="50643"/>
    <cellStyle name="Note 2 3 2 2 3 6 2 9" xfId="50644"/>
    <cellStyle name="Note 2 3 2 2 3 6 3" xfId="50645"/>
    <cellStyle name="Note 2 3 2 2 3 6 4" xfId="50646"/>
    <cellStyle name="Note 2 3 2 2 3 6 5" xfId="50647"/>
    <cellStyle name="Note 2 3 2 2 3 6 6" xfId="50648"/>
    <cellStyle name="Note 2 3 2 2 3 6 7" xfId="50649"/>
    <cellStyle name="Note 2 3 2 2 3 6 8" xfId="50650"/>
    <cellStyle name="Note 2 3 2 2 3 6 9" xfId="50651"/>
    <cellStyle name="Note 2 3 2 2 3 7" xfId="50652"/>
    <cellStyle name="Note 2 3 2 2 3 7 2" xfId="50653"/>
    <cellStyle name="Note 2 3 2 2 3 7 3" xfId="50654"/>
    <cellStyle name="Note 2 3 2 2 3 7 4" xfId="50655"/>
    <cellStyle name="Note 2 3 2 2 3 7 5" xfId="50656"/>
    <cellStyle name="Note 2 3 2 2 3 7 6" xfId="50657"/>
    <cellStyle name="Note 2 3 2 2 3 7 7" xfId="50658"/>
    <cellStyle name="Note 2 3 2 2 3 7 8" xfId="50659"/>
    <cellStyle name="Note 2 3 2 2 3 8" xfId="50660"/>
    <cellStyle name="Note 2 3 2 2 3 8 2" xfId="50661"/>
    <cellStyle name="Note 2 3 2 2 3 8 3" xfId="50662"/>
    <cellStyle name="Note 2 3 2 2 3 8 4" xfId="50663"/>
    <cellStyle name="Note 2 3 2 2 3 8 5" xfId="50664"/>
    <cellStyle name="Note 2 3 2 2 3 8 6" xfId="50665"/>
    <cellStyle name="Note 2 3 2 2 3 8 7" xfId="50666"/>
    <cellStyle name="Note 2 3 2 2 3 8 8" xfId="50667"/>
    <cellStyle name="Note 2 3 2 2 3 8 9" xfId="50668"/>
    <cellStyle name="Note 2 3 2 2 3 9" xfId="50669"/>
    <cellStyle name="Note 2 3 2 2 4" xfId="50670"/>
    <cellStyle name="Note 2 3 2 2 4 10" xfId="50671"/>
    <cellStyle name="Note 2 3 2 2 4 11" xfId="50672"/>
    <cellStyle name="Note 2 3 2 2 4 12" xfId="50673"/>
    <cellStyle name="Note 2 3 2 2 4 13" xfId="50674"/>
    <cellStyle name="Note 2 3 2 2 4 14" xfId="50675"/>
    <cellStyle name="Note 2 3 2 2 4 15" xfId="50676"/>
    <cellStyle name="Note 2 3 2 2 4 16" xfId="50677"/>
    <cellStyle name="Note 2 3 2 2 4 17" xfId="50678"/>
    <cellStyle name="Note 2 3 2 2 4 18" xfId="50679"/>
    <cellStyle name="Note 2 3 2 2 4 2" xfId="50680"/>
    <cellStyle name="Note 2 3 2 2 4 2 10" xfId="50681"/>
    <cellStyle name="Note 2 3 2 2 4 2 2" xfId="50682"/>
    <cellStyle name="Note 2 3 2 2 4 2 2 2" xfId="50683"/>
    <cellStyle name="Note 2 3 2 2 4 2 2 3" xfId="50684"/>
    <cellStyle name="Note 2 3 2 2 4 2 2 4" xfId="50685"/>
    <cellStyle name="Note 2 3 2 2 4 2 2 5" xfId="50686"/>
    <cellStyle name="Note 2 3 2 2 4 2 2 6" xfId="50687"/>
    <cellStyle name="Note 2 3 2 2 4 2 2 7" xfId="50688"/>
    <cellStyle name="Note 2 3 2 2 4 2 2 8" xfId="50689"/>
    <cellStyle name="Note 2 3 2 2 4 2 2 9" xfId="50690"/>
    <cellStyle name="Note 2 3 2 2 4 2 3" xfId="50691"/>
    <cellStyle name="Note 2 3 2 2 4 2 4" xfId="50692"/>
    <cellStyle name="Note 2 3 2 2 4 2 5" xfId="50693"/>
    <cellStyle name="Note 2 3 2 2 4 2 6" xfId="50694"/>
    <cellStyle name="Note 2 3 2 2 4 2 7" xfId="50695"/>
    <cellStyle name="Note 2 3 2 2 4 2 8" xfId="50696"/>
    <cellStyle name="Note 2 3 2 2 4 2 9" xfId="50697"/>
    <cellStyle name="Note 2 3 2 2 4 3" xfId="50698"/>
    <cellStyle name="Note 2 3 2 2 4 3 2" xfId="50699"/>
    <cellStyle name="Note 2 3 2 2 4 3 3" xfId="50700"/>
    <cellStyle name="Note 2 3 2 2 4 3 4" xfId="50701"/>
    <cellStyle name="Note 2 3 2 2 4 3 5" xfId="50702"/>
    <cellStyle name="Note 2 3 2 2 4 3 6" xfId="50703"/>
    <cellStyle name="Note 2 3 2 2 4 3 7" xfId="50704"/>
    <cellStyle name="Note 2 3 2 2 4 3 8" xfId="50705"/>
    <cellStyle name="Note 2 3 2 2 4 4" xfId="50706"/>
    <cellStyle name="Note 2 3 2 2 4 4 2" xfId="50707"/>
    <cellStyle name="Note 2 3 2 2 4 4 3" xfId="50708"/>
    <cellStyle name="Note 2 3 2 2 4 4 4" xfId="50709"/>
    <cellStyle name="Note 2 3 2 2 4 4 5" xfId="50710"/>
    <cellStyle name="Note 2 3 2 2 4 4 6" xfId="50711"/>
    <cellStyle name="Note 2 3 2 2 4 4 7" xfId="50712"/>
    <cellStyle name="Note 2 3 2 2 4 4 8" xfId="50713"/>
    <cellStyle name="Note 2 3 2 2 4 4 9" xfId="50714"/>
    <cellStyle name="Note 2 3 2 2 4 5" xfId="50715"/>
    <cellStyle name="Note 2 3 2 2 4 6" xfId="50716"/>
    <cellStyle name="Note 2 3 2 2 4 7" xfId="50717"/>
    <cellStyle name="Note 2 3 2 2 4 8" xfId="50718"/>
    <cellStyle name="Note 2 3 2 2 4 9" xfId="50719"/>
    <cellStyle name="Note 2 3 2 2 5" xfId="50720"/>
    <cellStyle name="Note 2 3 2 2 5 10" xfId="50721"/>
    <cellStyle name="Note 2 3 2 2 5 11" xfId="50722"/>
    <cellStyle name="Note 2 3 2 2 5 12" xfId="50723"/>
    <cellStyle name="Note 2 3 2 2 5 13" xfId="50724"/>
    <cellStyle name="Note 2 3 2 2 5 14" xfId="50725"/>
    <cellStyle name="Note 2 3 2 2 5 15" xfId="50726"/>
    <cellStyle name="Note 2 3 2 2 5 16" xfId="50727"/>
    <cellStyle name="Note 2 3 2 2 5 17" xfId="50728"/>
    <cellStyle name="Note 2 3 2 2 5 18" xfId="50729"/>
    <cellStyle name="Note 2 3 2 2 5 2" xfId="50730"/>
    <cellStyle name="Note 2 3 2 2 5 3" xfId="50731"/>
    <cellStyle name="Note 2 3 2 2 5 4" xfId="50732"/>
    <cellStyle name="Note 2 3 2 2 5 5" xfId="50733"/>
    <cellStyle name="Note 2 3 2 2 5 6" xfId="50734"/>
    <cellStyle name="Note 2 3 2 2 5 7" xfId="50735"/>
    <cellStyle name="Note 2 3 2 2 5 8" xfId="50736"/>
    <cellStyle name="Note 2 3 2 2 5 9" xfId="50737"/>
    <cellStyle name="Note 2 3 2 2 6" xfId="50738"/>
    <cellStyle name="Note 2 3 2 2 6 10" xfId="50739"/>
    <cellStyle name="Note 2 3 2 2 6 11" xfId="50740"/>
    <cellStyle name="Note 2 3 2 2 6 12" xfId="50741"/>
    <cellStyle name="Note 2 3 2 2 6 13" xfId="50742"/>
    <cellStyle name="Note 2 3 2 2 6 14" xfId="50743"/>
    <cellStyle name="Note 2 3 2 2 6 15" xfId="50744"/>
    <cellStyle name="Note 2 3 2 2 6 16" xfId="50745"/>
    <cellStyle name="Note 2 3 2 2 6 17" xfId="50746"/>
    <cellStyle name="Note 2 3 2 2 6 18" xfId="50747"/>
    <cellStyle name="Note 2 3 2 2 6 2" xfId="50748"/>
    <cellStyle name="Note 2 3 2 2 6 3" xfId="50749"/>
    <cellStyle name="Note 2 3 2 2 6 4" xfId="50750"/>
    <cellStyle name="Note 2 3 2 2 6 5" xfId="50751"/>
    <cellStyle name="Note 2 3 2 2 6 6" xfId="50752"/>
    <cellStyle name="Note 2 3 2 2 6 7" xfId="50753"/>
    <cellStyle name="Note 2 3 2 2 6 8" xfId="50754"/>
    <cellStyle name="Note 2 3 2 2 6 9" xfId="50755"/>
    <cellStyle name="Note 2 3 2 2 7" xfId="50756"/>
    <cellStyle name="Note 2 3 2 2 7 10" xfId="50757"/>
    <cellStyle name="Note 2 3 2 2 7 11" xfId="50758"/>
    <cellStyle name="Note 2 3 2 2 7 12" xfId="50759"/>
    <cellStyle name="Note 2 3 2 2 7 13" xfId="50760"/>
    <cellStyle name="Note 2 3 2 2 7 14" xfId="50761"/>
    <cellStyle name="Note 2 3 2 2 7 15" xfId="50762"/>
    <cellStyle name="Note 2 3 2 2 7 16" xfId="50763"/>
    <cellStyle name="Note 2 3 2 2 7 17" xfId="50764"/>
    <cellStyle name="Note 2 3 2 2 7 18" xfId="50765"/>
    <cellStyle name="Note 2 3 2 2 7 2" xfId="50766"/>
    <cellStyle name="Note 2 3 2 2 7 3" xfId="50767"/>
    <cellStyle name="Note 2 3 2 2 7 4" xfId="50768"/>
    <cellStyle name="Note 2 3 2 2 7 5" xfId="50769"/>
    <cellStyle name="Note 2 3 2 2 7 6" xfId="50770"/>
    <cellStyle name="Note 2 3 2 2 7 7" xfId="50771"/>
    <cellStyle name="Note 2 3 2 2 7 8" xfId="50772"/>
    <cellStyle name="Note 2 3 2 2 7 9" xfId="50773"/>
    <cellStyle name="Note 2 3 2 2 8" xfId="50774"/>
    <cellStyle name="Note 2 3 2 2 8 2" xfId="50775"/>
    <cellStyle name="Note 2 3 2 2 8 3" xfId="50776"/>
    <cellStyle name="Note 2 3 2 2 8 4" xfId="50777"/>
    <cellStyle name="Note 2 3 2 2 8 5" xfId="50778"/>
    <cellStyle name="Note 2 3 2 2 8 6" xfId="50779"/>
    <cellStyle name="Note 2 3 2 2 8 7" xfId="50780"/>
    <cellStyle name="Note 2 3 2 2 8 8" xfId="50781"/>
    <cellStyle name="Note 2 3 2 2 8 9" xfId="50782"/>
    <cellStyle name="Note 2 3 2 2 9" xfId="50783"/>
    <cellStyle name="Note 2 3 2 2 9 2" xfId="50784"/>
    <cellStyle name="Note 2 3 2 2 9 3" xfId="50785"/>
    <cellStyle name="Note 2 3 2 2 9 4" xfId="50786"/>
    <cellStyle name="Note 2 3 2 2 9 5" xfId="50787"/>
    <cellStyle name="Note 2 3 2 2 9 6" xfId="50788"/>
    <cellStyle name="Note 2 3 2 2 9 7" xfId="50789"/>
    <cellStyle name="Note 2 3 2 2 9 8" xfId="50790"/>
    <cellStyle name="Note 2 3 2 2 9 9" xfId="50791"/>
    <cellStyle name="Note 2 3 2 20" xfId="50792"/>
    <cellStyle name="Note 2 3 2 21" xfId="50793"/>
    <cellStyle name="Note 2 3 2 22" xfId="50794"/>
    <cellStyle name="Note 2 3 2 23" xfId="50795"/>
    <cellStyle name="Note 2 3 2 24" xfId="50796"/>
    <cellStyle name="Note 2 3 2 25" xfId="50797"/>
    <cellStyle name="Note 2 3 2 26" xfId="50798"/>
    <cellStyle name="Note 2 3 2 27" xfId="50799"/>
    <cellStyle name="Note 2 3 2 28" xfId="50800"/>
    <cellStyle name="Note 2 3 2 29" xfId="50801"/>
    <cellStyle name="Note 2 3 2 3" xfId="50802"/>
    <cellStyle name="Note 2 3 2 3 10" xfId="50803"/>
    <cellStyle name="Note 2 3 2 3 10 2" xfId="50804"/>
    <cellStyle name="Note 2 3 2 3 10 3" xfId="50805"/>
    <cellStyle name="Note 2 3 2 3 10 4" xfId="50806"/>
    <cellStyle name="Note 2 3 2 3 10 5" xfId="50807"/>
    <cellStyle name="Note 2 3 2 3 10 6" xfId="50808"/>
    <cellStyle name="Note 2 3 2 3 10 7" xfId="50809"/>
    <cellStyle name="Note 2 3 2 3 10 8" xfId="50810"/>
    <cellStyle name="Note 2 3 2 3 11" xfId="50811"/>
    <cellStyle name="Note 2 3 2 3 12" xfId="50812"/>
    <cellStyle name="Note 2 3 2 3 13" xfId="50813"/>
    <cellStyle name="Note 2 3 2 3 14" xfId="50814"/>
    <cellStyle name="Note 2 3 2 3 15" xfId="50815"/>
    <cellStyle name="Note 2 3 2 3 16" xfId="50816"/>
    <cellStyle name="Note 2 3 2 3 17" xfId="50817"/>
    <cellStyle name="Note 2 3 2 3 18" xfId="50818"/>
    <cellStyle name="Note 2 3 2 3 19" xfId="50819"/>
    <cellStyle name="Note 2 3 2 3 2" xfId="50820"/>
    <cellStyle name="Note 2 3 2 3 2 10" xfId="50821"/>
    <cellStyle name="Note 2 3 2 3 2 11" xfId="50822"/>
    <cellStyle name="Note 2 3 2 3 2 12" xfId="50823"/>
    <cellStyle name="Note 2 3 2 3 2 13" xfId="50824"/>
    <cellStyle name="Note 2 3 2 3 2 14" xfId="50825"/>
    <cellStyle name="Note 2 3 2 3 2 15" xfId="50826"/>
    <cellStyle name="Note 2 3 2 3 2 16" xfId="50827"/>
    <cellStyle name="Note 2 3 2 3 2 17" xfId="50828"/>
    <cellStyle name="Note 2 3 2 3 2 18" xfId="50829"/>
    <cellStyle name="Note 2 3 2 3 2 19" xfId="50830"/>
    <cellStyle name="Note 2 3 2 3 2 2" xfId="50831"/>
    <cellStyle name="Note 2 3 2 3 2 2 10" xfId="50832"/>
    <cellStyle name="Note 2 3 2 3 2 2 2" xfId="50833"/>
    <cellStyle name="Note 2 3 2 3 2 2 2 2" xfId="50834"/>
    <cellStyle name="Note 2 3 2 3 2 2 2 3" xfId="50835"/>
    <cellStyle name="Note 2 3 2 3 2 2 2 4" xfId="50836"/>
    <cellStyle name="Note 2 3 2 3 2 2 2 5" xfId="50837"/>
    <cellStyle name="Note 2 3 2 3 2 2 2 6" xfId="50838"/>
    <cellStyle name="Note 2 3 2 3 2 2 2 7" xfId="50839"/>
    <cellStyle name="Note 2 3 2 3 2 2 2 8" xfId="50840"/>
    <cellStyle name="Note 2 3 2 3 2 2 2 9" xfId="50841"/>
    <cellStyle name="Note 2 3 2 3 2 2 3" xfId="50842"/>
    <cellStyle name="Note 2 3 2 3 2 2 3 2" xfId="50843"/>
    <cellStyle name="Note 2 3 2 3 2 2 4" xfId="50844"/>
    <cellStyle name="Note 2 3 2 3 2 2 4 2" xfId="50845"/>
    <cellStyle name="Note 2 3 2 3 2 2 5" xfId="50846"/>
    <cellStyle name="Note 2 3 2 3 2 2 6" xfId="50847"/>
    <cellStyle name="Note 2 3 2 3 2 2 7" xfId="50848"/>
    <cellStyle name="Note 2 3 2 3 2 2 8" xfId="50849"/>
    <cellStyle name="Note 2 3 2 3 2 2 9" xfId="50850"/>
    <cellStyle name="Note 2 3 2 3 2 20" xfId="50851"/>
    <cellStyle name="Note 2 3 2 3 2 21" xfId="50852"/>
    <cellStyle name="Note 2 3 2 3 2 22" xfId="50853"/>
    <cellStyle name="Note 2 3 2 3 2 23" xfId="50854"/>
    <cellStyle name="Note 2 3 2 3 2 24" xfId="50855"/>
    <cellStyle name="Note 2 3 2 3 2 25" xfId="50856"/>
    <cellStyle name="Note 2 3 2 3 2 3" xfId="50857"/>
    <cellStyle name="Note 2 3 2 3 2 3 2" xfId="50858"/>
    <cellStyle name="Note 2 3 2 3 2 3 3" xfId="50859"/>
    <cellStyle name="Note 2 3 2 3 2 3 4" xfId="50860"/>
    <cellStyle name="Note 2 3 2 3 2 3 5" xfId="50861"/>
    <cellStyle name="Note 2 3 2 3 2 3 6" xfId="50862"/>
    <cellStyle name="Note 2 3 2 3 2 3 7" xfId="50863"/>
    <cellStyle name="Note 2 3 2 3 2 3 8" xfId="50864"/>
    <cellStyle name="Note 2 3 2 3 2 3 9" xfId="50865"/>
    <cellStyle name="Note 2 3 2 3 2 4" xfId="50866"/>
    <cellStyle name="Note 2 3 2 3 2 4 2" xfId="50867"/>
    <cellStyle name="Note 2 3 2 3 2 4 3" xfId="50868"/>
    <cellStyle name="Note 2 3 2 3 2 4 4" xfId="50869"/>
    <cellStyle name="Note 2 3 2 3 2 4 5" xfId="50870"/>
    <cellStyle name="Note 2 3 2 3 2 4 6" xfId="50871"/>
    <cellStyle name="Note 2 3 2 3 2 4 7" xfId="50872"/>
    <cellStyle name="Note 2 3 2 3 2 4 8" xfId="50873"/>
    <cellStyle name="Note 2 3 2 3 2 4 9" xfId="50874"/>
    <cellStyle name="Note 2 3 2 3 2 5" xfId="50875"/>
    <cellStyle name="Note 2 3 2 3 2 5 2" xfId="50876"/>
    <cellStyle name="Note 2 3 2 3 2 5 3" xfId="50877"/>
    <cellStyle name="Note 2 3 2 3 2 5 4" xfId="50878"/>
    <cellStyle name="Note 2 3 2 3 2 5 5" xfId="50879"/>
    <cellStyle name="Note 2 3 2 3 2 5 6" xfId="50880"/>
    <cellStyle name="Note 2 3 2 3 2 5 7" xfId="50881"/>
    <cellStyle name="Note 2 3 2 3 2 5 8" xfId="50882"/>
    <cellStyle name="Note 2 3 2 3 2 5 9" xfId="50883"/>
    <cellStyle name="Note 2 3 2 3 2 6" xfId="50884"/>
    <cellStyle name="Note 2 3 2 3 2 6 2" xfId="50885"/>
    <cellStyle name="Note 2 3 2 3 2 6 3" xfId="50886"/>
    <cellStyle name="Note 2 3 2 3 2 6 4" xfId="50887"/>
    <cellStyle name="Note 2 3 2 3 2 6 5" xfId="50888"/>
    <cellStyle name="Note 2 3 2 3 2 6 6" xfId="50889"/>
    <cellStyle name="Note 2 3 2 3 2 6 7" xfId="50890"/>
    <cellStyle name="Note 2 3 2 3 2 6 8" xfId="50891"/>
    <cellStyle name="Note 2 3 2 3 2 6 9" xfId="50892"/>
    <cellStyle name="Note 2 3 2 3 2 7" xfId="50893"/>
    <cellStyle name="Note 2 3 2 3 2 7 2" xfId="50894"/>
    <cellStyle name="Note 2 3 2 3 2 7 3" xfId="50895"/>
    <cellStyle name="Note 2 3 2 3 2 7 4" xfId="50896"/>
    <cellStyle name="Note 2 3 2 3 2 7 5" xfId="50897"/>
    <cellStyle name="Note 2 3 2 3 2 7 6" xfId="50898"/>
    <cellStyle name="Note 2 3 2 3 2 7 7" xfId="50899"/>
    <cellStyle name="Note 2 3 2 3 2 7 8" xfId="50900"/>
    <cellStyle name="Note 2 3 2 3 2 8" xfId="50901"/>
    <cellStyle name="Note 2 3 2 3 2 9" xfId="50902"/>
    <cellStyle name="Note 2 3 2 3 20" xfId="50903"/>
    <cellStyle name="Note 2 3 2 3 21" xfId="50904"/>
    <cellStyle name="Note 2 3 2 3 22" xfId="50905"/>
    <cellStyle name="Note 2 3 2 3 23" xfId="50906"/>
    <cellStyle name="Note 2 3 2 3 24" xfId="50907"/>
    <cellStyle name="Note 2 3 2 3 25" xfId="50908"/>
    <cellStyle name="Note 2 3 2 3 26" xfId="50909"/>
    <cellStyle name="Note 2 3 2 3 27" xfId="50910"/>
    <cellStyle name="Note 2 3 2 3 3" xfId="50911"/>
    <cellStyle name="Note 2 3 2 3 3 10" xfId="50912"/>
    <cellStyle name="Note 2 3 2 3 3 11" xfId="50913"/>
    <cellStyle name="Note 2 3 2 3 3 12" xfId="50914"/>
    <cellStyle name="Note 2 3 2 3 3 13" xfId="50915"/>
    <cellStyle name="Note 2 3 2 3 3 14" xfId="50916"/>
    <cellStyle name="Note 2 3 2 3 3 15" xfId="50917"/>
    <cellStyle name="Note 2 3 2 3 3 16" xfId="50918"/>
    <cellStyle name="Note 2 3 2 3 3 17" xfId="50919"/>
    <cellStyle name="Note 2 3 2 3 3 18" xfId="50920"/>
    <cellStyle name="Note 2 3 2 3 3 19" xfId="50921"/>
    <cellStyle name="Note 2 3 2 3 3 2" xfId="50922"/>
    <cellStyle name="Note 2 3 2 3 3 2 10" xfId="50923"/>
    <cellStyle name="Note 2 3 2 3 3 2 2" xfId="50924"/>
    <cellStyle name="Note 2 3 2 3 3 2 2 2" xfId="50925"/>
    <cellStyle name="Note 2 3 2 3 3 2 2 3" xfId="50926"/>
    <cellStyle name="Note 2 3 2 3 3 2 2 4" xfId="50927"/>
    <cellStyle name="Note 2 3 2 3 3 2 2 5" xfId="50928"/>
    <cellStyle name="Note 2 3 2 3 3 2 2 6" xfId="50929"/>
    <cellStyle name="Note 2 3 2 3 3 2 2 7" xfId="50930"/>
    <cellStyle name="Note 2 3 2 3 3 2 2 8" xfId="50931"/>
    <cellStyle name="Note 2 3 2 3 3 2 2 9" xfId="50932"/>
    <cellStyle name="Note 2 3 2 3 3 2 3" xfId="50933"/>
    <cellStyle name="Note 2 3 2 3 3 2 4" xfId="50934"/>
    <cellStyle name="Note 2 3 2 3 3 2 5" xfId="50935"/>
    <cellStyle name="Note 2 3 2 3 3 2 6" xfId="50936"/>
    <cellStyle name="Note 2 3 2 3 3 2 7" xfId="50937"/>
    <cellStyle name="Note 2 3 2 3 3 2 8" xfId="50938"/>
    <cellStyle name="Note 2 3 2 3 3 2 9" xfId="50939"/>
    <cellStyle name="Note 2 3 2 3 3 20" xfId="50940"/>
    <cellStyle name="Note 2 3 2 3 3 21" xfId="50941"/>
    <cellStyle name="Note 2 3 2 3 3 22" xfId="50942"/>
    <cellStyle name="Note 2 3 2 3 3 23" xfId="50943"/>
    <cellStyle name="Note 2 3 2 3 3 24" xfId="50944"/>
    <cellStyle name="Note 2 3 2 3 3 3" xfId="50945"/>
    <cellStyle name="Note 2 3 2 3 3 3 2" xfId="50946"/>
    <cellStyle name="Note 2 3 2 3 3 3 3" xfId="50947"/>
    <cellStyle name="Note 2 3 2 3 3 3 4" xfId="50948"/>
    <cellStyle name="Note 2 3 2 3 3 3 5" xfId="50949"/>
    <cellStyle name="Note 2 3 2 3 3 3 6" xfId="50950"/>
    <cellStyle name="Note 2 3 2 3 3 3 7" xfId="50951"/>
    <cellStyle name="Note 2 3 2 3 3 3 8" xfId="50952"/>
    <cellStyle name="Note 2 3 2 3 3 4" xfId="50953"/>
    <cellStyle name="Note 2 3 2 3 3 4 2" xfId="50954"/>
    <cellStyle name="Note 2 3 2 3 3 4 3" xfId="50955"/>
    <cellStyle name="Note 2 3 2 3 3 4 4" xfId="50956"/>
    <cellStyle name="Note 2 3 2 3 3 4 5" xfId="50957"/>
    <cellStyle name="Note 2 3 2 3 3 4 6" xfId="50958"/>
    <cellStyle name="Note 2 3 2 3 3 4 7" xfId="50959"/>
    <cellStyle name="Note 2 3 2 3 3 4 8" xfId="50960"/>
    <cellStyle name="Note 2 3 2 3 3 4 9" xfId="50961"/>
    <cellStyle name="Note 2 3 2 3 3 5" xfId="50962"/>
    <cellStyle name="Note 2 3 2 3 3 5 2" xfId="50963"/>
    <cellStyle name="Note 2 3 2 3 3 5 3" xfId="50964"/>
    <cellStyle name="Note 2 3 2 3 3 5 4" xfId="50965"/>
    <cellStyle name="Note 2 3 2 3 3 5 5" xfId="50966"/>
    <cellStyle name="Note 2 3 2 3 3 5 6" xfId="50967"/>
    <cellStyle name="Note 2 3 2 3 3 5 7" xfId="50968"/>
    <cellStyle name="Note 2 3 2 3 3 5 8" xfId="50969"/>
    <cellStyle name="Note 2 3 2 3 3 6" xfId="50970"/>
    <cellStyle name="Note 2 3 2 3 3 6 2" xfId="50971"/>
    <cellStyle name="Note 2 3 2 3 3 6 3" xfId="50972"/>
    <cellStyle name="Note 2 3 2 3 3 6 4" xfId="50973"/>
    <cellStyle name="Note 2 3 2 3 3 6 5" xfId="50974"/>
    <cellStyle name="Note 2 3 2 3 3 6 6" xfId="50975"/>
    <cellStyle name="Note 2 3 2 3 3 6 7" xfId="50976"/>
    <cellStyle name="Note 2 3 2 3 3 6 8" xfId="50977"/>
    <cellStyle name="Note 2 3 2 3 3 7" xfId="50978"/>
    <cellStyle name="Note 2 3 2 3 3 7 2" xfId="50979"/>
    <cellStyle name="Note 2 3 2 3 3 7 3" xfId="50980"/>
    <cellStyle name="Note 2 3 2 3 3 7 4" xfId="50981"/>
    <cellStyle name="Note 2 3 2 3 3 7 5" xfId="50982"/>
    <cellStyle name="Note 2 3 2 3 3 7 6" xfId="50983"/>
    <cellStyle name="Note 2 3 2 3 3 7 7" xfId="50984"/>
    <cellStyle name="Note 2 3 2 3 3 7 8" xfId="50985"/>
    <cellStyle name="Note 2 3 2 3 3 8" xfId="50986"/>
    <cellStyle name="Note 2 3 2 3 3 9" xfId="50987"/>
    <cellStyle name="Note 2 3 2 3 4" xfId="50988"/>
    <cellStyle name="Note 2 3 2 3 4 10" xfId="50989"/>
    <cellStyle name="Note 2 3 2 3 4 11" xfId="50990"/>
    <cellStyle name="Note 2 3 2 3 4 12" xfId="50991"/>
    <cellStyle name="Note 2 3 2 3 4 13" xfId="50992"/>
    <cellStyle name="Note 2 3 2 3 4 14" xfId="50993"/>
    <cellStyle name="Note 2 3 2 3 4 15" xfId="50994"/>
    <cellStyle name="Note 2 3 2 3 4 16" xfId="50995"/>
    <cellStyle name="Note 2 3 2 3 4 17" xfId="50996"/>
    <cellStyle name="Note 2 3 2 3 4 18" xfId="50997"/>
    <cellStyle name="Note 2 3 2 3 4 2" xfId="50998"/>
    <cellStyle name="Note 2 3 2 3 4 2 10" xfId="50999"/>
    <cellStyle name="Note 2 3 2 3 4 2 2" xfId="51000"/>
    <cellStyle name="Note 2 3 2 3 4 2 2 2" xfId="51001"/>
    <cellStyle name="Note 2 3 2 3 4 2 2 3" xfId="51002"/>
    <cellStyle name="Note 2 3 2 3 4 2 2 4" xfId="51003"/>
    <cellStyle name="Note 2 3 2 3 4 2 2 5" xfId="51004"/>
    <cellStyle name="Note 2 3 2 3 4 2 2 6" xfId="51005"/>
    <cellStyle name="Note 2 3 2 3 4 2 2 7" xfId="51006"/>
    <cellStyle name="Note 2 3 2 3 4 2 2 8" xfId="51007"/>
    <cellStyle name="Note 2 3 2 3 4 2 2 9" xfId="51008"/>
    <cellStyle name="Note 2 3 2 3 4 2 3" xfId="51009"/>
    <cellStyle name="Note 2 3 2 3 4 2 4" xfId="51010"/>
    <cellStyle name="Note 2 3 2 3 4 2 5" xfId="51011"/>
    <cellStyle name="Note 2 3 2 3 4 2 6" xfId="51012"/>
    <cellStyle name="Note 2 3 2 3 4 2 7" xfId="51013"/>
    <cellStyle name="Note 2 3 2 3 4 2 8" xfId="51014"/>
    <cellStyle name="Note 2 3 2 3 4 2 9" xfId="51015"/>
    <cellStyle name="Note 2 3 2 3 4 3" xfId="51016"/>
    <cellStyle name="Note 2 3 2 3 4 3 2" xfId="51017"/>
    <cellStyle name="Note 2 3 2 3 4 3 3" xfId="51018"/>
    <cellStyle name="Note 2 3 2 3 4 3 4" xfId="51019"/>
    <cellStyle name="Note 2 3 2 3 4 3 5" xfId="51020"/>
    <cellStyle name="Note 2 3 2 3 4 3 6" xfId="51021"/>
    <cellStyle name="Note 2 3 2 3 4 3 7" xfId="51022"/>
    <cellStyle name="Note 2 3 2 3 4 3 8" xfId="51023"/>
    <cellStyle name="Note 2 3 2 3 4 4" xfId="51024"/>
    <cellStyle name="Note 2 3 2 3 4 4 2" xfId="51025"/>
    <cellStyle name="Note 2 3 2 3 4 4 3" xfId="51026"/>
    <cellStyle name="Note 2 3 2 3 4 4 4" xfId="51027"/>
    <cellStyle name="Note 2 3 2 3 4 4 5" xfId="51028"/>
    <cellStyle name="Note 2 3 2 3 4 4 6" xfId="51029"/>
    <cellStyle name="Note 2 3 2 3 4 4 7" xfId="51030"/>
    <cellStyle name="Note 2 3 2 3 4 4 8" xfId="51031"/>
    <cellStyle name="Note 2 3 2 3 4 4 9" xfId="51032"/>
    <cellStyle name="Note 2 3 2 3 4 5" xfId="51033"/>
    <cellStyle name="Note 2 3 2 3 4 6" xfId="51034"/>
    <cellStyle name="Note 2 3 2 3 4 7" xfId="51035"/>
    <cellStyle name="Note 2 3 2 3 4 8" xfId="51036"/>
    <cellStyle name="Note 2 3 2 3 4 9" xfId="51037"/>
    <cellStyle name="Note 2 3 2 3 5" xfId="51038"/>
    <cellStyle name="Note 2 3 2 3 5 10" xfId="51039"/>
    <cellStyle name="Note 2 3 2 3 5 11" xfId="51040"/>
    <cellStyle name="Note 2 3 2 3 5 12" xfId="51041"/>
    <cellStyle name="Note 2 3 2 3 5 13" xfId="51042"/>
    <cellStyle name="Note 2 3 2 3 5 14" xfId="51043"/>
    <cellStyle name="Note 2 3 2 3 5 15" xfId="51044"/>
    <cellStyle name="Note 2 3 2 3 5 16" xfId="51045"/>
    <cellStyle name="Note 2 3 2 3 5 17" xfId="51046"/>
    <cellStyle name="Note 2 3 2 3 5 18" xfId="51047"/>
    <cellStyle name="Note 2 3 2 3 5 2" xfId="51048"/>
    <cellStyle name="Note 2 3 2 3 5 2 10" xfId="51049"/>
    <cellStyle name="Note 2 3 2 3 5 2 2" xfId="51050"/>
    <cellStyle name="Note 2 3 2 3 5 2 2 2" xfId="51051"/>
    <cellStyle name="Note 2 3 2 3 5 2 2 3" xfId="51052"/>
    <cellStyle name="Note 2 3 2 3 5 2 2 4" xfId="51053"/>
    <cellStyle name="Note 2 3 2 3 5 2 2 5" xfId="51054"/>
    <cellStyle name="Note 2 3 2 3 5 2 2 6" xfId="51055"/>
    <cellStyle name="Note 2 3 2 3 5 2 2 7" xfId="51056"/>
    <cellStyle name="Note 2 3 2 3 5 2 2 8" xfId="51057"/>
    <cellStyle name="Note 2 3 2 3 5 2 2 9" xfId="51058"/>
    <cellStyle name="Note 2 3 2 3 5 2 3" xfId="51059"/>
    <cellStyle name="Note 2 3 2 3 5 2 4" xfId="51060"/>
    <cellStyle name="Note 2 3 2 3 5 2 5" xfId="51061"/>
    <cellStyle name="Note 2 3 2 3 5 2 6" xfId="51062"/>
    <cellStyle name="Note 2 3 2 3 5 2 7" xfId="51063"/>
    <cellStyle name="Note 2 3 2 3 5 2 8" xfId="51064"/>
    <cellStyle name="Note 2 3 2 3 5 2 9" xfId="51065"/>
    <cellStyle name="Note 2 3 2 3 5 3" xfId="51066"/>
    <cellStyle name="Note 2 3 2 3 5 3 2" xfId="51067"/>
    <cellStyle name="Note 2 3 2 3 5 3 3" xfId="51068"/>
    <cellStyle name="Note 2 3 2 3 5 3 4" xfId="51069"/>
    <cellStyle name="Note 2 3 2 3 5 3 5" xfId="51070"/>
    <cellStyle name="Note 2 3 2 3 5 3 6" xfId="51071"/>
    <cellStyle name="Note 2 3 2 3 5 3 7" xfId="51072"/>
    <cellStyle name="Note 2 3 2 3 5 3 8" xfId="51073"/>
    <cellStyle name="Note 2 3 2 3 5 4" xfId="51074"/>
    <cellStyle name="Note 2 3 2 3 5 4 2" xfId="51075"/>
    <cellStyle name="Note 2 3 2 3 5 4 3" xfId="51076"/>
    <cellStyle name="Note 2 3 2 3 5 4 4" xfId="51077"/>
    <cellStyle name="Note 2 3 2 3 5 4 5" xfId="51078"/>
    <cellStyle name="Note 2 3 2 3 5 4 6" xfId="51079"/>
    <cellStyle name="Note 2 3 2 3 5 4 7" xfId="51080"/>
    <cellStyle name="Note 2 3 2 3 5 4 8" xfId="51081"/>
    <cellStyle name="Note 2 3 2 3 5 4 9" xfId="51082"/>
    <cellStyle name="Note 2 3 2 3 5 5" xfId="51083"/>
    <cellStyle name="Note 2 3 2 3 5 6" xfId="51084"/>
    <cellStyle name="Note 2 3 2 3 5 7" xfId="51085"/>
    <cellStyle name="Note 2 3 2 3 5 8" xfId="51086"/>
    <cellStyle name="Note 2 3 2 3 5 9" xfId="51087"/>
    <cellStyle name="Note 2 3 2 3 6" xfId="51088"/>
    <cellStyle name="Note 2 3 2 3 6 10" xfId="51089"/>
    <cellStyle name="Note 2 3 2 3 6 11" xfId="51090"/>
    <cellStyle name="Note 2 3 2 3 6 12" xfId="51091"/>
    <cellStyle name="Note 2 3 2 3 6 13" xfId="51092"/>
    <cellStyle name="Note 2 3 2 3 6 14" xfId="51093"/>
    <cellStyle name="Note 2 3 2 3 6 15" xfId="51094"/>
    <cellStyle name="Note 2 3 2 3 6 16" xfId="51095"/>
    <cellStyle name="Note 2 3 2 3 6 17" xfId="51096"/>
    <cellStyle name="Note 2 3 2 3 6 18" xfId="51097"/>
    <cellStyle name="Note 2 3 2 3 6 2" xfId="51098"/>
    <cellStyle name="Note 2 3 2 3 6 2 2" xfId="51099"/>
    <cellStyle name="Note 2 3 2 3 6 2 3" xfId="51100"/>
    <cellStyle name="Note 2 3 2 3 6 2 4" xfId="51101"/>
    <cellStyle name="Note 2 3 2 3 6 2 5" xfId="51102"/>
    <cellStyle name="Note 2 3 2 3 6 2 6" xfId="51103"/>
    <cellStyle name="Note 2 3 2 3 6 2 7" xfId="51104"/>
    <cellStyle name="Note 2 3 2 3 6 2 8" xfId="51105"/>
    <cellStyle name="Note 2 3 2 3 6 2 9" xfId="51106"/>
    <cellStyle name="Note 2 3 2 3 6 3" xfId="51107"/>
    <cellStyle name="Note 2 3 2 3 6 4" xfId="51108"/>
    <cellStyle name="Note 2 3 2 3 6 5" xfId="51109"/>
    <cellStyle name="Note 2 3 2 3 6 6" xfId="51110"/>
    <cellStyle name="Note 2 3 2 3 6 7" xfId="51111"/>
    <cellStyle name="Note 2 3 2 3 6 8" xfId="51112"/>
    <cellStyle name="Note 2 3 2 3 6 9" xfId="51113"/>
    <cellStyle name="Note 2 3 2 3 7" xfId="51114"/>
    <cellStyle name="Note 2 3 2 3 7 2" xfId="51115"/>
    <cellStyle name="Note 2 3 2 3 7 3" xfId="51116"/>
    <cellStyle name="Note 2 3 2 3 7 4" xfId="51117"/>
    <cellStyle name="Note 2 3 2 3 7 5" xfId="51118"/>
    <cellStyle name="Note 2 3 2 3 7 6" xfId="51119"/>
    <cellStyle name="Note 2 3 2 3 7 7" xfId="51120"/>
    <cellStyle name="Note 2 3 2 3 7 8" xfId="51121"/>
    <cellStyle name="Note 2 3 2 3 7 9" xfId="51122"/>
    <cellStyle name="Note 2 3 2 3 8" xfId="51123"/>
    <cellStyle name="Note 2 3 2 3 8 2" xfId="51124"/>
    <cellStyle name="Note 2 3 2 3 8 3" xfId="51125"/>
    <cellStyle name="Note 2 3 2 3 8 4" xfId="51126"/>
    <cellStyle name="Note 2 3 2 3 8 5" xfId="51127"/>
    <cellStyle name="Note 2 3 2 3 8 6" xfId="51128"/>
    <cellStyle name="Note 2 3 2 3 8 7" xfId="51129"/>
    <cellStyle name="Note 2 3 2 3 8 8" xfId="51130"/>
    <cellStyle name="Note 2 3 2 3 8 9" xfId="51131"/>
    <cellStyle name="Note 2 3 2 3 9" xfId="51132"/>
    <cellStyle name="Note 2 3 2 3 9 2" xfId="51133"/>
    <cellStyle name="Note 2 3 2 3 9 3" xfId="51134"/>
    <cellStyle name="Note 2 3 2 3 9 4" xfId="51135"/>
    <cellStyle name="Note 2 3 2 3 9 5" xfId="51136"/>
    <cellStyle name="Note 2 3 2 3 9 6" xfId="51137"/>
    <cellStyle name="Note 2 3 2 3 9 7" xfId="51138"/>
    <cellStyle name="Note 2 3 2 3 9 8" xfId="51139"/>
    <cellStyle name="Note 2 3 2 4" xfId="51140"/>
    <cellStyle name="Note 2 3 2 4 10" xfId="51141"/>
    <cellStyle name="Note 2 3 2 4 11" xfId="51142"/>
    <cellStyle name="Note 2 3 2 4 12" xfId="51143"/>
    <cellStyle name="Note 2 3 2 4 13" xfId="51144"/>
    <cellStyle name="Note 2 3 2 4 14" xfId="51145"/>
    <cellStyle name="Note 2 3 2 4 15" xfId="51146"/>
    <cellStyle name="Note 2 3 2 4 16" xfId="51147"/>
    <cellStyle name="Note 2 3 2 4 17" xfId="51148"/>
    <cellStyle name="Note 2 3 2 4 18" xfId="51149"/>
    <cellStyle name="Note 2 3 2 4 19" xfId="51150"/>
    <cellStyle name="Note 2 3 2 4 2" xfId="51151"/>
    <cellStyle name="Note 2 3 2 4 2 10" xfId="51152"/>
    <cellStyle name="Note 2 3 2 4 2 11" xfId="51153"/>
    <cellStyle name="Note 2 3 2 4 2 12" xfId="51154"/>
    <cellStyle name="Note 2 3 2 4 2 13" xfId="51155"/>
    <cellStyle name="Note 2 3 2 4 2 2" xfId="51156"/>
    <cellStyle name="Note 2 3 2 4 2 2 10" xfId="51157"/>
    <cellStyle name="Note 2 3 2 4 2 2 2" xfId="51158"/>
    <cellStyle name="Note 2 3 2 4 2 2 2 2" xfId="51159"/>
    <cellStyle name="Note 2 3 2 4 2 2 2 3" xfId="51160"/>
    <cellStyle name="Note 2 3 2 4 2 2 2 4" xfId="51161"/>
    <cellStyle name="Note 2 3 2 4 2 2 2 5" xfId="51162"/>
    <cellStyle name="Note 2 3 2 4 2 2 2 6" xfId="51163"/>
    <cellStyle name="Note 2 3 2 4 2 2 2 7" xfId="51164"/>
    <cellStyle name="Note 2 3 2 4 2 2 2 8" xfId="51165"/>
    <cellStyle name="Note 2 3 2 4 2 2 2 9" xfId="51166"/>
    <cellStyle name="Note 2 3 2 4 2 2 3" xfId="51167"/>
    <cellStyle name="Note 2 3 2 4 2 2 4" xfId="51168"/>
    <cellStyle name="Note 2 3 2 4 2 2 5" xfId="51169"/>
    <cellStyle name="Note 2 3 2 4 2 2 6" xfId="51170"/>
    <cellStyle name="Note 2 3 2 4 2 2 7" xfId="51171"/>
    <cellStyle name="Note 2 3 2 4 2 2 8" xfId="51172"/>
    <cellStyle name="Note 2 3 2 4 2 2 9" xfId="51173"/>
    <cellStyle name="Note 2 3 2 4 2 3" xfId="51174"/>
    <cellStyle name="Note 2 3 2 4 2 3 2" xfId="51175"/>
    <cellStyle name="Note 2 3 2 4 2 3 3" xfId="51176"/>
    <cellStyle name="Note 2 3 2 4 2 3 4" xfId="51177"/>
    <cellStyle name="Note 2 3 2 4 2 3 5" xfId="51178"/>
    <cellStyle name="Note 2 3 2 4 2 3 6" xfId="51179"/>
    <cellStyle name="Note 2 3 2 4 2 3 7" xfId="51180"/>
    <cellStyle name="Note 2 3 2 4 2 3 8" xfId="51181"/>
    <cellStyle name="Note 2 3 2 4 2 4" xfId="51182"/>
    <cellStyle name="Note 2 3 2 4 2 4 2" xfId="51183"/>
    <cellStyle name="Note 2 3 2 4 2 4 3" xfId="51184"/>
    <cellStyle name="Note 2 3 2 4 2 4 4" xfId="51185"/>
    <cellStyle name="Note 2 3 2 4 2 4 5" xfId="51186"/>
    <cellStyle name="Note 2 3 2 4 2 4 6" xfId="51187"/>
    <cellStyle name="Note 2 3 2 4 2 4 7" xfId="51188"/>
    <cellStyle name="Note 2 3 2 4 2 4 8" xfId="51189"/>
    <cellStyle name="Note 2 3 2 4 2 4 9" xfId="51190"/>
    <cellStyle name="Note 2 3 2 4 2 5" xfId="51191"/>
    <cellStyle name="Note 2 3 2 4 2 6" xfId="51192"/>
    <cellStyle name="Note 2 3 2 4 2 7" xfId="51193"/>
    <cellStyle name="Note 2 3 2 4 2 8" xfId="51194"/>
    <cellStyle name="Note 2 3 2 4 2 9" xfId="51195"/>
    <cellStyle name="Note 2 3 2 4 20" xfId="51196"/>
    <cellStyle name="Note 2 3 2 4 21" xfId="51197"/>
    <cellStyle name="Note 2 3 2 4 22" xfId="51198"/>
    <cellStyle name="Note 2 3 2 4 23" xfId="51199"/>
    <cellStyle name="Note 2 3 2 4 24" xfId="51200"/>
    <cellStyle name="Note 2 3 2 4 25" xfId="51201"/>
    <cellStyle name="Note 2 3 2 4 3" xfId="51202"/>
    <cellStyle name="Note 2 3 2 4 3 10" xfId="51203"/>
    <cellStyle name="Note 2 3 2 4 3 11" xfId="51204"/>
    <cellStyle name="Note 2 3 2 4 3 12" xfId="51205"/>
    <cellStyle name="Note 2 3 2 4 3 13" xfId="51206"/>
    <cellStyle name="Note 2 3 2 4 3 2" xfId="51207"/>
    <cellStyle name="Note 2 3 2 4 3 2 10" xfId="51208"/>
    <cellStyle name="Note 2 3 2 4 3 2 2" xfId="51209"/>
    <cellStyle name="Note 2 3 2 4 3 2 2 2" xfId="51210"/>
    <cellStyle name="Note 2 3 2 4 3 2 2 3" xfId="51211"/>
    <cellStyle name="Note 2 3 2 4 3 2 2 4" xfId="51212"/>
    <cellStyle name="Note 2 3 2 4 3 2 2 5" xfId="51213"/>
    <cellStyle name="Note 2 3 2 4 3 2 2 6" xfId="51214"/>
    <cellStyle name="Note 2 3 2 4 3 2 2 7" xfId="51215"/>
    <cellStyle name="Note 2 3 2 4 3 2 2 8" xfId="51216"/>
    <cellStyle name="Note 2 3 2 4 3 2 2 9" xfId="51217"/>
    <cellStyle name="Note 2 3 2 4 3 2 3" xfId="51218"/>
    <cellStyle name="Note 2 3 2 4 3 2 4" xfId="51219"/>
    <cellStyle name="Note 2 3 2 4 3 2 5" xfId="51220"/>
    <cellStyle name="Note 2 3 2 4 3 2 6" xfId="51221"/>
    <cellStyle name="Note 2 3 2 4 3 2 7" xfId="51222"/>
    <cellStyle name="Note 2 3 2 4 3 2 8" xfId="51223"/>
    <cellStyle name="Note 2 3 2 4 3 2 9" xfId="51224"/>
    <cellStyle name="Note 2 3 2 4 3 3" xfId="51225"/>
    <cellStyle name="Note 2 3 2 4 3 3 2" xfId="51226"/>
    <cellStyle name="Note 2 3 2 4 3 3 3" xfId="51227"/>
    <cellStyle name="Note 2 3 2 4 3 3 4" xfId="51228"/>
    <cellStyle name="Note 2 3 2 4 3 3 5" xfId="51229"/>
    <cellStyle name="Note 2 3 2 4 3 3 6" xfId="51230"/>
    <cellStyle name="Note 2 3 2 4 3 3 7" xfId="51231"/>
    <cellStyle name="Note 2 3 2 4 3 3 8" xfId="51232"/>
    <cellStyle name="Note 2 3 2 4 3 4" xfId="51233"/>
    <cellStyle name="Note 2 3 2 4 3 4 2" xfId="51234"/>
    <cellStyle name="Note 2 3 2 4 3 4 3" xfId="51235"/>
    <cellStyle name="Note 2 3 2 4 3 4 4" xfId="51236"/>
    <cellStyle name="Note 2 3 2 4 3 4 5" xfId="51237"/>
    <cellStyle name="Note 2 3 2 4 3 4 6" xfId="51238"/>
    <cellStyle name="Note 2 3 2 4 3 4 7" xfId="51239"/>
    <cellStyle name="Note 2 3 2 4 3 4 8" xfId="51240"/>
    <cellStyle name="Note 2 3 2 4 3 4 9" xfId="51241"/>
    <cellStyle name="Note 2 3 2 4 3 5" xfId="51242"/>
    <cellStyle name="Note 2 3 2 4 3 6" xfId="51243"/>
    <cellStyle name="Note 2 3 2 4 3 7" xfId="51244"/>
    <cellStyle name="Note 2 3 2 4 3 8" xfId="51245"/>
    <cellStyle name="Note 2 3 2 4 3 9" xfId="51246"/>
    <cellStyle name="Note 2 3 2 4 4" xfId="51247"/>
    <cellStyle name="Note 2 3 2 4 4 10" xfId="51248"/>
    <cellStyle name="Note 2 3 2 4 4 11" xfId="51249"/>
    <cellStyle name="Note 2 3 2 4 4 12" xfId="51250"/>
    <cellStyle name="Note 2 3 2 4 4 13" xfId="51251"/>
    <cellStyle name="Note 2 3 2 4 4 2" xfId="51252"/>
    <cellStyle name="Note 2 3 2 4 4 2 10" xfId="51253"/>
    <cellStyle name="Note 2 3 2 4 4 2 2" xfId="51254"/>
    <cellStyle name="Note 2 3 2 4 4 2 2 2" xfId="51255"/>
    <cellStyle name="Note 2 3 2 4 4 2 2 3" xfId="51256"/>
    <cellStyle name="Note 2 3 2 4 4 2 2 4" xfId="51257"/>
    <cellStyle name="Note 2 3 2 4 4 2 2 5" xfId="51258"/>
    <cellStyle name="Note 2 3 2 4 4 2 2 6" xfId="51259"/>
    <cellStyle name="Note 2 3 2 4 4 2 2 7" xfId="51260"/>
    <cellStyle name="Note 2 3 2 4 4 2 2 8" xfId="51261"/>
    <cellStyle name="Note 2 3 2 4 4 2 2 9" xfId="51262"/>
    <cellStyle name="Note 2 3 2 4 4 2 3" xfId="51263"/>
    <cellStyle name="Note 2 3 2 4 4 2 4" xfId="51264"/>
    <cellStyle name="Note 2 3 2 4 4 2 5" xfId="51265"/>
    <cellStyle name="Note 2 3 2 4 4 2 6" xfId="51266"/>
    <cellStyle name="Note 2 3 2 4 4 2 7" xfId="51267"/>
    <cellStyle name="Note 2 3 2 4 4 2 8" xfId="51268"/>
    <cellStyle name="Note 2 3 2 4 4 2 9" xfId="51269"/>
    <cellStyle name="Note 2 3 2 4 4 3" xfId="51270"/>
    <cellStyle name="Note 2 3 2 4 4 3 2" xfId="51271"/>
    <cellStyle name="Note 2 3 2 4 4 3 3" xfId="51272"/>
    <cellStyle name="Note 2 3 2 4 4 3 4" xfId="51273"/>
    <cellStyle name="Note 2 3 2 4 4 3 5" xfId="51274"/>
    <cellStyle name="Note 2 3 2 4 4 3 6" xfId="51275"/>
    <cellStyle name="Note 2 3 2 4 4 3 7" xfId="51276"/>
    <cellStyle name="Note 2 3 2 4 4 3 8" xfId="51277"/>
    <cellStyle name="Note 2 3 2 4 4 4" xfId="51278"/>
    <cellStyle name="Note 2 3 2 4 4 4 2" xfId="51279"/>
    <cellStyle name="Note 2 3 2 4 4 4 3" xfId="51280"/>
    <cellStyle name="Note 2 3 2 4 4 4 4" xfId="51281"/>
    <cellStyle name="Note 2 3 2 4 4 4 5" xfId="51282"/>
    <cellStyle name="Note 2 3 2 4 4 4 6" xfId="51283"/>
    <cellStyle name="Note 2 3 2 4 4 4 7" xfId="51284"/>
    <cellStyle name="Note 2 3 2 4 4 4 8" xfId="51285"/>
    <cellStyle name="Note 2 3 2 4 4 4 9" xfId="51286"/>
    <cellStyle name="Note 2 3 2 4 4 5" xfId="51287"/>
    <cellStyle name="Note 2 3 2 4 4 6" xfId="51288"/>
    <cellStyle name="Note 2 3 2 4 4 7" xfId="51289"/>
    <cellStyle name="Note 2 3 2 4 4 8" xfId="51290"/>
    <cellStyle name="Note 2 3 2 4 4 9" xfId="51291"/>
    <cellStyle name="Note 2 3 2 4 5" xfId="51292"/>
    <cellStyle name="Note 2 3 2 4 5 10" xfId="51293"/>
    <cellStyle name="Note 2 3 2 4 5 11" xfId="51294"/>
    <cellStyle name="Note 2 3 2 4 5 12" xfId="51295"/>
    <cellStyle name="Note 2 3 2 4 5 13" xfId="51296"/>
    <cellStyle name="Note 2 3 2 4 5 2" xfId="51297"/>
    <cellStyle name="Note 2 3 2 4 5 2 10" xfId="51298"/>
    <cellStyle name="Note 2 3 2 4 5 2 2" xfId="51299"/>
    <cellStyle name="Note 2 3 2 4 5 2 2 2" xfId="51300"/>
    <cellStyle name="Note 2 3 2 4 5 2 2 3" xfId="51301"/>
    <cellStyle name="Note 2 3 2 4 5 2 2 4" xfId="51302"/>
    <cellStyle name="Note 2 3 2 4 5 2 2 5" xfId="51303"/>
    <cellStyle name="Note 2 3 2 4 5 2 2 6" xfId="51304"/>
    <cellStyle name="Note 2 3 2 4 5 2 2 7" xfId="51305"/>
    <cellStyle name="Note 2 3 2 4 5 2 2 8" xfId="51306"/>
    <cellStyle name="Note 2 3 2 4 5 2 2 9" xfId="51307"/>
    <cellStyle name="Note 2 3 2 4 5 2 3" xfId="51308"/>
    <cellStyle name="Note 2 3 2 4 5 2 4" xfId="51309"/>
    <cellStyle name="Note 2 3 2 4 5 2 5" xfId="51310"/>
    <cellStyle name="Note 2 3 2 4 5 2 6" xfId="51311"/>
    <cellStyle name="Note 2 3 2 4 5 2 7" xfId="51312"/>
    <cellStyle name="Note 2 3 2 4 5 2 8" xfId="51313"/>
    <cellStyle name="Note 2 3 2 4 5 2 9" xfId="51314"/>
    <cellStyle name="Note 2 3 2 4 5 3" xfId="51315"/>
    <cellStyle name="Note 2 3 2 4 5 3 2" xfId="51316"/>
    <cellStyle name="Note 2 3 2 4 5 3 3" xfId="51317"/>
    <cellStyle name="Note 2 3 2 4 5 3 4" xfId="51318"/>
    <cellStyle name="Note 2 3 2 4 5 3 5" xfId="51319"/>
    <cellStyle name="Note 2 3 2 4 5 3 6" xfId="51320"/>
    <cellStyle name="Note 2 3 2 4 5 3 7" xfId="51321"/>
    <cellStyle name="Note 2 3 2 4 5 3 8" xfId="51322"/>
    <cellStyle name="Note 2 3 2 4 5 4" xfId="51323"/>
    <cellStyle name="Note 2 3 2 4 5 4 2" xfId="51324"/>
    <cellStyle name="Note 2 3 2 4 5 4 3" xfId="51325"/>
    <cellStyle name="Note 2 3 2 4 5 4 4" xfId="51326"/>
    <cellStyle name="Note 2 3 2 4 5 4 5" xfId="51327"/>
    <cellStyle name="Note 2 3 2 4 5 4 6" xfId="51328"/>
    <cellStyle name="Note 2 3 2 4 5 4 7" xfId="51329"/>
    <cellStyle name="Note 2 3 2 4 5 4 8" xfId="51330"/>
    <cellStyle name="Note 2 3 2 4 5 4 9" xfId="51331"/>
    <cellStyle name="Note 2 3 2 4 5 5" xfId="51332"/>
    <cellStyle name="Note 2 3 2 4 5 6" xfId="51333"/>
    <cellStyle name="Note 2 3 2 4 5 7" xfId="51334"/>
    <cellStyle name="Note 2 3 2 4 5 8" xfId="51335"/>
    <cellStyle name="Note 2 3 2 4 5 9" xfId="51336"/>
    <cellStyle name="Note 2 3 2 4 6" xfId="51337"/>
    <cellStyle name="Note 2 3 2 4 6 10" xfId="51338"/>
    <cellStyle name="Note 2 3 2 4 6 2" xfId="51339"/>
    <cellStyle name="Note 2 3 2 4 6 2 2" xfId="51340"/>
    <cellStyle name="Note 2 3 2 4 6 2 3" xfId="51341"/>
    <cellStyle name="Note 2 3 2 4 6 2 4" xfId="51342"/>
    <cellStyle name="Note 2 3 2 4 6 2 5" xfId="51343"/>
    <cellStyle name="Note 2 3 2 4 6 2 6" xfId="51344"/>
    <cellStyle name="Note 2 3 2 4 6 2 7" xfId="51345"/>
    <cellStyle name="Note 2 3 2 4 6 2 8" xfId="51346"/>
    <cellStyle name="Note 2 3 2 4 6 2 9" xfId="51347"/>
    <cellStyle name="Note 2 3 2 4 6 3" xfId="51348"/>
    <cellStyle name="Note 2 3 2 4 6 4" xfId="51349"/>
    <cellStyle name="Note 2 3 2 4 6 5" xfId="51350"/>
    <cellStyle name="Note 2 3 2 4 6 6" xfId="51351"/>
    <cellStyle name="Note 2 3 2 4 6 7" xfId="51352"/>
    <cellStyle name="Note 2 3 2 4 6 8" xfId="51353"/>
    <cellStyle name="Note 2 3 2 4 6 9" xfId="51354"/>
    <cellStyle name="Note 2 3 2 4 7" xfId="51355"/>
    <cellStyle name="Note 2 3 2 4 7 2" xfId="51356"/>
    <cellStyle name="Note 2 3 2 4 7 3" xfId="51357"/>
    <cellStyle name="Note 2 3 2 4 7 4" xfId="51358"/>
    <cellStyle name="Note 2 3 2 4 7 5" xfId="51359"/>
    <cellStyle name="Note 2 3 2 4 7 6" xfId="51360"/>
    <cellStyle name="Note 2 3 2 4 7 7" xfId="51361"/>
    <cellStyle name="Note 2 3 2 4 7 8" xfId="51362"/>
    <cellStyle name="Note 2 3 2 4 8" xfId="51363"/>
    <cellStyle name="Note 2 3 2 4 8 2" xfId="51364"/>
    <cellStyle name="Note 2 3 2 4 8 3" xfId="51365"/>
    <cellStyle name="Note 2 3 2 4 8 4" xfId="51366"/>
    <cellStyle name="Note 2 3 2 4 8 5" xfId="51367"/>
    <cellStyle name="Note 2 3 2 4 8 6" xfId="51368"/>
    <cellStyle name="Note 2 3 2 4 8 7" xfId="51369"/>
    <cellStyle name="Note 2 3 2 4 8 8" xfId="51370"/>
    <cellStyle name="Note 2 3 2 4 8 9" xfId="51371"/>
    <cellStyle name="Note 2 3 2 4 9" xfId="51372"/>
    <cellStyle name="Note 2 3 2 5" xfId="51373"/>
    <cellStyle name="Note 2 3 2 5 10" xfId="51374"/>
    <cellStyle name="Note 2 3 2 5 11" xfId="51375"/>
    <cellStyle name="Note 2 3 2 5 12" xfId="51376"/>
    <cellStyle name="Note 2 3 2 5 13" xfId="51377"/>
    <cellStyle name="Note 2 3 2 5 14" xfId="51378"/>
    <cellStyle name="Note 2 3 2 5 15" xfId="51379"/>
    <cellStyle name="Note 2 3 2 5 16" xfId="51380"/>
    <cellStyle name="Note 2 3 2 5 17" xfId="51381"/>
    <cellStyle name="Note 2 3 2 5 18" xfId="51382"/>
    <cellStyle name="Note 2 3 2 5 2" xfId="51383"/>
    <cellStyle name="Note 2 3 2 5 2 10" xfId="51384"/>
    <cellStyle name="Note 2 3 2 5 2 2" xfId="51385"/>
    <cellStyle name="Note 2 3 2 5 2 2 2" xfId="51386"/>
    <cellStyle name="Note 2 3 2 5 2 2 3" xfId="51387"/>
    <cellStyle name="Note 2 3 2 5 2 2 4" xfId="51388"/>
    <cellStyle name="Note 2 3 2 5 2 2 5" xfId="51389"/>
    <cellStyle name="Note 2 3 2 5 2 2 6" xfId="51390"/>
    <cellStyle name="Note 2 3 2 5 2 2 7" xfId="51391"/>
    <cellStyle name="Note 2 3 2 5 2 2 8" xfId="51392"/>
    <cellStyle name="Note 2 3 2 5 2 2 9" xfId="51393"/>
    <cellStyle name="Note 2 3 2 5 2 3" xfId="51394"/>
    <cellStyle name="Note 2 3 2 5 2 4" xfId="51395"/>
    <cellStyle name="Note 2 3 2 5 2 5" xfId="51396"/>
    <cellStyle name="Note 2 3 2 5 2 6" xfId="51397"/>
    <cellStyle name="Note 2 3 2 5 2 7" xfId="51398"/>
    <cellStyle name="Note 2 3 2 5 2 8" xfId="51399"/>
    <cellStyle name="Note 2 3 2 5 2 9" xfId="51400"/>
    <cellStyle name="Note 2 3 2 5 3" xfId="51401"/>
    <cellStyle name="Note 2 3 2 5 3 2" xfId="51402"/>
    <cellStyle name="Note 2 3 2 5 3 3" xfId="51403"/>
    <cellStyle name="Note 2 3 2 5 3 4" xfId="51404"/>
    <cellStyle name="Note 2 3 2 5 3 5" xfId="51405"/>
    <cellStyle name="Note 2 3 2 5 3 6" xfId="51406"/>
    <cellStyle name="Note 2 3 2 5 3 7" xfId="51407"/>
    <cellStyle name="Note 2 3 2 5 3 8" xfId="51408"/>
    <cellStyle name="Note 2 3 2 5 4" xfId="51409"/>
    <cellStyle name="Note 2 3 2 5 4 2" xfId="51410"/>
    <cellStyle name="Note 2 3 2 5 4 3" xfId="51411"/>
    <cellStyle name="Note 2 3 2 5 4 4" xfId="51412"/>
    <cellStyle name="Note 2 3 2 5 4 5" xfId="51413"/>
    <cellStyle name="Note 2 3 2 5 4 6" xfId="51414"/>
    <cellStyle name="Note 2 3 2 5 4 7" xfId="51415"/>
    <cellStyle name="Note 2 3 2 5 4 8" xfId="51416"/>
    <cellStyle name="Note 2 3 2 5 4 9" xfId="51417"/>
    <cellStyle name="Note 2 3 2 5 5" xfId="51418"/>
    <cellStyle name="Note 2 3 2 5 6" xfId="51419"/>
    <cellStyle name="Note 2 3 2 5 7" xfId="51420"/>
    <cellStyle name="Note 2 3 2 5 8" xfId="51421"/>
    <cellStyle name="Note 2 3 2 5 9" xfId="51422"/>
    <cellStyle name="Note 2 3 2 6" xfId="51423"/>
    <cellStyle name="Note 2 3 2 6 10" xfId="51424"/>
    <cellStyle name="Note 2 3 2 6 11" xfId="51425"/>
    <cellStyle name="Note 2 3 2 6 12" xfId="51426"/>
    <cellStyle name="Note 2 3 2 6 13" xfId="51427"/>
    <cellStyle name="Note 2 3 2 6 14" xfId="51428"/>
    <cellStyle name="Note 2 3 2 6 15" xfId="51429"/>
    <cellStyle name="Note 2 3 2 6 16" xfId="51430"/>
    <cellStyle name="Note 2 3 2 6 17" xfId="51431"/>
    <cellStyle name="Note 2 3 2 6 18" xfId="51432"/>
    <cellStyle name="Note 2 3 2 6 2" xfId="51433"/>
    <cellStyle name="Note 2 3 2 6 2 10" xfId="51434"/>
    <cellStyle name="Note 2 3 2 6 2 2" xfId="51435"/>
    <cellStyle name="Note 2 3 2 6 2 2 2" xfId="51436"/>
    <cellStyle name="Note 2 3 2 6 2 2 3" xfId="51437"/>
    <cellStyle name="Note 2 3 2 6 2 2 4" xfId="51438"/>
    <cellStyle name="Note 2 3 2 6 2 2 5" xfId="51439"/>
    <cellStyle name="Note 2 3 2 6 2 2 6" xfId="51440"/>
    <cellStyle name="Note 2 3 2 6 2 2 7" xfId="51441"/>
    <cellStyle name="Note 2 3 2 6 2 2 8" xfId="51442"/>
    <cellStyle name="Note 2 3 2 6 2 2 9" xfId="51443"/>
    <cellStyle name="Note 2 3 2 6 2 3" xfId="51444"/>
    <cellStyle name="Note 2 3 2 6 2 4" xfId="51445"/>
    <cellStyle name="Note 2 3 2 6 2 5" xfId="51446"/>
    <cellStyle name="Note 2 3 2 6 2 6" xfId="51447"/>
    <cellStyle name="Note 2 3 2 6 2 7" xfId="51448"/>
    <cellStyle name="Note 2 3 2 6 2 8" xfId="51449"/>
    <cellStyle name="Note 2 3 2 6 2 9" xfId="51450"/>
    <cellStyle name="Note 2 3 2 6 3" xfId="51451"/>
    <cellStyle name="Note 2 3 2 6 3 2" xfId="51452"/>
    <cellStyle name="Note 2 3 2 6 3 3" xfId="51453"/>
    <cellStyle name="Note 2 3 2 6 3 4" xfId="51454"/>
    <cellStyle name="Note 2 3 2 6 3 5" xfId="51455"/>
    <cellStyle name="Note 2 3 2 6 3 6" xfId="51456"/>
    <cellStyle name="Note 2 3 2 6 3 7" xfId="51457"/>
    <cellStyle name="Note 2 3 2 6 3 8" xfId="51458"/>
    <cellStyle name="Note 2 3 2 6 4" xfId="51459"/>
    <cellStyle name="Note 2 3 2 6 4 2" xfId="51460"/>
    <cellStyle name="Note 2 3 2 6 4 3" xfId="51461"/>
    <cellStyle name="Note 2 3 2 6 4 4" xfId="51462"/>
    <cellStyle name="Note 2 3 2 6 4 5" xfId="51463"/>
    <cellStyle name="Note 2 3 2 6 4 6" xfId="51464"/>
    <cellStyle name="Note 2 3 2 6 4 7" xfId="51465"/>
    <cellStyle name="Note 2 3 2 6 4 8" xfId="51466"/>
    <cellStyle name="Note 2 3 2 6 4 9" xfId="51467"/>
    <cellStyle name="Note 2 3 2 6 5" xfId="51468"/>
    <cellStyle name="Note 2 3 2 6 6" xfId="51469"/>
    <cellStyle name="Note 2 3 2 6 7" xfId="51470"/>
    <cellStyle name="Note 2 3 2 6 8" xfId="51471"/>
    <cellStyle name="Note 2 3 2 6 9" xfId="51472"/>
    <cellStyle name="Note 2 3 2 7" xfId="51473"/>
    <cellStyle name="Note 2 3 2 7 10" xfId="51474"/>
    <cellStyle name="Note 2 3 2 7 11" xfId="51475"/>
    <cellStyle name="Note 2 3 2 7 12" xfId="51476"/>
    <cellStyle name="Note 2 3 2 7 13" xfId="51477"/>
    <cellStyle name="Note 2 3 2 7 14" xfId="51478"/>
    <cellStyle name="Note 2 3 2 7 15" xfId="51479"/>
    <cellStyle name="Note 2 3 2 7 16" xfId="51480"/>
    <cellStyle name="Note 2 3 2 7 17" xfId="51481"/>
    <cellStyle name="Note 2 3 2 7 18" xfId="51482"/>
    <cellStyle name="Note 2 3 2 7 2" xfId="51483"/>
    <cellStyle name="Note 2 3 2 7 2 10" xfId="51484"/>
    <cellStyle name="Note 2 3 2 7 2 2" xfId="51485"/>
    <cellStyle name="Note 2 3 2 7 2 2 2" xfId="51486"/>
    <cellStyle name="Note 2 3 2 7 2 2 3" xfId="51487"/>
    <cellStyle name="Note 2 3 2 7 2 2 4" xfId="51488"/>
    <cellStyle name="Note 2 3 2 7 2 2 5" xfId="51489"/>
    <cellStyle name="Note 2 3 2 7 2 2 6" xfId="51490"/>
    <cellStyle name="Note 2 3 2 7 2 2 7" xfId="51491"/>
    <cellStyle name="Note 2 3 2 7 2 2 8" xfId="51492"/>
    <cellStyle name="Note 2 3 2 7 2 2 9" xfId="51493"/>
    <cellStyle name="Note 2 3 2 7 2 3" xfId="51494"/>
    <cellStyle name="Note 2 3 2 7 2 4" xfId="51495"/>
    <cellStyle name="Note 2 3 2 7 2 5" xfId="51496"/>
    <cellStyle name="Note 2 3 2 7 2 6" xfId="51497"/>
    <cellStyle name="Note 2 3 2 7 2 7" xfId="51498"/>
    <cellStyle name="Note 2 3 2 7 2 8" xfId="51499"/>
    <cellStyle name="Note 2 3 2 7 2 9" xfId="51500"/>
    <cellStyle name="Note 2 3 2 7 3" xfId="51501"/>
    <cellStyle name="Note 2 3 2 7 3 2" xfId="51502"/>
    <cellStyle name="Note 2 3 2 7 3 3" xfId="51503"/>
    <cellStyle name="Note 2 3 2 7 3 4" xfId="51504"/>
    <cellStyle name="Note 2 3 2 7 3 5" xfId="51505"/>
    <cellStyle name="Note 2 3 2 7 3 6" xfId="51506"/>
    <cellStyle name="Note 2 3 2 7 3 7" xfId="51507"/>
    <cellStyle name="Note 2 3 2 7 3 8" xfId="51508"/>
    <cellStyle name="Note 2 3 2 7 4" xfId="51509"/>
    <cellStyle name="Note 2 3 2 7 4 2" xfId="51510"/>
    <cellStyle name="Note 2 3 2 7 4 3" xfId="51511"/>
    <cellStyle name="Note 2 3 2 7 4 4" xfId="51512"/>
    <cellStyle name="Note 2 3 2 7 4 5" xfId="51513"/>
    <cellStyle name="Note 2 3 2 7 4 6" xfId="51514"/>
    <cellStyle name="Note 2 3 2 7 4 7" xfId="51515"/>
    <cellStyle name="Note 2 3 2 7 4 8" xfId="51516"/>
    <cellStyle name="Note 2 3 2 7 4 9" xfId="51517"/>
    <cellStyle name="Note 2 3 2 7 5" xfId="51518"/>
    <cellStyle name="Note 2 3 2 7 6" xfId="51519"/>
    <cellStyle name="Note 2 3 2 7 7" xfId="51520"/>
    <cellStyle name="Note 2 3 2 7 8" xfId="51521"/>
    <cellStyle name="Note 2 3 2 7 9" xfId="51522"/>
    <cellStyle name="Note 2 3 2 8" xfId="51523"/>
    <cellStyle name="Note 2 3 2 8 10" xfId="51524"/>
    <cellStyle name="Note 2 3 2 8 11" xfId="51525"/>
    <cellStyle name="Note 2 3 2 8 12" xfId="51526"/>
    <cellStyle name="Note 2 3 2 8 13" xfId="51527"/>
    <cellStyle name="Note 2 3 2 8 14" xfId="51528"/>
    <cellStyle name="Note 2 3 2 8 15" xfId="51529"/>
    <cellStyle name="Note 2 3 2 8 16" xfId="51530"/>
    <cellStyle name="Note 2 3 2 8 17" xfId="51531"/>
    <cellStyle name="Note 2 3 2 8 18" xfId="51532"/>
    <cellStyle name="Note 2 3 2 8 2" xfId="51533"/>
    <cellStyle name="Note 2 3 2 8 3" xfId="51534"/>
    <cellStyle name="Note 2 3 2 8 4" xfId="51535"/>
    <cellStyle name="Note 2 3 2 8 5" xfId="51536"/>
    <cellStyle name="Note 2 3 2 8 6" xfId="51537"/>
    <cellStyle name="Note 2 3 2 8 7" xfId="51538"/>
    <cellStyle name="Note 2 3 2 8 8" xfId="51539"/>
    <cellStyle name="Note 2 3 2 8 9" xfId="51540"/>
    <cellStyle name="Note 2 3 2 9" xfId="51541"/>
    <cellStyle name="Note 2 3 2 9 2" xfId="51542"/>
    <cellStyle name="Note 2 3 2 9 3" xfId="51543"/>
    <cellStyle name="Note 2 3 2 9 4" xfId="51544"/>
    <cellStyle name="Note 2 3 2 9 5" xfId="51545"/>
    <cellStyle name="Note 2 3 2 9 6" xfId="51546"/>
    <cellStyle name="Note 2 3 2 9 7" xfId="51547"/>
    <cellStyle name="Note 2 3 2 9 8" xfId="51548"/>
    <cellStyle name="Note 2 3 2 9 9" xfId="51549"/>
    <cellStyle name="Note 2 3 20" xfId="51550"/>
    <cellStyle name="Note 2 3 21" xfId="51551"/>
    <cellStyle name="Note 2 3 22" xfId="51552"/>
    <cellStyle name="Note 2 3 23" xfId="51553"/>
    <cellStyle name="Note 2 3 24" xfId="51554"/>
    <cellStyle name="Note 2 3 25" xfId="51555"/>
    <cellStyle name="Note 2 3 26" xfId="51556"/>
    <cellStyle name="Note 2 3 27" xfId="51557"/>
    <cellStyle name="Note 2 3 28" xfId="51558"/>
    <cellStyle name="Note 2 3 3" xfId="9763"/>
    <cellStyle name="Note 2 3 3 10" xfId="51559"/>
    <cellStyle name="Note 2 3 3 11" xfId="51560"/>
    <cellStyle name="Note 2 3 3 12" xfId="51561"/>
    <cellStyle name="Note 2 3 3 13" xfId="51562"/>
    <cellStyle name="Note 2 3 3 14" xfId="51563"/>
    <cellStyle name="Note 2 3 3 15" xfId="51564"/>
    <cellStyle name="Note 2 3 3 16" xfId="51565"/>
    <cellStyle name="Note 2 3 3 17" xfId="51566"/>
    <cellStyle name="Note 2 3 3 18" xfId="51567"/>
    <cellStyle name="Note 2 3 3 19" xfId="51568"/>
    <cellStyle name="Note 2 3 3 2" xfId="51569"/>
    <cellStyle name="Note 2 3 3 2 10" xfId="51570"/>
    <cellStyle name="Note 2 3 3 2 10 2" xfId="51571"/>
    <cellStyle name="Note 2 3 3 2 10 3" xfId="51572"/>
    <cellStyle name="Note 2 3 3 2 10 4" xfId="51573"/>
    <cellStyle name="Note 2 3 3 2 10 5" xfId="51574"/>
    <cellStyle name="Note 2 3 3 2 10 6" xfId="51575"/>
    <cellStyle name="Note 2 3 3 2 10 7" xfId="51576"/>
    <cellStyle name="Note 2 3 3 2 10 8" xfId="51577"/>
    <cellStyle name="Note 2 3 3 2 11" xfId="51578"/>
    <cellStyle name="Note 2 3 3 2 12" xfId="51579"/>
    <cellStyle name="Note 2 3 3 2 13" xfId="51580"/>
    <cellStyle name="Note 2 3 3 2 14" xfId="51581"/>
    <cellStyle name="Note 2 3 3 2 15" xfId="51582"/>
    <cellStyle name="Note 2 3 3 2 16" xfId="51583"/>
    <cellStyle name="Note 2 3 3 2 17" xfId="51584"/>
    <cellStyle name="Note 2 3 3 2 18" xfId="51585"/>
    <cellStyle name="Note 2 3 3 2 19" xfId="51586"/>
    <cellStyle name="Note 2 3 3 2 2" xfId="51587"/>
    <cellStyle name="Note 2 3 3 2 2 10" xfId="51588"/>
    <cellStyle name="Note 2 3 3 2 2 11" xfId="51589"/>
    <cellStyle name="Note 2 3 3 2 2 12" xfId="51590"/>
    <cellStyle name="Note 2 3 3 2 2 13" xfId="51591"/>
    <cellStyle name="Note 2 3 3 2 2 14" xfId="51592"/>
    <cellStyle name="Note 2 3 3 2 2 15" xfId="51593"/>
    <cellStyle name="Note 2 3 3 2 2 16" xfId="51594"/>
    <cellStyle name="Note 2 3 3 2 2 17" xfId="51595"/>
    <cellStyle name="Note 2 3 3 2 2 18" xfId="51596"/>
    <cellStyle name="Note 2 3 3 2 2 19" xfId="51597"/>
    <cellStyle name="Note 2 3 3 2 2 2" xfId="51598"/>
    <cellStyle name="Note 2 3 3 2 2 2 10" xfId="51599"/>
    <cellStyle name="Note 2 3 3 2 2 2 11" xfId="51600"/>
    <cellStyle name="Note 2 3 3 2 2 2 12" xfId="51601"/>
    <cellStyle name="Note 2 3 3 2 2 2 13" xfId="51602"/>
    <cellStyle name="Note 2 3 3 2 2 2 2" xfId="51603"/>
    <cellStyle name="Note 2 3 3 2 2 2 2 10" xfId="51604"/>
    <cellStyle name="Note 2 3 3 2 2 2 2 2" xfId="51605"/>
    <cellStyle name="Note 2 3 3 2 2 2 2 2 2" xfId="51606"/>
    <cellStyle name="Note 2 3 3 2 2 2 2 2 3" xfId="51607"/>
    <cellStyle name="Note 2 3 3 2 2 2 2 2 4" xfId="51608"/>
    <cellStyle name="Note 2 3 3 2 2 2 2 2 5" xfId="51609"/>
    <cellStyle name="Note 2 3 3 2 2 2 2 2 6" xfId="51610"/>
    <cellStyle name="Note 2 3 3 2 2 2 2 2 7" xfId="51611"/>
    <cellStyle name="Note 2 3 3 2 2 2 2 2 8" xfId="51612"/>
    <cellStyle name="Note 2 3 3 2 2 2 2 2 9" xfId="51613"/>
    <cellStyle name="Note 2 3 3 2 2 2 2 3" xfId="51614"/>
    <cellStyle name="Note 2 3 3 2 2 2 2 4" xfId="51615"/>
    <cellStyle name="Note 2 3 3 2 2 2 2 5" xfId="51616"/>
    <cellStyle name="Note 2 3 3 2 2 2 2 6" xfId="51617"/>
    <cellStyle name="Note 2 3 3 2 2 2 2 7" xfId="51618"/>
    <cellStyle name="Note 2 3 3 2 2 2 2 8" xfId="51619"/>
    <cellStyle name="Note 2 3 3 2 2 2 2 9" xfId="51620"/>
    <cellStyle name="Note 2 3 3 2 2 2 3" xfId="51621"/>
    <cellStyle name="Note 2 3 3 2 2 2 3 2" xfId="51622"/>
    <cellStyle name="Note 2 3 3 2 2 2 3 3" xfId="51623"/>
    <cellStyle name="Note 2 3 3 2 2 2 3 4" xfId="51624"/>
    <cellStyle name="Note 2 3 3 2 2 2 3 5" xfId="51625"/>
    <cellStyle name="Note 2 3 3 2 2 2 3 6" xfId="51626"/>
    <cellStyle name="Note 2 3 3 2 2 2 3 7" xfId="51627"/>
    <cellStyle name="Note 2 3 3 2 2 2 3 8" xfId="51628"/>
    <cellStyle name="Note 2 3 3 2 2 2 4" xfId="51629"/>
    <cellStyle name="Note 2 3 3 2 2 2 4 2" xfId="51630"/>
    <cellStyle name="Note 2 3 3 2 2 2 4 3" xfId="51631"/>
    <cellStyle name="Note 2 3 3 2 2 2 4 4" xfId="51632"/>
    <cellStyle name="Note 2 3 3 2 2 2 4 5" xfId="51633"/>
    <cellStyle name="Note 2 3 3 2 2 2 4 6" xfId="51634"/>
    <cellStyle name="Note 2 3 3 2 2 2 4 7" xfId="51635"/>
    <cellStyle name="Note 2 3 3 2 2 2 4 8" xfId="51636"/>
    <cellStyle name="Note 2 3 3 2 2 2 4 9" xfId="51637"/>
    <cellStyle name="Note 2 3 3 2 2 2 5" xfId="51638"/>
    <cellStyle name="Note 2 3 3 2 2 2 6" xfId="51639"/>
    <cellStyle name="Note 2 3 3 2 2 2 7" xfId="51640"/>
    <cellStyle name="Note 2 3 3 2 2 2 8" xfId="51641"/>
    <cellStyle name="Note 2 3 3 2 2 2 9" xfId="51642"/>
    <cellStyle name="Note 2 3 3 2 2 20" xfId="51643"/>
    <cellStyle name="Note 2 3 3 2 2 21" xfId="51644"/>
    <cellStyle name="Note 2 3 3 2 2 22" xfId="51645"/>
    <cellStyle name="Note 2 3 3 2 2 23" xfId="51646"/>
    <cellStyle name="Note 2 3 3 2 2 24" xfId="51647"/>
    <cellStyle name="Note 2 3 3 2 2 25" xfId="51648"/>
    <cellStyle name="Note 2 3 3 2 2 3" xfId="51649"/>
    <cellStyle name="Note 2 3 3 2 2 3 10" xfId="51650"/>
    <cellStyle name="Note 2 3 3 2 2 3 11" xfId="51651"/>
    <cellStyle name="Note 2 3 3 2 2 3 12" xfId="51652"/>
    <cellStyle name="Note 2 3 3 2 2 3 13" xfId="51653"/>
    <cellStyle name="Note 2 3 3 2 2 3 2" xfId="51654"/>
    <cellStyle name="Note 2 3 3 2 2 3 2 10" xfId="51655"/>
    <cellStyle name="Note 2 3 3 2 2 3 2 2" xfId="51656"/>
    <cellStyle name="Note 2 3 3 2 2 3 2 2 2" xfId="51657"/>
    <cellStyle name="Note 2 3 3 2 2 3 2 2 3" xfId="51658"/>
    <cellStyle name="Note 2 3 3 2 2 3 2 2 4" xfId="51659"/>
    <cellStyle name="Note 2 3 3 2 2 3 2 2 5" xfId="51660"/>
    <cellStyle name="Note 2 3 3 2 2 3 2 2 6" xfId="51661"/>
    <cellStyle name="Note 2 3 3 2 2 3 2 2 7" xfId="51662"/>
    <cellStyle name="Note 2 3 3 2 2 3 2 2 8" xfId="51663"/>
    <cellStyle name="Note 2 3 3 2 2 3 2 2 9" xfId="51664"/>
    <cellStyle name="Note 2 3 3 2 2 3 2 3" xfId="51665"/>
    <cellStyle name="Note 2 3 3 2 2 3 2 4" xfId="51666"/>
    <cellStyle name="Note 2 3 3 2 2 3 2 5" xfId="51667"/>
    <cellStyle name="Note 2 3 3 2 2 3 2 6" xfId="51668"/>
    <cellStyle name="Note 2 3 3 2 2 3 2 7" xfId="51669"/>
    <cellStyle name="Note 2 3 3 2 2 3 2 8" xfId="51670"/>
    <cellStyle name="Note 2 3 3 2 2 3 2 9" xfId="51671"/>
    <cellStyle name="Note 2 3 3 2 2 3 3" xfId="51672"/>
    <cellStyle name="Note 2 3 3 2 2 3 3 2" xfId="51673"/>
    <cellStyle name="Note 2 3 3 2 2 3 3 3" xfId="51674"/>
    <cellStyle name="Note 2 3 3 2 2 3 3 4" xfId="51675"/>
    <cellStyle name="Note 2 3 3 2 2 3 3 5" xfId="51676"/>
    <cellStyle name="Note 2 3 3 2 2 3 3 6" xfId="51677"/>
    <cellStyle name="Note 2 3 3 2 2 3 3 7" xfId="51678"/>
    <cellStyle name="Note 2 3 3 2 2 3 3 8" xfId="51679"/>
    <cellStyle name="Note 2 3 3 2 2 3 4" xfId="51680"/>
    <cellStyle name="Note 2 3 3 2 2 3 4 2" xfId="51681"/>
    <cellStyle name="Note 2 3 3 2 2 3 4 3" xfId="51682"/>
    <cellStyle name="Note 2 3 3 2 2 3 4 4" xfId="51683"/>
    <cellStyle name="Note 2 3 3 2 2 3 4 5" xfId="51684"/>
    <cellStyle name="Note 2 3 3 2 2 3 4 6" xfId="51685"/>
    <cellStyle name="Note 2 3 3 2 2 3 4 7" xfId="51686"/>
    <cellStyle name="Note 2 3 3 2 2 3 4 8" xfId="51687"/>
    <cellStyle name="Note 2 3 3 2 2 3 4 9" xfId="51688"/>
    <cellStyle name="Note 2 3 3 2 2 3 5" xfId="51689"/>
    <cellStyle name="Note 2 3 3 2 2 3 6" xfId="51690"/>
    <cellStyle name="Note 2 3 3 2 2 3 7" xfId="51691"/>
    <cellStyle name="Note 2 3 3 2 2 3 8" xfId="51692"/>
    <cellStyle name="Note 2 3 3 2 2 3 9" xfId="51693"/>
    <cellStyle name="Note 2 3 3 2 2 4" xfId="51694"/>
    <cellStyle name="Note 2 3 3 2 2 4 10" xfId="51695"/>
    <cellStyle name="Note 2 3 3 2 2 4 11" xfId="51696"/>
    <cellStyle name="Note 2 3 3 2 2 4 12" xfId="51697"/>
    <cellStyle name="Note 2 3 3 2 2 4 13" xfId="51698"/>
    <cellStyle name="Note 2 3 3 2 2 4 2" xfId="51699"/>
    <cellStyle name="Note 2 3 3 2 2 4 2 10" xfId="51700"/>
    <cellStyle name="Note 2 3 3 2 2 4 2 2" xfId="51701"/>
    <cellStyle name="Note 2 3 3 2 2 4 2 2 2" xfId="51702"/>
    <cellStyle name="Note 2 3 3 2 2 4 2 2 3" xfId="51703"/>
    <cellStyle name="Note 2 3 3 2 2 4 2 2 4" xfId="51704"/>
    <cellStyle name="Note 2 3 3 2 2 4 2 2 5" xfId="51705"/>
    <cellStyle name="Note 2 3 3 2 2 4 2 2 6" xfId="51706"/>
    <cellStyle name="Note 2 3 3 2 2 4 2 2 7" xfId="51707"/>
    <cellStyle name="Note 2 3 3 2 2 4 2 2 8" xfId="51708"/>
    <cellStyle name="Note 2 3 3 2 2 4 2 2 9" xfId="51709"/>
    <cellStyle name="Note 2 3 3 2 2 4 2 3" xfId="51710"/>
    <cellStyle name="Note 2 3 3 2 2 4 2 4" xfId="51711"/>
    <cellStyle name="Note 2 3 3 2 2 4 2 5" xfId="51712"/>
    <cellStyle name="Note 2 3 3 2 2 4 2 6" xfId="51713"/>
    <cellStyle name="Note 2 3 3 2 2 4 2 7" xfId="51714"/>
    <cellStyle name="Note 2 3 3 2 2 4 2 8" xfId="51715"/>
    <cellStyle name="Note 2 3 3 2 2 4 2 9" xfId="51716"/>
    <cellStyle name="Note 2 3 3 2 2 4 3" xfId="51717"/>
    <cellStyle name="Note 2 3 3 2 2 4 3 2" xfId="51718"/>
    <cellStyle name="Note 2 3 3 2 2 4 3 3" xfId="51719"/>
    <cellStyle name="Note 2 3 3 2 2 4 3 4" xfId="51720"/>
    <cellStyle name="Note 2 3 3 2 2 4 3 5" xfId="51721"/>
    <cellStyle name="Note 2 3 3 2 2 4 3 6" xfId="51722"/>
    <cellStyle name="Note 2 3 3 2 2 4 3 7" xfId="51723"/>
    <cellStyle name="Note 2 3 3 2 2 4 3 8" xfId="51724"/>
    <cellStyle name="Note 2 3 3 2 2 4 4" xfId="51725"/>
    <cellStyle name="Note 2 3 3 2 2 4 4 2" xfId="51726"/>
    <cellStyle name="Note 2 3 3 2 2 4 4 3" xfId="51727"/>
    <cellStyle name="Note 2 3 3 2 2 4 4 4" xfId="51728"/>
    <cellStyle name="Note 2 3 3 2 2 4 4 5" xfId="51729"/>
    <cellStyle name="Note 2 3 3 2 2 4 4 6" xfId="51730"/>
    <cellStyle name="Note 2 3 3 2 2 4 4 7" xfId="51731"/>
    <cellStyle name="Note 2 3 3 2 2 4 4 8" xfId="51732"/>
    <cellStyle name="Note 2 3 3 2 2 4 4 9" xfId="51733"/>
    <cellStyle name="Note 2 3 3 2 2 4 5" xfId="51734"/>
    <cellStyle name="Note 2 3 3 2 2 4 6" xfId="51735"/>
    <cellStyle name="Note 2 3 3 2 2 4 7" xfId="51736"/>
    <cellStyle name="Note 2 3 3 2 2 4 8" xfId="51737"/>
    <cellStyle name="Note 2 3 3 2 2 4 9" xfId="51738"/>
    <cellStyle name="Note 2 3 3 2 2 5" xfId="51739"/>
    <cellStyle name="Note 2 3 3 2 2 5 10" xfId="51740"/>
    <cellStyle name="Note 2 3 3 2 2 5 11" xfId="51741"/>
    <cellStyle name="Note 2 3 3 2 2 5 12" xfId="51742"/>
    <cellStyle name="Note 2 3 3 2 2 5 13" xfId="51743"/>
    <cellStyle name="Note 2 3 3 2 2 5 2" xfId="51744"/>
    <cellStyle name="Note 2 3 3 2 2 5 2 10" xfId="51745"/>
    <cellStyle name="Note 2 3 3 2 2 5 2 2" xfId="51746"/>
    <cellStyle name="Note 2 3 3 2 2 5 2 2 2" xfId="51747"/>
    <cellStyle name="Note 2 3 3 2 2 5 2 2 3" xfId="51748"/>
    <cellStyle name="Note 2 3 3 2 2 5 2 2 4" xfId="51749"/>
    <cellStyle name="Note 2 3 3 2 2 5 2 2 5" xfId="51750"/>
    <cellStyle name="Note 2 3 3 2 2 5 2 2 6" xfId="51751"/>
    <cellStyle name="Note 2 3 3 2 2 5 2 2 7" xfId="51752"/>
    <cellStyle name="Note 2 3 3 2 2 5 2 2 8" xfId="51753"/>
    <cellStyle name="Note 2 3 3 2 2 5 2 2 9" xfId="51754"/>
    <cellStyle name="Note 2 3 3 2 2 5 2 3" xfId="51755"/>
    <cellStyle name="Note 2 3 3 2 2 5 2 4" xfId="51756"/>
    <cellStyle name="Note 2 3 3 2 2 5 2 5" xfId="51757"/>
    <cellStyle name="Note 2 3 3 2 2 5 2 6" xfId="51758"/>
    <cellStyle name="Note 2 3 3 2 2 5 2 7" xfId="51759"/>
    <cellStyle name="Note 2 3 3 2 2 5 2 8" xfId="51760"/>
    <cellStyle name="Note 2 3 3 2 2 5 2 9" xfId="51761"/>
    <cellStyle name="Note 2 3 3 2 2 5 3" xfId="51762"/>
    <cellStyle name="Note 2 3 3 2 2 5 3 2" xfId="51763"/>
    <cellStyle name="Note 2 3 3 2 2 5 3 3" xfId="51764"/>
    <cellStyle name="Note 2 3 3 2 2 5 3 4" xfId="51765"/>
    <cellStyle name="Note 2 3 3 2 2 5 3 5" xfId="51766"/>
    <cellStyle name="Note 2 3 3 2 2 5 3 6" xfId="51767"/>
    <cellStyle name="Note 2 3 3 2 2 5 3 7" xfId="51768"/>
    <cellStyle name="Note 2 3 3 2 2 5 3 8" xfId="51769"/>
    <cellStyle name="Note 2 3 3 2 2 5 4" xfId="51770"/>
    <cellStyle name="Note 2 3 3 2 2 5 4 2" xfId="51771"/>
    <cellStyle name="Note 2 3 3 2 2 5 4 3" xfId="51772"/>
    <cellStyle name="Note 2 3 3 2 2 5 4 4" xfId="51773"/>
    <cellStyle name="Note 2 3 3 2 2 5 4 5" xfId="51774"/>
    <cellStyle name="Note 2 3 3 2 2 5 4 6" xfId="51775"/>
    <cellStyle name="Note 2 3 3 2 2 5 4 7" xfId="51776"/>
    <cellStyle name="Note 2 3 3 2 2 5 4 8" xfId="51777"/>
    <cellStyle name="Note 2 3 3 2 2 5 4 9" xfId="51778"/>
    <cellStyle name="Note 2 3 3 2 2 5 5" xfId="51779"/>
    <cellStyle name="Note 2 3 3 2 2 5 6" xfId="51780"/>
    <cellStyle name="Note 2 3 3 2 2 5 7" xfId="51781"/>
    <cellStyle name="Note 2 3 3 2 2 5 8" xfId="51782"/>
    <cellStyle name="Note 2 3 3 2 2 5 9" xfId="51783"/>
    <cellStyle name="Note 2 3 3 2 2 6" xfId="51784"/>
    <cellStyle name="Note 2 3 3 2 2 6 10" xfId="51785"/>
    <cellStyle name="Note 2 3 3 2 2 6 2" xfId="51786"/>
    <cellStyle name="Note 2 3 3 2 2 6 2 2" xfId="51787"/>
    <cellStyle name="Note 2 3 3 2 2 6 2 3" xfId="51788"/>
    <cellStyle name="Note 2 3 3 2 2 6 2 4" xfId="51789"/>
    <cellStyle name="Note 2 3 3 2 2 6 2 5" xfId="51790"/>
    <cellStyle name="Note 2 3 3 2 2 6 2 6" xfId="51791"/>
    <cellStyle name="Note 2 3 3 2 2 6 2 7" xfId="51792"/>
    <cellStyle name="Note 2 3 3 2 2 6 2 8" xfId="51793"/>
    <cellStyle name="Note 2 3 3 2 2 6 2 9" xfId="51794"/>
    <cellStyle name="Note 2 3 3 2 2 6 3" xfId="51795"/>
    <cellStyle name="Note 2 3 3 2 2 6 4" xfId="51796"/>
    <cellStyle name="Note 2 3 3 2 2 6 5" xfId="51797"/>
    <cellStyle name="Note 2 3 3 2 2 6 6" xfId="51798"/>
    <cellStyle name="Note 2 3 3 2 2 6 7" xfId="51799"/>
    <cellStyle name="Note 2 3 3 2 2 6 8" xfId="51800"/>
    <cellStyle name="Note 2 3 3 2 2 6 9" xfId="51801"/>
    <cellStyle name="Note 2 3 3 2 2 7" xfId="51802"/>
    <cellStyle name="Note 2 3 3 2 2 7 2" xfId="51803"/>
    <cellStyle name="Note 2 3 3 2 2 7 3" xfId="51804"/>
    <cellStyle name="Note 2 3 3 2 2 7 4" xfId="51805"/>
    <cellStyle name="Note 2 3 3 2 2 7 5" xfId="51806"/>
    <cellStyle name="Note 2 3 3 2 2 7 6" xfId="51807"/>
    <cellStyle name="Note 2 3 3 2 2 7 7" xfId="51808"/>
    <cellStyle name="Note 2 3 3 2 2 7 8" xfId="51809"/>
    <cellStyle name="Note 2 3 3 2 2 8" xfId="51810"/>
    <cellStyle name="Note 2 3 3 2 2 8 2" xfId="51811"/>
    <cellStyle name="Note 2 3 3 2 2 8 3" xfId="51812"/>
    <cellStyle name="Note 2 3 3 2 2 8 4" xfId="51813"/>
    <cellStyle name="Note 2 3 3 2 2 8 5" xfId="51814"/>
    <cellStyle name="Note 2 3 3 2 2 8 6" xfId="51815"/>
    <cellStyle name="Note 2 3 3 2 2 8 7" xfId="51816"/>
    <cellStyle name="Note 2 3 3 2 2 8 8" xfId="51817"/>
    <cellStyle name="Note 2 3 3 2 2 8 9" xfId="51818"/>
    <cellStyle name="Note 2 3 3 2 2 9" xfId="51819"/>
    <cellStyle name="Note 2 3 3 2 20" xfId="51820"/>
    <cellStyle name="Note 2 3 3 2 21" xfId="51821"/>
    <cellStyle name="Note 2 3 3 2 22" xfId="51822"/>
    <cellStyle name="Note 2 3 3 2 23" xfId="51823"/>
    <cellStyle name="Note 2 3 3 2 24" xfId="51824"/>
    <cellStyle name="Note 2 3 3 2 25" xfId="51825"/>
    <cellStyle name="Note 2 3 3 2 26" xfId="51826"/>
    <cellStyle name="Note 2 3 3 2 27" xfId="51827"/>
    <cellStyle name="Note 2 3 3 2 3" xfId="51828"/>
    <cellStyle name="Note 2 3 3 2 3 10" xfId="51829"/>
    <cellStyle name="Note 2 3 3 2 3 11" xfId="51830"/>
    <cellStyle name="Note 2 3 3 2 3 12" xfId="51831"/>
    <cellStyle name="Note 2 3 3 2 3 13" xfId="51832"/>
    <cellStyle name="Note 2 3 3 2 3 14" xfId="51833"/>
    <cellStyle name="Note 2 3 3 2 3 15" xfId="51834"/>
    <cellStyle name="Note 2 3 3 2 3 16" xfId="51835"/>
    <cellStyle name="Note 2 3 3 2 3 17" xfId="51836"/>
    <cellStyle name="Note 2 3 3 2 3 18" xfId="51837"/>
    <cellStyle name="Note 2 3 3 2 3 19" xfId="51838"/>
    <cellStyle name="Note 2 3 3 2 3 2" xfId="51839"/>
    <cellStyle name="Note 2 3 3 2 3 2 10" xfId="51840"/>
    <cellStyle name="Note 2 3 3 2 3 2 11" xfId="51841"/>
    <cellStyle name="Note 2 3 3 2 3 2 12" xfId="51842"/>
    <cellStyle name="Note 2 3 3 2 3 2 13" xfId="51843"/>
    <cellStyle name="Note 2 3 3 2 3 2 2" xfId="51844"/>
    <cellStyle name="Note 2 3 3 2 3 2 2 10" xfId="51845"/>
    <cellStyle name="Note 2 3 3 2 3 2 2 2" xfId="51846"/>
    <cellStyle name="Note 2 3 3 2 3 2 2 2 2" xfId="51847"/>
    <cellStyle name="Note 2 3 3 2 3 2 2 2 3" xfId="51848"/>
    <cellStyle name="Note 2 3 3 2 3 2 2 2 4" xfId="51849"/>
    <cellStyle name="Note 2 3 3 2 3 2 2 2 5" xfId="51850"/>
    <cellStyle name="Note 2 3 3 2 3 2 2 2 6" xfId="51851"/>
    <cellStyle name="Note 2 3 3 2 3 2 2 2 7" xfId="51852"/>
    <cellStyle name="Note 2 3 3 2 3 2 2 2 8" xfId="51853"/>
    <cellStyle name="Note 2 3 3 2 3 2 2 2 9" xfId="51854"/>
    <cellStyle name="Note 2 3 3 2 3 2 2 3" xfId="51855"/>
    <cellStyle name="Note 2 3 3 2 3 2 2 4" xfId="51856"/>
    <cellStyle name="Note 2 3 3 2 3 2 2 5" xfId="51857"/>
    <cellStyle name="Note 2 3 3 2 3 2 2 6" xfId="51858"/>
    <cellStyle name="Note 2 3 3 2 3 2 2 7" xfId="51859"/>
    <cellStyle name="Note 2 3 3 2 3 2 2 8" xfId="51860"/>
    <cellStyle name="Note 2 3 3 2 3 2 2 9" xfId="51861"/>
    <cellStyle name="Note 2 3 3 2 3 2 3" xfId="51862"/>
    <cellStyle name="Note 2 3 3 2 3 2 3 2" xfId="51863"/>
    <cellStyle name="Note 2 3 3 2 3 2 3 3" xfId="51864"/>
    <cellStyle name="Note 2 3 3 2 3 2 3 4" xfId="51865"/>
    <cellStyle name="Note 2 3 3 2 3 2 3 5" xfId="51866"/>
    <cellStyle name="Note 2 3 3 2 3 2 3 6" xfId="51867"/>
    <cellStyle name="Note 2 3 3 2 3 2 3 7" xfId="51868"/>
    <cellStyle name="Note 2 3 3 2 3 2 3 8" xfId="51869"/>
    <cellStyle name="Note 2 3 3 2 3 2 4" xfId="51870"/>
    <cellStyle name="Note 2 3 3 2 3 2 4 2" xfId="51871"/>
    <cellStyle name="Note 2 3 3 2 3 2 4 3" xfId="51872"/>
    <cellStyle name="Note 2 3 3 2 3 2 4 4" xfId="51873"/>
    <cellStyle name="Note 2 3 3 2 3 2 4 5" xfId="51874"/>
    <cellStyle name="Note 2 3 3 2 3 2 4 6" xfId="51875"/>
    <cellStyle name="Note 2 3 3 2 3 2 4 7" xfId="51876"/>
    <cellStyle name="Note 2 3 3 2 3 2 4 8" xfId="51877"/>
    <cellStyle name="Note 2 3 3 2 3 2 4 9" xfId="51878"/>
    <cellStyle name="Note 2 3 3 2 3 2 5" xfId="51879"/>
    <cellStyle name="Note 2 3 3 2 3 2 6" xfId="51880"/>
    <cellStyle name="Note 2 3 3 2 3 2 7" xfId="51881"/>
    <cellStyle name="Note 2 3 3 2 3 2 8" xfId="51882"/>
    <cellStyle name="Note 2 3 3 2 3 2 9" xfId="51883"/>
    <cellStyle name="Note 2 3 3 2 3 20" xfId="51884"/>
    <cellStyle name="Note 2 3 3 2 3 21" xfId="51885"/>
    <cellStyle name="Note 2 3 3 2 3 22" xfId="51886"/>
    <cellStyle name="Note 2 3 3 2 3 23" xfId="51887"/>
    <cellStyle name="Note 2 3 3 2 3 24" xfId="51888"/>
    <cellStyle name="Note 2 3 3 2 3 3" xfId="51889"/>
    <cellStyle name="Note 2 3 3 2 3 3 10" xfId="51890"/>
    <cellStyle name="Note 2 3 3 2 3 3 11" xfId="51891"/>
    <cellStyle name="Note 2 3 3 2 3 3 12" xfId="51892"/>
    <cellStyle name="Note 2 3 3 2 3 3 13" xfId="51893"/>
    <cellStyle name="Note 2 3 3 2 3 3 2" xfId="51894"/>
    <cellStyle name="Note 2 3 3 2 3 3 2 10" xfId="51895"/>
    <cellStyle name="Note 2 3 3 2 3 3 2 2" xfId="51896"/>
    <cellStyle name="Note 2 3 3 2 3 3 2 2 2" xfId="51897"/>
    <cellStyle name="Note 2 3 3 2 3 3 2 2 3" xfId="51898"/>
    <cellStyle name="Note 2 3 3 2 3 3 2 2 4" xfId="51899"/>
    <cellStyle name="Note 2 3 3 2 3 3 2 2 5" xfId="51900"/>
    <cellStyle name="Note 2 3 3 2 3 3 2 2 6" xfId="51901"/>
    <cellStyle name="Note 2 3 3 2 3 3 2 2 7" xfId="51902"/>
    <cellStyle name="Note 2 3 3 2 3 3 2 2 8" xfId="51903"/>
    <cellStyle name="Note 2 3 3 2 3 3 2 2 9" xfId="51904"/>
    <cellStyle name="Note 2 3 3 2 3 3 2 3" xfId="51905"/>
    <cellStyle name="Note 2 3 3 2 3 3 2 4" xfId="51906"/>
    <cellStyle name="Note 2 3 3 2 3 3 2 5" xfId="51907"/>
    <cellStyle name="Note 2 3 3 2 3 3 2 6" xfId="51908"/>
    <cellStyle name="Note 2 3 3 2 3 3 2 7" xfId="51909"/>
    <cellStyle name="Note 2 3 3 2 3 3 2 8" xfId="51910"/>
    <cellStyle name="Note 2 3 3 2 3 3 2 9" xfId="51911"/>
    <cellStyle name="Note 2 3 3 2 3 3 3" xfId="51912"/>
    <cellStyle name="Note 2 3 3 2 3 3 3 2" xfId="51913"/>
    <cellStyle name="Note 2 3 3 2 3 3 3 3" xfId="51914"/>
    <cellStyle name="Note 2 3 3 2 3 3 3 4" xfId="51915"/>
    <cellStyle name="Note 2 3 3 2 3 3 3 5" xfId="51916"/>
    <cellStyle name="Note 2 3 3 2 3 3 3 6" xfId="51917"/>
    <cellStyle name="Note 2 3 3 2 3 3 3 7" xfId="51918"/>
    <cellStyle name="Note 2 3 3 2 3 3 3 8" xfId="51919"/>
    <cellStyle name="Note 2 3 3 2 3 3 4" xfId="51920"/>
    <cellStyle name="Note 2 3 3 2 3 3 4 2" xfId="51921"/>
    <cellStyle name="Note 2 3 3 2 3 3 4 3" xfId="51922"/>
    <cellStyle name="Note 2 3 3 2 3 3 4 4" xfId="51923"/>
    <cellStyle name="Note 2 3 3 2 3 3 4 5" xfId="51924"/>
    <cellStyle name="Note 2 3 3 2 3 3 4 6" xfId="51925"/>
    <cellStyle name="Note 2 3 3 2 3 3 4 7" xfId="51926"/>
    <cellStyle name="Note 2 3 3 2 3 3 4 8" xfId="51927"/>
    <cellStyle name="Note 2 3 3 2 3 3 4 9" xfId="51928"/>
    <cellStyle name="Note 2 3 3 2 3 3 5" xfId="51929"/>
    <cellStyle name="Note 2 3 3 2 3 3 6" xfId="51930"/>
    <cellStyle name="Note 2 3 3 2 3 3 7" xfId="51931"/>
    <cellStyle name="Note 2 3 3 2 3 3 8" xfId="51932"/>
    <cellStyle name="Note 2 3 3 2 3 3 9" xfId="51933"/>
    <cellStyle name="Note 2 3 3 2 3 4" xfId="51934"/>
    <cellStyle name="Note 2 3 3 2 3 4 10" xfId="51935"/>
    <cellStyle name="Note 2 3 3 2 3 4 11" xfId="51936"/>
    <cellStyle name="Note 2 3 3 2 3 4 12" xfId="51937"/>
    <cellStyle name="Note 2 3 3 2 3 4 13" xfId="51938"/>
    <cellStyle name="Note 2 3 3 2 3 4 2" xfId="51939"/>
    <cellStyle name="Note 2 3 3 2 3 4 2 10" xfId="51940"/>
    <cellStyle name="Note 2 3 3 2 3 4 2 2" xfId="51941"/>
    <cellStyle name="Note 2 3 3 2 3 4 2 2 2" xfId="51942"/>
    <cellStyle name="Note 2 3 3 2 3 4 2 2 3" xfId="51943"/>
    <cellStyle name="Note 2 3 3 2 3 4 2 2 4" xfId="51944"/>
    <cellStyle name="Note 2 3 3 2 3 4 2 2 5" xfId="51945"/>
    <cellStyle name="Note 2 3 3 2 3 4 2 2 6" xfId="51946"/>
    <cellStyle name="Note 2 3 3 2 3 4 2 2 7" xfId="51947"/>
    <cellStyle name="Note 2 3 3 2 3 4 2 2 8" xfId="51948"/>
    <cellStyle name="Note 2 3 3 2 3 4 2 2 9" xfId="51949"/>
    <cellStyle name="Note 2 3 3 2 3 4 2 3" xfId="51950"/>
    <cellStyle name="Note 2 3 3 2 3 4 2 4" xfId="51951"/>
    <cellStyle name="Note 2 3 3 2 3 4 2 5" xfId="51952"/>
    <cellStyle name="Note 2 3 3 2 3 4 2 6" xfId="51953"/>
    <cellStyle name="Note 2 3 3 2 3 4 2 7" xfId="51954"/>
    <cellStyle name="Note 2 3 3 2 3 4 2 8" xfId="51955"/>
    <cellStyle name="Note 2 3 3 2 3 4 2 9" xfId="51956"/>
    <cellStyle name="Note 2 3 3 2 3 4 3" xfId="51957"/>
    <cellStyle name="Note 2 3 3 2 3 4 3 2" xfId="51958"/>
    <cellStyle name="Note 2 3 3 2 3 4 3 3" xfId="51959"/>
    <cellStyle name="Note 2 3 3 2 3 4 3 4" xfId="51960"/>
    <cellStyle name="Note 2 3 3 2 3 4 3 5" xfId="51961"/>
    <cellStyle name="Note 2 3 3 2 3 4 3 6" xfId="51962"/>
    <cellStyle name="Note 2 3 3 2 3 4 3 7" xfId="51963"/>
    <cellStyle name="Note 2 3 3 2 3 4 3 8" xfId="51964"/>
    <cellStyle name="Note 2 3 3 2 3 4 4" xfId="51965"/>
    <cellStyle name="Note 2 3 3 2 3 4 4 2" xfId="51966"/>
    <cellStyle name="Note 2 3 3 2 3 4 4 3" xfId="51967"/>
    <cellStyle name="Note 2 3 3 2 3 4 4 4" xfId="51968"/>
    <cellStyle name="Note 2 3 3 2 3 4 4 5" xfId="51969"/>
    <cellStyle name="Note 2 3 3 2 3 4 4 6" xfId="51970"/>
    <cellStyle name="Note 2 3 3 2 3 4 4 7" xfId="51971"/>
    <cellStyle name="Note 2 3 3 2 3 4 4 8" xfId="51972"/>
    <cellStyle name="Note 2 3 3 2 3 4 4 9" xfId="51973"/>
    <cellStyle name="Note 2 3 3 2 3 4 5" xfId="51974"/>
    <cellStyle name="Note 2 3 3 2 3 4 6" xfId="51975"/>
    <cellStyle name="Note 2 3 3 2 3 4 7" xfId="51976"/>
    <cellStyle name="Note 2 3 3 2 3 4 8" xfId="51977"/>
    <cellStyle name="Note 2 3 3 2 3 4 9" xfId="51978"/>
    <cellStyle name="Note 2 3 3 2 3 5" xfId="51979"/>
    <cellStyle name="Note 2 3 3 2 3 5 10" xfId="51980"/>
    <cellStyle name="Note 2 3 3 2 3 5 11" xfId="51981"/>
    <cellStyle name="Note 2 3 3 2 3 5 12" xfId="51982"/>
    <cellStyle name="Note 2 3 3 2 3 5 13" xfId="51983"/>
    <cellStyle name="Note 2 3 3 2 3 5 2" xfId="51984"/>
    <cellStyle name="Note 2 3 3 2 3 5 2 10" xfId="51985"/>
    <cellStyle name="Note 2 3 3 2 3 5 2 2" xfId="51986"/>
    <cellStyle name="Note 2 3 3 2 3 5 2 2 2" xfId="51987"/>
    <cellStyle name="Note 2 3 3 2 3 5 2 2 3" xfId="51988"/>
    <cellStyle name="Note 2 3 3 2 3 5 2 2 4" xfId="51989"/>
    <cellStyle name="Note 2 3 3 2 3 5 2 2 5" xfId="51990"/>
    <cellStyle name="Note 2 3 3 2 3 5 2 2 6" xfId="51991"/>
    <cellStyle name="Note 2 3 3 2 3 5 2 2 7" xfId="51992"/>
    <cellStyle name="Note 2 3 3 2 3 5 2 2 8" xfId="51993"/>
    <cellStyle name="Note 2 3 3 2 3 5 2 2 9" xfId="51994"/>
    <cellStyle name="Note 2 3 3 2 3 5 2 3" xfId="51995"/>
    <cellStyle name="Note 2 3 3 2 3 5 2 4" xfId="51996"/>
    <cellStyle name="Note 2 3 3 2 3 5 2 5" xfId="51997"/>
    <cellStyle name="Note 2 3 3 2 3 5 2 6" xfId="51998"/>
    <cellStyle name="Note 2 3 3 2 3 5 2 7" xfId="51999"/>
    <cellStyle name="Note 2 3 3 2 3 5 2 8" xfId="52000"/>
    <cellStyle name="Note 2 3 3 2 3 5 2 9" xfId="52001"/>
    <cellStyle name="Note 2 3 3 2 3 5 3" xfId="52002"/>
    <cellStyle name="Note 2 3 3 2 3 5 3 2" xfId="52003"/>
    <cellStyle name="Note 2 3 3 2 3 5 3 3" xfId="52004"/>
    <cellStyle name="Note 2 3 3 2 3 5 3 4" xfId="52005"/>
    <cellStyle name="Note 2 3 3 2 3 5 3 5" xfId="52006"/>
    <cellStyle name="Note 2 3 3 2 3 5 3 6" xfId="52007"/>
    <cellStyle name="Note 2 3 3 2 3 5 3 7" xfId="52008"/>
    <cellStyle name="Note 2 3 3 2 3 5 3 8" xfId="52009"/>
    <cellStyle name="Note 2 3 3 2 3 5 4" xfId="52010"/>
    <cellStyle name="Note 2 3 3 2 3 5 4 2" xfId="52011"/>
    <cellStyle name="Note 2 3 3 2 3 5 4 3" xfId="52012"/>
    <cellStyle name="Note 2 3 3 2 3 5 4 4" xfId="52013"/>
    <cellStyle name="Note 2 3 3 2 3 5 4 5" xfId="52014"/>
    <cellStyle name="Note 2 3 3 2 3 5 4 6" xfId="52015"/>
    <cellStyle name="Note 2 3 3 2 3 5 4 7" xfId="52016"/>
    <cellStyle name="Note 2 3 3 2 3 5 4 8" xfId="52017"/>
    <cellStyle name="Note 2 3 3 2 3 5 4 9" xfId="52018"/>
    <cellStyle name="Note 2 3 3 2 3 5 5" xfId="52019"/>
    <cellStyle name="Note 2 3 3 2 3 5 6" xfId="52020"/>
    <cellStyle name="Note 2 3 3 2 3 5 7" xfId="52021"/>
    <cellStyle name="Note 2 3 3 2 3 5 8" xfId="52022"/>
    <cellStyle name="Note 2 3 3 2 3 5 9" xfId="52023"/>
    <cellStyle name="Note 2 3 3 2 3 6" xfId="52024"/>
    <cellStyle name="Note 2 3 3 2 3 6 10" xfId="52025"/>
    <cellStyle name="Note 2 3 3 2 3 6 2" xfId="52026"/>
    <cellStyle name="Note 2 3 3 2 3 6 2 2" xfId="52027"/>
    <cellStyle name="Note 2 3 3 2 3 6 2 3" xfId="52028"/>
    <cellStyle name="Note 2 3 3 2 3 6 2 4" xfId="52029"/>
    <cellStyle name="Note 2 3 3 2 3 6 2 5" xfId="52030"/>
    <cellStyle name="Note 2 3 3 2 3 6 2 6" xfId="52031"/>
    <cellStyle name="Note 2 3 3 2 3 6 2 7" xfId="52032"/>
    <cellStyle name="Note 2 3 3 2 3 6 2 8" xfId="52033"/>
    <cellStyle name="Note 2 3 3 2 3 6 2 9" xfId="52034"/>
    <cellStyle name="Note 2 3 3 2 3 6 3" xfId="52035"/>
    <cellStyle name="Note 2 3 3 2 3 6 4" xfId="52036"/>
    <cellStyle name="Note 2 3 3 2 3 6 5" xfId="52037"/>
    <cellStyle name="Note 2 3 3 2 3 6 6" xfId="52038"/>
    <cellStyle name="Note 2 3 3 2 3 6 7" xfId="52039"/>
    <cellStyle name="Note 2 3 3 2 3 6 8" xfId="52040"/>
    <cellStyle name="Note 2 3 3 2 3 6 9" xfId="52041"/>
    <cellStyle name="Note 2 3 3 2 3 7" xfId="52042"/>
    <cellStyle name="Note 2 3 3 2 3 7 2" xfId="52043"/>
    <cellStyle name="Note 2 3 3 2 3 7 3" xfId="52044"/>
    <cellStyle name="Note 2 3 3 2 3 7 4" xfId="52045"/>
    <cellStyle name="Note 2 3 3 2 3 7 5" xfId="52046"/>
    <cellStyle name="Note 2 3 3 2 3 7 6" xfId="52047"/>
    <cellStyle name="Note 2 3 3 2 3 7 7" xfId="52048"/>
    <cellStyle name="Note 2 3 3 2 3 7 8" xfId="52049"/>
    <cellStyle name="Note 2 3 3 2 3 8" xfId="52050"/>
    <cellStyle name="Note 2 3 3 2 3 8 2" xfId="52051"/>
    <cellStyle name="Note 2 3 3 2 3 8 3" xfId="52052"/>
    <cellStyle name="Note 2 3 3 2 3 8 4" xfId="52053"/>
    <cellStyle name="Note 2 3 3 2 3 8 5" xfId="52054"/>
    <cellStyle name="Note 2 3 3 2 3 8 6" xfId="52055"/>
    <cellStyle name="Note 2 3 3 2 3 8 7" xfId="52056"/>
    <cellStyle name="Note 2 3 3 2 3 8 8" xfId="52057"/>
    <cellStyle name="Note 2 3 3 2 3 8 9" xfId="52058"/>
    <cellStyle name="Note 2 3 3 2 3 9" xfId="52059"/>
    <cellStyle name="Note 2 3 3 2 4" xfId="52060"/>
    <cellStyle name="Note 2 3 3 2 4 10" xfId="52061"/>
    <cellStyle name="Note 2 3 3 2 4 11" xfId="52062"/>
    <cellStyle name="Note 2 3 3 2 4 12" xfId="52063"/>
    <cellStyle name="Note 2 3 3 2 4 13" xfId="52064"/>
    <cellStyle name="Note 2 3 3 2 4 14" xfId="52065"/>
    <cellStyle name="Note 2 3 3 2 4 15" xfId="52066"/>
    <cellStyle name="Note 2 3 3 2 4 16" xfId="52067"/>
    <cellStyle name="Note 2 3 3 2 4 17" xfId="52068"/>
    <cellStyle name="Note 2 3 3 2 4 18" xfId="52069"/>
    <cellStyle name="Note 2 3 3 2 4 2" xfId="52070"/>
    <cellStyle name="Note 2 3 3 2 4 2 10" xfId="52071"/>
    <cellStyle name="Note 2 3 3 2 4 2 2" xfId="52072"/>
    <cellStyle name="Note 2 3 3 2 4 2 2 2" xfId="52073"/>
    <cellStyle name="Note 2 3 3 2 4 2 2 3" xfId="52074"/>
    <cellStyle name="Note 2 3 3 2 4 2 2 4" xfId="52075"/>
    <cellStyle name="Note 2 3 3 2 4 2 2 5" xfId="52076"/>
    <cellStyle name="Note 2 3 3 2 4 2 2 6" xfId="52077"/>
    <cellStyle name="Note 2 3 3 2 4 2 2 7" xfId="52078"/>
    <cellStyle name="Note 2 3 3 2 4 2 2 8" xfId="52079"/>
    <cellStyle name="Note 2 3 3 2 4 2 2 9" xfId="52080"/>
    <cellStyle name="Note 2 3 3 2 4 2 3" xfId="52081"/>
    <cellStyle name="Note 2 3 3 2 4 2 4" xfId="52082"/>
    <cellStyle name="Note 2 3 3 2 4 2 5" xfId="52083"/>
    <cellStyle name="Note 2 3 3 2 4 2 6" xfId="52084"/>
    <cellStyle name="Note 2 3 3 2 4 2 7" xfId="52085"/>
    <cellStyle name="Note 2 3 3 2 4 2 8" xfId="52086"/>
    <cellStyle name="Note 2 3 3 2 4 2 9" xfId="52087"/>
    <cellStyle name="Note 2 3 3 2 4 3" xfId="52088"/>
    <cellStyle name="Note 2 3 3 2 4 3 2" xfId="52089"/>
    <cellStyle name="Note 2 3 3 2 4 3 3" xfId="52090"/>
    <cellStyle name="Note 2 3 3 2 4 3 4" xfId="52091"/>
    <cellStyle name="Note 2 3 3 2 4 3 5" xfId="52092"/>
    <cellStyle name="Note 2 3 3 2 4 3 6" xfId="52093"/>
    <cellStyle name="Note 2 3 3 2 4 3 7" xfId="52094"/>
    <cellStyle name="Note 2 3 3 2 4 3 8" xfId="52095"/>
    <cellStyle name="Note 2 3 3 2 4 4" xfId="52096"/>
    <cellStyle name="Note 2 3 3 2 4 4 2" xfId="52097"/>
    <cellStyle name="Note 2 3 3 2 4 4 3" xfId="52098"/>
    <cellStyle name="Note 2 3 3 2 4 4 4" xfId="52099"/>
    <cellStyle name="Note 2 3 3 2 4 4 5" xfId="52100"/>
    <cellStyle name="Note 2 3 3 2 4 4 6" xfId="52101"/>
    <cellStyle name="Note 2 3 3 2 4 4 7" xfId="52102"/>
    <cellStyle name="Note 2 3 3 2 4 4 8" xfId="52103"/>
    <cellStyle name="Note 2 3 3 2 4 4 9" xfId="52104"/>
    <cellStyle name="Note 2 3 3 2 4 5" xfId="52105"/>
    <cellStyle name="Note 2 3 3 2 4 6" xfId="52106"/>
    <cellStyle name="Note 2 3 3 2 4 7" xfId="52107"/>
    <cellStyle name="Note 2 3 3 2 4 8" xfId="52108"/>
    <cellStyle name="Note 2 3 3 2 4 9" xfId="52109"/>
    <cellStyle name="Note 2 3 3 2 5" xfId="52110"/>
    <cellStyle name="Note 2 3 3 2 5 10" xfId="52111"/>
    <cellStyle name="Note 2 3 3 2 5 11" xfId="52112"/>
    <cellStyle name="Note 2 3 3 2 5 12" xfId="52113"/>
    <cellStyle name="Note 2 3 3 2 5 13" xfId="52114"/>
    <cellStyle name="Note 2 3 3 2 5 14" xfId="52115"/>
    <cellStyle name="Note 2 3 3 2 5 15" xfId="52116"/>
    <cellStyle name="Note 2 3 3 2 5 16" xfId="52117"/>
    <cellStyle name="Note 2 3 3 2 5 17" xfId="52118"/>
    <cellStyle name="Note 2 3 3 2 5 18" xfId="52119"/>
    <cellStyle name="Note 2 3 3 2 5 2" xfId="52120"/>
    <cellStyle name="Note 2 3 3 2 5 3" xfId="52121"/>
    <cellStyle name="Note 2 3 3 2 5 4" xfId="52122"/>
    <cellStyle name="Note 2 3 3 2 5 5" xfId="52123"/>
    <cellStyle name="Note 2 3 3 2 5 6" xfId="52124"/>
    <cellStyle name="Note 2 3 3 2 5 7" xfId="52125"/>
    <cellStyle name="Note 2 3 3 2 5 8" xfId="52126"/>
    <cellStyle name="Note 2 3 3 2 5 9" xfId="52127"/>
    <cellStyle name="Note 2 3 3 2 6" xfId="52128"/>
    <cellStyle name="Note 2 3 3 2 6 10" xfId="52129"/>
    <cellStyle name="Note 2 3 3 2 6 11" xfId="52130"/>
    <cellStyle name="Note 2 3 3 2 6 12" xfId="52131"/>
    <cellStyle name="Note 2 3 3 2 6 13" xfId="52132"/>
    <cellStyle name="Note 2 3 3 2 6 14" xfId="52133"/>
    <cellStyle name="Note 2 3 3 2 6 15" xfId="52134"/>
    <cellStyle name="Note 2 3 3 2 6 16" xfId="52135"/>
    <cellStyle name="Note 2 3 3 2 6 17" xfId="52136"/>
    <cellStyle name="Note 2 3 3 2 6 18" xfId="52137"/>
    <cellStyle name="Note 2 3 3 2 6 2" xfId="52138"/>
    <cellStyle name="Note 2 3 3 2 6 3" xfId="52139"/>
    <cellStyle name="Note 2 3 3 2 6 4" xfId="52140"/>
    <cellStyle name="Note 2 3 3 2 6 5" xfId="52141"/>
    <cellStyle name="Note 2 3 3 2 6 6" xfId="52142"/>
    <cellStyle name="Note 2 3 3 2 6 7" xfId="52143"/>
    <cellStyle name="Note 2 3 3 2 6 8" xfId="52144"/>
    <cellStyle name="Note 2 3 3 2 6 9" xfId="52145"/>
    <cellStyle name="Note 2 3 3 2 7" xfId="52146"/>
    <cellStyle name="Note 2 3 3 2 7 2" xfId="52147"/>
    <cellStyle name="Note 2 3 3 2 7 3" xfId="52148"/>
    <cellStyle name="Note 2 3 3 2 7 4" xfId="52149"/>
    <cellStyle name="Note 2 3 3 2 7 5" xfId="52150"/>
    <cellStyle name="Note 2 3 3 2 7 6" xfId="52151"/>
    <cellStyle name="Note 2 3 3 2 7 7" xfId="52152"/>
    <cellStyle name="Note 2 3 3 2 7 8" xfId="52153"/>
    <cellStyle name="Note 2 3 3 2 7 9" xfId="52154"/>
    <cellStyle name="Note 2 3 3 2 8" xfId="52155"/>
    <cellStyle name="Note 2 3 3 2 8 2" xfId="52156"/>
    <cellStyle name="Note 2 3 3 2 8 3" xfId="52157"/>
    <cellStyle name="Note 2 3 3 2 8 4" xfId="52158"/>
    <cellStyle name="Note 2 3 3 2 8 5" xfId="52159"/>
    <cellStyle name="Note 2 3 3 2 8 6" xfId="52160"/>
    <cellStyle name="Note 2 3 3 2 8 7" xfId="52161"/>
    <cellStyle name="Note 2 3 3 2 8 8" xfId="52162"/>
    <cellStyle name="Note 2 3 3 2 8 9" xfId="52163"/>
    <cellStyle name="Note 2 3 3 2 9" xfId="52164"/>
    <cellStyle name="Note 2 3 3 2 9 2" xfId="52165"/>
    <cellStyle name="Note 2 3 3 2 9 3" xfId="52166"/>
    <cellStyle name="Note 2 3 3 2 9 4" xfId="52167"/>
    <cellStyle name="Note 2 3 3 2 9 5" xfId="52168"/>
    <cellStyle name="Note 2 3 3 2 9 6" xfId="52169"/>
    <cellStyle name="Note 2 3 3 2 9 7" xfId="52170"/>
    <cellStyle name="Note 2 3 3 2 9 8" xfId="52171"/>
    <cellStyle name="Note 2 3 3 20" xfId="52172"/>
    <cellStyle name="Note 2 3 3 21" xfId="52173"/>
    <cellStyle name="Note 2 3 3 22" xfId="52174"/>
    <cellStyle name="Note 2 3 3 23" xfId="52175"/>
    <cellStyle name="Note 2 3 3 24" xfId="52176"/>
    <cellStyle name="Note 2 3 3 25" xfId="52177"/>
    <cellStyle name="Note 2 3 3 26" xfId="52178"/>
    <cellStyle name="Note 2 3 3 27" xfId="52179"/>
    <cellStyle name="Note 2 3 3 28" xfId="52180"/>
    <cellStyle name="Note 2 3 3 3" xfId="52181"/>
    <cellStyle name="Note 2 3 3 3 10" xfId="52182"/>
    <cellStyle name="Note 2 3 3 3 11" xfId="52183"/>
    <cellStyle name="Note 2 3 3 3 12" xfId="52184"/>
    <cellStyle name="Note 2 3 3 3 13" xfId="52185"/>
    <cellStyle name="Note 2 3 3 3 14" xfId="52186"/>
    <cellStyle name="Note 2 3 3 3 15" xfId="52187"/>
    <cellStyle name="Note 2 3 3 3 16" xfId="52188"/>
    <cellStyle name="Note 2 3 3 3 17" xfId="52189"/>
    <cellStyle name="Note 2 3 3 3 18" xfId="52190"/>
    <cellStyle name="Note 2 3 3 3 19" xfId="52191"/>
    <cellStyle name="Note 2 3 3 3 2" xfId="52192"/>
    <cellStyle name="Note 2 3 3 3 2 10" xfId="52193"/>
    <cellStyle name="Note 2 3 3 3 2 11" xfId="52194"/>
    <cellStyle name="Note 2 3 3 3 2 12" xfId="52195"/>
    <cellStyle name="Note 2 3 3 3 2 13" xfId="52196"/>
    <cellStyle name="Note 2 3 3 3 2 2" xfId="52197"/>
    <cellStyle name="Note 2 3 3 3 2 2 10" xfId="52198"/>
    <cellStyle name="Note 2 3 3 3 2 2 2" xfId="52199"/>
    <cellStyle name="Note 2 3 3 3 2 2 2 2" xfId="52200"/>
    <cellStyle name="Note 2 3 3 3 2 2 2 3" xfId="52201"/>
    <cellStyle name="Note 2 3 3 3 2 2 2 4" xfId="52202"/>
    <cellStyle name="Note 2 3 3 3 2 2 2 5" xfId="52203"/>
    <cellStyle name="Note 2 3 3 3 2 2 2 6" xfId="52204"/>
    <cellStyle name="Note 2 3 3 3 2 2 2 7" xfId="52205"/>
    <cellStyle name="Note 2 3 3 3 2 2 2 8" xfId="52206"/>
    <cellStyle name="Note 2 3 3 3 2 2 2 9" xfId="52207"/>
    <cellStyle name="Note 2 3 3 3 2 2 3" xfId="52208"/>
    <cellStyle name="Note 2 3 3 3 2 2 4" xfId="52209"/>
    <cellStyle name="Note 2 3 3 3 2 2 5" xfId="52210"/>
    <cellStyle name="Note 2 3 3 3 2 2 6" xfId="52211"/>
    <cellStyle name="Note 2 3 3 3 2 2 7" xfId="52212"/>
    <cellStyle name="Note 2 3 3 3 2 2 8" xfId="52213"/>
    <cellStyle name="Note 2 3 3 3 2 2 9" xfId="52214"/>
    <cellStyle name="Note 2 3 3 3 2 3" xfId="52215"/>
    <cellStyle name="Note 2 3 3 3 2 3 2" xfId="52216"/>
    <cellStyle name="Note 2 3 3 3 2 3 3" xfId="52217"/>
    <cellStyle name="Note 2 3 3 3 2 3 4" xfId="52218"/>
    <cellStyle name="Note 2 3 3 3 2 3 5" xfId="52219"/>
    <cellStyle name="Note 2 3 3 3 2 3 6" xfId="52220"/>
    <cellStyle name="Note 2 3 3 3 2 3 7" xfId="52221"/>
    <cellStyle name="Note 2 3 3 3 2 3 8" xfId="52222"/>
    <cellStyle name="Note 2 3 3 3 2 4" xfId="52223"/>
    <cellStyle name="Note 2 3 3 3 2 4 2" xfId="52224"/>
    <cellStyle name="Note 2 3 3 3 2 4 3" xfId="52225"/>
    <cellStyle name="Note 2 3 3 3 2 4 4" xfId="52226"/>
    <cellStyle name="Note 2 3 3 3 2 4 5" xfId="52227"/>
    <cellStyle name="Note 2 3 3 3 2 4 6" xfId="52228"/>
    <cellStyle name="Note 2 3 3 3 2 4 7" xfId="52229"/>
    <cellStyle name="Note 2 3 3 3 2 4 8" xfId="52230"/>
    <cellStyle name="Note 2 3 3 3 2 4 9" xfId="52231"/>
    <cellStyle name="Note 2 3 3 3 2 5" xfId="52232"/>
    <cellStyle name="Note 2 3 3 3 2 6" xfId="52233"/>
    <cellStyle name="Note 2 3 3 3 2 7" xfId="52234"/>
    <cellStyle name="Note 2 3 3 3 2 8" xfId="52235"/>
    <cellStyle name="Note 2 3 3 3 2 9" xfId="52236"/>
    <cellStyle name="Note 2 3 3 3 20" xfId="52237"/>
    <cellStyle name="Note 2 3 3 3 21" xfId="52238"/>
    <cellStyle name="Note 2 3 3 3 22" xfId="52239"/>
    <cellStyle name="Note 2 3 3 3 23" xfId="52240"/>
    <cellStyle name="Note 2 3 3 3 24" xfId="52241"/>
    <cellStyle name="Note 2 3 3 3 25" xfId="52242"/>
    <cellStyle name="Note 2 3 3 3 3" xfId="52243"/>
    <cellStyle name="Note 2 3 3 3 3 10" xfId="52244"/>
    <cellStyle name="Note 2 3 3 3 3 11" xfId="52245"/>
    <cellStyle name="Note 2 3 3 3 3 12" xfId="52246"/>
    <cellStyle name="Note 2 3 3 3 3 13" xfId="52247"/>
    <cellStyle name="Note 2 3 3 3 3 2" xfId="52248"/>
    <cellStyle name="Note 2 3 3 3 3 2 10" xfId="52249"/>
    <cellStyle name="Note 2 3 3 3 3 2 2" xfId="52250"/>
    <cellStyle name="Note 2 3 3 3 3 2 2 2" xfId="52251"/>
    <cellStyle name="Note 2 3 3 3 3 2 2 3" xfId="52252"/>
    <cellStyle name="Note 2 3 3 3 3 2 2 4" xfId="52253"/>
    <cellStyle name="Note 2 3 3 3 3 2 2 5" xfId="52254"/>
    <cellStyle name="Note 2 3 3 3 3 2 2 6" xfId="52255"/>
    <cellStyle name="Note 2 3 3 3 3 2 2 7" xfId="52256"/>
    <cellStyle name="Note 2 3 3 3 3 2 2 8" xfId="52257"/>
    <cellStyle name="Note 2 3 3 3 3 2 2 9" xfId="52258"/>
    <cellStyle name="Note 2 3 3 3 3 2 3" xfId="52259"/>
    <cellStyle name="Note 2 3 3 3 3 2 4" xfId="52260"/>
    <cellStyle name="Note 2 3 3 3 3 2 5" xfId="52261"/>
    <cellStyle name="Note 2 3 3 3 3 2 6" xfId="52262"/>
    <cellStyle name="Note 2 3 3 3 3 2 7" xfId="52263"/>
    <cellStyle name="Note 2 3 3 3 3 2 8" xfId="52264"/>
    <cellStyle name="Note 2 3 3 3 3 2 9" xfId="52265"/>
    <cellStyle name="Note 2 3 3 3 3 3" xfId="52266"/>
    <cellStyle name="Note 2 3 3 3 3 3 2" xfId="52267"/>
    <cellStyle name="Note 2 3 3 3 3 3 3" xfId="52268"/>
    <cellStyle name="Note 2 3 3 3 3 3 4" xfId="52269"/>
    <cellStyle name="Note 2 3 3 3 3 3 5" xfId="52270"/>
    <cellStyle name="Note 2 3 3 3 3 3 6" xfId="52271"/>
    <cellStyle name="Note 2 3 3 3 3 3 7" xfId="52272"/>
    <cellStyle name="Note 2 3 3 3 3 3 8" xfId="52273"/>
    <cellStyle name="Note 2 3 3 3 3 4" xfId="52274"/>
    <cellStyle name="Note 2 3 3 3 3 4 2" xfId="52275"/>
    <cellStyle name="Note 2 3 3 3 3 4 3" xfId="52276"/>
    <cellStyle name="Note 2 3 3 3 3 4 4" xfId="52277"/>
    <cellStyle name="Note 2 3 3 3 3 4 5" xfId="52278"/>
    <cellStyle name="Note 2 3 3 3 3 4 6" xfId="52279"/>
    <cellStyle name="Note 2 3 3 3 3 4 7" xfId="52280"/>
    <cellStyle name="Note 2 3 3 3 3 4 8" xfId="52281"/>
    <cellStyle name="Note 2 3 3 3 3 4 9" xfId="52282"/>
    <cellStyle name="Note 2 3 3 3 3 5" xfId="52283"/>
    <cellStyle name="Note 2 3 3 3 3 6" xfId="52284"/>
    <cellStyle name="Note 2 3 3 3 3 7" xfId="52285"/>
    <cellStyle name="Note 2 3 3 3 3 8" xfId="52286"/>
    <cellStyle name="Note 2 3 3 3 3 9" xfId="52287"/>
    <cellStyle name="Note 2 3 3 3 4" xfId="52288"/>
    <cellStyle name="Note 2 3 3 3 4 10" xfId="52289"/>
    <cellStyle name="Note 2 3 3 3 4 11" xfId="52290"/>
    <cellStyle name="Note 2 3 3 3 4 12" xfId="52291"/>
    <cellStyle name="Note 2 3 3 3 4 13" xfId="52292"/>
    <cellStyle name="Note 2 3 3 3 4 2" xfId="52293"/>
    <cellStyle name="Note 2 3 3 3 4 2 10" xfId="52294"/>
    <cellStyle name="Note 2 3 3 3 4 2 2" xfId="52295"/>
    <cellStyle name="Note 2 3 3 3 4 2 2 2" xfId="52296"/>
    <cellStyle name="Note 2 3 3 3 4 2 2 3" xfId="52297"/>
    <cellStyle name="Note 2 3 3 3 4 2 2 4" xfId="52298"/>
    <cellStyle name="Note 2 3 3 3 4 2 2 5" xfId="52299"/>
    <cellStyle name="Note 2 3 3 3 4 2 2 6" xfId="52300"/>
    <cellStyle name="Note 2 3 3 3 4 2 2 7" xfId="52301"/>
    <cellStyle name="Note 2 3 3 3 4 2 2 8" xfId="52302"/>
    <cellStyle name="Note 2 3 3 3 4 2 2 9" xfId="52303"/>
    <cellStyle name="Note 2 3 3 3 4 2 3" xfId="52304"/>
    <cellStyle name="Note 2 3 3 3 4 2 4" xfId="52305"/>
    <cellStyle name="Note 2 3 3 3 4 2 5" xfId="52306"/>
    <cellStyle name="Note 2 3 3 3 4 2 6" xfId="52307"/>
    <cellStyle name="Note 2 3 3 3 4 2 7" xfId="52308"/>
    <cellStyle name="Note 2 3 3 3 4 2 8" xfId="52309"/>
    <cellStyle name="Note 2 3 3 3 4 2 9" xfId="52310"/>
    <cellStyle name="Note 2 3 3 3 4 3" xfId="52311"/>
    <cellStyle name="Note 2 3 3 3 4 3 2" xfId="52312"/>
    <cellStyle name="Note 2 3 3 3 4 3 3" xfId="52313"/>
    <cellStyle name="Note 2 3 3 3 4 3 4" xfId="52314"/>
    <cellStyle name="Note 2 3 3 3 4 3 5" xfId="52315"/>
    <cellStyle name="Note 2 3 3 3 4 3 6" xfId="52316"/>
    <cellStyle name="Note 2 3 3 3 4 3 7" xfId="52317"/>
    <cellStyle name="Note 2 3 3 3 4 3 8" xfId="52318"/>
    <cellStyle name="Note 2 3 3 3 4 4" xfId="52319"/>
    <cellStyle name="Note 2 3 3 3 4 4 2" xfId="52320"/>
    <cellStyle name="Note 2 3 3 3 4 4 3" xfId="52321"/>
    <cellStyle name="Note 2 3 3 3 4 4 4" xfId="52322"/>
    <cellStyle name="Note 2 3 3 3 4 4 5" xfId="52323"/>
    <cellStyle name="Note 2 3 3 3 4 4 6" xfId="52324"/>
    <cellStyle name="Note 2 3 3 3 4 4 7" xfId="52325"/>
    <cellStyle name="Note 2 3 3 3 4 4 8" xfId="52326"/>
    <cellStyle name="Note 2 3 3 3 4 4 9" xfId="52327"/>
    <cellStyle name="Note 2 3 3 3 4 5" xfId="52328"/>
    <cellStyle name="Note 2 3 3 3 4 6" xfId="52329"/>
    <cellStyle name="Note 2 3 3 3 4 7" xfId="52330"/>
    <cellStyle name="Note 2 3 3 3 4 8" xfId="52331"/>
    <cellStyle name="Note 2 3 3 3 4 9" xfId="52332"/>
    <cellStyle name="Note 2 3 3 3 5" xfId="52333"/>
    <cellStyle name="Note 2 3 3 3 5 10" xfId="52334"/>
    <cellStyle name="Note 2 3 3 3 5 11" xfId="52335"/>
    <cellStyle name="Note 2 3 3 3 5 12" xfId="52336"/>
    <cellStyle name="Note 2 3 3 3 5 13" xfId="52337"/>
    <cellStyle name="Note 2 3 3 3 5 2" xfId="52338"/>
    <cellStyle name="Note 2 3 3 3 5 2 10" xfId="52339"/>
    <cellStyle name="Note 2 3 3 3 5 2 2" xfId="52340"/>
    <cellStyle name="Note 2 3 3 3 5 2 2 2" xfId="52341"/>
    <cellStyle name="Note 2 3 3 3 5 2 2 3" xfId="52342"/>
    <cellStyle name="Note 2 3 3 3 5 2 2 4" xfId="52343"/>
    <cellStyle name="Note 2 3 3 3 5 2 2 5" xfId="52344"/>
    <cellStyle name="Note 2 3 3 3 5 2 2 6" xfId="52345"/>
    <cellStyle name="Note 2 3 3 3 5 2 2 7" xfId="52346"/>
    <cellStyle name="Note 2 3 3 3 5 2 2 8" xfId="52347"/>
    <cellStyle name="Note 2 3 3 3 5 2 2 9" xfId="52348"/>
    <cellStyle name="Note 2 3 3 3 5 2 3" xfId="52349"/>
    <cellStyle name="Note 2 3 3 3 5 2 4" xfId="52350"/>
    <cellStyle name="Note 2 3 3 3 5 2 5" xfId="52351"/>
    <cellStyle name="Note 2 3 3 3 5 2 6" xfId="52352"/>
    <cellStyle name="Note 2 3 3 3 5 2 7" xfId="52353"/>
    <cellStyle name="Note 2 3 3 3 5 2 8" xfId="52354"/>
    <cellStyle name="Note 2 3 3 3 5 2 9" xfId="52355"/>
    <cellStyle name="Note 2 3 3 3 5 3" xfId="52356"/>
    <cellStyle name="Note 2 3 3 3 5 3 2" xfId="52357"/>
    <cellStyle name="Note 2 3 3 3 5 3 3" xfId="52358"/>
    <cellStyle name="Note 2 3 3 3 5 3 4" xfId="52359"/>
    <cellStyle name="Note 2 3 3 3 5 3 5" xfId="52360"/>
    <cellStyle name="Note 2 3 3 3 5 3 6" xfId="52361"/>
    <cellStyle name="Note 2 3 3 3 5 3 7" xfId="52362"/>
    <cellStyle name="Note 2 3 3 3 5 3 8" xfId="52363"/>
    <cellStyle name="Note 2 3 3 3 5 4" xfId="52364"/>
    <cellStyle name="Note 2 3 3 3 5 4 2" xfId="52365"/>
    <cellStyle name="Note 2 3 3 3 5 4 3" xfId="52366"/>
    <cellStyle name="Note 2 3 3 3 5 4 4" xfId="52367"/>
    <cellStyle name="Note 2 3 3 3 5 4 5" xfId="52368"/>
    <cellStyle name="Note 2 3 3 3 5 4 6" xfId="52369"/>
    <cellStyle name="Note 2 3 3 3 5 4 7" xfId="52370"/>
    <cellStyle name="Note 2 3 3 3 5 4 8" xfId="52371"/>
    <cellStyle name="Note 2 3 3 3 5 4 9" xfId="52372"/>
    <cellStyle name="Note 2 3 3 3 5 5" xfId="52373"/>
    <cellStyle name="Note 2 3 3 3 5 6" xfId="52374"/>
    <cellStyle name="Note 2 3 3 3 5 7" xfId="52375"/>
    <cellStyle name="Note 2 3 3 3 5 8" xfId="52376"/>
    <cellStyle name="Note 2 3 3 3 5 9" xfId="52377"/>
    <cellStyle name="Note 2 3 3 3 6" xfId="52378"/>
    <cellStyle name="Note 2 3 3 3 6 10" xfId="52379"/>
    <cellStyle name="Note 2 3 3 3 6 2" xfId="52380"/>
    <cellStyle name="Note 2 3 3 3 6 2 2" xfId="52381"/>
    <cellStyle name="Note 2 3 3 3 6 2 3" xfId="52382"/>
    <cellStyle name="Note 2 3 3 3 6 2 4" xfId="52383"/>
    <cellStyle name="Note 2 3 3 3 6 2 5" xfId="52384"/>
    <cellStyle name="Note 2 3 3 3 6 2 6" xfId="52385"/>
    <cellStyle name="Note 2 3 3 3 6 2 7" xfId="52386"/>
    <cellStyle name="Note 2 3 3 3 6 2 8" xfId="52387"/>
    <cellStyle name="Note 2 3 3 3 6 2 9" xfId="52388"/>
    <cellStyle name="Note 2 3 3 3 6 3" xfId="52389"/>
    <cellStyle name="Note 2 3 3 3 6 4" xfId="52390"/>
    <cellStyle name="Note 2 3 3 3 6 5" xfId="52391"/>
    <cellStyle name="Note 2 3 3 3 6 6" xfId="52392"/>
    <cellStyle name="Note 2 3 3 3 6 7" xfId="52393"/>
    <cellStyle name="Note 2 3 3 3 6 8" xfId="52394"/>
    <cellStyle name="Note 2 3 3 3 6 9" xfId="52395"/>
    <cellStyle name="Note 2 3 3 3 7" xfId="52396"/>
    <cellStyle name="Note 2 3 3 3 7 2" xfId="52397"/>
    <cellStyle name="Note 2 3 3 3 7 3" xfId="52398"/>
    <cellStyle name="Note 2 3 3 3 7 4" xfId="52399"/>
    <cellStyle name="Note 2 3 3 3 7 5" xfId="52400"/>
    <cellStyle name="Note 2 3 3 3 7 6" xfId="52401"/>
    <cellStyle name="Note 2 3 3 3 7 7" xfId="52402"/>
    <cellStyle name="Note 2 3 3 3 7 8" xfId="52403"/>
    <cellStyle name="Note 2 3 3 3 8" xfId="52404"/>
    <cellStyle name="Note 2 3 3 3 8 2" xfId="52405"/>
    <cellStyle name="Note 2 3 3 3 8 3" xfId="52406"/>
    <cellStyle name="Note 2 3 3 3 8 4" xfId="52407"/>
    <cellStyle name="Note 2 3 3 3 8 5" xfId="52408"/>
    <cellStyle name="Note 2 3 3 3 8 6" xfId="52409"/>
    <cellStyle name="Note 2 3 3 3 8 7" xfId="52410"/>
    <cellStyle name="Note 2 3 3 3 8 8" xfId="52411"/>
    <cellStyle name="Note 2 3 3 3 8 9" xfId="52412"/>
    <cellStyle name="Note 2 3 3 3 9" xfId="52413"/>
    <cellStyle name="Note 2 3 3 4" xfId="52414"/>
    <cellStyle name="Note 2 3 3 4 10" xfId="52415"/>
    <cellStyle name="Note 2 3 3 4 11" xfId="52416"/>
    <cellStyle name="Note 2 3 3 4 12" xfId="52417"/>
    <cellStyle name="Note 2 3 3 4 13" xfId="52418"/>
    <cellStyle name="Note 2 3 3 4 14" xfId="52419"/>
    <cellStyle name="Note 2 3 3 4 15" xfId="52420"/>
    <cellStyle name="Note 2 3 3 4 16" xfId="52421"/>
    <cellStyle name="Note 2 3 3 4 17" xfId="52422"/>
    <cellStyle name="Note 2 3 3 4 18" xfId="52423"/>
    <cellStyle name="Note 2 3 3 4 2" xfId="52424"/>
    <cellStyle name="Note 2 3 3 4 2 10" xfId="52425"/>
    <cellStyle name="Note 2 3 3 4 2 11" xfId="52426"/>
    <cellStyle name="Note 2 3 3 4 2 12" xfId="52427"/>
    <cellStyle name="Note 2 3 3 4 2 13" xfId="52428"/>
    <cellStyle name="Note 2 3 3 4 2 2" xfId="52429"/>
    <cellStyle name="Note 2 3 3 4 2 2 10" xfId="52430"/>
    <cellStyle name="Note 2 3 3 4 2 2 2" xfId="52431"/>
    <cellStyle name="Note 2 3 3 4 2 2 2 2" xfId="52432"/>
    <cellStyle name="Note 2 3 3 4 2 2 2 3" xfId="52433"/>
    <cellStyle name="Note 2 3 3 4 2 2 2 4" xfId="52434"/>
    <cellStyle name="Note 2 3 3 4 2 2 2 5" xfId="52435"/>
    <cellStyle name="Note 2 3 3 4 2 2 2 6" xfId="52436"/>
    <cellStyle name="Note 2 3 3 4 2 2 2 7" xfId="52437"/>
    <cellStyle name="Note 2 3 3 4 2 2 2 8" xfId="52438"/>
    <cellStyle name="Note 2 3 3 4 2 2 2 9" xfId="52439"/>
    <cellStyle name="Note 2 3 3 4 2 2 3" xfId="52440"/>
    <cellStyle name="Note 2 3 3 4 2 2 4" xfId="52441"/>
    <cellStyle name="Note 2 3 3 4 2 2 5" xfId="52442"/>
    <cellStyle name="Note 2 3 3 4 2 2 6" xfId="52443"/>
    <cellStyle name="Note 2 3 3 4 2 2 7" xfId="52444"/>
    <cellStyle name="Note 2 3 3 4 2 2 8" xfId="52445"/>
    <cellStyle name="Note 2 3 3 4 2 2 9" xfId="52446"/>
    <cellStyle name="Note 2 3 3 4 2 3" xfId="52447"/>
    <cellStyle name="Note 2 3 3 4 2 3 2" xfId="52448"/>
    <cellStyle name="Note 2 3 3 4 2 3 3" xfId="52449"/>
    <cellStyle name="Note 2 3 3 4 2 3 4" xfId="52450"/>
    <cellStyle name="Note 2 3 3 4 2 3 5" xfId="52451"/>
    <cellStyle name="Note 2 3 3 4 2 3 6" xfId="52452"/>
    <cellStyle name="Note 2 3 3 4 2 3 7" xfId="52453"/>
    <cellStyle name="Note 2 3 3 4 2 3 8" xfId="52454"/>
    <cellStyle name="Note 2 3 3 4 2 4" xfId="52455"/>
    <cellStyle name="Note 2 3 3 4 2 4 2" xfId="52456"/>
    <cellStyle name="Note 2 3 3 4 2 4 3" xfId="52457"/>
    <cellStyle name="Note 2 3 3 4 2 4 4" xfId="52458"/>
    <cellStyle name="Note 2 3 3 4 2 4 5" xfId="52459"/>
    <cellStyle name="Note 2 3 3 4 2 4 6" xfId="52460"/>
    <cellStyle name="Note 2 3 3 4 2 4 7" xfId="52461"/>
    <cellStyle name="Note 2 3 3 4 2 4 8" xfId="52462"/>
    <cellStyle name="Note 2 3 3 4 2 4 9" xfId="52463"/>
    <cellStyle name="Note 2 3 3 4 2 5" xfId="52464"/>
    <cellStyle name="Note 2 3 3 4 2 6" xfId="52465"/>
    <cellStyle name="Note 2 3 3 4 2 7" xfId="52466"/>
    <cellStyle name="Note 2 3 3 4 2 8" xfId="52467"/>
    <cellStyle name="Note 2 3 3 4 2 9" xfId="52468"/>
    <cellStyle name="Note 2 3 3 4 3" xfId="52469"/>
    <cellStyle name="Note 2 3 3 4 3 10" xfId="52470"/>
    <cellStyle name="Note 2 3 3 4 3 11" xfId="52471"/>
    <cellStyle name="Note 2 3 3 4 3 12" xfId="52472"/>
    <cellStyle name="Note 2 3 3 4 3 13" xfId="52473"/>
    <cellStyle name="Note 2 3 3 4 3 2" xfId="52474"/>
    <cellStyle name="Note 2 3 3 4 3 2 10" xfId="52475"/>
    <cellStyle name="Note 2 3 3 4 3 2 2" xfId="52476"/>
    <cellStyle name="Note 2 3 3 4 3 2 2 2" xfId="52477"/>
    <cellStyle name="Note 2 3 3 4 3 2 2 3" xfId="52478"/>
    <cellStyle name="Note 2 3 3 4 3 2 2 4" xfId="52479"/>
    <cellStyle name="Note 2 3 3 4 3 2 2 5" xfId="52480"/>
    <cellStyle name="Note 2 3 3 4 3 2 2 6" xfId="52481"/>
    <cellStyle name="Note 2 3 3 4 3 2 2 7" xfId="52482"/>
    <cellStyle name="Note 2 3 3 4 3 2 2 8" xfId="52483"/>
    <cellStyle name="Note 2 3 3 4 3 2 2 9" xfId="52484"/>
    <cellStyle name="Note 2 3 3 4 3 2 3" xfId="52485"/>
    <cellStyle name="Note 2 3 3 4 3 2 4" xfId="52486"/>
    <cellStyle name="Note 2 3 3 4 3 2 5" xfId="52487"/>
    <cellStyle name="Note 2 3 3 4 3 2 6" xfId="52488"/>
    <cellStyle name="Note 2 3 3 4 3 2 7" xfId="52489"/>
    <cellStyle name="Note 2 3 3 4 3 2 8" xfId="52490"/>
    <cellStyle name="Note 2 3 3 4 3 2 9" xfId="52491"/>
    <cellStyle name="Note 2 3 3 4 3 3" xfId="52492"/>
    <cellStyle name="Note 2 3 3 4 3 3 2" xfId="52493"/>
    <cellStyle name="Note 2 3 3 4 3 3 3" xfId="52494"/>
    <cellStyle name="Note 2 3 3 4 3 3 4" xfId="52495"/>
    <cellStyle name="Note 2 3 3 4 3 3 5" xfId="52496"/>
    <cellStyle name="Note 2 3 3 4 3 3 6" xfId="52497"/>
    <cellStyle name="Note 2 3 3 4 3 3 7" xfId="52498"/>
    <cellStyle name="Note 2 3 3 4 3 3 8" xfId="52499"/>
    <cellStyle name="Note 2 3 3 4 3 4" xfId="52500"/>
    <cellStyle name="Note 2 3 3 4 3 4 2" xfId="52501"/>
    <cellStyle name="Note 2 3 3 4 3 4 3" xfId="52502"/>
    <cellStyle name="Note 2 3 3 4 3 4 4" xfId="52503"/>
    <cellStyle name="Note 2 3 3 4 3 4 5" xfId="52504"/>
    <cellStyle name="Note 2 3 3 4 3 4 6" xfId="52505"/>
    <cellStyle name="Note 2 3 3 4 3 4 7" xfId="52506"/>
    <cellStyle name="Note 2 3 3 4 3 4 8" xfId="52507"/>
    <cellStyle name="Note 2 3 3 4 3 4 9" xfId="52508"/>
    <cellStyle name="Note 2 3 3 4 3 5" xfId="52509"/>
    <cellStyle name="Note 2 3 3 4 3 6" xfId="52510"/>
    <cellStyle name="Note 2 3 3 4 3 7" xfId="52511"/>
    <cellStyle name="Note 2 3 3 4 3 8" xfId="52512"/>
    <cellStyle name="Note 2 3 3 4 3 9" xfId="52513"/>
    <cellStyle name="Note 2 3 3 4 4" xfId="52514"/>
    <cellStyle name="Note 2 3 3 4 4 10" xfId="52515"/>
    <cellStyle name="Note 2 3 3 4 4 11" xfId="52516"/>
    <cellStyle name="Note 2 3 3 4 4 12" xfId="52517"/>
    <cellStyle name="Note 2 3 3 4 4 13" xfId="52518"/>
    <cellStyle name="Note 2 3 3 4 4 2" xfId="52519"/>
    <cellStyle name="Note 2 3 3 4 4 2 10" xfId="52520"/>
    <cellStyle name="Note 2 3 3 4 4 2 2" xfId="52521"/>
    <cellStyle name="Note 2 3 3 4 4 2 2 2" xfId="52522"/>
    <cellStyle name="Note 2 3 3 4 4 2 2 3" xfId="52523"/>
    <cellStyle name="Note 2 3 3 4 4 2 2 4" xfId="52524"/>
    <cellStyle name="Note 2 3 3 4 4 2 2 5" xfId="52525"/>
    <cellStyle name="Note 2 3 3 4 4 2 2 6" xfId="52526"/>
    <cellStyle name="Note 2 3 3 4 4 2 2 7" xfId="52527"/>
    <cellStyle name="Note 2 3 3 4 4 2 2 8" xfId="52528"/>
    <cellStyle name="Note 2 3 3 4 4 2 2 9" xfId="52529"/>
    <cellStyle name="Note 2 3 3 4 4 2 3" xfId="52530"/>
    <cellStyle name="Note 2 3 3 4 4 2 4" xfId="52531"/>
    <cellStyle name="Note 2 3 3 4 4 2 5" xfId="52532"/>
    <cellStyle name="Note 2 3 3 4 4 2 6" xfId="52533"/>
    <cellStyle name="Note 2 3 3 4 4 2 7" xfId="52534"/>
    <cellStyle name="Note 2 3 3 4 4 2 8" xfId="52535"/>
    <cellStyle name="Note 2 3 3 4 4 2 9" xfId="52536"/>
    <cellStyle name="Note 2 3 3 4 4 3" xfId="52537"/>
    <cellStyle name="Note 2 3 3 4 4 3 2" xfId="52538"/>
    <cellStyle name="Note 2 3 3 4 4 3 3" xfId="52539"/>
    <cellStyle name="Note 2 3 3 4 4 3 4" xfId="52540"/>
    <cellStyle name="Note 2 3 3 4 4 3 5" xfId="52541"/>
    <cellStyle name="Note 2 3 3 4 4 3 6" xfId="52542"/>
    <cellStyle name="Note 2 3 3 4 4 3 7" xfId="52543"/>
    <cellStyle name="Note 2 3 3 4 4 3 8" xfId="52544"/>
    <cellStyle name="Note 2 3 3 4 4 4" xfId="52545"/>
    <cellStyle name="Note 2 3 3 4 4 4 2" xfId="52546"/>
    <cellStyle name="Note 2 3 3 4 4 4 3" xfId="52547"/>
    <cellStyle name="Note 2 3 3 4 4 4 4" xfId="52548"/>
    <cellStyle name="Note 2 3 3 4 4 4 5" xfId="52549"/>
    <cellStyle name="Note 2 3 3 4 4 4 6" xfId="52550"/>
    <cellStyle name="Note 2 3 3 4 4 4 7" xfId="52551"/>
    <cellStyle name="Note 2 3 3 4 4 4 8" xfId="52552"/>
    <cellStyle name="Note 2 3 3 4 4 4 9" xfId="52553"/>
    <cellStyle name="Note 2 3 3 4 4 5" xfId="52554"/>
    <cellStyle name="Note 2 3 3 4 4 6" xfId="52555"/>
    <cellStyle name="Note 2 3 3 4 4 7" xfId="52556"/>
    <cellStyle name="Note 2 3 3 4 4 8" xfId="52557"/>
    <cellStyle name="Note 2 3 3 4 4 9" xfId="52558"/>
    <cellStyle name="Note 2 3 3 4 5" xfId="52559"/>
    <cellStyle name="Note 2 3 3 4 5 10" xfId="52560"/>
    <cellStyle name="Note 2 3 3 4 5 11" xfId="52561"/>
    <cellStyle name="Note 2 3 3 4 5 12" xfId="52562"/>
    <cellStyle name="Note 2 3 3 4 5 13" xfId="52563"/>
    <cellStyle name="Note 2 3 3 4 5 2" xfId="52564"/>
    <cellStyle name="Note 2 3 3 4 5 2 10" xfId="52565"/>
    <cellStyle name="Note 2 3 3 4 5 2 2" xfId="52566"/>
    <cellStyle name="Note 2 3 3 4 5 2 2 2" xfId="52567"/>
    <cellStyle name="Note 2 3 3 4 5 2 2 3" xfId="52568"/>
    <cellStyle name="Note 2 3 3 4 5 2 2 4" xfId="52569"/>
    <cellStyle name="Note 2 3 3 4 5 2 2 5" xfId="52570"/>
    <cellStyle name="Note 2 3 3 4 5 2 2 6" xfId="52571"/>
    <cellStyle name="Note 2 3 3 4 5 2 2 7" xfId="52572"/>
    <cellStyle name="Note 2 3 3 4 5 2 2 8" xfId="52573"/>
    <cellStyle name="Note 2 3 3 4 5 2 2 9" xfId="52574"/>
    <cellStyle name="Note 2 3 3 4 5 2 3" xfId="52575"/>
    <cellStyle name="Note 2 3 3 4 5 2 4" xfId="52576"/>
    <cellStyle name="Note 2 3 3 4 5 2 5" xfId="52577"/>
    <cellStyle name="Note 2 3 3 4 5 2 6" xfId="52578"/>
    <cellStyle name="Note 2 3 3 4 5 2 7" xfId="52579"/>
    <cellStyle name="Note 2 3 3 4 5 2 8" xfId="52580"/>
    <cellStyle name="Note 2 3 3 4 5 2 9" xfId="52581"/>
    <cellStyle name="Note 2 3 3 4 5 3" xfId="52582"/>
    <cellStyle name="Note 2 3 3 4 5 3 2" xfId="52583"/>
    <cellStyle name="Note 2 3 3 4 5 3 3" xfId="52584"/>
    <cellStyle name="Note 2 3 3 4 5 3 4" xfId="52585"/>
    <cellStyle name="Note 2 3 3 4 5 3 5" xfId="52586"/>
    <cellStyle name="Note 2 3 3 4 5 3 6" xfId="52587"/>
    <cellStyle name="Note 2 3 3 4 5 3 7" xfId="52588"/>
    <cellStyle name="Note 2 3 3 4 5 3 8" xfId="52589"/>
    <cellStyle name="Note 2 3 3 4 5 4" xfId="52590"/>
    <cellStyle name="Note 2 3 3 4 5 4 2" xfId="52591"/>
    <cellStyle name="Note 2 3 3 4 5 4 3" xfId="52592"/>
    <cellStyle name="Note 2 3 3 4 5 4 4" xfId="52593"/>
    <cellStyle name="Note 2 3 3 4 5 4 5" xfId="52594"/>
    <cellStyle name="Note 2 3 3 4 5 4 6" xfId="52595"/>
    <cellStyle name="Note 2 3 3 4 5 4 7" xfId="52596"/>
    <cellStyle name="Note 2 3 3 4 5 4 8" xfId="52597"/>
    <cellStyle name="Note 2 3 3 4 5 4 9" xfId="52598"/>
    <cellStyle name="Note 2 3 3 4 5 5" xfId="52599"/>
    <cellStyle name="Note 2 3 3 4 5 6" xfId="52600"/>
    <cellStyle name="Note 2 3 3 4 5 7" xfId="52601"/>
    <cellStyle name="Note 2 3 3 4 5 8" xfId="52602"/>
    <cellStyle name="Note 2 3 3 4 5 9" xfId="52603"/>
    <cellStyle name="Note 2 3 3 4 6" xfId="52604"/>
    <cellStyle name="Note 2 3 3 4 6 10" xfId="52605"/>
    <cellStyle name="Note 2 3 3 4 6 2" xfId="52606"/>
    <cellStyle name="Note 2 3 3 4 6 2 2" xfId="52607"/>
    <cellStyle name="Note 2 3 3 4 6 2 3" xfId="52608"/>
    <cellStyle name="Note 2 3 3 4 6 2 4" xfId="52609"/>
    <cellStyle name="Note 2 3 3 4 6 2 5" xfId="52610"/>
    <cellStyle name="Note 2 3 3 4 6 2 6" xfId="52611"/>
    <cellStyle name="Note 2 3 3 4 6 2 7" xfId="52612"/>
    <cellStyle name="Note 2 3 3 4 6 2 8" xfId="52613"/>
    <cellStyle name="Note 2 3 3 4 6 2 9" xfId="52614"/>
    <cellStyle name="Note 2 3 3 4 6 3" xfId="52615"/>
    <cellStyle name="Note 2 3 3 4 6 4" xfId="52616"/>
    <cellStyle name="Note 2 3 3 4 6 5" xfId="52617"/>
    <cellStyle name="Note 2 3 3 4 6 6" xfId="52618"/>
    <cellStyle name="Note 2 3 3 4 6 7" xfId="52619"/>
    <cellStyle name="Note 2 3 3 4 6 8" xfId="52620"/>
    <cellStyle name="Note 2 3 3 4 6 9" xfId="52621"/>
    <cellStyle name="Note 2 3 3 4 7" xfId="52622"/>
    <cellStyle name="Note 2 3 3 4 7 2" xfId="52623"/>
    <cellStyle name="Note 2 3 3 4 7 3" xfId="52624"/>
    <cellStyle name="Note 2 3 3 4 7 4" xfId="52625"/>
    <cellStyle name="Note 2 3 3 4 7 5" xfId="52626"/>
    <cellStyle name="Note 2 3 3 4 7 6" xfId="52627"/>
    <cellStyle name="Note 2 3 3 4 7 7" xfId="52628"/>
    <cellStyle name="Note 2 3 3 4 7 8" xfId="52629"/>
    <cellStyle name="Note 2 3 3 4 8" xfId="52630"/>
    <cellStyle name="Note 2 3 3 4 8 2" xfId="52631"/>
    <cellStyle name="Note 2 3 3 4 8 3" xfId="52632"/>
    <cellStyle name="Note 2 3 3 4 8 4" xfId="52633"/>
    <cellStyle name="Note 2 3 3 4 8 5" xfId="52634"/>
    <cellStyle name="Note 2 3 3 4 8 6" xfId="52635"/>
    <cellStyle name="Note 2 3 3 4 8 7" xfId="52636"/>
    <cellStyle name="Note 2 3 3 4 8 8" xfId="52637"/>
    <cellStyle name="Note 2 3 3 4 8 9" xfId="52638"/>
    <cellStyle name="Note 2 3 3 4 9" xfId="52639"/>
    <cellStyle name="Note 2 3 3 5" xfId="52640"/>
    <cellStyle name="Note 2 3 3 5 10" xfId="52641"/>
    <cellStyle name="Note 2 3 3 5 11" xfId="52642"/>
    <cellStyle name="Note 2 3 3 5 12" xfId="52643"/>
    <cellStyle name="Note 2 3 3 5 13" xfId="52644"/>
    <cellStyle name="Note 2 3 3 5 14" xfId="52645"/>
    <cellStyle name="Note 2 3 3 5 15" xfId="52646"/>
    <cellStyle name="Note 2 3 3 5 16" xfId="52647"/>
    <cellStyle name="Note 2 3 3 5 17" xfId="52648"/>
    <cellStyle name="Note 2 3 3 5 18" xfId="52649"/>
    <cellStyle name="Note 2 3 3 5 2" xfId="52650"/>
    <cellStyle name="Note 2 3 3 5 2 10" xfId="52651"/>
    <cellStyle name="Note 2 3 3 5 2 2" xfId="52652"/>
    <cellStyle name="Note 2 3 3 5 2 2 2" xfId="52653"/>
    <cellStyle name="Note 2 3 3 5 2 2 3" xfId="52654"/>
    <cellStyle name="Note 2 3 3 5 2 2 4" xfId="52655"/>
    <cellStyle name="Note 2 3 3 5 2 2 5" xfId="52656"/>
    <cellStyle name="Note 2 3 3 5 2 2 6" xfId="52657"/>
    <cellStyle name="Note 2 3 3 5 2 2 7" xfId="52658"/>
    <cellStyle name="Note 2 3 3 5 2 2 8" xfId="52659"/>
    <cellStyle name="Note 2 3 3 5 2 2 9" xfId="52660"/>
    <cellStyle name="Note 2 3 3 5 2 3" xfId="52661"/>
    <cellStyle name="Note 2 3 3 5 2 4" xfId="52662"/>
    <cellStyle name="Note 2 3 3 5 2 5" xfId="52663"/>
    <cellStyle name="Note 2 3 3 5 2 6" xfId="52664"/>
    <cellStyle name="Note 2 3 3 5 2 7" xfId="52665"/>
    <cellStyle name="Note 2 3 3 5 2 8" xfId="52666"/>
    <cellStyle name="Note 2 3 3 5 2 9" xfId="52667"/>
    <cellStyle name="Note 2 3 3 5 3" xfId="52668"/>
    <cellStyle name="Note 2 3 3 5 3 2" xfId="52669"/>
    <cellStyle name="Note 2 3 3 5 3 3" xfId="52670"/>
    <cellStyle name="Note 2 3 3 5 3 4" xfId="52671"/>
    <cellStyle name="Note 2 3 3 5 3 5" xfId="52672"/>
    <cellStyle name="Note 2 3 3 5 3 6" xfId="52673"/>
    <cellStyle name="Note 2 3 3 5 3 7" xfId="52674"/>
    <cellStyle name="Note 2 3 3 5 3 8" xfId="52675"/>
    <cellStyle name="Note 2 3 3 5 4" xfId="52676"/>
    <cellStyle name="Note 2 3 3 5 4 2" xfId="52677"/>
    <cellStyle name="Note 2 3 3 5 4 3" xfId="52678"/>
    <cellStyle name="Note 2 3 3 5 4 4" xfId="52679"/>
    <cellStyle name="Note 2 3 3 5 4 5" xfId="52680"/>
    <cellStyle name="Note 2 3 3 5 4 6" xfId="52681"/>
    <cellStyle name="Note 2 3 3 5 4 7" xfId="52682"/>
    <cellStyle name="Note 2 3 3 5 4 8" xfId="52683"/>
    <cellStyle name="Note 2 3 3 5 4 9" xfId="52684"/>
    <cellStyle name="Note 2 3 3 5 5" xfId="52685"/>
    <cellStyle name="Note 2 3 3 5 6" xfId="52686"/>
    <cellStyle name="Note 2 3 3 5 7" xfId="52687"/>
    <cellStyle name="Note 2 3 3 5 8" xfId="52688"/>
    <cellStyle name="Note 2 3 3 5 9" xfId="52689"/>
    <cellStyle name="Note 2 3 3 6" xfId="52690"/>
    <cellStyle name="Note 2 3 3 6 10" xfId="52691"/>
    <cellStyle name="Note 2 3 3 6 11" xfId="52692"/>
    <cellStyle name="Note 2 3 3 6 12" xfId="52693"/>
    <cellStyle name="Note 2 3 3 6 13" xfId="52694"/>
    <cellStyle name="Note 2 3 3 6 14" xfId="52695"/>
    <cellStyle name="Note 2 3 3 6 15" xfId="52696"/>
    <cellStyle name="Note 2 3 3 6 16" xfId="52697"/>
    <cellStyle name="Note 2 3 3 6 17" xfId="52698"/>
    <cellStyle name="Note 2 3 3 6 18" xfId="52699"/>
    <cellStyle name="Note 2 3 3 6 2" xfId="52700"/>
    <cellStyle name="Note 2 3 3 6 2 10" xfId="52701"/>
    <cellStyle name="Note 2 3 3 6 2 2" xfId="52702"/>
    <cellStyle name="Note 2 3 3 6 2 2 2" xfId="52703"/>
    <cellStyle name="Note 2 3 3 6 2 2 3" xfId="52704"/>
    <cellStyle name="Note 2 3 3 6 2 2 4" xfId="52705"/>
    <cellStyle name="Note 2 3 3 6 2 2 5" xfId="52706"/>
    <cellStyle name="Note 2 3 3 6 2 2 6" xfId="52707"/>
    <cellStyle name="Note 2 3 3 6 2 2 7" xfId="52708"/>
    <cellStyle name="Note 2 3 3 6 2 2 8" xfId="52709"/>
    <cellStyle name="Note 2 3 3 6 2 2 9" xfId="52710"/>
    <cellStyle name="Note 2 3 3 6 2 3" xfId="52711"/>
    <cellStyle name="Note 2 3 3 6 2 4" xfId="52712"/>
    <cellStyle name="Note 2 3 3 6 2 5" xfId="52713"/>
    <cellStyle name="Note 2 3 3 6 2 6" xfId="52714"/>
    <cellStyle name="Note 2 3 3 6 2 7" xfId="52715"/>
    <cellStyle name="Note 2 3 3 6 2 8" xfId="52716"/>
    <cellStyle name="Note 2 3 3 6 2 9" xfId="52717"/>
    <cellStyle name="Note 2 3 3 6 3" xfId="52718"/>
    <cellStyle name="Note 2 3 3 6 3 2" xfId="52719"/>
    <cellStyle name="Note 2 3 3 6 3 3" xfId="52720"/>
    <cellStyle name="Note 2 3 3 6 3 4" xfId="52721"/>
    <cellStyle name="Note 2 3 3 6 3 5" xfId="52722"/>
    <cellStyle name="Note 2 3 3 6 3 6" xfId="52723"/>
    <cellStyle name="Note 2 3 3 6 3 7" xfId="52724"/>
    <cellStyle name="Note 2 3 3 6 3 8" xfId="52725"/>
    <cellStyle name="Note 2 3 3 6 4" xfId="52726"/>
    <cellStyle name="Note 2 3 3 6 4 2" xfId="52727"/>
    <cellStyle name="Note 2 3 3 6 4 3" xfId="52728"/>
    <cellStyle name="Note 2 3 3 6 4 4" xfId="52729"/>
    <cellStyle name="Note 2 3 3 6 4 5" xfId="52730"/>
    <cellStyle name="Note 2 3 3 6 4 6" xfId="52731"/>
    <cellStyle name="Note 2 3 3 6 4 7" xfId="52732"/>
    <cellStyle name="Note 2 3 3 6 4 8" xfId="52733"/>
    <cellStyle name="Note 2 3 3 6 4 9" xfId="52734"/>
    <cellStyle name="Note 2 3 3 6 5" xfId="52735"/>
    <cellStyle name="Note 2 3 3 6 6" xfId="52736"/>
    <cellStyle name="Note 2 3 3 6 7" xfId="52737"/>
    <cellStyle name="Note 2 3 3 6 8" xfId="52738"/>
    <cellStyle name="Note 2 3 3 6 9" xfId="52739"/>
    <cellStyle name="Note 2 3 3 7" xfId="52740"/>
    <cellStyle name="Note 2 3 3 7 10" xfId="52741"/>
    <cellStyle name="Note 2 3 3 7 11" xfId="52742"/>
    <cellStyle name="Note 2 3 3 7 12" xfId="52743"/>
    <cellStyle name="Note 2 3 3 7 13" xfId="52744"/>
    <cellStyle name="Note 2 3 3 7 14" xfId="52745"/>
    <cellStyle name="Note 2 3 3 7 15" xfId="52746"/>
    <cellStyle name="Note 2 3 3 7 16" xfId="52747"/>
    <cellStyle name="Note 2 3 3 7 17" xfId="52748"/>
    <cellStyle name="Note 2 3 3 7 18" xfId="52749"/>
    <cellStyle name="Note 2 3 3 7 2" xfId="52750"/>
    <cellStyle name="Note 2 3 3 7 2 10" xfId="52751"/>
    <cellStyle name="Note 2 3 3 7 2 2" xfId="52752"/>
    <cellStyle name="Note 2 3 3 7 2 2 2" xfId="52753"/>
    <cellStyle name="Note 2 3 3 7 2 2 3" xfId="52754"/>
    <cellStyle name="Note 2 3 3 7 2 2 4" xfId="52755"/>
    <cellStyle name="Note 2 3 3 7 2 2 5" xfId="52756"/>
    <cellStyle name="Note 2 3 3 7 2 2 6" xfId="52757"/>
    <cellStyle name="Note 2 3 3 7 2 2 7" xfId="52758"/>
    <cellStyle name="Note 2 3 3 7 2 2 8" xfId="52759"/>
    <cellStyle name="Note 2 3 3 7 2 2 9" xfId="52760"/>
    <cellStyle name="Note 2 3 3 7 2 3" xfId="52761"/>
    <cellStyle name="Note 2 3 3 7 2 4" xfId="52762"/>
    <cellStyle name="Note 2 3 3 7 2 5" xfId="52763"/>
    <cellStyle name="Note 2 3 3 7 2 6" xfId="52764"/>
    <cellStyle name="Note 2 3 3 7 2 7" xfId="52765"/>
    <cellStyle name="Note 2 3 3 7 2 8" xfId="52766"/>
    <cellStyle name="Note 2 3 3 7 2 9" xfId="52767"/>
    <cellStyle name="Note 2 3 3 7 3" xfId="52768"/>
    <cellStyle name="Note 2 3 3 7 3 2" xfId="52769"/>
    <cellStyle name="Note 2 3 3 7 3 3" xfId="52770"/>
    <cellStyle name="Note 2 3 3 7 3 4" xfId="52771"/>
    <cellStyle name="Note 2 3 3 7 3 5" xfId="52772"/>
    <cellStyle name="Note 2 3 3 7 3 6" xfId="52773"/>
    <cellStyle name="Note 2 3 3 7 3 7" xfId="52774"/>
    <cellStyle name="Note 2 3 3 7 3 8" xfId="52775"/>
    <cellStyle name="Note 2 3 3 7 4" xfId="52776"/>
    <cellStyle name="Note 2 3 3 7 4 2" xfId="52777"/>
    <cellStyle name="Note 2 3 3 7 4 3" xfId="52778"/>
    <cellStyle name="Note 2 3 3 7 4 4" xfId="52779"/>
    <cellStyle name="Note 2 3 3 7 4 5" xfId="52780"/>
    <cellStyle name="Note 2 3 3 7 4 6" xfId="52781"/>
    <cellStyle name="Note 2 3 3 7 4 7" xfId="52782"/>
    <cellStyle name="Note 2 3 3 7 4 8" xfId="52783"/>
    <cellStyle name="Note 2 3 3 7 4 9" xfId="52784"/>
    <cellStyle name="Note 2 3 3 7 5" xfId="52785"/>
    <cellStyle name="Note 2 3 3 7 6" xfId="52786"/>
    <cellStyle name="Note 2 3 3 7 7" xfId="52787"/>
    <cellStyle name="Note 2 3 3 7 8" xfId="52788"/>
    <cellStyle name="Note 2 3 3 7 9" xfId="52789"/>
    <cellStyle name="Note 2 3 3 8" xfId="52790"/>
    <cellStyle name="Note 2 3 3 8 2" xfId="52791"/>
    <cellStyle name="Note 2 3 3 8 3" xfId="52792"/>
    <cellStyle name="Note 2 3 3 8 4" xfId="52793"/>
    <cellStyle name="Note 2 3 3 8 5" xfId="52794"/>
    <cellStyle name="Note 2 3 3 8 6" xfId="52795"/>
    <cellStyle name="Note 2 3 3 8 7" xfId="52796"/>
    <cellStyle name="Note 2 3 3 8 8" xfId="52797"/>
    <cellStyle name="Note 2 3 3 8 9" xfId="52798"/>
    <cellStyle name="Note 2 3 3 9" xfId="52799"/>
    <cellStyle name="Note 2 3 3 9 2" xfId="52800"/>
    <cellStyle name="Note 2 3 3 9 3" xfId="52801"/>
    <cellStyle name="Note 2 3 3 9 4" xfId="52802"/>
    <cellStyle name="Note 2 3 3 9 5" xfId="52803"/>
    <cellStyle name="Note 2 3 3 9 6" xfId="52804"/>
    <cellStyle name="Note 2 3 3 9 7" xfId="52805"/>
    <cellStyle name="Note 2 3 3 9 8" xfId="52806"/>
    <cellStyle name="Note 2 3 3 9 9" xfId="52807"/>
    <cellStyle name="Note 2 3 4" xfId="9782"/>
    <cellStyle name="Note 2 3 4 10" xfId="52808"/>
    <cellStyle name="Note 2 3 4 11" xfId="52809"/>
    <cellStyle name="Note 2 3 4 12" xfId="52810"/>
    <cellStyle name="Note 2 3 4 13" xfId="52811"/>
    <cellStyle name="Note 2 3 4 14" xfId="52812"/>
    <cellStyle name="Note 2 3 4 15" xfId="52813"/>
    <cellStyle name="Note 2 3 4 16" xfId="52814"/>
    <cellStyle name="Note 2 3 4 17" xfId="52815"/>
    <cellStyle name="Note 2 3 4 18" xfId="52816"/>
    <cellStyle name="Note 2 3 4 19" xfId="52817"/>
    <cellStyle name="Note 2 3 4 2" xfId="52818"/>
    <cellStyle name="Note 2 3 4 2 10" xfId="52819"/>
    <cellStyle name="Note 2 3 4 2 11" xfId="52820"/>
    <cellStyle name="Note 2 3 4 2 12" xfId="52821"/>
    <cellStyle name="Note 2 3 4 2 13" xfId="52822"/>
    <cellStyle name="Note 2 3 4 2 14" xfId="52823"/>
    <cellStyle name="Note 2 3 4 2 15" xfId="52824"/>
    <cellStyle name="Note 2 3 4 2 16" xfId="52825"/>
    <cellStyle name="Note 2 3 4 2 17" xfId="52826"/>
    <cellStyle name="Note 2 3 4 2 18" xfId="52827"/>
    <cellStyle name="Note 2 3 4 2 19" xfId="52828"/>
    <cellStyle name="Note 2 3 4 2 2" xfId="52829"/>
    <cellStyle name="Note 2 3 4 2 2 10" xfId="52830"/>
    <cellStyle name="Note 2 3 4 2 2 11" xfId="52831"/>
    <cellStyle name="Note 2 3 4 2 2 12" xfId="52832"/>
    <cellStyle name="Note 2 3 4 2 2 13" xfId="52833"/>
    <cellStyle name="Note 2 3 4 2 2 14" xfId="52834"/>
    <cellStyle name="Note 2 3 4 2 2 15" xfId="52835"/>
    <cellStyle name="Note 2 3 4 2 2 2" xfId="52836"/>
    <cellStyle name="Note 2 3 4 2 2 2 10" xfId="52837"/>
    <cellStyle name="Note 2 3 4 2 2 2 2" xfId="52838"/>
    <cellStyle name="Note 2 3 4 2 2 2 2 2" xfId="52839"/>
    <cellStyle name="Note 2 3 4 2 2 2 2 3" xfId="52840"/>
    <cellStyle name="Note 2 3 4 2 2 2 2 4" xfId="52841"/>
    <cellStyle name="Note 2 3 4 2 2 2 2 5" xfId="52842"/>
    <cellStyle name="Note 2 3 4 2 2 2 2 6" xfId="52843"/>
    <cellStyle name="Note 2 3 4 2 2 2 2 7" xfId="52844"/>
    <cellStyle name="Note 2 3 4 2 2 2 2 8" xfId="52845"/>
    <cellStyle name="Note 2 3 4 2 2 2 2 9" xfId="52846"/>
    <cellStyle name="Note 2 3 4 2 2 2 3" xfId="52847"/>
    <cellStyle name="Note 2 3 4 2 2 2 4" xfId="52848"/>
    <cellStyle name="Note 2 3 4 2 2 2 5" xfId="52849"/>
    <cellStyle name="Note 2 3 4 2 2 2 6" xfId="52850"/>
    <cellStyle name="Note 2 3 4 2 2 2 7" xfId="52851"/>
    <cellStyle name="Note 2 3 4 2 2 2 8" xfId="52852"/>
    <cellStyle name="Note 2 3 4 2 2 2 9" xfId="52853"/>
    <cellStyle name="Note 2 3 4 2 2 3" xfId="52854"/>
    <cellStyle name="Note 2 3 4 2 2 3 2" xfId="52855"/>
    <cellStyle name="Note 2 3 4 2 2 3 3" xfId="52856"/>
    <cellStyle name="Note 2 3 4 2 2 3 4" xfId="52857"/>
    <cellStyle name="Note 2 3 4 2 2 3 5" xfId="52858"/>
    <cellStyle name="Note 2 3 4 2 2 3 6" xfId="52859"/>
    <cellStyle name="Note 2 3 4 2 2 3 7" xfId="52860"/>
    <cellStyle name="Note 2 3 4 2 2 3 8" xfId="52861"/>
    <cellStyle name="Note 2 3 4 2 2 4" xfId="52862"/>
    <cellStyle name="Note 2 3 4 2 2 4 2" xfId="52863"/>
    <cellStyle name="Note 2 3 4 2 2 4 3" xfId="52864"/>
    <cellStyle name="Note 2 3 4 2 2 4 4" xfId="52865"/>
    <cellStyle name="Note 2 3 4 2 2 4 5" xfId="52866"/>
    <cellStyle name="Note 2 3 4 2 2 4 6" xfId="52867"/>
    <cellStyle name="Note 2 3 4 2 2 4 7" xfId="52868"/>
    <cellStyle name="Note 2 3 4 2 2 4 8" xfId="52869"/>
    <cellStyle name="Note 2 3 4 2 2 4 9" xfId="52870"/>
    <cellStyle name="Note 2 3 4 2 2 5" xfId="52871"/>
    <cellStyle name="Note 2 3 4 2 2 5 2" xfId="52872"/>
    <cellStyle name="Note 2 3 4 2 2 5 3" xfId="52873"/>
    <cellStyle name="Note 2 3 4 2 2 5 4" xfId="52874"/>
    <cellStyle name="Note 2 3 4 2 2 5 5" xfId="52875"/>
    <cellStyle name="Note 2 3 4 2 2 5 6" xfId="52876"/>
    <cellStyle name="Note 2 3 4 2 2 5 7" xfId="52877"/>
    <cellStyle name="Note 2 3 4 2 2 5 8" xfId="52878"/>
    <cellStyle name="Note 2 3 4 2 2 6" xfId="52879"/>
    <cellStyle name="Note 2 3 4 2 2 6 2" xfId="52880"/>
    <cellStyle name="Note 2 3 4 2 2 6 3" xfId="52881"/>
    <cellStyle name="Note 2 3 4 2 2 6 4" xfId="52882"/>
    <cellStyle name="Note 2 3 4 2 2 6 5" xfId="52883"/>
    <cellStyle name="Note 2 3 4 2 2 6 6" xfId="52884"/>
    <cellStyle name="Note 2 3 4 2 2 6 7" xfId="52885"/>
    <cellStyle name="Note 2 3 4 2 2 6 8" xfId="52886"/>
    <cellStyle name="Note 2 3 4 2 2 7" xfId="52887"/>
    <cellStyle name="Note 2 3 4 2 2 7 2" xfId="52888"/>
    <cellStyle name="Note 2 3 4 2 2 7 3" xfId="52889"/>
    <cellStyle name="Note 2 3 4 2 2 7 4" xfId="52890"/>
    <cellStyle name="Note 2 3 4 2 2 7 5" xfId="52891"/>
    <cellStyle name="Note 2 3 4 2 2 7 6" xfId="52892"/>
    <cellStyle name="Note 2 3 4 2 2 7 7" xfId="52893"/>
    <cellStyle name="Note 2 3 4 2 2 7 8" xfId="52894"/>
    <cellStyle name="Note 2 3 4 2 2 8" xfId="52895"/>
    <cellStyle name="Note 2 3 4 2 2 9" xfId="52896"/>
    <cellStyle name="Note 2 3 4 2 20" xfId="52897"/>
    <cellStyle name="Note 2 3 4 2 21" xfId="52898"/>
    <cellStyle name="Note 2 3 4 2 22" xfId="52899"/>
    <cellStyle name="Note 2 3 4 2 23" xfId="52900"/>
    <cellStyle name="Note 2 3 4 2 24" xfId="52901"/>
    <cellStyle name="Note 2 3 4 2 25" xfId="52902"/>
    <cellStyle name="Note 2 3 4 2 26" xfId="52903"/>
    <cellStyle name="Note 2 3 4 2 27" xfId="52904"/>
    <cellStyle name="Note 2 3 4 2 3" xfId="52905"/>
    <cellStyle name="Note 2 3 4 2 3 10" xfId="52906"/>
    <cellStyle name="Note 2 3 4 2 3 11" xfId="52907"/>
    <cellStyle name="Note 2 3 4 2 3 12" xfId="52908"/>
    <cellStyle name="Note 2 3 4 2 3 13" xfId="52909"/>
    <cellStyle name="Note 2 3 4 2 3 14" xfId="52910"/>
    <cellStyle name="Note 2 3 4 2 3 15" xfId="52911"/>
    <cellStyle name="Note 2 3 4 2 3 2" xfId="52912"/>
    <cellStyle name="Note 2 3 4 2 3 2 10" xfId="52913"/>
    <cellStyle name="Note 2 3 4 2 3 2 2" xfId="52914"/>
    <cellStyle name="Note 2 3 4 2 3 2 2 2" xfId="52915"/>
    <cellStyle name="Note 2 3 4 2 3 2 2 3" xfId="52916"/>
    <cellStyle name="Note 2 3 4 2 3 2 2 4" xfId="52917"/>
    <cellStyle name="Note 2 3 4 2 3 2 2 5" xfId="52918"/>
    <cellStyle name="Note 2 3 4 2 3 2 2 6" xfId="52919"/>
    <cellStyle name="Note 2 3 4 2 3 2 2 7" xfId="52920"/>
    <cellStyle name="Note 2 3 4 2 3 2 2 8" xfId="52921"/>
    <cellStyle name="Note 2 3 4 2 3 2 2 9" xfId="52922"/>
    <cellStyle name="Note 2 3 4 2 3 2 3" xfId="52923"/>
    <cellStyle name="Note 2 3 4 2 3 2 4" xfId="52924"/>
    <cellStyle name="Note 2 3 4 2 3 2 5" xfId="52925"/>
    <cellStyle name="Note 2 3 4 2 3 2 6" xfId="52926"/>
    <cellStyle name="Note 2 3 4 2 3 2 7" xfId="52927"/>
    <cellStyle name="Note 2 3 4 2 3 2 8" xfId="52928"/>
    <cellStyle name="Note 2 3 4 2 3 2 9" xfId="52929"/>
    <cellStyle name="Note 2 3 4 2 3 3" xfId="52930"/>
    <cellStyle name="Note 2 3 4 2 3 3 2" xfId="52931"/>
    <cellStyle name="Note 2 3 4 2 3 3 3" xfId="52932"/>
    <cellStyle name="Note 2 3 4 2 3 3 4" xfId="52933"/>
    <cellStyle name="Note 2 3 4 2 3 3 5" xfId="52934"/>
    <cellStyle name="Note 2 3 4 2 3 3 6" xfId="52935"/>
    <cellStyle name="Note 2 3 4 2 3 3 7" xfId="52936"/>
    <cellStyle name="Note 2 3 4 2 3 3 8" xfId="52937"/>
    <cellStyle name="Note 2 3 4 2 3 4" xfId="52938"/>
    <cellStyle name="Note 2 3 4 2 3 4 2" xfId="52939"/>
    <cellStyle name="Note 2 3 4 2 3 4 3" xfId="52940"/>
    <cellStyle name="Note 2 3 4 2 3 4 4" xfId="52941"/>
    <cellStyle name="Note 2 3 4 2 3 4 5" xfId="52942"/>
    <cellStyle name="Note 2 3 4 2 3 4 6" xfId="52943"/>
    <cellStyle name="Note 2 3 4 2 3 4 7" xfId="52944"/>
    <cellStyle name="Note 2 3 4 2 3 4 8" xfId="52945"/>
    <cellStyle name="Note 2 3 4 2 3 4 9" xfId="52946"/>
    <cellStyle name="Note 2 3 4 2 3 5" xfId="52947"/>
    <cellStyle name="Note 2 3 4 2 3 5 2" xfId="52948"/>
    <cellStyle name="Note 2 3 4 2 3 5 3" xfId="52949"/>
    <cellStyle name="Note 2 3 4 2 3 5 4" xfId="52950"/>
    <cellStyle name="Note 2 3 4 2 3 5 5" xfId="52951"/>
    <cellStyle name="Note 2 3 4 2 3 5 6" xfId="52952"/>
    <cellStyle name="Note 2 3 4 2 3 5 7" xfId="52953"/>
    <cellStyle name="Note 2 3 4 2 3 5 8" xfId="52954"/>
    <cellStyle name="Note 2 3 4 2 3 6" xfId="52955"/>
    <cellStyle name="Note 2 3 4 2 3 6 2" xfId="52956"/>
    <cellStyle name="Note 2 3 4 2 3 6 3" xfId="52957"/>
    <cellStyle name="Note 2 3 4 2 3 6 4" xfId="52958"/>
    <cellStyle name="Note 2 3 4 2 3 6 5" xfId="52959"/>
    <cellStyle name="Note 2 3 4 2 3 6 6" xfId="52960"/>
    <cellStyle name="Note 2 3 4 2 3 6 7" xfId="52961"/>
    <cellStyle name="Note 2 3 4 2 3 6 8" xfId="52962"/>
    <cellStyle name="Note 2 3 4 2 3 7" xfId="52963"/>
    <cellStyle name="Note 2 3 4 2 3 7 2" xfId="52964"/>
    <cellStyle name="Note 2 3 4 2 3 7 3" xfId="52965"/>
    <cellStyle name="Note 2 3 4 2 3 7 4" xfId="52966"/>
    <cellStyle name="Note 2 3 4 2 3 7 5" xfId="52967"/>
    <cellStyle name="Note 2 3 4 2 3 7 6" xfId="52968"/>
    <cellStyle name="Note 2 3 4 2 3 7 7" xfId="52969"/>
    <cellStyle name="Note 2 3 4 2 3 7 8" xfId="52970"/>
    <cellStyle name="Note 2 3 4 2 3 8" xfId="52971"/>
    <cellStyle name="Note 2 3 4 2 3 9" xfId="52972"/>
    <cellStyle name="Note 2 3 4 2 4" xfId="52973"/>
    <cellStyle name="Note 2 3 4 2 4 10" xfId="52974"/>
    <cellStyle name="Note 2 3 4 2 4 11" xfId="52975"/>
    <cellStyle name="Note 2 3 4 2 4 12" xfId="52976"/>
    <cellStyle name="Note 2 3 4 2 4 13" xfId="52977"/>
    <cellStyle name="Note 2 3 4 2 4 2" xfId="52978"/>
    <cellStyle name="Note 2 3 4 2 4 2 10" xfId="52979"/>
    <cellStyle name="Note 2 3 4 2 4 2 2" xfId="52980"/>
    <cellStyle name="Note 2 3 4 2 4 2 2 2" xfId="52981"/>
    <cellStyle name="Note 2 3 4 2 4 2 2 3" xfId="52982"/>
    <cellStyle name="Note 2 3 4 2 4 2 2 4" xfId="52983"/>
    <cellStyle name="Note 2 3 4 2 4 2 2 5" xfId="52984"/>
    <cellStyle name="Note 2 3 4 2 4 2 2 6" xfId="52985"/>
    <cellStyle name="Note 2 3 4 2 4 2 2 7" xfId="52986"/>
    <cellStyle name="Note 2 3 4 2 4 2 2 8" xfId="52987"/>
    <cellStyle name="Note 2 3 4 2 4 2 2 9" xfId="52988"/>
    <cellStyle name="Note 2 3 4 2 4 2 3" xfId="52989"/>
    <cellStyle name="Note 2 3 4 2 4 2 4" xfId="52990"/>
    <cellStyle name="Note 2 3 4 2 4 2 5" xfId="52991"/>
    <cellStyle name="Note 2 3 4 2 4 2 6" xfId="52992"/>
    <cellStyle name="Note 2 3 4 2 4 2 7" xfId="52993"/>
    <cellStyle name="Note 2 3 4 2 4 2 8" xfId="52994"/>
    <cellStyle name="Note 2 3 4 2 4 2 9" xfId="52995"/>
    <cellStyle name="Note 2 3 4 2 4 3" xfId="52996"/>
    <cellStyle name="Note 2 3 4 2 4 3 2" xfId="52997"/>
    <cellStyle name="Note 2 3 4 2 4 3 3" xfId="52998"/>
    <cellStyle name="Note 2 3 4 2 4 3 4" xfId="52999"/>
    <cellStyle name="Note 2 3 4 2 4 3 5" xfId="53000"/>
    <cellStyle name="Note 2 3 4 2 4 3 6" xfId="53001"/>
    <cellStyle name="Note 2 3 4 2 4 3 7" xfId="53002"/>
    <cellStyle name="Note 2 3 4 2 4 3 8" xfId="53003"/>
    <cellStyle name="Note 2 3 4 2 4 4" xfId="53004"/>
    <cellStyle name="Note 2 3 4 2 4 4 2" xfId="53005"/>
    <cellStyle name="Note 2 3 4 2 4 4 3" xfId="53006"/>
    <cellStyle name="Note 2 3 4 2 4 4 4" xfId="53007"/>
    <cellStyle name="Note 2 3 4 2 4 4 5" xfId="53008"/>
    <cellStyle name="Note 2 3 4 2 4 4 6" xfId="53009"/>
    <cellStyle name="Note 2 3 4 2 4 4 7" xfId="53010"/>
    <cellStyle name="Note 2 3 4 2 4 4 8" xfId="53011"/>
    <cellStyle name="Note 2 3 4 2 4 4 9" xfId="53012"/>
    <cellStyle name="Note 2 3 4 2 4 5" xfId="53013"/>
    <cellStyle name="Note 2 3 4 2 4 6" xfId="53014"/>
    <cellStyle name="Note 2 3 4 2 4 7" xfId="53015"/>
    <cellStyle name="Note 2 3 4 2 4 8" xfId="53016"/>
    <cellStyle name="Note 2 3 4 2 4 9" xfId="53017"/>
    <cellStyle name="Note 2 3 4 2 5" xfId="53018"/>
    <cellStyle name="Note 2 3 4 2 5 10" xfId="53019"/>
    <cellStyle name="Note 2 3 4 2 5 11" xfId="53020"/>
    <cellStyle name="Note 2 3 4 2 5 12" xfId="53021"/>
    <cellStyle name="Note 2 3 4 2 5 13" xfId="53022"/>
    <cellStyle name="Note 2 3 4 2 5 2" xfId="53023"/>
    <cellStyle name="Note 2 3 4 2 5 2 10" xfId="53024"/>
    <cellStyle name="Note 2 3 4 2 5 2 2" xfId="53025"/>
    <cellStyle name="Note 2 3 4 2 5 2 2 2" xfId="53026"/>
    <cellStyle name="Note 2 3 4 2 5 2 2 3" xfId="53027"/>
    <cellStyle name="Note 2 3 4 2 5 2 2 4" xfId="53028"/>
    <cellStyle name="Note 2 3 4 2 5 2 2 5" xfId="53029"/>
    <cellStyle name="Note 2 3 4 2 5 2 2 6" xfId="53030"/>
    <cellStyle name="Note 2 3 4 2 5 2 2 7" xfId="53031"/>
    <cellStyle name="Note 2 3 4 2 5 2 2 8" xfId="53032"/>
    <cellStyle name="Note 2 3 4 2 5 2 2 9" xfId="53033"/>
    <cellStyle name="Note 2 3 4 2 5 2 3" xfId="53034"/>
    <cellStyle name="Note 2 3 4 2 5 2 4" xfId="53035"/>
    <cellStyle name="Note 2 3 4 2 5 2 5" xfId="53036"/>
    <cellStyle name="Note 2 3 4 2 5 2 6" xfId="53037"/>
    <cellStyle name="Note 2 3 4 2 5 2 7" xfId="53038"/>
    <cellStyle name="Note 2 3 4 2 5 2 8" xfId="53039"/>
    <cellStyle name="Note 2 3 4 2 5 2 9" xfId="53040"/>
    <cellStyle name="Note 2 3 4 2 5 3" xfId="53041"/>
    <cellStyle name="Note 2 3 4 2 5 3 2" xfId="53042"/>
    <cellStyle name="Note 2 3 4 2 5 3 3" xfId="53043"/>
    <cellStyle name="Note 2 3 4 2 5 3 4" xfId="53044"/>
    <cellStyle name="Note 2 3 4 2 5 3 5" xfId="53045"/>
    <cellStyle name="Note 2 3 4 2 5 3 6" xfId="53046"/>
    <cellStyle name="Note 2 3 4 2 5 3 7" xfId="53047"/>
    <cellStyle name="Note 2 3 4 2 5 3 8" xfId="53048"/>
    <cellStyle name="Note 2 3 4 2 5 4" xfId="53049"/>
    <cellStyle name="Note 2 3 4 2 5 4 2" xfId="53050"/>
    <cellStyle name="Note 2 3 4 2 5 4 3" xfId="53051"/>
    <cellStyle name="Note 2 3 4 2 5 4 4" xfId="53052"/>
    <cellStyle name="Note 2 3 4 2 5 4 5" xfId="53053"/>
    <cellStyle name="Note 2 3 4 2 5 4 6" xfId="53054"/>
    <cellStyle name="Note 2 3 4 2 5 4 7" xfId="53055"/>
    <cellStyle name="Note 2 3 4 2 5 4 8" xfId="53056"/>
    <cellStyle name="Note 2 3 4 2 5 4 9" xfId="53057"/>
    <cellStyle name="Note 2 3 4 2 5 5" xfId="53058"/>
    <cellStyle name="Note 2 3 4 2 5 6" xfId="53059"/>
    <cellStyle name="Note 2 3 4 2 5 7" xfId="53060"/>
    <cellStyle name="Note 2 3 4 2 5 8" xfId="53061"/>
    <cellStyle name="Note 2 3 4 2 5 9" xfId="53062"/>
    <cellStyle name="Note 2 3 4 2 6" xfId="53063"/>
    <cellStyle name="Note 2 3 4 2 6 10" xfId="53064"/>
    <cellStyle name="Note 2 3 4 2 6 2" xfId="53065"/>
    <cellStyle name="Note 2 3 4 2 6 2 2" xfId="53066"/>
    <cellStyle name="Note 2 3 4 2 6 2 3" xfId="53067"/>
    <cellStyle name="Note 2 3 4 2 6 2 4" xfId="53068"/>
    <cellStyle name="Note 2 3 4 2 6 2 5" xfId="53069"/>
    <cellStyle name="Note 2 3 4 2 6 2 6" xfId="53070"/>
    <cellStyle name="Note 2 3 4 2 6 2 7" xfId="53071"/>
    <cellStyle name="Note 2 3 4 2 6 2 8" xfId="53072"/>
    <cellStyle name="Note 2 3 4 2 6 2 9" xfId="53073"/>
    <cellStyle name="Note 2 3 4 2 6 3" xfId="53074"/>
    <cellStyle name="Note 2 3 4 2 6 4" xfId="53075"/>
    <cellStyle name="Note 2 3 4 2 6 5" xfId="53076"/>
    <cellStyle name="Note 2 3 4 2 6 6" xfId="53077"/>
    <cellStyle name="Note 2 3 4 2 6 7" xfId="53078"/>
    <cellStyle name="Note 2 3 4 2 6 8" xfId="53079"/>
    <cellStyle name="Note 2 3 4 2 6 9" xfId="53080"/>
    <cellStyle name="Note 2 3 4 2 7" xfId="53081"/>
    <cellStyle name="Note 2 3 4 2 7 2" xfId="53082"/>
    <cellStyle name="Note 2 3 4 2 7 3" xfId="53083"/>
    <cellStyle name="Note 2 3 4 2 7 4" xfId="53084"/>
    <cellStyle name="Note 2 3 4 2 7 5" xfId="53085"/>
    <cellStyle name="Note 2 3 4 2 7 6" xfId="53086"/>
    <cellStyle name="Note 2 3 4 2 7 7" xfId="53087"/>
    <cellStyle name="Note 2 3 4 2 7 8" xfId="53088"/>
    <cellStyle name="Note 2 3 4 2 8" xfId="53089"/>
    <cellStyle name="Note 2 3 4 2 8 2" xfId="53090"/>
    <cellStyle name="Note 2 3 4 2 8 3" xfId="53091"/>
    <cellStyle name="Note 2 3 4 2 8 4" xfId="53092"/>
    <cellStyle name="Note 2 3 4 2 8 5" xfId="53093"/>
    <cellStyle name="Note 2 3 4 2 8 6" xfId="53094"/>
    <cellStyle name="Note 2 3 4 2 8 7" xfId="53095"/>
    <cellStyle name="Note 2 3 4 2 8 8" xfId="53096"/>
    <cellStyle name="Note 2 3 4 2 8 9" xfId="53097"/>
    <cellStyle name="Note 2 3 4 2 9" xfId="53098"/>
    <cellStyle name="Note 2 3 4 2 9 2" xfId="53099"/>
    <cellStyle name="Note 2 3 4 2 9 3" xfId="53100"/>
    <cellStyle name="Note 2 3 4 2 9 4" xfId="53101"/>
    <cellStyle name="Note 2 3 4 2 9 5" xfId="53102"/>
    <cellStyle name="Note 2 3 4 2 9 6" xfId="53103"/>
    <cellStyle name="Note 2 3 4 2 9 7" xfId="53104"/>
    <cellStyle name="Note 2 3 4 2 9 8" xfId="53105"/>
    <cellStyle name="Note 2 3 4 20" xfId="53106"/>
    <cellStyle name="Note 2 3 4 21" xfId="53107"/>
    <cellStyle name="Note 2 3 4 22" xfId="53108"/>
    <cellStyle name="Note 2 3 4 23" xfId="53109"/>
    <cellStyle name="Note 2 3 4 24" xfId="53110"/>
    <cellStyle name="Note 2 3 4 25" xfId="53111"/>
    <cellStyle name="Note 2 3 4 26" xfId="53112"/>
    <cellStyle name="Note 2 3 4 3" xfId="53113"/>
    <cellStyle name="Note 2 3 4 3 10" xfId="53114"/>
    <cellStyle name="Note 2 3 4 3 11" xfId="53115"/>
    <cellStyle name="Note 2 3 4 3 12" xfId="53116"/>
    <cellStyle name="Note 2 3 4 3 13" xfId="53117"/>
    <cellStyle name="Note 2 3 4 3 14" xfId="53118"/>
    <cellStyle name="Note 2 3 4 3 15" xfId="53119"/>
    <cellStyle name="Note 2 3 4 3 16" xfId="53120"/>
    <cellStyle name="Note 2 3 4 3 17" xfId="53121"/>
    <cellStyle name="Note 2 3 4 3 18" xfId="53122"/>
    <cellStyle name="Note 2 3 4 3 19" xfId="53123"/>
    <cellStyle name="Note 2 3 4 3 2" xfId="53124"/>
    <cellStyle name="Note 2 3 4 3 2 10" xfId="53125"/>
    <cellStyle name="Note 2 3 4 3 2 11" xfId="53126"/>
    <cellStyle name="Note 2 3 4 3 2 12" xfId="53127"/>
    <cellStyle name="Note 2 3 4 3 2 13" xfId="53128"/>
    <cellStyle name="Note 2 3 4 3 2 2" xfId="53129"/>
    <cellStyle name="Note 2 3 4 3 2 2 10" xfId="53130"/>
    <cellStyle name="Note 2 3 4 3 2 2 2" xfId="53131"/>
    <cellStyle name="Note 2 3 4 3 2 2 2 2" xfId="53132"/>
    <cellStyle name="Note 2 3 4 3 2 2 2 3" xfId="53133"/>
    <cellStyle name="Note 2 3 4 3 2 2 2 4" xfId="53134"/>
    <cellStyle name="Note 2 3 4 3 2 2 2 5" xfId="53135"/>
    <cellStyle name="Note 2 3 4 3 2 2 2 6" xfId="53136"/>
    <cellStyle name="Note 2 3 4 3 2 2 2 7" xfId="53137"/>
    <cellStyle name="Note 2 3 4 3 2 2 2 8" xfId="53138"/>
    <cellStyle name="Note 2 3 4 3 2 2 2 9" xfId="53139"/>
    <cellStyle name="Note 2 3 4 3 2 2 3" xfId="53140"/>
    <cellStyle name="Note 2 3 4 3 2 2 4" xfId="53141"/>
    <cellStyle name="Note 2 3 4 3 2 2 5" xfId="53142"/>
    <cellStyle name="Note 2 3 4 3 2 2 6" xfId="53143"/>
    <cellStyle name="Note 2 3 4 3 2 2 7" xfId="53144"/>
    <cellStyle name="Note 2 3 4 3 2 2 8" xfId="53145"/>
    <cellStyle name="Note 2 3 4 3 2 2 9" xfId="53146"/>
    <cellStyle name="Note 2 3 4 3 2 3" xfId="53147"/>
    <cellStyle name="Note 2 3 4 3 2 3 2" xfId="53148"/>
    <cellStyle name="Note 2 3 4 3 2 3 3" xfId="53149"/>
    <cellStyle name="Note 2 3 4 3 2 3 4" xfId="53150"/>
    <cellStyle name="Note 2 3 4 3 2 3 5" xfId="53151"/>
    <cellStyle name="Note 2 3 4 3 2 3 6" xfId="53152"/>
    <cellStyle name="Note 2 3 4 3 2 3 7" xfId="53153"/>
    <cellStyle name="Note 2 3 4 3 2 3 8" xfId="53154"/>
    <cellStyle name="Note 2 3 4 3 2 4" xfId="53155"/>
    <cellStyle name="Note 2 3 4 3 2 4 2" xfId="53156"/>
    <cellStyle name="Note 2 3 4 3 2 4 3" xfId="53157"/>
    <cellStyle name="Note 2 3 4 3 2 4 4" xfId="53158"/>
    <cellStyle name="Note 2 3 4 3 2 4 5" xfId="53159"/>
    <cellStyle name="Note 2 3 4 3 2 4 6" xfId="53160"/>
    <cellStyle name="Note 2 3 4 3 2 4 7" xfId="53161"/>
    <cellStyle name="Note 2 3 4 3 2 4 8" xfId="53162"/>
    <cellStyle name="Note 2 3 4 3 2 4 9" xfId="53163"/>
    <cellStyle name="Note 2 3 4 3 2 5" xfId="53164"/>
    <cellStyle name="Note 2 3 4 3 2 6" xfId="53165"/>
    <cellStyle name="Note 2 3 4 3 2 7" xfId="53166"/>
    <cellStyle name="Note 2 3 4 3 2 8" xfId="53167"/>
    <cellStyle name="Note 2 3 4 3 2 9" xfId="53168"/>
    <cellStyle name="Note 2 3 4 3 20" xfId="53169"/>
    <cellStyle name="Note 2 3 4 3 21" xfId="53170"/>
    <cellStyle name="Note 2 3 4 3 22" xfId="53171"/>
    <cellStyle name="Note 2 3 4 3 23" xfId="53172"/>
    <cellStyle name="Note 2 3 4 3 24" xfId="53173"/>
    <cellStyle name="Note 2 3 4 3 3" xfId="53174"/>
    <cellStyle name="Note 2 3 4 3 3 10" xfId="53175"/>
    <cellStyle name="Note 2 3 4 3 3 11" xfId="53176"/>
    <cellStyle name="Note 2 3 4 3 3 12" xfId="53177"/>
    <cellStyle name="Note 2 3 4 3 3 13" xfId="53178"/>
    <cellStyle name="Note 2 3 4 3 3 2" xfId="53179"/>
    <cellStyle name="Note 2 3 4 3 3 2 10" xfId="53180"/>
    <cellStyle name="Note 2 3 4 3 3 2 2" xfId="53181"/>
    <cellStyle name="Note 2 3 4 3 3 2 2 2" xfId="53182"/>
    <cellStyle name="Note 2 3 4 3 3 2 2 3" xfId="53183"/>
    <cellStyle name="Note 2 3 4 3 3 2 2 4" xfId="53184"/>
    <cellStyle name="Note 2 3 4 3 3 2 2 5" xfId="53185"/>
    <cellStyle name="Note 2 3 4 3 3 2 2 6" xfId="53186"/>
    <cellStyle name="Note 2 3 4 3 3 2 2 7" xfId="53187"/>
    <cellStyle name="Note 2 3 4 3 3 2 2 8" xfId="53188"/>
    <cellStyle name="Note 2 3 4 3 3 2 2 9" xfId="53189"/>
    <cellStyle name="Note 2 3 4 3 3 2 3" xfId="53190"/>
    <cellStyle name="Note 2 3 4 3 3 2 4" xfId="53191"/>
    <cellStyle name="Note 2 3 4 3 3 2 5" xfId="53192"/>
    <cellStyle name="Note 2 3 4 3 3 2 6" xfId="53193"/>
    <cellStyle name="Note 2 3 4 3 3 2 7" xfId="53194"/>
    <cellStyle name="Note 2 3 4 3 3 2 8" xfId="53195"/>
    <cellStyle name="Note 2 3 4 3 3 2 9" xfId="53196"/>
    <cellStyle name="Note 2 3 4 3 3 3" xfId="53197"/>
    <cellStyle name="Note 2 3 4 3 3 3 2" xfId="53198"/>
    <cellStyle name="Note 2 3 4 3 3 3 3" xfId="53199"/>
    <cellStyle name="Note 2 3 4 3 3 3 4" xfId="53200"/>
    <cellStyle name="Note 2 3 4 3 3 3 5" xfId="53201"/>
    <cellStyle name="Note 2 3 4 3 3 3 6" xfId="53202"/>
    <cellStyle name="Note 2 3 4 3 3 3 7" xfId="53203"/>
    <cellStyle name="Note 2 3 4 3 3 3 8" xfId="53204"/>
    <cellStyle name="Note 2 3 4 3 3 4" xfId="53205"/>
    <cellStyle name="Note 2 3 4 3 3 4 2" xfId="53206"/>
    <cellStyle name="Note 2 3 4 3 3 4 3" xfId="53207"/>
    <cellStyle name="Note 2 3 4 3 3 4 4" xfId="53208"/>
    <cellStyle name="Note 2 3 4 3 3 4 5" xfId="53209"/>
    <cellStyle name="Note 2 3 4 3 3 4 6" xfId="53210"/>
    <cellStyle name="Note 2 3 4 3 3 4 7" xfId="53211"/>
    <cellStyle name="Note 2 3 4 3 3 4 8" xfId="53212"/>
    <cellStyle name="Note 2 3 4 3 3 4 9" xfId="53213"/>
    <cellStyle name="Note 2 3 4 3 3 5" xfId="53214"/>
    <cellStyle name="Note 2 3 4 3 3 6" xfId="53215"/>
    <cellStyle name="Note 2 3 4 3 3 7" xfId="53216"/>
    <cellStyle name="Note 2 3 4 3 3 8" xfId="53217"/>
    <cellStyle name="Note 2 3 4 3 3 9" xfId="53218"/>
    <cellStyle name="Note 2 3 4 3 4" xfId="53219"/>
    <cellStyle name="Note 2 3 4 3 4 10" xfId="53220"/>
    <cellStyle name="Note 2 3 4 3 4 11" xfId="53221"/>
    <cellStyle name="Note 2 3 4 3 4 12" xfId="53222"/>
    <cellStyle name="Note 2 3 4 3 4 13" xfId="53223"/>
    <cellStyle name="Note 2 3 4 3 4 2" xfId="53224"/>
    <cellStyle name="Note 2 3 4 3 4 2 10" xfId="53225"/>
    <cellStyle name="Note 2 3 4 3 4 2 2" xfId="53226"/>
    <cellStyle name="Note 2 3 4 3 4 2 2 2" xfId="53227"/>
    <cellStyle name="Note 2 3 4 3 4 2 2 3" xfId="53228"/>
    <cellStyle name="Note 2 3 4 3 4 2 2 4" xfId="53229"/>
    <cellStyle name="Note 2 3 4 3 4 2 2 5" xfId="53230"/>
    <cellStyle name="Note 2 3 4 3 4 2 2 6" xfId="53231"/>
    <cellStyle name="Note 2 3 4 3 4 2 2 7" xfId="53232"/>
    <cellStyle name="Note 2 3 4 3 4 2 2 8" xfId="53233"/>
    <cellStyle name="Note 2 3 4 3 4 2 2 9" xfId="53234"/>
    <cellStyle name="Note 2 3 4 3 4 2 3" xfId="53235"/>
    <cellStyle name="Note 2 3 4 3 4 2 4" xfId="53236"/>
    <cellStyle name="Note 2 3 4 3 4 2 5" xfId="53237"/>
    <cellStyle name="Note 2 3 4 3 4 2 6" xfId="53238"/>
    <cellStyle name="Note 2 3 4 3 4 2 7" xfId="53239"/>
    <cellStyle name="Note 2 3 4 3 4 2 8" xfId="53240"/>
    <cellStyle name="Note 2 3 4 3 4 2 9" xfId="53241"/>
    <cellStyle name="Note 2 3 4 3 4 3" xfId="53242"/>
    <cellStyle name="Note 2 3 4 3 4 3 2" xfId="53243"/>
    <cellStyle name="Note 2 3 4 3 4 3 3" xfId="53244"/>
    <cellStyle name="Note 2 3 4 3 4 3 4" xfId="53245"/>
    <cellStyle name="Note 2 3 4 3 4 3 5" xfId="53246"/>
    <cellStyle name="Note 2 3 4 3 4 3 6" xfId="53247"/>
    <cellStyle name="Note 2 3 4 3 4 3 7" xfId="53248"/>
    <cellStyle name="Note 2 3 4 3 4 3 8" xfId="53249"/>
    <cellStyle name="Note 2 3 4 3 4 4" xfId="53250"/>
    <cellStyle name="Note 2 3 4 3 4 4 2" xfId="53251"/>
    <cellStyle name="Note 2 3 4 3 4 4 3" xfId="53252"/>
    <cellStyle name="Note 2 3 4 3 4 4 4" xfId="53253"/>
    <cellStyle name="Note 2 3 4 3 4 4 5" xfId="53254"/>
    <cellStyle name="Note 2 3 4 3 4 4 6" xfId="53255"/>
    <cellStyle name="Note 2 3 4 3 4 4 7" xfId="53256"/>
    <cellStyle name="Note 2 3 4 3 4 4 8" xfId="53257"/>
    <cellStyle name="Note 2 3 4 3 4 4 9" xfId="53258"/>
    <cellStyle name="Note 2 3 4 3 4 5" xfId="53259"/>
    <cellStyle name="Note 2 3 4 3 4 6" xfId="53260"/>
    <cellStyle name="Note 2 3 4 3 4 7" xfId="53261"/>
    <cellStyle name="Note 2 3 4 3 4 8" xfId="53262"/>
    <cellStyle name="Note 2 3 4 3 4 9" xfId="53263"/>
    <cellStyle name="Note 2 3 4 3 5" xfId="53264"/>
    <cellStyle name="Note 2 3 4 3 5 10" xfId="53265"/>
    <cellStyle name="Note 2 3 4 3 5 11" xfId="53266"/>
    <cellStyle name="Note 2 3 4 3 5 12" xfId="53267"/>
    <cellStyle name="Note 2 3 4 3 5 13" xfId="53268"/>
    <cellStyle name="Note 2 3 4 3 5 2" xfId="53269"/>
    <cellStyle name="Note 2 3 4 3 5 2 10" xfId="53270"/>
    <cellStyle name="Note 2 3 4 3 5 2 2" xfId="53271"/>
    <cellStyle name="Note 2 3 4 3 5 2 2 2" xfId="53272"/>
    <cellStyle name="Note 2 3 4 3 5 2 2 3" xfId="53273"/>
    <cellStyle name="Note 2 3 4 3 5 2 2 4" xfId="53274"/>
    <cellStyle name="Note 2 3 4 3 5 2 2 5" xfId="53275"/>
    <cellStyle name="Note 2 3 4 3 5 2 2 6" xfId="53276"/>
    <cellStyle name="Note 2 3 4 3 5 2 2 7" xfId="53277"/>
    <cellStyle name="Note 2 3 4 3 5 2 2 8" xfId="53278"/>
    <cellStyle name="Note 2 3 4 3 5 2 2 9" xfId="53279"/>
    <cellStyle name="Note 2 3 4 3 5 2 3" xfId="53280"/>
    <cellStyle name="Note 2 3 4 3 5 2 4" xfId="53281"/>
    <cellStyle name="Note 2 3 4 3 5 2 5" xfId="53282"/>
    <cellStyle name="Note 2 3 4 3 5 2 6" xfId="53283"/>
    <cellStyle name="Note 2 3 4 3 5 2 7" xfId="53284"/>
    <cellStyle name="Note 2 3 4 3 5 2 8" xfId="53285"/>
    <cellStyle name="Note 2 3 4 3 5 2 9" xfId="53286"/>
    <cellStyle name="Note 2 3 4 3 5 3" xfId="53287"/>
    <cellStyle name="Note 2 3 4 3 5 3 2" xfId="53288"/>
    <cellStyle name="Note 2 3 4 3 5 3 3" xfId="53289"/>
    <cellStyle name="Note 2 3 4 3 5 3 4" xfId="53290"/>
    <cellStyle name="Note 2 3 4 3 5 3 5" xfId="53291"/>
    <cellStyle name="Note 2 3 4 3 5 3 6" xfId="53292"/>
    <cellStyle name="Note 2 3 4 3 5 3 7" xfId="53293"/>
    <cellStyle name="Note 2 3 4 3 5 3 8" xfId="53294"/>
    <cellStyle name="Note 2 3 4 3 5 4" xfId="53295"/>
    <cellStyle name="Note 2 3 4 3 5 4 2" xfId="53296"/>
    <cellStyle name="Note 2 3 4 3 5 4 3" xfId="53297"/>
    <cellStyle name="Note 2 3 4 3 5 4 4" xfId="53298"/>
    <cellStyle name="Note 2 3 4 3 5 4 5" xfId="53299"/>
    <cellStyle name="Note 2 3 4 3 5 4 6" xfId="53300"/>
    <cellStyle name="Note 2 3 4 3 5 4 7" xfId="53301"/>
    <cellStyle name="Note 2 3 4 3 5 4 8" xfId="53302"/>
    <cellStyle name="Note 2 3 4 3 5 4 9" xfId="53303"/>
    <cellStyle name="Note 2 3 4 3 5 5" xfId="53304"/>
    <cellStyle name="Note 2 3 4 3 5 6" xfId="53305"/>
    <cellStyle name="Note 2 3 4 3 5 7" xfId="53306"/>
    <cellStyle name="Note 2 3 4 3 5 8" xfId="53307"/>
    <cellStyle name="Note 2 3 4 3 5 9" xfId="53308"/>
    <cellStyle name="Note 2 3 4 3 6" xfId="53309"/>
    <cellStyle name="Note 2 3 4 3 6 10" xfId="53310"/>
    <cellStyle name="Note 2 3 4 3 6 2" xfId="53311"/>
    <cellStyle name="Note 2 3 4 3 6 2 2" xfId="53312"/>
    <cellStyle name="Note 2 3 4 3 6 2 3" xfId="53313"/>
    <cellStyle name="Note 2 3 4 3 6 2 4" xfId="53314"/>
    <cellStyle name="Note 2 3 4 3 6 2 5" xfId="53315"/>
    <cellStyle name="Note 2 3 4 3 6 2 6" xfId="53316"/>
    <cellStyle name="Note 2 3 4 3 6 2 7" xfId="53317"/>
    <cellStyle name="Note 2 3 4 3 6 2 8" xfId="53318"/>
    <cellStyle name="Note 2 3 4 3 6 2 9" xfId="53319"/>
    <cellStyle name="Note 2 3 4 3 6 3" xfId="53320"/>
    <cellStyle name="Note 2 3 4 3 6 4" xfId="53321"/>
    <cellStyle name="Note 2 3 4 3 6 5" xfId="53322"/>
    <cellStyle name="Note 2 3 4 3 6 6" xfId="53323"/>
    <cellStyle name="Note 2 3 4 3 6 7" xfId="53324"/>
    <cellStyle name="Note 2 3 4 3 6 8" xfId="53325"/>
    <cellStyle name="Note 2 3 4 3 6 9" xfId="53326"/>
    <cellStyle name="Note 2 3 4 3 7" xfId="53327"/>
    <cellStyle name="Note 2 3 4 3 7 2" xfId="53328"/>
    <cellStyle name="Note 2 3 4 3 7 3" xfId="53329"/>
    <cellStyle name="Note 2 3 4 3 7 4" xfId="53330"/>
    <cellStyle name="Note 2 3 4 3 7 5" xfId="53331"/>
    <cellStyle name="Note 2 3 4 3 7 6" xfId="53332"/>
    <cellStyle name="Note 2 3 4 3 7 7" xfId="53333"/>
    <cellStyle name="Note 2 3 4 3 7 8" xfId="53334"/>
    <cellStyle name="Note 2 3 4 3 8" xfId="53335"/>
    <cellStyle name="Note 2 3 4 3 8 2" xfId="53336"/>
    <cellStyle name="Note 2 3 4 3 8 3" xfId="53337"/>
    <cellStyle name="Note 2 3 4 3 8 4" xfId="53338"/>
    <cellStyle name="Note 2 3 4 3 8 5" xfId="53339"/>
    <cellStyle name="Note 2 3 4 3 8 6" xfId="53340"/>
    <cellStyle name="Note 2 3 4 3 8 7" xfId="53341"/>
    <cellStyle name="Note 2 3 4 3 8 8" xfId="53342"/>
    <cellStyle name="Note 2 3 4 3 8 9" xfId="53343"/>
    <cellStyle name="Note 2 3 4 3 9" xfId="53344"/>
    <cellStyle name="Note 2 3 4 4" xfId="53345"/>
    <cellStyle name="Note 2 3 4 4 10" xfId="53346"/>
    <cellStyle name="Note 2 3 4 4 11" xfId="53347"/>
    <cellStyle name="Note 2 3 4 4 12" xfId="53348"/>
    <cellStyle name="Note 2 3 4 4 13" xfId="53349"/>
    <cellStyle name="Note 2 3 4 4 14" xfId="53350"/>
    <cellStyle name="Note 2 3 4 4 15" xfId="53351"/>
    <cellStyle name="Note 2 3 4 4 16" xfId="53352"/>
    <cellStyle name="Note 2 3 4 4 17" xfId="53353"/>
    <cellStyle name="Note 2 3 4 4 18" xfId="53354"/>
    <cellStyle name="Note 2 3 4 4 2" xfId="53355"/>
    <cellStyle name="Note 2 3 4 4 2 10" xfId="53356"/>
    <cellStyle name="Note 2 3 4 4 2 2" xfId="53357"/>
    <cellStyle name="Note 2 3 4 4 2 2 2" xfId="53358"/>
    <cellStyle name="Note 2 3 4 4 2 2 3" xfId="53359"/>
    <cellStyle name="Note 2 3 4 4 2 2 4" xfId="53360"/>
    <cellStyle name="Note 2 3 4 4 2 2 5" xfId="53361"/>
    <cellStyle name="Note 2 3 4 4 2 2 6" xfId="53362"/>
    <cellStyle name="Note 2 3 4 4 2 2 7" xfId="53363"/>
    <cellStyle name="Note 2 3 4 4 2 2 8" xfId="53364"/>
    <cellStyle name="Note 2 3 4 4 2 2 9" xfId="53365"/>
    <cellStyle name="Note 2 3 4 4 2 3" xfId="53366"/>
    <cellStyle name="Note 2 3 4 4 2 4" xfId="53367"/>
    <cellStyle name="Note 2 3 4 4 2 5" xfId="53368"/>
    <cellStyle name="Note 2 3 4 4 2 6" xfId="53369"/>
    <cellStyle name="Note 2 3 4 4 2 7" xfId="53370"/>
    <cellStyle name="Note 2 3 4 4 2 8" xfId="53371"/>
    <cellStyle name="Note 2 3 4 4 2 9" xfId="53372"/>
    <cellStyle name="Note 2 3 4 4 3" xfId="53373"/>
    <cellStyle name="Note 2 3 4 4 3 2" xfId="53374"/>
    <cellStyle name="Note 2 3 4 4 3 3" xfId="53375"/>
    <cellStyle name="Note 2 3 4 4 3 4" xfId="53376"/>
    <cellStyle name="Note 2 3 4 4 3 5" xfId="53377"/>
    <cellStyle name="Note 2 3 4 4 3 6" xfId="53378"/>
    <cellStyle name="Note 2 3 4 4 3 7" xfId="53379"/>
    <cellStyle name="Note 2 3 4 4 3 8" xfId="53380"/>
    <cellStyle name="Note 2 3 4 4 4" xfId="53381"/>
    <cellStyle name="Note 2 3 4 4 4 2" xfId="53382"/>
    <cellStyle name="Note 2 3 4 4 4 3" xfId="53383"/>
    <cellStyle name="Note 2 3 4 4 4 4" xfId="53384"/>
    <cellStyle name="Note 2 3 4 4 4 5" xfId="53385"/>
    <cellStyle name="Note 2 3 4 4 4 6" xfId="53386"/>
    <cellStyle name="Note 2 3 4 4 4 7" xfId="53387"/>
    <cellStyle name="Note 2 3 4 4 4 8" xfId="53388"/>
    <cellStyle name="Note 2 3 4 4 4 9" xfId="53389"/>
    <cellStyle name="Note 2 3 4 4 5" xfId="53390"/>
    <cellStyle name="Note 2 3 4 4 6" xfId="53391"/>
    <cellStyle name="Note 2 3 4 4 7" xfId="53392"/>
    <cellStyle name="Note 2 3 4 4 8" xfId="53393"/>
    <cellStyle name="Note 2 3 4 4 9" xfId="53394"/>
    <cellStyle name="Note 2 3 4 5" xfId="53395"/>
    <cellStyle name="Note 2 3 4 5 10" xfId="53396"/>
    <cellStyle name="Note 2 3 4 5 11" xfId="53397"/>
    <cellStyle name="Note 2 3 4 5 12" xfId="53398"/>
    <cellStyle name="Note 2 3 4 5 13" xfId="53399"/>
    <cellStyle name="Note 2 3 4 5 14" xfId="53400"/>
    <cellStyle name="Note 2 3 4 5 15" xfId="53401"/>
    <cellStyle name="Note 2 3 4 5 16" xfId="53402"/>
    <cellStyle name="Note 2 3 4 5 17" xfId="53403"/>
    <cellStyle name="Note 2 3 4 5 18" xfId="53404"/>
    <cellStyle name="Note 2 3 4 5 2" xfId="53405"/>
    <cellStyle name="Note 2 3 4 5 2 10" xfId="53406"/>
    <cellStyle name="Note 2 3 4 5 2 2" xfId="53407"/>
    <cellStyle name="Note 2 3 4 5 2 2 2" xfId="53408"/>
    <cellStyle name="Note 2 3 4 5 2 2 3" xfId="53409"/>
    <cellStyle name="Note 2 3 4 5 2 2 4" xfId="53410"/>
    <cellStyle name="Note 2 3 4 5 2 2 5" xfId="53411"/>
    <cellStyle name="Note 2 3 4 5 2 2 6" xfId="53412"/>
    <cellStyle name="Note 2 3 4 5 2 2 7" xfId="53413"/>
    <cellStyle name="Note 2 3 4 5 2 2 8" xfId="53414"/>
    <cellStyle name="Note 2 3 4 5 2 2 9" xfId="53415"/>
    <cellStyle name="Note 2 3 4 5 2 3" xfId="53416"/>
    <cellStyle name="Note 2 3 4 5 2 4" xfId="53417"/>
    <cellStyle name="Note 2 3 4 5 2 5" xfId="53418"/>
    <cellStyle name="Note 2 3 4 5 2 6" xfId="53419"/>
    <cellStyle name="Note 2 3 4 5 2 7" xfId="53420"/>
    <cellStyle name="Note 2 3 4 5 2 8" xfId="53421"/>
    <cellStyle name="Note 2 3 4 5 2 9" xfId="53422"/>
    <cellStyle name="Note 2 3 4 5 3" xfId="53423"/>
    <cellStyle name="Note 2 3 4 5 3 2" xfId="53424"/>
    <cellStyle name="Note 2 3 4 5 3 3" xfId="53425"/>
    <cellStyle name="Note 2 3 4 5 3 4" xfId="53426"/>
    <cellStyle name="Note 2 3 4 5 3 5" xfId="53427"/>
    <cellStyle name="Note 2 3 4 5 3 6" xfId="53428"/>
    <cellStyle name="Note 2 3 4 5 3 7" xfId="53429"/>
    <cellStyle name="Note 2 3 4 5 3 8" xfId="53430"/>
    <cellStyle name="Note 2 3 4 5 4" xfId="53431"/>
    <cellStyle name="Note 2 3 4 5 4 2" xfId="53432"/>
    <cellStyle name="Note 2 3 4 5 4 3" xfId="53433"/>
    <cellStyle name="Note 2 3 4 5 4 4" xfId="53434"/>
    <cellStyle name="Note 2 3 4 5 4 5" xfId="53435"/>
    <cellStyle name="Note 2 3 4 5 4 6" xfId="53436"/>
    <cellStyle name="Note 2 3 4 5 4 7" xfId="53437"/>
    <cellStyle name="Note 2 3 4 5 4 8" xfId="53438"/>
    <cellStyle name="Note 2 3 4 5 4 9" xfId="53439"/>
    <cellStyle name="Note 2 3 4 5 5" xfId="53440"/>
    <cellStyle name="Note 2 3 4 5 6" xfId="53441"/>
    <cellStyle name="Note 2 3 4 5 7" xfId="53442"/>
    <cellStyle name="Note 2 3 4 5 8" xfId="53443"/>
    <cellStyle name="Note 2 3 4 5 9" xfId="53444"/>
    <cellStyle name="Note 2 3 4 6" xfId="53445"/>
    <cellStyle name="Note 2 3 4 6 10" xfId="53446"/>
    <cellStyle name="Note 2 3 4 6 11" xfId="53447"/>
    <cellStyle name="Note 2 3 4 6 12" xfId="53448"/>
    <cellStyle name="Note 2 3 4 6 13" xfId="53449"/>
    <cellStyle name="Note 2 3 4 6 14" xfId="53450"/>
    <cellStyle name="Note 2 3 4 6 15" xfId="53451"/>
    <cellStyle name="Note 2 3 4 6 16" xfId="53452"/>
    <cellStyle name="Note 2 3 4 6 17" xfId="53453"/>
    <cellStyle name="Note 2 3 4 6 18" xfId="53454"/>
    <cellStyle name="Note 2 3 4 6 2" xfId="53455"/>
    <cellStyle name="Note 2 3 4 6 3" xfId="53456"/>
    <cellStyle name="Note 2 3 4 6 4" xfId="53457"/>
    <cellStyle name="Note 2 3 4 6 5" xfId="53458"/>
    <cellStyle name="Note 2 3 4 6 6" xfId="53459"/>
    <cellStyle name="Note 2 3 4 6 7" xfId="53460"/>
    <cellStyle name="Note 2 3 4 6 8" xfId="53461"/>
    <cellStyle name="Note 2 3 4 6 9" xfId="53462"/>
    <cellStyle name="Note 2 3 4 7" xfId="53463"/>
    <cellStyle name="Note 2 3 4 7 2" xfId="53464"/>
    <cellStyle name="Note 2 3 4 7 3" xfId="53465"/>
    <cellStyle name="Note 2 3 4 7 4" xfId="53466"/>
    <cellStyle name="Note 2 3 4 7 5" xfId="53467"/>
    <cellStyle name="Note 2 3 4 7 6" xfId="53468"/>
    <cellStyle name="Note 2 3 4 7 7" xfId="53469"/>
    <cellStyle name="Note 2 3 4 7 8" xfId="53470"/>
    <cellStyle name="Note 2 3 4 7 9" xfId="53471"/>
    <cellStyle name="Note 2 3 4 8" xfId="53472"/>
    <cellStyle name="Note 2 3 4 8 2" xfId="53473"/>
    <cellStyle name="Note 2 3 4 8 3" xfId="53474"/>
    <cellStyle name="Note 2 3 4 8 4" xfId="53475"/>
    <cellStyle name="Note 2 3 4 8 5" xfId="53476"/>
    <cellStyle name="Note 2 3 4 8 6" xfId="53477"/>
    <cellStyle name="Note 2 3 4 8 7" xfId="53478"/>
    <cellStyle name="Note 2 3 4 8 8" xfId="53479"/>
    <cellStyle name="Note 2 3 4 9" xfId="53480"/>
    <cellStyle name="Note 2 3 5" xfId="9886"/>
    <cellStyle name="Note 2 3 5 10" xfId="53481"/>
    <cellStyle name="Note 2 3 5 11" xfId="53482"/>
    <cellStyle name="Note 2 3 5 12" xfId="53483"/>
    <cellStyle name="Note 2 3 5 13" xfId="53484"/>
    <cellStyle name="Note 2 3 5 14" xfId="53485"/>
    <cellStyle name="Note 2 3 5 15" xfId="53486"/>
    <cellStyle name="Note 2 3 5 16" xfId="53487"/>
    <cellStyle name="Note 2 3 5 17" xfId="53488"/>
    <cellStyle name="Note 2 3 5 18" xfId="53489"/>
    <cellStyle name="Note 2 3 5 19" xfId="53490"/>
    <cellStyle name="Note 2 3 5 2" xfId="53491"/>
    <cellStyle name="Note 2 3 5 2 10" xfId="53492"/>
    <cellStyle name="Note 2 3 5 2 11" xfId="53493"/>
    <cellStyle name="Note 2 3 5 2 12" xfId="53494"/>
    <cellStyle name="Note 2 3 5 2 13" xfId="53495"/>
    <cellStyle name="Note 2 3 5 2 2" xfId="53496"/>
    <cellStyle name="Note 2 3 5 2 2 10" xfId="53497"/>
    <cellStyle name="Note 2 3 5 2 2 2" xfId="53498"/>
    <cellStyle name="Note 2 3 5 2 2 2 2" xfId="53499"/>
    <cellStyle name="Note 2 3 5 2 2 2 3" xfId="53500"/>
    <cellStyle name="Note 2 3 5 2 2 2 4" xfId="53501"/>
    <cellStyle name="Note 2 3 5 2 2 2 5" xfId="53502"/>
    <cellStyle name="Note 2 3 5 2 2 2 6" xfId="53503"/>
    <cellStyle name="Note 2 3 5 2 2 2 7" xfId="53504"/>
    <cellStyle name="Note 2 3 5 2 2 2 8" xfId="53505"/>
    <cellStyle name="Note 2 3 5 2 2 2 9" xfId="53506"/>
    <cellStyle name="Note 2 3 5 2 2 3" xfId="53507"/>
    <cellStyle name="Note 2 3 5 2 2 4" xfId="53508"/>
    <cellStyle name="Note 2 3 5 2 2 5" xfId="53509"/>
    <cellStyle name="Note 2 3 5 2 2 6" xfId="53510"/>
    <cellStyle name="Note 2 3 5 2 2 7" xfId="53511"/>
    <cellStyle name="Note 2 3 5 2 2 8" xfId="53512"/>
    <cellStyle name="Note 2 3 5 2 2 9" xfId="53513"/>
    <cellStyle name="Note 2 3 5 2 3" xfId="53514"/>
    <cellStyle name="Note 2 3 5 2 3 2" xfId="53515"/>
    <cellStyle name="Note 2 3 5 2 3 3" xfId="53516"/>
    <cellStyle name="Note 2 3 5 2 3 4" xfId="53517"/>
    <cellStyle name="Note 2 3 5 2 3 5" xfId="53518"/>
    <cellStyle name="Note 2 3 5 2 3 6" xfId="53519"/>
    <cellStyle name="Note 2 3 5 2 3 7" xfId="53520"/>
    <cellStyle name="Note 2 3 5 2 3 8" xfId="53521"/>
    <cellStyle name="Note 2 3 5 2 4" xfId="53522"/>
    <cellStyle name="Note 2 3 5 2 4 2" xfId="53523"/>
    <cellStyle name="Note 2 3 5 2 4 3" xfId="53524"/>
    <cellStyle name="Note 2 3 5 2 4 4" xfId="53525"/>
    <cellStyle name="Note 2 3 5 2 4 5" xfId="53526"/>
    <cellStyle name="Note 2 3 5 2 4 6" xfId="53527"/>
    <cellStyle name="Note 2 3 5 2 4 7" xfId="53528"/>
    <cellStyle name="Note 2 3 5 2 4 8" xfId="53529"/>
    <cellStyle name="Note 2 3 5 2 4 9" xfId="53530"/>
    <cellStyle name="Note 2 3 5 2 5" xfId="53531"/>
    <cellStyle name="Note 2 3 5 2 6" xfId="53532"/>
    <cellStyle name="Note 2 3 5 2 7" xfId="53533"/>
    <cellStyle name="Note 2 3 5 2 8" xfId="53534"/>
    <cellStyle name="Note 2 3 5 2 9" xfId="53535"/>
    <cellStyle name="Note 2 3 5 3" xfId="53536"/>
    <cellStyle name="Note 2 3 5 3 10" xfId="53537"/>
    <cellStyle name="Note 2 3 5 3 11" xfId="53538"/>
    <cellStyle name="Note 2 3 5 3 12" xfId="53539"/>
    <cellStyle name="Note 2 3 5 3 13" xfId="53540"/>
    <cellStyle name="Note 2 3 5 3 2" xfId="53541"/>
    <cellStyle name="Note 2 3 5 3 2 10" xfId="53542"/>
    <cellStyle name="Note 2 3 5 3 2 2" xfId="53543"/>
    <cellStyle name="Note 2 3 5 3 2 2 2" xfId="53544"/>
    <cellStyle name="Note 2 3 5 3 2 2 3" xfId="53545"/>
    <cellStyle name="Note 2 3 5 3 2 2 4" xfId="53546"/>
    <cellStyle name="Note 2 3 5 3 2 2 5" xfId="53547"/>
    <cellStyle name="Note 2 3 5 3 2 2 6" xfId="53548"/>
    <cellStyle name="Note 2 3 5 3 2 2 7" xfId="53549"/>
    <cellStyle name="Note 2 3 5 3 2 2 8" xfId="53550"/>
    <cellStyle name="Note 2 3 5 3 2 2 9" xfId="53551"/>
    <cellStyle name="Note 2 3 5 3 2 3" xfId="53552"/>
    <cellStyle name="Note 2 3 5 3 2 4" xfId="53553"/>
    <cellStyle name="Note 2 3 5 3 2 5" xfId="53554"/>
    <cellStyle name="Note 2 3 5 3 2 6" xfId="53555"/>
    <cellStyle name="Note 2 3 5 3 2 7" xfId="53556"/>
    <cellStyle name="Note 2 3 5 3 2 8" xfId="53557"/>
    <cellStyle name="Note 2 3 5 3 2 9" xfId="53558"/>
    <cellStyle name="Note 2 3 5 3 3" xfId="53559"/>
    <cellStyle name="Note 2 3 5 3 3 2" xfId="53560"/>
    <cellStyle name="Note 2 3 5 3 3 3" xfId="53561"/>
    <cellStyle name="Note 2 3 5 3 3 4" xfId="53562"/>
    <cellStyle name="Note 2 3 5 3 3 5" xfId="53563"/>
    <cellStyle name="Note 2 3 5 3 3 6" xfId="53564"/>
    <cellStyle name="Note 2 3 5 3 3 7" xfId="53565"/>
    <cellStyle name="Note 2 3 5 3 3 8" xfId="53566"/>
    <cellStyle name="Note 2 3 5 3 4" xfId="53567"/>
    <cellStyle name="Note 2 3 5 3 4 2" xfId="53568"/>
    <cellStyle name="Note 2 3 5 3 4 3" xfId="53569"/>
    <cellStyle name="Note 2 3 5 3 4 4" xfId="53570"/>
    <cellStyle name="Note 2 3 5 3 4 5" xfId="53571"/>
    <cellStyle name="Note 2 3 5 3 4 6" xfId="53572"/>
    <cellStyle name="Note 2 3 5 3 4 7" xfId="53573"/>
    <cellStyle name="Note 2 3 5 3 4 8" xfId="53574"/>
    <cellStyle name="Note 2 3 5 3 4 9" xfId="53575"/>
    <cellStyle name="Note 2 3 5 3 5" xfId="53576"/>
    <cellStyle name="Note 2 3 5 3 6" xfId="53577"/>
    <cellStyle name="Note 2 3 5 3 7" xfId="53578"/>
    <cellStyle name="Note 2 3 5 3 8" xfId="53579"/>
    <cellStyle name="Note 2 3 5 3 9" xfId="53580"/>
    <cellStyle name="Note 2 3 5 4" xfId="53581"/>
    <cellStyle name="Note 2 3 5 4 10" xfId="53582"/>
    <cellStyle name="Note 2 3 5 4 11" xfId="53583"/>
    <cellStyle name="Note 2 3 5 4 12" xfId="53584"/>
    <cellStyle name="Note 2 3 5 4 13" xfId="53585"/>
    <cellStyle name="Note 2 3 5 4 2" xfId="53586"/>
    <cellStyle name="Note 2 3 5 4 2 10" xfId="53587"/>
    <cellStyle name="Note 2 3 5 4 2 2" xfId="53588"/>
    <cellStyle name="Note 2 3 5 4 2 2 2" xfId="53589"/>
    <cellStyle name="Note 2 3 5 4 2 2 3" xfId="53590"/>
    <cellStyle name="Note 2 3 5 4 2 2 4" xfId="53591"/>
    <cellStyle name="Note 2 3 5 4 2 2 5" xfId="53592"/>
    <cellStyle name="Note 2 3 5 4 2 2 6" xfId="53593"/>
    <cellStyle name="Note 2 3 5 4 2 2 7" xfId="53594"/>
    <cellStyle name="Note 2 3 5 4 2 2 8" xfId="53595"/>
    <cellStyle name="Note 2 3 5 4 2 2 9" xfId="53596"/>
    <cellStyle name="Note 2 3 5 4 2 3" xfId="53597"/>
    <cellStyle name="Note 2 3 5 4 2 4" xfId="53598"/>
    <cellStyle name="Note 2 3 5 4 2 5" xfId="53599"/>
    <cellStyle name="Note 2 3 5 4 2 6" xfId="53600"/>
    <cellStyle name="Note 2 3 5 4 2 7" xfId="53601"/>
    <cellStyle name="Note 2 3 5 4 2 8" xfId="53602"/>
    <cellStyle name="Note 2 3 5 4 2 9" xfId="53603"/>
    <cellStyle name="Note 2 3 5 4 3" xfId="53604"/>
    <cellStyle name="Note 2 3 5 4 3 2" xfId="53605"/>
    <cellStyle name="Note 2 3 5 4 3 3" xfId="53606"/>
    <cellStyle name="Note 2 3 5 4 3 4" xfId="53607"/>
    <cellStyle name="Note 2 3 5 4 3 5" xfId="53608"/>
    <cellStyle name="Note 2 3 5 4 3 6" xfId="53609"/>
    <cellStyle name="Note 2 3 5 4 3 7" xfId="53610"/>
    <cellStyle name="Note 2 3 5 4 3 8" xfId="53611"/>
    <cellStyle name="Note 2 3 5 4 4" xfId="53612"/>
    <cellStyle name="Note 2 3 5 4 4 2" xfId="53613"/>
    <cellStyle name="Note 2 3 5 4 4 3" xfId="53614"/>
    <cellStyle name="Note 2 3 5 4 4 4" xfId="53615"/>
    <cellStyle name="Note 2 3 5 4 4 5" xfId="53616"/>
    <cellStyle name="Note 2 3 5 4 4 6" xfId="53617"/>
    <cellStyle name="Note 2 3 5 4 4 7" xfId="53618"/>
    <cellStyle name="Note 2 3 5 4 4 8" xfId="53619"/>
    <cellStyle name="Note 2 3 5 4 4 9" xfId="53620"/>
    <cellStyle name="Note 2 3 5 4 5" xfId="53621"/>
    <cellStyle name="Note 2 3 5 4 6" xfId="53622"/>
    <cellStyle name="Note 2 3 5 4 7" xfId="53623"/>
    <cellStyle name="Note 2 3 5 4 8" xfId="53624"/>
    <cellStyle name="Note 2 3 5 4 9" xfId="53625"/>
    <cellStyle name="Note 2 3 5 5" xfId="53626"/>
    <cellStyle name="Note 2 3 5 5 10" xfId="53627"/>
    <cellStyle name="Note 2 3 5 5 11" xfId="53628"/>
    <cellStyle name="Note 2 3 5 5 12" xfId="53629"/>
    <cellStyle name="Note 2 3 5 5 13" xfId="53630"/>
    <cellStyle name="Note 2 3 5 5 2" xfId="53631"/>
    <cellStyle name="Note 2 3 5 5 2 10" xfId="53632"/>
    <cellStyle name="Note 2 3 5 5 2 2" xfId="53633"/>
    <cellStyle name="Note 2 3 5 5 2 2 2" xfId="53634"/>
    <cellStyle name="Note 2 3 5 5 2 2 3" xfId="53635"/>
    <cellStyle name="Note 2 3 5 5 2 2 4" xfId="53636"/>
    <cellStyle name="Note 2 3 5 5 2 2 5" xfId="53637"/>
    <cellStyle name="Note 2 3 5 5 2 2 6" xfId="53638"/>
    <cellStyle name="Note 2 3 5 5 2 2 7" xfId="53639"/>
    <cellStyle name="Note 2 3 5 5 2 2 8" xfId="53640"/>
    <cellStyle name="Note 2 3 5 5 2 2 9" xfId="53641"/>
    <cellStyle name="Note 2 3 5 5 2 3" xfId="53642"/>
    <cellStyle name="Note 2 3 5 5 2 4" xfId="53643"/>
    <cellStyle name="Note 2 3 5 5 2 5" xfId="53644"/>
    <cellStyle name="Note 2 3 5 5 2 6" xfId="53645"/>
    <cellStyle name="Note 2 3 5 5 2 7" xfId="53646"/>
    <cellStyle name="Note 2 3 5 5 2 8" xfId="53647"/>
    <cellStyle name="Note 2 3 5 5 2 9" xfId="53648"/>
    <cellStyle name="Note 2 3 5 5 3" xfId="53649"/>
    <cellStyle name="Note 2 3 5 5 3 2" xfId="53650"/>
    <cellStyle name="Note 2 3 5 5 3 3" xfId="53651"/>
    <cellStyle name="Note 2 3 5 5 3 4" xfId="53652"/>
    <cellStyle name="Note 2 3 5 5 3 5" xfId="53653"/>
    <cellStyle name="Note 2 3 5 5 3 6" xfId="53654"/>
    <cellStyle name="Note 2 3 5 5 3 7" xfId="53655"/>
    <cellStyle name="Note 2 3 5 5 3 8" xfId="53656"/>
    <cellStyle name="Note 2 3 5 5 4" xfId="53657"/>
    <cellStyle name="Note 2 3 5 5 4 2" xfId="53658"/>
    <cellStyle name="Note 2 3 5 5 4 3" xfId="53659"/>
    <cellStyle name="Note 2 3 5 5 4 4" xfId="53660"/>
    <cellStyle name="Note 2 3 5 5 4 5" xfId="53661"/>
    <cellStyle name="Note 2 3 5 5 4 6" xfId="53662"/>
    <cellStyle name="Note 2 3 5 5 4 7" xfId="53663"/>
    <cellStyle name="Note 2 3 5 5 4 8" xfId="53664"/>
    <cellStyle name="Note 2 3 5 5 4 9" xfId="53665"/>
    <cellStyle name="Note 2 3 5 5 5" xfId="53666"/>
    <cellStyle name="Note 2 3 5 5 6" xfId="53667"/>
    <cellStyle name="Note 2 3 5 5 7" xfId="53668"/>
    <cellStyle name="Note 2 3 5 5 8" xfId="53669"/>
    <cellStyle name="Note 2 3 5 5 9" xfId="53670"/>
    <cellStyle name="Note 2 3 5 6" xfId="53671"/>
    <cellStyle name="Note 2 3 5 6 10" xfId="53672"/>
    <cellStyle name="Note 2 3 5 6 2" xfId="53673"/>
    <cellStyle name="Note 2 3 5 6 2 2" xfId="53674"/>
    <cellStyle name="Note 2 3 5 6 2 3" xfId="53675"/>
    <cellStyle name="Note 2 3 5 6 2 4" xfId="53676"/>
    <cellStyle name="Note 2 3 5 6 2 5" xfId="53677"/>
    <cellStyle name="Note 2 3 5 6 2 6" xfId="53678"/>
    <cellStyle name="Note 2 3 5 6 2 7" xfId="53679"/>
    <cellStyle name="Note 2 3 5 6 2 8" xfId="53680"/>
    <cellStyle name="Note 2 3 5 6 2 9" xfId="53681"/>
    <cellStyle name="Note 2 3 5 6 3" xfId="53682"/>
    <cellStyle name="Note 2 3 5 6 4" xfId="53683"/>
    <cellStyle name="Note 2 3 5 6 5" xfId="53684"/>
    <cellStyle name="Note 2 3 5 6 6" xfId="53685"/>
    <cellStyle name="Note 2 3 5 6 7" xfId="53686"/>
    <cellStyle name="Note 2 3 5 6 8" xfId="53687"/>
    <cellStyle name="Note 2 3 5 6 9" xfId="53688"/>
    <cellStyle name="Note 2 3 5 7" xfId="53689"/>
    <cellStyle name="Note 2 3 5 7 2" xfId="53690"/>
    <cellStyle name="Note 2 3 5 7 3" xfId="53691"/>
    <cellStyle name="Note 2 3 5 7 4" xfId="53692"/>
    <cellStyle name="Note 2 3 5 7 5" xfId="53693"/>
    <cellStyle name="Note 2 3 5 7 6" xfId="53694"/>
    <cellStyle name="Note 2 3 5 7 7" xfId="53695"/>
    <cellStyle name="Note 2 3 5 7 8" xfId="53696"/>
    <cellStyle name="Note 2 3 5 8" xfId="53697"/>
    <cellStyle name="Note 2 3 5 8 2" xfId="53698"/>
    <cellStyle name="Note 2 3 5 8 3" xfId="53699"/>
    <cellStyle name="Note 2 3 5 8 4" xfId="53700"/>
    <cellStyle name="Note 2 3 5 8 5" xfId="53701"/>
    <cellStyle name="Note 2 3 5 8 6" xfId="53702"/>
    <cellStyle name="Note 2 3 5 8 7" xfId="53703"/>
    <cellStyle name="Note 2 3 5 8 8" xfId="53704"/>
    <cellStyle name="Note 2 3 5 8 9" xfId="53705"/>
    <cellStyle name="Note 2 3 5 9" xfId="53706"/>
    <cellStyle name="Note 2 3 6" xfId="9825"/>
    <cellStyle name="Note 2 3 6 10" xfId="53707"/>
    <cellStyle name="Note 2 3 6 11" xfId="53708"/>
    <cellStyle name="Note 2 3 6 12" xfId="53709"/>
    <cellStyle name="Note 2 3 6 13" xfId="53710"/>
    <cellStyle name="Note 2 3 6 14" xfId="53711"/>
    <cellStyle name="Note 2 3 6 15" xfId="53712"/>
    <cellStyle name="Note 2 3 6 16" xfId="53713"/>
    <cellStyle name="Note 2 3 6 17" xfId="53714"/>
    <cellStyle name="Note 2 3 6 18" xfId="53715"/>
    <cellStyle name="Note 2 3 6 2" xfId="53716"/>
    <cellStyle name="Note 2 3 6 2 10" xfId="53717"/>
    <cellStyle name="Note 2 3 6 2 11" xfId="53718"/>
    <cellStyle name="Note 2 3 6 2 12" xfId="53719"/>
    <cellStyle name="Note 2 3 6 2 13" xfId="53720"/>
    <cellStyle name="Note 2 3 6 2 2" xfId="53721"/>
    <cellStyle name="Note 2 3 6 2 2 10" xfId="53722"/>
    <cellStyle name="Note 2 3 6 2 2 2" xfId="53723"/>
    <cellStyle name="Note 2 3 6 2 2 2 2" xfId="53724"/>
    <cellStyle name="Note 2 3 6 2 2 2 3" xfId="53725"/>
    <cellStyle name="Note 2 3 6 2 2 2 4" xfId="53726"/>
    <cellStyle name="Note 2 3 6 2 2 2 5" xfId="53727"/>
    <cellStyle name="Note 2 3 6 2 2 2 6" xfId="53728"/>
    <cellStyle name="Note 2 3 6 2 2 2 7" xfId="53729"/>
    <cellStyle name="Note 2 3 6 2 2 2 8" xfId="53730"/>
    <cellStyle name="Note 2 3 6 2 2 2 9" xfId="53731"/>
    <cellStyle name="Note 2 3 6 2 2 3" xfId="53732"/>
    <cellStyle name="Note 2 3 6 2 2 4" xfId="53733"/>
    <cellStyle name="Note 2 3 6 2 2 5" xfId="53734"/>
    <cellStyle name="Note 2 3 6 2 2 6" xfId="53735"/>
    <cellStyle name="Note 2 3 6 2 2 7" xfId="53736"/>
    <cellStyle name="Note 2 3 6 2 2 8" xfId="53737"/>
    <cellStyle name="Note 2 3 6 2 2 9" xfId="53738"/>
    <cellStyle name="Note 2 3 6 2 3" xfId="53739"/>
    <cellStyle name="Note 2 3 6 2 3 2" xfId="53740"/>
    <cellStyle name="Note 2 3 6 2 3 3" xfId="53741"/>
    <cellStyle name="Note 2 3 6 2 3 4" xfId="53742"/>
    <cellStyle name="Note 2 3 6 2 3 5" xfId="53743"/>
    <cellStyle name="Note 2 3 6 2 3 6" xfId="53744"/>
    <cellStyle name="Note 2 3 6 2 3 7" xfId="53745"/>
    <cellStyle name="Note 2 3 6 2 3 8" xfId="53746"/>
    <cellStyle name="Note 2 3 6 2 4" xfId="53747"/>
    <cellStyle name="Note 2 3 6 2 4 2" xfId="53748"/>
    <cellStyle name="Note 2 3 6 2 4 3" xfId="53749"/>
    <cellStyle name="Note 2 3 6 2 4 4" xfId="53750"/>
    <cellStyle name="Note 2 3 6 2 4 5" xfId="53751"/>
    <cellStyle name="Note 2 3 6 2 4 6" xfId="53752"/>
    <cellStyle name="Note 2 3 6 2 4 7" xfId="53753"/>
    <cellStyle name="Note 2 3 6 2 4 8" xfId="53754"/>
    <cellStyle name="Note 2 3 6 2 4 9" xfId="53755"/>
    <cellStyle name="Note 2 3 6 2 5" xfId="53756"/>
    <cellStyle name="Note 2 3 6 2 6" xfId="53757"/>
    <cellStyle name="Note 2 3 6 2 7" xfId="53758"/>
    <cellStyle name="Note 2 3 6 2 8" xfId="53759"/>
    <cellStyle name="Note 2 3 6 2 9" xfId="53760"/>
    <cellStyle name="Note 2 3 6 3" xfId="53761"/>
    <cellStyle name="Note 2 3 6 3 10" xfId="53762"/>
    <cellStyle name="Note 2 3 6 3 11" xfId="53763"/>
    <cellStyle name="Note 2 3 6 3 12" xfId="53764"/>
    <cellStyle name="Note 2 3 6 3 13" xfId="53765"/>
    <cellStyle name="Note 2 3 6 3 2" xfId="53766"/>
    <cellStyle name="Note 2 3 6 3 2 10" xfId="53767"/>
    <cellStyle name="Note 2 3 6 3 2 2" xfId="53768"/>
    <cellStyle name="Note 2 3 6 3 2 2 2" xfId="53769"/>
    <cellStyle name="Note 2 3 6 3 2 2 3" xfId="53770"/>
    <cellStyle name="Note 2 3 6 3 2 2 4" xfId="53771"/>
    <cellStyle name="Note 2 3 6 3 2 2 5" xfId="53772"/>
    <cellStyle name="Note 2 3 6 3 2 2 6" xfId="53773"/>
    <cellStyle name="Note 2 3 6 3 2 2 7" xfId="53774"/>
    <cellStyle name="Note 2 3 6 3 2 2 8" xfId="53775"/>
    <cellStyle name="Note 2 3 6 3 2 2 9" xfId="53776"/>
    <cellStyle name="Note 2 3 6 3 2 3" xfId="53777"/>
    <cellStyle name="Note 2 3 6 3 2 4" xfId="53778"/>
    <cellStyle name="Note 2 3 6 3 2 5" xfId="53779"/>
    <cellStyle name="Note 2 3 6 3 2 6" xfId="53780"/>
    <cellStyle name="Note 2 3 6 3 2 7" xfId="53781"/>
    <cellStyle name="Note 2 3 6 3 2 8" xfId="53782"/>
    <cellStyle name="Note 2 3 6 3 2 9" xfId="53783"/>
    <cellStyle name="Note 2 3 6 3 3" xfId="53784"/>
    <cellStyle name="Note 2 3 6 3 3 2" xfId="53785"/>
    <cellStyle name="Note 2 3 6 3 3 3" xfId="53786"/>
    <cellStyle name="Note 2 3 6 3 3 4" xfId="53787"/>
    <cellStyle name="Note 2 3 6 3 3 5" xfId="53788"/>
    <cellStyle name="Note 2 3 6 3 3 6" xfId="53789"/>
    <cellStyle name="Note 2 3 6 3 3 7" xfId="53790"/>
    <cellStyle name="Note 2 3 6 3 3 8" xfId="53791"/>
    <cellStyle name="Note 2 3 6 3 4" xfId="53792"/>
    <cellStyle name="Note 2 3 6 3 4 2" xfId="53793"/>
    <cellStyle name="Note 2 3 6 3 4 3" xfId="53794"/>
    <cellStyle name="Note 2 3 6 3 4 4" xfId="53795"/>
    <cellStyle name="Note 2 3 6 3 4 5" xfId="53796"/>
    <cellStyle name="Note 2 3 6 3 4 6" xfId="53797"/>
    <cellStyle name="Note 2 3 6 3 4 7" xfId="53798"/>
    <cellStyle name="Note 2 3 6 3 4 8" xfId="53799"/>
    <cellStyle name="Note 2 3 6 3 4 9" xfId="53800"/>
    <cellStyle name="Note 2 3 6 3 5" xfId="53801"/>
    <cellStyle name="Note 2 3 6 3 6" xfId="53802"/>
    <cellStyle name="Note 2 3 6 3 7" xfId="53803"/>
    <cellStyle name="Note 2 3 6 3 8" xfId="53804"/>
    <cellStyle name="Note 2 3 6 3 9" xfId="53805"/>
    <cellStyle name="Note 2 3 6 4" xfId="53806"/>
    <cellStyle name="Note 2 3 6 4 10" xfId="53807"/>
    <cellStyle name="Note 2 3 6 4 11" xfId="53808"/>
    <cellStyle name="Note 2 3 6 4 12" xfId="53809"/>
    <cellStyle name="Note 2 3 6 4 13" xfId="53810"/>
    <cellStyle name="Note 2 3 6 4 2" xfId="53811"/>
    <cellStyle name="Note 2 3 6 4 2 10" xfId="53812"/>
    <cellStyle name="Note 2 3 6 4 2 2" xfId="53813"/>
    <cellStyle name="Note 2 3 6 4 2 2 2" xfId="53814"/>
    <cellStyle name="Note 2 3 6 4 2 2 3" xfId="53815"/>
    <cellStyle name="Note 2 3 6 4 2 2 4" xfId="53816"/>
    <cellStyle name="Note 2 3 6 4 2 2 5" xfId="53817"/>
    <cellStyle name="Note 2 3 6 4 2 2 6" xfId="53818"/>
    <cellStyle name="Note 2 3 6 4 2 2 7" xfId="53819"/>
    <cellStyle name="Note 2 3 6 4 2 2 8" xfId="53820"/>
    <cellStyle name="Note 2 3 6 4 2 2 9" xfId="53821"/>
    <cellStyle name="Note 2 3 6 4 2 3" xfId="53822"/>
    <cellStyle name="Note 2 3 6 4 2 4" xfId="53823"/>
    <cellStyle name="Note 2 3 6 4 2 5" xfId="53824"/>
    <cellStyle name="Note 2 3 6 4 2 6" xfId="53825"/>
    <cellStyle name="Note 2 3 6 4 2 7" xfId="53826"/>
    <cellStyle name="Note 2 3 6 4 2 8" xfId="53827"/>
    <cellStyle name="Note 2 3 6 4 2 9" xfId="53828"/>
    <cellStyle name="Note 2 3 6 4 3" xfId="53829"/>
    <cellStyle name="Note 2 3 6 4 3 2" xfId="53830"/>
    <cellStyle name="Note 2 3 6 4 3 3" xfId="53831"/>
    <cellStyle name="Note 2 3 6 4 3 4" xfId="53832"/>
    <cellStyle name="Note 2 3 6 4 3 5" xfId="53833"/>
    <cellStyle name="Note 2 3 6 4 3 6" xfId="53834"/>
    <cellStyle name="Note 2 3 6 4 3 7" xfId="53835"/>
    <cellStyle name="Note 2 3 6 4 3 8" xfId="53836"/>
    <cellStyle name="Note 2 3 6 4 4" xfId="53837"/>
    <cellStyle name="Note 2 3 6 4 4 2" xfId="53838"/>
    <cellStyle name="Note 2 3 6 4 4 3" xfId="53839"/>
    <cellStyle name="Note 2 3 6 4 4 4" xfId="53840"/>
    <cellStyle name="Note 2 3 6 4 4 5" xfId="53841"/>
    <cellStyle name="Note 2 3 6 4 4 6" xfId="53842"/>
    <cellStyle name="Note 2 3 6 4 4 7" xfId="53843"/>
    <cellStyle name="Note 2 3 6 4 4 8" xfId="53844"/>
    <cellStyle name="Note 2 3 6 4 4 9" xfId="53845"/>
    <cellStyle name="Note 2 3 6 4 5" xfId="53846"/>
    <cellStyle name="Note 2 3 6 4 6" xfId="53847"/>
    <cellStyle name="Note 2 3 6 4 7" xfId="53848"/>
    <cellStyle name="Note 2 3 6 4 8" xfId="53849"/>
    <cellStyle name="Note 2 3 6 4 9" xfId="53850"/>
    <cellStyle name="Note 2 3 6 5" xfId="53851"/>
    <cellStyle name="Note 2 3 6 5 10" xfId="53852"/>
    <cellStyle name="Note 2 3 6 5 11" xfId="53853"/>
    <cellStyle name="Note 2 3 6 5 12" xfId="53854"/>
    <cellStyle name="Note 2 3 6 5 13" xfId="53855"/>
    <cellStyle name="Note 2 3 6 5 2" xfId="53856"/>
    <cellStyle name="Note 2 3 6 5 2 10" xfId="53857"/>
    <cellStyle name="Note 2 3 6 5 2 2" xfId="53858"/>
    <cellStyle name="Note 2 3 6 5 2 2 2" xfId="53859"/>
    <cellStyle name="Note 2 3 6 5 2 2 3" xfId="53860"/>
    <cellStyle name="Note 2 3 6 5 2 2 4" xfId="53861"/>
    <cellStyle name="Note 2 3 6 5 2 2 5" xfId="53862"/>
    <cellStyle name="Note 2 3 6 5 2 2 6" xfId="53863"/>
    <cellStyle name="Note 2 3 6 5 2 2 7" xfId="53864"/>
    <cellStyle name="Note 2 3 6 5 2 2 8" xfId="53865"/>
    <cellStyle name="Note 2 3 6 5 2 2 9" xfId="53866"/>
    <cellStyle name="Note 2 3 6 5 2 3" xfId="53867"/>
    <cellStyle name="Note 2 3 6 5 2 4" xfId="53868"/>
    <cellStyle name="Note 2 3 6 5 2 5" xfId="53869"/>
    <cellStyle name="Note 2 3 6 5 2 6" xfId="53870"/>
    <cellStyle name="Note 2 3 6 5 2 7" xfId="53871"/>
    <cellStyle name="Note 2 3 6 5 2 8" xfId="53872"/>
    <cellStyle name="Note 2 3 6 5 2 9" xfId="53873"/>
    <cellStyle name="Note 2 3 6 5 3" xfId="53874"/>
    <cellStyle name="Note 2 3 6 5 3 2" xfId="53875"/>
    <cellStyle name="Note 2 3 6 5 3 3" xfId="53876"/>
    <cellStyle name="Note 2 3 6 5 3 4" xfId="53877"/>
    <cellStyle name="Note 2 3 6 5 3 5" xfId="53878"/>
    <cellStyle name="Note 2 3 6 5 3 6" xfId="53879"/>
    <cellStyle name="Note 2 3 6 5 3 7" xfId="53880"/>
    <cellStyle name="Note 2 3 6 5 3 8" xfId="53881"/>
    <cellStyle name="Note 2 3 6 5 4" xfId="53882"/>
    <cellStyle name="Note 2 3 6 5 4 2" xfId="53883"/>
    <cellStyle name="Note 2 3 6 5 4 3" xfId="53884"/>
    <cellStyle name="Note 2 3 6 5 4 4" xfId="53885"/>
    <cellStyle name="Note 2 3 6 5 4 5" xfId="53886"/>
    <cellStyle name="Note 2 3 6 5 4 6" xfId="53887"/>
    <cellStyle name="Note 2 3 6 5 4 7" xfId="53888"/>
    <cellStyle name="Note 2 3 6 5 4 8" xfId="53889"/>
    <cellStyle name="Note 2 3 6 5 4 9" xfId="53890"/>
    <cellStyle name="Note 2 3 6 5 5" xfId="53891"/>
    <cellStyle name="Note 2 3 6 5 6" xfId="53892"/>
    <cellStyle name="Note 2 3 6 5 7" xfId="53893"/>
    <cellStyle name="Note 2 3 6 5 8" xfId="53894"/>
    <cellStyle name="Note 2 3 6 5 9" xfId="53895"/>
    <cellStyle name="Note 2 3 6 6" xfId="53896"/>
    <cellStyle name="Note 2 3 6 6 10" xfId="53897"/>
    <cellStyle name="Note 2 3 6 6 2" xfId="53898"/>
    <cellStyle name="Note 2 3 6 6 2 2" xfId="53899"/>
    <cellStyle name="Note 2 3 6 6 2 3" xfId="53900"/>
    <cellStyle name="Note 2 3 6 6 2 4" xfId="53901"/>
    <cellStyle name="Note 2 3 6 6 2 5" xfId="53902"/>
    <cellStyle name="Note 2 3 6 6 2 6" xfId="53903"/>
    <cellStyle name="Note 2 3 6 6 2 7" xfId="53904"/>
    <cellStyle name="Note 2 3 6 6 2 8" xfId="53905"/>
    <cellStyle name="Note 2 3 6 6 2 9" xfId="53906"/>
    <cellStyle name="Note 2 3 6 6 3" xfId="53907"/>
    <cellStyle name="Note 2 3 6 6 4" xfId="53908"/>
    <cellStyle name="Note 2 3 6 6 5" xfId="53909"/>
    <cellStyle name="Note 2 3 6 6 6" xfId="53910"/>
    <cellStyle name="Note 2 3 6 6 7" xfId="53911"/>
    <cellStyle name="Note 2 3 6 6 8" xfId="53912"/>
    <cellStyle name="Note 2 3 6 6 9" xfId="53913"/>
    <cellStyle name="Note 2 3 6 7" xfId="53914"/>
    <cellStyle name="Note 2 3 6 7 2" xfId="53915"/>
    <cellStyle name="Note 2 3 6 7 3" xfId="53916"/>
    <cellStyle name="Note 2 3 6 7 4" xfId="53917"/>
    <cellStyle name="Note 2 3 6 7 5" xfId="53918"/>
    <cellStyle name="Note 2 3 6 7 6" xfId="53919"/>
    <cellStyle name="Note 2 3 6 7 7" xfId="53920"/>
    <cellStyle name="Note 2 3 6 7 8" xfId="53921"/>
    <cellStyle name="Note 2 3 6 8" xfId="53922"/>
    <cellStyle name="Note 2 3 6 8 2" xfId="53923"/>
    <cellStyle name="Note 2 3 6 8 3" xfId="53924"/>
    <cellStyle name="Note 2 3 6 8 4" xfId="53925"/>
    <cellStyle name="Note 2 3 6 8 5" xfId="53926"/>
    <cellStyle name="Note 2 3 6 8 6" xfId="53927"/>
    <cellStyle name="Note 2 3 6 8 7" xfId="53928"/>
    <cellStyle name="Note 2 3 6 8 8" xfId="53929"/>
    <cellStyle name="Note 2 3 6 8 9" xfId="53930"/>
    <cellStyle name="Note 2 3 6 9" xfId="53931"/>
    <cellStyle name="Note 2 3 7" xfId="53932"/>
    <cellStyle name="Note 2 3 7 10" xfId="53933"/>
    <cellStyle name="Note 2 3 7 11" xfId="53934"/>
    <cellStyle name="Note 2 3 7 12" xfId="53935"/>
    <cellStyle name="Note 2 3 7 13" xfId="53936"/>
    <cellStyle name="Note 2 3 7 14" xfId="53937"/>
    <cellStyle name="Note 2 3 7 15" xfId="53938"/>
    <cellStyle name="Note 2 3 7 16" xfId="53939"/>
    <cellStyle name="Note 2 3 7 17" xfId="53940"/>
    <cellStyle name="Note 2 3 7 18" xfId="53941"/>
    <cellStyle name="Note 2 3 7 2" xfId="53942"/>
    <cellStyle name="Note 2 3 7 2 10" xfId="53943"/>
    <cellStyle name="Note 2 3 7 2 2" xfId="53944"/>
    <cellStyle name="Note 2 3 7 2 2 2" xfId="53945"/>
    <cellStyle name="Note 2 3 7 2 2 3" xfId="53946"/>
    <cellStyle name="Note 2 3 7 2 2 4" xfId="53947"/>
    <cellStyle name="Note 2 3 7 2 2 5" xfId="53948"/>
    <cellStyle name="Note 2 3 7 2 2 6" xfId="53949"/>
    <cellStyle name="Note 2 3 7 2 2 7" xfId="53950"/>
    <cellStyle name="Note 2 3 7 2 2 8" xfId="53951"/>
    <cellStyle name="Note 2 3 7 2 2 9" xfId="53952"/>
    <cellStyle name="Note 2 3 7 2 3" xfId="53953"/>
    <cellStyle name="Note 2 3 7 2 4" xfId="53954"/>
    <cellStyle name="Note 2 3 7 2 5" xfId="53955"/>
    <cellStyle name="Note 2 3 7 2 6" xfId="53956"/>
    <cellStyle name="Note 2 3 7 2 7" xfId="53957"/>
    <cellStyle name="Note 2 3 7 2 8" xfId="53958"/>
    <cellStyle name="Note 2 3 7 2 9" xfId="53959"/>
    <cellStyle name="Note 2 3 7 3" xfId="53960"/>
    <cellStyle name="Note 2 3 7 3 2" xfId="53961"/>
    <cellStyle name="Note 2 3 7 3 3" xfId="53962"/>
    <cellStyle name="Note 2 3 7 3 4" xfId="53963"/>
    <cellStyle name="Note 2 3 7 3 5" xfId="53964"/>
    <cellStyle name="Note 2 3 7 3 6" xfId="53965"/>
    <cellStyle name="Note 2 3 7 3 7" xfId="53966"/>
    <cellStyle name="Note 2 3 7 3 8" xfId="53967"/>
    <cellStyle name="Note 2 3 7 4" xfId="53968"/>
    <cellStyle name="Note 2 3 7 4 2" xfId="53969"/>
    <cellStyle name="Note 2 3 7 4 3" xfId="53970"/>
    <cellStyle name="Note 2 3 7 4 4" xfId="53971"/>
    <cellStyle name="Note 2 3 7 4 5" xfId="53972"/>
    <cellStyle name="Note 2 3 7 4 6" xfId="53973"/>
    <cellStyle name="Note 2 3 7 4 7" xfId="53974"/>
    <cellStyle name="Note 2 3 7 4 8" xfId="53975"/>
    <cellStyle name="Note 2 3 7 4 9" xfId="53976"/>
    <cellStyle name="Note 2 3 7 5" xfId="53977"/>
    <cellStyle name="Note 2 3 7 6" xfId="53978"/>
    <cellStyle name="Note 2 3 7 7" xfId="53979"/>
    <cellStyle name="Note 2 3 7 8" xfId="53980"/>
    <cellStyle name="Note 2 3 7 9" xfId="53981"/>
    <cellStyle name="Note 2 3 8" xfId="53982"/>
    <cellStyle name="Note 2 3 8 10" xfId="53983"/>
    <cellStyle name="Note 2 3 8 11" xfId="53984"/>
    <cellStyle name="Note 2 3 8 12" xfId="53985"/>
    <cellStyle name="Note 2 3 8 13" xfId="53986"/>
    <cellStyle name="Note 2 3 8 14" xfId="53987"/>
    <cellStyle name="Note 2 3 8 15" xfId="53988"/>
    <cellStyle name="Note 2 3 8 16" xfId="53989"/>
    <cellStyle name="Note 2 3 8 17" xfId="53990"/>
    <cellStyle name="Note 2 3 8 18" xfId="53991"/>
    <cellStyle name="Note 2 3 8 2" xfId="53992"/>
    <cellStyle name="Note 2 3 8 2 10" xfId="53993"/>
    <cellStyle name="Note 2 3 8 2 2" xfId="53994"/>
    <cellStyle name="Note 2 3 8 2 2 2" xfId="53995"/>
    <cellStyle name="Note 2 3 8 2 2 3" xfId="53996"/>
    <cellStyle name="Note 2 3 8 2 2 4" xfId="53997"/>
    <cellStyle name="Note 2 3 8 2 2 5" xfId="53998"/>
    <cellStyle name="Note 2 3 8 2 2 6" xfId="53999"/>
    <cellStyle name="Note 2 3 8 2 2 7" xfId="54000"/>
    <cellStyle name="Note 2 3 8 2 2 8" xfId="54001"/>
    <cellStyle name="Note 2 3 8 2 2 9" xfId="54002"/>
    <cellStyle name="Note 2 3 8 2 3" xfId="54003"/>
    <cellStyle name="Note 2 3 8 2 4" xfId="54004"/>
    <cellStyle name="Note 2 3 8 2 5" xfId="54005"/>
    <cellStyle name="Note 2 3 8 2 6" xfId="54006"/>
    <cellStyle name="Note 2 3 8 2 7" xfId="54007"/>
    <cellStyle name="Note 2 3 8 2 8" xfId="54008"/>
    <cellStyle name="Note 2 3 8 2 9" xfId="54009"/>
    <cellStyle name="Note 2 3 8 3" xfId="54010"/>
    <cellStyle name="Note 2 3 8 3 2" xfId="54011"/>
    <cellStyle name="Note 2 3 8 3 3" xfId="54012"/>
    <cellStyle name="Note 2 3 8 3 4" xfId="54013"/>
    <cellStyle name="Note 2 3 8 3 5" xfId="54014"/>
    <cellStyle name="Note 2 3 8 3 6" xfId="54015"/>
    <cellStyle name="Note 2 3 8 3 7" xfId="54016"/>
    <cellStyle name="Note 2 3 8 3 8" xfId="54017"/>
    <cellStyle name="Note 2 3 8 4" xfId="54018"/>
    <cellStyle name="Note 2 3 8 4 2" xfId="54019"/>
    <cellStyle name="Note 2 3 8 4 3" xfId="54020"/>
    <cellStyle name="Note 2 3 8 4 4" xfId="54021"/>
    <cellStyle name="Note 2 3 8 4 5" xfId="54022"/>
    <cellStyle name="Note 2 3 8 4 6" xfId="54023"/>
    <cellStyle name="Note 2 3 8 4 7" xfId="54024"/>
    <cellStyle name="Note 2 3 8 4 8" xfId="54025"/>
    <cellStyle name="Note 2 3 8 4 9" xfId="54026"/>
    <cellStyle name="Note 2 3 8 5" xfId="54027"/>
    <cellStyle name="Note 2 3 8 6" xfId="54028"/>
    <cellStyle name="Note 2 3 8 7" xfId="54029"/>
    <cellStyle name="Note 2 3 8 8" xfId="54030"/>
    <cellStyle name="Note 2 3 8 9" xfId="54031"/>
    <cellStyle name="Note 2 3 9" xfId="54032"/>
    <cellStyle name="Note 2 3 9 10" xfId="54033"/>
    <cellStyle name="Note 2 3 9 11" xfId="54034"/>
    <cellStyle name="Note 2 3 9 12" xfId="54035"/>
    <cellStyle name="Note 2 3 9 13" xfId="54036"/>
    <cellStyle name="Note 2 3 9 14" xfId="54037"/>
    <cellStyle name="Note 2 3 9 15" xfId="54038"/>
    <cellStyle name="Note 2 3 9 16" xfId="54039"/>
    <cellStyle name="Note 2 3 9 17" xfId="54040"/>
    <cellStyle name="Note 2 3 9 18" xfId="54041"/>
    <cellStyle name="Note 2 3 9 2" xfId="54042"/>
    <cellStyle name="Note 2 3 9 2 10" xfId="54043"/>
    <cellStyle name="Note 2 3 9 2 2" xfId="54044"/>
    <cellStyle name="Note 2 3 9 2 2 2" xfId="54045"/>
    <cellStyle name="Note 2 3 9 2 2 3" xfId="54046"/>
    <cellStyle name="Note 2 3 9 2 2 4" xfId="54047"/>
    <cellStyle name="Note 2 3 9 2 2 5" xfId="54048"/>
    <cellStyle name="Note 2 3 9 2 2 6" xfId="54049"/>
    <cellStyle name="Note 2 3 9 2 2 7" xfId="54050"/>
    <cellStyle name="Note 2 3 9 2 2 8" xfId="54051"/>
    <cellStyle name="Note 2 3 9 2 2 9" xfId="54052"/>
    <cellStyle name="Note 2 3 9 2 3" xfId="54053"/>
    <cellStyle name="Note 2 3 9 2 4" xfId="54054"/>
    <cellStyle name="Note 2 3 9 2 5" xfId="54055"/>
    <cellStyle name="Note 2 3 9 2 6" xfId="54056"/>
    <cellStyle name="Note 2 3 9 2 7" xfId="54057"/>
    <cellStyle name="Note 2 3 9 2 8" xfId="54058"/>
    <cellStyle name="Note 2 3 9 2 9" xfId="54059"/>
    <cellStyle name="Note 2 3 9 3" xfId="54060"/>
    <cellStyle name="Note 2 3 9 3 2" xfId="54061"/>
    <cellStyle name="Note 2 3 9 3 3" xfId="54062"/>
    <cellStyle name="Note 2 3 9 3 4" xfId="54063"/>
    <cellStyle name="Note 2 3 9 3 5" xfId="54064"/>
    <cellStyle name="Note 2 3 9 3 6" xfId="54065"/>
    <cellStyle name="Note 2 3 9 3 7" xfId="54066"/>
    <cellStyle name="Note 2 3 9 3 8" xfId="54067"/>
    <cellStyle name="Note 2 3 9 4" xfId="54068"/>
    <cellStyle name="Note 2 3 9 4 2" xfId="54069"/>
    <cellStyle name="Note 2 3 9 4 3" xfId="54070"/>
    <cellStyle name="Note 2 3 9 4 4" xfId="54071"/>
    <cellStyle name="Note 2 3 9 4 5" xfId="54072"/>
    <cellStyle name="Note 2 3 9 4 6" xfId="54073"/>
    <cellStyle name="Note 2 3 9 4 7" xfId="54074"/>
    <cellStyle name="Note 2 3 9 4 8" xfId="54075"/>
    <cellStyle name="Note 2 3 9 4 9" xfId="54076"/>
    <cellStyle name="Note 2 3 9 5" xfId="54077"/>
    <cellStyle name="Note 2 3 9 6" xfId="54078"/>
    <cellStyle name="Note 2 3 9 7" xfId="54079"/>
    <cellStyle name="Note 2 3 9 8" xfId="54080"/>
    <cellStyle name="Note 2 3 9 9" xfId="54081"/>
    <cellStyle name="Note 2 30" xfId="54082"/>
    <cellStyle name="Note 2 4" xfId="4560"/>
    <cellStyle name="Note 2 4 10" xfId="54083"/>
    <cellStyle name="Note 2 4 10 2" xfId="54084"/>
    <cellStyle name="Note 2 4 10 3" xfId="54085"/>
    <cellStyle name="Note 2 4 10 4" xfId="54086"/>
    <cellStyle name="Note 2 4 10 5" xfId="54087"/>
    <cellStyle name="Note 2 4 10 6" xfId="54088"/>
    <cellStyle name="Note 2 4 10 7" xfId="54089"/>
    <cellStyle name="Note 2 4 10 8" xfId="54090"/>
    <cellStyle name="Note 2 4 10 9" xfId="54091"/>
    <cellStyle name="Note 2 4 11" xfId="54092"/>
    <cellStyle name="Note 2 4 12" xfId="54093"/>
    <cellStyle name="Note 2 4 13" xfId="54094"/>
    <cellStyle name="Note 2 4 14" xfId="54095"/>
    <cellStyle name="Note 2 4 15" xfId="54096"/>
    <cellStyle name="Note 2 4 16" xfId="54097"/>
    <cellStyle name="Note 2 4 17" xfId="54098"/>
    <cellStyle name="Note 2 4 18" xfId="54099"/>
    <cellStyle name="Note 2 4 19" xfId="54100"/>
    <cellStyle name="Note 2 4 2" xfId="54101"/>
    <cellStyle name="Note 2 4 2 10" xfId="54102"/>
    <cellStyle name="Note 2 4 2 11" xfId="54103"/>
    <cellStyle name="Note 2 4 2 12" xfId="54104"/>
    <cellStyle name="Note 2 4 2 13" xfId="54105"/>
    <cellStyle name="Note 2 4 2 14" xfId="54106"/>
    <cellStyle name="Note 2 4 2 15" xfId="54107"/>
    <cellStyle name="Note 2 4 2 16" xfId="54108"/>
    <cellStyle name="Note 2 4 2 17" xfId="54109"/>
    <cellStyle name="Note 2 4 2 18" xfId="54110"/>
    <cellStyle name="Note 2 4 2 19" xfId="54111"/>
    <cellStyle name="Note 2 4 2 2" xfId="54112"/>
    <cellStyle name="Note 2 4 2 2 10" xfId="54113"/>
    <cellStyle name="Note 2 4 2 2 10 2" xfId="54114"/>
    <cellStyle name="Note 2 4 2 2 10 3" xfId="54115"/>
    <cellStyle name="Note 2 4 2 2 10 4" xfId="54116"/>
    <cellStyle name="Note 2 4 2 2 10 5" xfId="54117"/>
    <cellStyle name="Note 2 4 2 2 10 6" xfId="54118"/>
    <cellStyle name="Note 2 4 2 2 10 7" xfId="54119"/>
    <cellStyle name="Note 2 4 2 2 10 8" xfId="54120"/>
    <cellStyle name="Note 2 4 2 2 11" xfId="54121"/>
    <cellStyle name="Note 2 4 2 2 12" xfId="54122"/>
    <cellStyle name="Note 2 4 2 2 13" xfId="54123"/>
    <cellStyle name="Note 2 4 2 2 14" xfId="54124"/>
    <cellStyle name="Note 2 4 2 2 15" xfId="54125"/>
    <cellStyle name="Note 2 4 2 2 16" xfId="54126"/>
    <cellStyle name="Note 2 4 2 2 17" xfId="54127"/>
    <cellStyle name="Note 2 4 2 2 18" xfId="54128"/>
    <cellStyle name="Note 2 4 2 2 19" xfId="54129"/>
    <cellStyle name="Note 2 4 2 2 2" xfId="54130"/>
    <cellStyle name="Note 2 4 2 2 2 10" xfId="54131"/>
    <cellStyle name="Note 2 4 2 2 2 11" xfId="54132"/>
    <cellStyle name="Note 2 4 2 2 2 12" xfId="54133"/>
    <cellStyle name="Note 2 4 2 2 2 13" xfId="54134"/>
    <cellStyle name="Note 2 4 2 2 2 14" xfId="54135"/>
    <cellStyle name="Note 2 4 2 2 2 15" xfId="54136"/>
    <cellStyle name="Note 2 4 2 2 2 16" xfId="54137"/>
    <cellStyle name="Note 2 4 2 2 2 17" xfId="54138"/>
    <cellStyle name="Note 2 4 2 2 2 18" xfId="54139"/>
    <cellStyle name="Note 2 4 2 2 2 19" xfId="54140"/>
    <cellStyle name="Note 2 4 2 2 2 2" xfId="54141"/>
    <cellStyle name="Note 2 4 2 2 2 2 2" xfId="54142"/>
    <cellStyle name="Note 2 4 2 2 2 2 2 2" xfId="54143"/>
    <cellStyle name="Note 2 4 2 2 2 2 3" xfId="54144"/>
    <cellStyle name="Note 2 4 2 2 2 2 3 2" xfId="54145"/>
    <cellStyle name="Note 2 4 2 2 2 2 4" xfId="54146"/>
    <cellStyle name="Note 2 4 2 2 2 2 4 2" xfId="54147"/>
    <cellStyle name="Note 2 4 2 2 2 2 5" xfId="54148"/>
    <cellStyle name="Note 2 4 2 2 2 2 6" xfId="54149"/>
    <cellStyle name="Note 2 4 2 2 2 2 7" xfId="54150"/>
    <cellStyle name="Note 2 4 2 2 2 2 8" xfId="54151"/>
    <cellStyle name="Note 2 4 2 2 2 2 9" xfId="54152"/>
    <cellStyle name="Note 2 4 2 2 2 20" xfId="54153"/>
    <cellStyle name="Note 2 4 2 2 2 21" xfId="54154"/>
    <cellStyle name="Note 2 4 2 2 2 22" xfId="54155"/>
    <cellStyle name="Note 2 4 2 2 2 23" xfId="54156"/>
    <cellStyle name="Note 2 4 2 2 2 24" xfId="54157"/>
    <cellStyle name="Note 2 4 2 2 2 25" xfId="54158"/>
    <cellStyle name="Note 2 4 2 2 2 3" xfId="54159"/>
    <cellStyle name="Note 2 4 2 2 2 3 2" xfId="54160"/>
    <cellStyle name="Note 2 4 2 2 2 3 3" xfId="54161"/>
    <cellStyle name="Note 2 4 2 2 2 3 4" xfId="54162"/>
    <cellStyle name="Note 2 4 2 2 2 3 5" xfId="54163"/>
    <cellStyle name="Note 2 4 2 2 2 3 6" xfId="54164"/>
    <cellStyle name="Note 2 4 2 2 2 3 7" xfId="54165"/>
    <cellStyle name="Note 2 4 2 2 2 3 8" xfId="54166"/>
    <cellStyle name="Note 2 4 2 2 2 3 9" xfId="54167"/>
    <cellStyle name="Note 2 4 2 2 2 4" xfId="54168"/>
    <cellStyle name="Note 2 4 2 2 2 4 2" xfId="54169"/>
    <cellStyle name="Note 2 4 2 2 2 4 3" xfId="54170"/>
    <cellStyle name="Note 2 4 2 2 2 4 4" xfId="54171"/>
    <cellStyle name="Note 2 4 2 2 2 4 5" xfId="54172"/>
    <cellStyle name="Note 2 4 2 2 2 4 6" xfId="54173"/>
    <cellStyle name="Note 2 4 2 2 2 4 7" xfId="54174"/>
    <cellStyle name="Note 2 4 2 2 2 4 8" xfId="54175"/>
    <cellStyle name="Note 2 4 2 2 2 4 9" xfId="54176"/>
    <cellStyle name="Note 2 4 2 2 2 5" xfId="54177"/>
    <cellStyle name="Note 2 4 2 2 2 5 2" xfId="54178"/>
    <cellStyle name="Note 2 4 2 2 2 5 3" xfId="54179"/>
    <cellStyle name="Note 2 4 2 2 2 5 4" xfId="54180"/>
    <cellStyle name="Note 2 4 2 2 2 5 5" xfId="54181"/>
    <cellStyle name="Note 2 4 2 2 2 5 6" xfId="54182"/>
    <cellStyle name="Note 2 4 2 2 2 5 7" xfId="54183"/>
    <cellStyle name="Note 2 4 2 2 2 5 8" xfId="54184"/>
    <cellStyle name="Note 2 4 2 2 2 5 9" xfId="54185"/>
    <cellStyle name="Note 2 4 2 2 2 6" xfId="54186"/>
    <cellStyle name="Note 2 4 2 2 2 6 2" xfId="54187"/>
    <cellStyle name="Note 2 4 2 2 2 6 3" xfId="54188"/>
    <cellStyle name="Note 2 4 2 2 2 6 4" xfId="54189"/>
    <cellStyle name="Note 2 4 2 2 2 6 5" xfId="54190"/>
    <cellStyle name="Note 2 4 2 2 2 6 6" xfId="54191"/>
    <cellStyle name="Note 2 4 2 2 2 6 7" xfId="54192"/>
    <cellStyle name="Note 2 4 2 2 2 6 8" xfId="54193"/>
    <cellStyle name="Note 2 4 2 2 2 6 9" xfId="54194"/>
    <cellStyle name="Note 2 4 2 2 2 7" xfId="54195"/>
    <cellStyle name="Note 2 4 2 2 2 7 2" xfId="54196"/>
    <cellStyle name="Note 2 4 2 2 2 7 3" xfId="54197"/>
    <cellStyle name="Note 2 4 2 2 2 7 4" xfId="54198"/>
    <cellStyle name="Note 2 4 2 2 2 7 5" xfId="54199"/>
    <cellStyle name="Note 2 4 2 2 2 7 6" xfId="54200"/>
    <cellStyle name="Note 2 4 2 2 2 7 7" xfId="54201"/>
    <cellStyle name="Note 2 4 2 2 2 7 8" xfId="54202"/>
    <cellStyle name="Note 2 4 2 2 2 8" xfId="54203"/>
    <cellStyle name="Note 2 4 2 2 2 9" xfId="54204"/>
    <cellStyle name="Note 2 4 2 2 20" xfId="54205"/>
    <cellStyle name="Note 2 4 2 2 21" xfId="54206"/>
    <cellStyle name="Note 2 4 2 2 22" xfId="54207"/>
    <cellStyle name="Note 2 4 2 2 23" xfId="54208"/>
    <cellStyle name="Note 2 4 2 2 24" xfId="54209"/>
    <cellStyle name="Note 2 4 2 2 25" xfId="54210"/>
    <cellStyle name="Note 2 4 2 2 26" xfId="54211"/>
    <cellStyle name="Note 2 4 2 2 27" xfId="54212"/>
    <cellStyle name="Note 2 4 2 2 3" xfId="54213"/>
    <cellStyle name="Note 2 4 2 2 3 10" xfId="54214"/>
    <cellStyle name="Note 2 4 2 2 3 11" xfId="54215"/>
    <cellStyle name="Note 2 4 2 2 3 12" xfId="54216"/>
    <cellStyle name="Note 2 4 2 2 3 13" xfId="54217"/>
    <cellStyle name="Note 2 4 2 2 3 14" xfId="54218"/>
    <cellStyle name="Note 2 4 2 2 3 15" xfId="54219"/>
    <cellStyle name="Note 2 4 2 2 3 16" xfId="54220"/>
    <cellStyle name="Note 2 4 2 2 3 17" xfId="54221"/>
    <cellStyle name="Note 2 4 2 2 3 18" xfId="54222"/>
    <cellStyle name="Note 2 4 2 2 3 19" xfId="54223"/>
    <cellStyle name="Note 2 4 2 2 3 2" xfId="54224"/>
    <cellStyle name="Note 2 4 2 2 3 2 2" xfId="54225"/>
    <cellStyle name="Note 2 4 2 2 3 2 3" xfId="54226"/>
    <cellStyle name="Note 2 4 2 2 3 2 4" xfId="54227"/>
    <cellStyle name="Note 2 4 2 2 3 2 5" xfId="54228"/>
    <cellStyle name="Note 2 4 2 2 3 2 6" xfId="54229"/>
    <cellStyle name="Note 2 4 2 2 3 2 7" xfId="54230"/>
    <cellStyle name="Note 2 4 2 2 3 2 8" xfId="54231"/>
    <cellStyle name="Note 2 4 2 2 3 20" xfId="54232"/>
    <cellStyle name="Note 2 4 2 2 3 21" xfId="54233"/>
    <cellStyle name="Note 2 4 2 2 3 22" xfId="54234"/>
    <cellStyle name="Note 2 4 2 2 3 23" xfId="54235"/>
    <cellStyle name="Note 2 4 2 2 3 24" xfId="54236"/>
    <cellStyle name="Note 2 4 2 2 3 3" xfId="54237"/>
    <cellStyle name="Note 2 4 2 2 3 3 2" xfId="54238"/>
    <cellStyle name="Note 2 4 2 2 3 3 3" xfId="54239"/>
    <cellStyle name="Note 2 4 2 2 3 3 4" xfId="54240"/>
    <cellStyle name="Note 2 4 2 2 3 3 5" xfId="54241"/>
    <cellStyle name="Note 2 4 2 2 3 3 6" xfId="54242"/>
    <cellStyle name="Note 2 4 2 2 3 3 7" xfId="54243"/>
    <cellStyle name="Note 2 4 2 2 3 3 8" xfId="54244"/>
    <cellStyle name="Note 2 4 2 2 3 4" xfId="54245"/>
    <cellStyle name="Note 2 4 2 2 3 4 2" xfId="54246"/>
    <cellStyle name="Note 2 4 2 2 3 4 3" xfId="54247"/>
    <cellStyle name="Note 2 4 2 2 3 4 4" xfId="54248"/>
    <cellStyle name="Note 2 4 2 2 3 4 5" xfId="54249"/>
    <cellStyle name="Note 2 4 2 2 3 4 6" xfId="54250"/>
    <cellStyle name="Note 2 4 2 2 3 4 7" xfId="54251"/>
    <cellStyle name="Note 2 4 2 2 3 4 8" xfId="54252"/>
    <cellStyle name="Note 2 4 2 2 3 5" xfId="54253"/>
    <cellStyle name="Note 2 4 2 2 3 5 2" xfId="54254"/>
    <cellStyle name="Note 2 4 2 2 3 5 3" xfId="54255"/>
    <cellStyle name="Note 2 4 2 2 3 5 4" xfId="54256"/>
    <cellStyle name="Note 2 4 2 2 3 5 5" xfId="54257"/>
    <cellStyle name="Note 2 4 2 2 3 5 6" xfId="54258"/>
    <cellStyle name="Note 2 4 2 2 3 5 7" xfId="54259"/>
    <cellStyle name="Note 2 4 2 2 3 5 8" xfId="54260"/>
    <cellStyle name="Note 2 4 2 2 3 6" xfId="54261"/>
    <cellStyle name="Note 2 4 2 2 3 6 2" xfId="54262"/>
    <cellStyle name="Note 2 4 2 2 3 6 3" xfId="54263"/>
    <cellStyle name="Note 2 4 2 2 3 6 4" xfId="54264"/>
    <cellStyle name="Note 2 4 2 2 3 6 5" xfId="54265"/>
    <cellStyle name="Note 2 4 2 2 3 6 6" xfId="54266"/>
    <cellStyle name="Note 2 4 2 2 3 6 7" xfId="54267"/>
    <cellStyle name="Note 2 4 2 2 3 6 8" xfId="54268"/>
    <cellStyle name="Note 2 4 2 2 3 7" xfId="54269"/>
    <cellStyle name="Note 2 4 2 2 3 7 2" xfId="54270"/>
    <cellStyle name="Note 2 4 2 2 3 7 3" xfId="54271"/>
    <cellStyle name="Note 2 4 2 2 3 7 4" xfId="54272"/>
    <cellStyle name="Note 2 4 2 2 3 7 5" xfId="54273"/>
    <cellStyle name="Note 2 4 2 2 3 7 6" xfId="54274"/>
    <cellStyle name="Note 2 4 2 2 3 7 7" xfId="54275"/>
    <cellStyle name="Note 2 4 2 2 3 7 8" xfId="54276"/>
    <cellStyle name="Note 2 4 2 2 3 8" xfId="54277"/>
    <cellStyle name="Note 2 4 2 2 3 9" xfId="54278"/>
    <cellStyle name="Note 2 4 2 2 4" xfId="54279"/>
    <cellStyle name="Note 2 4 2 2 4 10" xfId="54280"/>
    <cellStyle name="Note 2 4 2 2 4 11" xfId="54281"/>
    <cellStyle name="Note 2 4 2 2 4 12" xfId="54282"/>
    <cellStyle name="Note 2 4 2 2 4 13" xfId="54283"/>
    <cellStyle name="Note 2 4 2 2 4 14" xfId="54284"/>
    <cellStyle name="Note 2 4 2 2 4 15" xfId="54285"/>
    <cellStyle name="Note 2 4 2 2 4 16" xfId="54286"/>
    <cellStyle name="Note 2 4 2 2 4 17" xfId="54287"/>
    <cellStyle name="Note 2 4 2 2 4 18" xfId="54288"/>
    <cellStyle name="Note 2 4 2 2 4 2" xfId="54289"/>
    <cellStyle name="Note 2 4 2 2 4 3" xfId="54290"/>
    <cellStyle name="Note 2 4 2 2 4 4" xfId="54291"/>
    <cellStyle name="Note 2 4 2 2 4 5" xfId="54292"/>
    <cellStyle name="Note 2 4 2 2 4 6" xfId="54293"/>
    <cellStyle name="Note 2 4 2 2 4 7" xfId="54294"/>
    <cellStyle name="Note 2 4 2 2 4 8" xfId="54295"/>
    <cellStyle name="Note 2 4 2 2 4 9" xfId="54296"/>
    <cellStyle name="Note 2 4 2 2 5" xfId="54297"/>
    <cellStyle name="Note 2 4 2 2 5 10" xfId="54298"/>
    <cellStyle name="Note 2 4 2 2 5 11" xfId="54299"/>
    <cellStyle name="Note 2 4 2 2 5 12" xfId="54300"/>
    <cellStyle name="Note 2 4 2 2 5 13" xfId="54301"/>
    <cellStyle name="Note 2 4 2 2 5 14" xfId="54302"/>
    <cellStyle name="Note 2 4 2 2 5 15" xfId="54303"/>
    <cellStyle name="Note 2 4 2 2 5 16" xfId="54304"/>
    <cellStyle name="Note 2 4 2 2 5 17" xfId="54305"/>
    <cellStyle name="Note 2 4 2 2 5 18" xfId="54306"/>
    <cellStyle name="Note 2 4 2 2 5 2" xfId="54307"/>
    <cellStyle name="Note 2 4 2 2 5 3" xfId="54308"/>
    <cellStyle name="Note 2 4 2 2 5 4" xfId="54309"/>
    <cellStyle name="Note 2 4 2 2 5 5" xfId="54310"/>
    <cellStyle name="Note 2 4 2 2 5 6" xfId="54311"/>
    <cellStyle name="Note 2 4 2 2 5 7" xfId="54312"/>
    <cellStyle name="Note 2 4 2 2 5 8" xfId="54313"/>
    <cellStyle name="Note 2 4 2 2 5 9" xfId="54314"/>
    <cellStyle name="Note 2 4 2 2 6" xfId="54315"/>
    <cellStyle name="Note 2 4 2 2 6 10" xfId="54316"/>
    <cellStyle name="Note 2 4 2 2 6 11" xfId="54317"/>
    <cellStyle name="Note 2 4 2 2 6 12" xfId="54318"/>
    <cellStyle name="Note 2 4 2 2 6 13" xfId="54319"/>
    <cellStyle name="Note 2 4 2 2 6 14" xfId="54320"/>
    <cellStyle name="Note 2 4 2 2 6 15" xfId="54321"/>
    <cellStyle name="Note 2 4 2 2 6 16" xfId="54322"/>
    <cellStyle name="Note 2 4 2 2 6 17" xfId="54323"/>
    <cellStyle name="Note 2 4 2 2 6 18" xfId="54324"/>
    <cellStyle name="Note 2 4 2 2 6 2" xfId="54325"/>
    <cellStyle name="Note 2 4 2 2 6 3" xfId="54326"/>
    <cellStyle name="Note 2 4 2 2 6 4" xfId="54327"/>
    <cellStyle name="Note 2 4 2 2 6 5" xfId="54328"/>
    <cellStyle name="Note 2 4 2 2 6 6" xfId="54329"/>
    <cellStyle name="Note 2 4 2 2 6 7" xfId="54330"/>
    <cellStyle name="Note 2 4 2 2 6 8" xfId="54331"/>
    <cellStyle name="Note 2 4 2 2 6 9" xfId="54332"/>
    <cellStyle name="Note 2 4 2 2 7" xfId="54333"/>
    <cellStyle name="Note 2 4 2 2 7 2" xfId="54334"/>
    <cellStyle name="Note 2 4 2 2 7 3" xfId="54335"/>
    <cellStyle name="Note 2 4 2 2 7 4" xfId="54336"/>
    <cellStyle name="Note 2 4 2 2 7 5" xfId="54337"/>
    <cellStyle name="Note 2 4 2 2 7 6" xfId="54338"/>
    <cellStyle name="Note 2 4 2 2 7 7" xfId="54339"/>
    <cellStyle name="Note 2 4 2 2 7 8" xfId="54340"/>
    <cellStyle name="Note 2 4 2 2 7 9" xfId="54341"/>
    <cellStyle name="Note 2 4 2 2 8" xfId="54342"/>
    <cellStyle name="Note 2 4 2 2 8 2" xfId="54343"/>
    <cellStyle name="Note 2 4 2 2 8 3" xfId="54344"/>
    <cellStyle name="Note 2 4 2 2 8 4" xfId="54345"/>
    <cellStyle name="Note 2 4 2 2 8 5" xfId="54346"/>
    <cellStyle name="Note 2 4 2 2 8 6" xfId="54347"/>
    <cellStyle name="Note 2 4 2 2 8 7" xfId="54348"/>
    <cellStyle name="Note 2 4 2 2 8 8" xfId="54349"/>
    <cellStyle name="Note 2 4 2 2 8 9" xfId="54350"/>
    <cellStyle name="Note 2 4 2 2 9" xfId="54351"/>
    <cellStyle name="Note 2 4 2 2 9 2" xfId="54352"/>
    <cellStyle name="Note 2 4 2 2 9 3" xfId="54353"/>
    <cellStyle name="Note 2 4 2 2 9 4" xfId="54354"/>
    <cellStyle name="Note 2 4 2 2 9 5" xfId="54355"/>
    <cellStyle name="Note 2 4 2 2 9 6" xfId="54356"/>
    <cellStyle name="Note 2 4 2 2 9 7" xfId="54357"/>
    <cellStyle name="Note 2 4 2 2 9 8" xfId="54358"/>
    <cellStyle name="Note 2 4 2 20" xfId="54359"/>
    <cellStyle name="Note 2 4 2 21" xfId="54360"/>
    <cellStyle name="Note 2 4 2 22" xfId="54361"/>
    <cellStyle name="Note 2 4 2 23" xfId="54362"/>
    <cellStyle name="Note 2 4 2 24" xfId="54363"/>
    <cellStyle name="Note 2 4 2 25" xfId="54364"/>
    <cellStyle name="Note 2 4 2 26" xfId="54365"/>
    <cellStyle name="Note 2 4 2 27" xfId="54366"/>
    <cellStyle name="Note 2 4 2 3" xfId="54367"/>
    <cellStyle name="Note 2 4 2 3 10" xfId="54368"/>
    <cellStyle name="Note 2 4 2 3 11" xfId="54369"/>
    <cellStyle name="Note 2 4 2 3 12" xfId="54370"/>
    <cellStyle name="Note 2 4 2 3 13" xfId="54371"/>
    <cellStyle name="Note 2 4 2 3 14" xfId="54372"/>
    <cellStyle name="Note 2 4 2 3 15" xfId="54373"/>
    <cellStyle name="Note 2 4 2 3 16" xfId="54374"/>
    <cellStyle name="Note 2 4 2 3 17" xfId="54375"/>
    <cellStyle name="Note 2 4 2 3 18" xfId="54376"/>
    <cellStyle name="Note 2 4 2 3 19" xfId="54377"/>
    <cellStyle name="Note 2 4 2 3 2" xfId="54378"/>
    <cellStyle name="Note 2 4 2 3 2 2" xfId="54379"/>
    <cellStyle name="Note 2 4 2 3 2 2 2" xfId="54380"/>
    <cellStyle name="Note 2 4 2 3 2 3" xfId="54381"/>
    <cellStyle name="Note 2 4 2 3 2 3 2" xfId="54382"/>
    <cellStyle name="Note 2 4 2 3 2 4" xfId="54383"/>
    <cellStyle name="Note 2 4 2 3 2 4 2" xfId="54384"/>
    <cellStyle name="Note 2 4 2 3 2 5" xfId="54385"/>
    <cellStyle name="Note 2 4 2 3 2 6" xfId="54386"/>
    <cellStyle name="Note 2 4 2 3 2 7" xfId="54387"/>
    <cellStyle name="Note 2 4 2 3 2 8" xfId="54388"/>
    <cellStyle name="Note 2 4 2 3 2 9" xfId="54389"/>
    <cellStyle name="Note 2 4 2 3 20" xfId="54390"/>
    <cellStyle name="Note 2 4 2 3 21" xfId="54391"/>
    <cellStyle name="Note 2 4 2 3 22" xfId="54392"/>
    <cellStyle name="Note 2 4 2 3 23" xfId="54393"/>
    <cellStyle name="Note 2 4 2 3 24" xfId="54394"/>
    <cellStyle name="Note 2 4 2 3 25" xfId="54395"/>
    <cellStyle name="Note 2 4 2 3 3" xfId="54396"/>
    <cellStyle name="Note 2 4 2 3 3 2" xfId="54397"/>
    <cellStyle name="Note 2 4 2 3 3 3" xfId="54398"/>
    <cellStyle name="Note 2 4 2 3 3 4" xfId="54399"/>
    <cellStyle name="Note 2 4 2 3 3 5" xfId="54400"/>
    <cellStyle name="Note 2 4 2 3 3 6" xfId="54401"/>
    <cellStyle name="Note 2 4 2 3 3 7" xfId="54402"/>
    <cellStyle name="Note 2 4 2 3 3 8" xfId="54403"/>
    <cellStyle name="Note 2 4 2 3 3 9" xfId="54404"/>
    <cellStyle name="Note 2 4 2 3 4" xfId="54405"/>
    <cellStyle name="Note 2 4 2 3 4 2" xfId="54406"/>
    <cellStyle name="Note 2 4 2 3 4 3" xfId="54407"/>
    <cellStyle name="Note 2 4 2 3 4 4" xfId="54408"/>
    <cellStyle name="Note 2 4 2 3 4 5" xfId="54409"/>
    <cellStyle name="Note 2 4 2 3 4 6" xfId="54410"/>
    <cellStyle name="Note 2 4 2 3 4 7" xfId="54411"/>
    <cellStyle name="Note 2 4 2 3 4 8" xfId="54412"/>
    <cellStyle name="Note 2 4 2 3 4 9" xfId="54413"/>
    <cellStyle name="Note 2 4 2 3 5" xfId="54414"/>
    <cellStyle name="Note 2 4 2 3 5 2" xfId="54415"/>
    <cellStyle name="Note 2 4 2 3 5 3" xfId="54416"/>
    <cellStyle name="Note 2 4 2 3 5 4" xfId="54417"/>
    <cellStyle name="Note 2 4 2 3 5 5" xfId="54418"/>
    <cellStyle name="Note 2 4 2 3 5 6" xfId="54419"/>
    <cellStyle name="Note 2 4 2 3 5 7" xfId="54420"/>
    <cellStyle name="Note 2 4 2 3 5 8" xfId="54421"/>
    <cellStyle name="Note 2 4 2 3 5 9" xfId="54422"/>
    <cellStyle name="Note 2 4 2 3 6" xfId="54423"/>
    <cellStyle name="Note 2 4 2 3 6 2" xfId="54424"/>
    <cellStyle name="Note 2 4 2 3 6 3" xfId="54425"/>
    <cellStyle name="Note 2 4 2 3 6 4" xfId="54426"/>
    <cellStyle name="Note 2 4 2 3 6 5" xfId="54427"/>
    <cellStyle name="Note 2 4 2 3 6 6" xfId="54428"/>
    <cellStyle name="Note 2 4 2 3 6 7" xfId="54429"/>
    <cellStyle name="Note 2 4 2 3 6 8" xfId="54430"/>
    <cellStyle name="Note 2 4 2 3 6 9" xfId="54431"/>
    <cellStyle name="Note 2 4 2 3 7" xfId="54432"/>
    <cellStyle name="Note 2 4 2 3 7 2" xfId="54433"/>
    <cellStyle name="Note 2 4 2 3 7 3" xfId="54434"/>
    <cellStyle name="Note 2 4 2 3 7 4" xfId="54435"/>
    <cellStyle name="Note 2 4 2 3 7 5" xfId="54436"/>
    <cellStyle name="Note 2 4 2 3 7 6" xfId="54437"/>
    <cellStyle name="Note 2 4 2 3 7 7" xfId="54438"/>
    <cellStyle name="Note 2 4 2 3 7 8" xfId="54439"/>
    <cellStyle name="Note 2 4 2 3 8" xfId="54440"/>
    <cellStyle name="Note 2 4 2 3 9" xfId="54441"/>
    <cellStyle name="Note 2 4 2 4" xfId="54442"/>
    <cellStyle name="Note 2 4 2 4 10" xfId="54443"/>
    <cellStyle name="Note 2 4 2 4 11" xfId="54444"/>
    <cellStyle name="Note 2 4 2 4 12" xfId="54445"/>
    <cellStyle name="Note 2 4 2 4 13" xfId="54446"/>
    <cellStyle name="Note 2 4 2 4 14" xfId="54447"/>
    <cellStyle name="Note 2 4 2 4 15" xfId="54448"/>
    <cellStyle name="Note 2 4 2 4 16" xfId="54449"/>
    <cellStyle name="Note 2 4 2 4 17" xfId="54450"/>
    <cellStyle name="Note 2 4 2 4 18" xfId="54451"/>
    <cellStyle name="Note 2 4 2 4 2" xfId="54452"/>
    <cellStyle name="Note 2 4 2 4 3" xfId="54453"/>
    <cellStyle name="Note 2 4 2 4 4" xfId="54454"/>
    <cellStyle name="Note 2 4 2 4 5" xfId="54455"/>
    <cellStyle name="Note 2 4 2 4 6" xfId="54456"/>
    <cellStyle name="Note 2 4 2 4 7" xfId="54457"/>
    <cellStyle name="Note 2 4 2 4 8" xfId="54458"/>
    <cellStyle name="Note 2 4 2 4 9" xfId="54459"/>
    <cellStyle name="Note 2 4 2 5" xfId="54460"/>
    <cellStyle name="Note 2 4 2 5 10" xfId="54461"/>
    <cellStyle name="Note 2 4 2 5 11" xfId="54462"/>
    <cellStyle name="Note 2 4 2 5 12" xfId="54463"/>
    <cellStyle name="Note 2 4 2 5 13" xfId="54464"/>
    <cellStyle name="Note 2 4 2 5 14" xfId="54465"/>
    <cellStyle name="Note 2 4 2 5 15" xfId="54466"/>
    <cellStyle name="Note 2 4 2 5 16" xfId="54467"/>
    <cellStyle name="Note 2 4 2 5 17" xfId="54468"/>
    <cellStyle name="Note 2 4 2 5 18" xfId="54469"/>
    <cellStyle name="Note 2 4 2 5 2" xfId="54470"/>
    <cellStyle name="Note 2 4 2 5 3" xfId="54471"/>
    <cellStyle name="Note 2 4 2 5 4" xfId="54472"/>
    <cellStyle name="Note 2 4 2 5 5" xfId="54473"/>
    <cellStyle name="Note 2 4 2 5 6" xfId="54474"/>
    <cellStyle name="Note 2 4 2 5 7" xfId="54475"/>
    <cellStyle name="Note 2 4 2 5 8" xfId="54476"/>
    <cellStyle name="Note 2 4 2 5 9" xfId="54477"/>
    <cellStyle name="Note 2 4 2 6" xfId="54478"/>
    <cellStyle name="Note 2 4 2 6 10" xfId="54479"/>
    <cellStyle name="Note 2 4 2 6 11" xfId="54480"/>
    <cellStyle name="Note 2 4 2 6 12" xfId="54481"/>
    <cellStyle name="Note 2 4 2 6 13" xfId="54482"/>
    <cellStyle name="Note 2 4 2 6 14" xfId="54483"/>
    <cellStyle name="Note 2 4 2 6 15" xfId="54484"/>
    <cellStyle name="Note 2 4 2 6 16" xfId="54485"/>
    <cellStyle name="Note 2 4 2 6 17" xfId="54486"/>
    <cellStyle name="Note 2 4 2 6 18" xfId="54487"/>
    <cellStyle name="Note 2 4 2 6 2" xfId="54488"/>
    <cellStyle name="Note 2 4 2 6 3" xfId="54489"/>
    <cellStyle name="Note 2 4 2 6 4" xfId="54490"/>
    <cellStyle name="Note 2 4 2 6 5" xfId="54491"/>
    <cellStyle name="Note 2 4 2 6 6" xfId="54492"/>
    <cellStyle name="Note 2 4 2 6 7" xfId="54493"/>
    <cellStyle name="Note 2 4 2 6 8" xfId="54494"/>
    <cellStyle name="Note 2 4 2 6 9" xfId="54495"/>
    <cellStyle name="Note 2 4 2 7" xfId="54496"/>
    <cellStyle name="Note 2 4 2 7 10" xfId="54497"/>
    <cellStyle name="Note 2 4 2 7 11" xfId="54498"/>
    <cellStyle name="Note 2 4 2 7 12" xfId="54499"/>
    <cellStyle name="Note 2 4 2 7 13" xfId="54500"/>
    <cellStyle name="Note 2 4 2 7 14" xfId="54501"/>
    <cellStyle name="Note 2 4 2 7 15" xfId="54502"/>
    <cellStyle name="Note 2 4 2 7 16" xfId="54503"/>
    <cellStyle name="Note 2 4 2 7 17" xfId="54504"/>
    <cellStyle name="Note 2 4 2 7 18" xfId="54505"/>
    <cellStyle name="Note 2 4 2 7 2" xfId="54506"/>
    <cellStyle name="Note 2 4 2 7 3" xfId="54507"/>
    <cellStyle name="Note 2 4 2 7 4" xfId="54508"/>
    <cellStyle name="Note 2 4 2 7 5" xfId="54509"/>
    <cellStyle name="Note 2 4 2 7 6" xfId="54510"/>
    <cellStyle name="Note 2 4 2 7 7" xfId="54511"/>
    <cellStyle name="Note 2 4 2 7 8" xfId="54512"/>
    <cellStyle name="Note 2 4 2 7 9" xfId="54513"/>
    <cellStyle name="Note 2 4 2 8" xfId="54514"/>
    <cellStyle name="Note 2 4 2 8 2" xfId="54515"/>
    <cellStyle name="Note 2 4 2 8 3" xfId="54516"/>
    <cellStyle name="Note 2 4 2 8 4" xfId="54517"/>
    <cellStyle name="Note 2 4 2 8 5" xfId="54518"/>
    <cellStyle name="Note 2 4 2 8 6" xfId="54519"/>
    <cellStyle name="Note 2 4 2 8 7" xfId="54520"/>
    <cellStyle name="Note 2 4 2 8 8" xfId="54521"/>
    <cellStyle name="Note 2 4 2 8 9" xfId="54522"/>
    <cellStyle name="Note 2 4 2 9" xfId="54523"/>
    <cellStyle name="Note 2 4 2 9 2" xfId="54524"/>
    <cellStyle name="Note 2 4 2 9 3" xfId="54525"/>
    <cellStyle name="Note 2 4 2 9 4" xfId="54526"/>
    <cellStyle name="Note 2 4 2 9 5" xfId="54527"/>
    <cellStyle name="Note 2 4 2 9 6" xfId="54528"/>
    <cellStyle name="Note 2 4 2 9 7" xfId="54529"/>
    <cellStyle name="Note 2 4 2 9 8" xfId="54530"/>
    <cellStyle name="Note 2 4 2 9 9" xfId="54531"/>
    <cellStyle name="Note 2 4 20" xfId="54532"/>
    <cellStyle name="Note 2 4 21" xfId="54533"/>
    <cellStyle name="Note 2 4 22" xfId="54534"/>
    <cellStyle name="Note 2 4 23" xfId="54535"/>
    <cellStyle name="Note 2 4 24" xfId="54536"/>
    <cellStyle name="Note 2 4 25" xfId="54537"/>
    <cellStyle name="Note 2 4 26" xfId="54538"/>
    <cellStyle name="Note 2 4 27" xfId="54539"/>
    <cellStyle name="Note 2 4 28" xfId="54540"/>
    <cellStyle name="Note 2 4 3" xfId="54541"/>
    <cellStyle name="Note 2 4 3 10" xfId="54542"/>
    <cellStyle name="Note 2 4 3 10 2" xfId="54543"/>
    <cellStyle name="Note 2 4 3 10 3" xfId="54544"/>
    <cellStyle name="Note 2 4 3 10 4" xfId="54545"/>
    <cellStyle name="Note 2 4 3 10 5" xfId="54546"/>
    <cellStyle name="Note 2 4 3 10 6" xfId="54547"/>
    <cellStyle name="Note 2 4 3 10 7" xfId="54548"/>
    <cellStyle name="Note 2 4 3 10 8" xfId="54549"/>
    <cellStyle name="Note 2 4 3 11" xfId="54550"/>
    <cellStyle name="Note 2 4 3 12" xfId="54551"/>
    <cellStyle name="Note 2 4 3 13" xfId="54552"/>
    <cellStyle name="Note 2 4 3 14" xfId="54553"/>
    <cellStyle name="Note 2 4 3 15" xfId="54554"/>
    <cellStyle name="Note 2 4 3 16" xfId="54555"/>
    <cellStyle name="Note 2 4 3 17" xfId="54556"/>
    <cellStyle name="Note 2 4 3 18" xfId="54557"/>
    <cellStyle name="Note 2 4 3 19" xfId="54558"/>
    <cellStyle name="Note 2 4 3 2" xfId="54559"/>
    <cellStyle name="Note 2 4 3 2 10" xfId="54560"/>
    <cellStyle name="Note 2 4 3 2 11" xfId="54561"/>
    <cellStyle name="Note 2 4 3 2 12" xfId="54562"/>
    <cellStyle name="Note 2 4 3 2 13" xfId="54563"/>
    <cellStyle name="Note 2 4 3 2 14" xfId="54564"/>
    <cellStyle name="Note 2 4 3 2 15" xfId="54565"/>
    <cellStyle name="Note 2 4 3 2 16" xfId="54566"/>
    <cellStyle name="Note 2 4 3 2 17" xfId="54567"/>
    <cellStyle name="Note 2 4 3 2 18" xfId="54568"/>
    <cellStyle name="Note 2 4 3 2 19" xfId="54569"/>
    <cellStyle name="Note 2 4 3 2 2" xfId="54570"/>
    <cellStyle name="Note 2 4 3 2 2 2" xfId="54571"/>
    <cellStyle name="Note 2 4 3 2 2 2 2" xfId="54572"/>
    <cellStyle name="Note 2 4 3 2 2 3" xfId="54573"/>
    <cellStyle name="Note 2 4 3 2 2 3 2" xfId="54574"/>
    <cellStyle name="Note 2 4 3 2 2 4" xfId="54575"/>
    <cellStyle name="Note 2 4 3 2 2 4 2" xfId="54576"/>
    <cellStyle name="Note 2 4 3 2 2 5" xfId="54577"/>
    <cellStyle name="Note 2 4 3 2 2 6" xfId="54578"/>
    <cellStyle name="Note 2 4 3 2 2 7" xfId="54579"/>
    <cellStyle name="Note 2 4 3 2 2 8" xfId="54580"/>
    <cellStyle name="Note 2 4 3 2 2 9" xfId="54581"/>
    <cellStyle name="Note 2 4 3 2 20" xfId="54582"/>
    <cellStyle name="Note 2 4 3 2 21" xfId="54583"/>
    <cellStyle name="Note 2 4 3 2 22" xfId="54584"/>
    <cellStyle name="Note 2 4 3 2 23" xfId="54585"/>
    <cellStyle name="Note 2 4 3 2 24" xfId="54586"/>
    <cellStyle name="Note 2 4 3 2 25" xfId="54587"/>
    <cellStyle name="Note 2 4 3 2 3" xfId="54588"/>
    <cellStyle name="Note 2 4 3 2 3 2" xfId="54589"/>
    <cellStyle name="Note 2 4 3 2 3 3" xfId="54590"/>
    <cellStyle name="Note 2 4 3 2 3 4" xfId="54591"/>
    <cellStyle name="Note 2 4 3 2 3 5" xfId="54592"/>
    <cellStyle name="Note 2 4 3 2 3 6" xfId="54593"/>
    <cellStyle name="Note 2 4 3 2 3 7" xfId="54594"/>
    <cellStyle name="Note 2 4 3 2 3 8" xfId="54595"/>
    <cellStyle name="Note 2 4 3 2 3 9" xfId="54596"/>
    <cellStyle name="Note 2 4 3 2 4" xfId="54597"/>
    <cellStyle name="Note 2 4 3 2 4 2" xfId="54598"/>
    <cellStyle name="Note 2 4 3 2 4 3" xfId="54599"/>
    <cellStyle name="Note 2 4 3 2 4 4" xfId="54600"/>
    <cellStyle name="Note 2 4 3 2 4 5" xfId="54601"/>
    <cellStyle name="Note 2 4 3 2 4 6" xfId="54602"/>
    <cellStyle name="Note 2 4 3 2 4 7" xfId="54603"/>
    <cellStyle name="Note 2 4 3 2 4 8" xfId="54604"/>
    <cellStyle name="Note 2 4 3 2 4 9" xfId="54605"/>
    <cellStyle name="Note 2 4 3 2 5" xfId="54606"/>
    <cellStyle name="Note 2 4 3 2 5 2" xfId="54607"/>
    <cellStyle name="Note 2 4 3 2 5 3" xfId="54608"/>
    <cellStyle name="Note 2 4 3 2 5 4" xfId="54609"/>
    <cellStyle name="Note 2 4 3 2 5 5" xfId="54610"/>
    <cellStyle name="Note 2 4 3 2 5 6" xfId="54611"/>
    <cellStyle name="Note 2 4 3 2 5 7" xfId="54612"/>
    <cellStyle name="Note 2 4 3 2 5 8" xfId="54613"/>
    <cellStyle name="Note 2 4 3 2 5 9" xfId="54614"/>
    <cellStyle name="Note 2 4 3 2 6" xfId="54615"/>
    <cellStyle name="Note 2 4 3 2 6 2" xfId="54616"/>
    <cellStyle name="Note 2 4 3 2 6 3" xfId="54617"/>
    <cellStyle name="Note 2 4 3 2 6 4" xfId="54618"/>
    <cellStyle name="Note 2 4 3 2 6 5" xfId="54619"/>
    <cellStyle name="Note 2 4 3 2 6 6" xfId="54620"/>
    <cellStyle name="Note 2 4 3 2 6 7" xfId="54621"/>
    <cellStyle name="Note 2 4 3 2 6 8" xfId="54622"/>
    <cellStyle name="Note 2 4 3 2 6 9" xfId="54623"/>
    <cellStyle name="Note 2 4 3 2 7" xfId="54624"/>
    <cellStyle name="Note 2 4 3 2 7 2" xfId="54625"/>
    <cellStyle name="Note 2 4 3 2 7 3" xfId="54626"/>
    <cellStyle name="Note 2 4 3 2 7 4" xfId="54627"/>
    <cellStyle name="Note 2 4 3 2 7 5" xfId="54628"/>
    <cellStyle name="Note 2 4 3 2 7 6" xfId="54629"/>
    <cellStyle name="Note 2 4 3 2 7 7" xfId="54630"/>
    <cellStyle name="Note 2 4 3 2 7 8" xfId="54631"/>
    <cellStyle name="Note 2 4 3 2 8" xfId="54632"/>
    <cellStyle name="Note 2 4 3 2 9" xfId="54633"/>
    <cellStyle name="Note 2 4 3 20" xfId="54634"/>
    <cellStyle name="Note 2 4 3 21" xfId="54635"/>
    <cellStyle name="Note 2 4 3 22" xfId="54636"/>
    <cellStyle name="Note 2 4 3 23" xfId="54637"/>
    <cellStyle name="Note 2 4 3 24" xfId="54638"/>
    <cellStyle name="Note 2 4 3 25" xfId="54639"/>
    <cellStyle name="Note 2 4 3 26" xfId="54640"/>
    <cellStyle name="Note 2 4 3 27" xfId="54641"/>
    <cellStyle name="Note 2 4 3 3" xfId="54642"/>
    <cellStyle name="Note 2 4 3 3 10" xfId="54643"/>
    <cellStyle name="Note 2 4 3 3 11" xfId="54644"/>
    <cellStyle name="Note 2 4 3 3 12" xfId="54645"/>
    <cellStyle name="Note 2 4 3 3 13" xfId="54646"/>
    <cellStyle name="Note 2 4 3 3 14" xfId="54647"/>
    <cellStyle name="Note 2 4 3 3 15" xfId="54648"/>
    <cellStyle name="Note 2 4 3 3 16" xfId="54649"/>
    <cellStyle name="Note 2 4 3 3 17" xfId="54650"/>
    <cellStyle name="Note 2 4 3 3 18" xfId="54651"/>
    <cellStyle name="Note 2 4 3 3 19" xfId="54652"/>
    <cellStyle name="Note 2 4 3 3 2" xfId="54653"/>
    <cellStyle name="Note 2 4 3 3 2 2" xfId="54654"/>
    <cellStyle name="Note 2 4 3 3 2 3" xfId="54655"/>
    <cellStyle name="Note 2 4 3 3 2 4" xfId="54656"/>
    <cellStyle name="Note 2 4 3 3 2 5" xfId="54657"/>
    <cellStyle name="Note 2 4 3 3 2 6" xfId="54658"/>
    <cellStyle name="Note 2 4 3 3 2 7" xfId="54659"/>
    <cellStyle name="Note 2 4 3 3 2 8" xfId="54660"/>
    <cellStyle name="Note 2 4 3 3 20" xfId="54661"/>
    <cellStyle name="Note 2 4 3 3 21" xfId="54662"/>
    <cellStyle name="Note 2 4 3 3 22" xfId="54663"/>
    <cellStyle name="Note 2 4 3 3 23" xfId="54664"/>
    <cellStyle name="Note 2 4 3 3 24" xfId="54665"/>
    <cellStyle name="Note 2 4 3 3 3" xfId="54666"/>
    <cellStyle name="Note 2 4 3 3 3 2" xfId="54667"/>
    <cellStyle name="Note 2 4 3 3 3 3" xfId="54668"/>
    <cellStyle name="Note 2 4 3 3 3 4" xfId="54669"/>
    <cellStyle name="Note 2 4 3 3 3 5" xfId="54670"/>
    <cellStyle name="Note 2 4 3 3 3 6" xfId="54671"/>
    <cellStyle name="Note 2 4 3 3 3 7" xfId="54672"/>
    <cellStyle name="Note 2 4 3 3 3 8" xfId="54673"/>
    <cellStyle name="Note 2 4 3 3 4" xfId="54674"/>
    <cellStyle name="Note 2 4 3 3 4 2" xfId="54675"/>
    <cellStyle name="Note 2 4 3 3 4 3" xfId="54676"/>
    <cellStyle name="Note 2 4 3 3 4 4" xfId="54677"/>
    <cellStyle name="Note 2 4 3 3 4 5" xfId="54678"/>
    <cellStyle name="Note 2 4 3 3 4 6" xfId="54679"/>
    <cellStyle name="Note 2 4 3 3 4 7" xfId="54680"/>
    <cellStyle name="Note 2 4 3 3 4 8" xfId="54681"/>
    <cellStyle name="Note 2 4 3 3 5" xfId="54682"/>
    <cellStyle name="Note 2 4 3 3 5 2" xfId="54683"/>
    <cellStyle name="Note 2 4 3 3 5 3" xfId="54684"/>
    <cellStyle name="Note 2 4 3 3 5 4" xfId="54685"/>
    <cellStyle name="Note 2 4 3 3 5 5" xfId="54686"/>
    <cellStyle name="Note 2 4 3 3 5 6" xfId="54687"/>
    <cellStyle name="Note 2 4 3 3 5 7" xfId="54688"/>
    <cellStyle name="Note 2 4 3 3 5 8" xfId="54689"/>
    <cellStyle name="Note 2 4 3 3 6" xfId="54690"/>
    <cellStyle name="Note 2 4 3 3 6 2" xfId="54691"/>
    <cellStyle name="Note 2 4 3 3 6 3" xfId="54692"/>
    <cellStyle name="Note 2 4 3 3 6 4" xfId="54693"/>
    <cellStyle name="Note 2 4 3 3 6 5" xfId="54694"/>
    <cellStyle name="Note 2 4 3 3 6 6" xfId="54695"/>
    <cellStyle name="Note 2 4 3 3 6 7" xfId="54696"/>
    <cellStyle name="Note 2 4 3 3 6 8" xfId="54697"/>
    <cellStyle name="Note 2 4 3 3 7" xfId="54698"/>
    <cellStyle name="Note 2 4 3 3 7 2" xfId="54699"/>
    <cellStyle name="Note 2 4 3 3 7 3" xfId="54700"/>
    <cellStyle name="Note 2 4 3 3 7 4" xfId="54701"/>
    <cellStyle name="Note 2 4 3 3 7 5" xfId="54702"/>
    <cellStyle name="Note 2 4 3 3 7 6" xfId="54703"/>
    <cellStyle name="Note 2 4 3 3 7 7" xfId="54704"/>
    <cellStyle name="Note 2 4 3 3 7 8" xfId="54705"/>
    <cellStyle name="Note 2 4 3 3 8" xfId="54706"/>
    <cellStyle name="Note 2 4 3 3 9" xfId="54707"/>
    <cellStyle name="Note 2 4 3 4" xfId="54708"/>
    <cellStyle name="Note 2 4 3 4 10" xfId="54709"/>
    <cellStyle name="Note 2 4 3 4 11" xfId="54710"/>
    <cellStyle name="Note 2 4 3 4 12" xfId="54711"/>
    <cellStyle name="Note 2 4 3 4 13" xfId="54712"/>
    <cellStyle name="Note 2 4 3 4 14" xfId="54713"/>
    <cellStyle name="Note 2 4 3 4 15" xfId="54714"/>
    <cellStyle name="Note 2 4 3 4 16" xfId="54715"/>
    <cellStyle name="Note 2 4 3 4 17" xfId="54716"/>
    <cellStyle name="Note 2 4 3 4 18" xfId="54717"/>
    <cellStyle name="Note 2 4 3 4 2" xfId="54718"/>
    <cellStyle name="Note 2 4 3 4 3" xfId="54719"/>
    <cellStyle name="Note 2 4 3 4 4" xfId="54720"/>
    <cellStyle name="Note 2 4 3 4 5" xfId="54721"/>
    <cellStyle name="Note 2 4 3 4 6" xfId="54722"/>
    <cellStyle name="Note 2 4 3 4 7" xfId="54723"/>
    <cellStyle name="Note 2 4 3 4 8" xfId="54724"/>
    <cellStyle name="Note 2 4 3 4 9" xfId="54725"/>
    <cellStyle name="Note 2 4 3 5" xfId="54726"/>
    <cellStyle name="Note 2 4 3 5 10" xfId="54727"/>
    <cellStyle name="Note 2 4 3 5 11" xfId="54728"/>
    <cellStyle name="Note 2 4 3 5 12" xfId="54729"/>
    <cellStyle name="Note 2 4 3 5 13" xfId="54730"/>
    <cellStyle name="Note 2 4 3 5 14" xfId="54731"/>
    <cellStyle name="Note 2 4 3 5 15" xfId="54732"/>
    <cellStyle name="Note 2 4 3 5 16" xfId="54733"/>
    <cellStyle name="Note 2 4 3 5 17" xfId="54734"/>
    <cellStyle name="Note 2 4 3 5 18" xfId="54735"/>
    <cellStyle name="Note 2 4 3 5 2" xfId="54736"/>
    <cellStyle name="Note 2 4 3 5 3" xfId="54737"/>
    <cellStyle name="Note 2 4 3 5 4" xfId="54738"/>
    <cellStyle name="Note 2 4 3 5 5" xfId="54739"/>
    <cellStyle name="Note 2 4 3 5 6" xfId="54740"/>
    <cellStyle name="Note 2 4 3 5 7" xfId="54741"/>
    <cellStyle name="Note 2 4 3 5 8" xfId="54742"/>
    <cellStyle name="Note 2 4 3 5 9" xfId="54743"/>
    <cellStyle name="Note 2 4 3 6" xfId="54744"/>
    <cellStyle name="Note 2 4 3 6 10" xfId="54745"/>
    <cellStyle name="Note 2 4 3 6 11" xfId="54746"/>
    <cellStyle name="Note 2 4 3 6 12" xfId="54747"/>
    <cellStyle name="Note 2 4 3 6 13" xfId="54748"/>
    <cellStyle name="Note 2 4 3 6 14" xfId="54749"/>
    <cellStyle name="Note 2 4 3 6 15" xfId="54750"/>
    <cellStyle name="Note 2 4 3 6 16" xfId="54751"/>
    <cellStyle name="Note 2 4 3 6 17" xfId="54752"/>
    <cellStyle name="Note 2 4 3 6 18" xfId="54753"/>
    <cellStyle name="Note 2 4 3 6 2" xfId="54754"/>
    <cellStyle name="Note 2 4 3 6 3" xfId="54755"/>
    <cellStyle name="Note 2 4 3 6 4" xfId="54756"/>
    <cellStyle name="Note 2 4 3 6 5" xfId="54757"/>
    <cellStyle name="Note 2 4 3 6 6" xfId="54758"/>
    <cellStyle name="Note 2 4 3 6 7" xfId="54759"/>
    <cellStyle name="Note 2 4 3 6 8" xfId="54760"/>
    <cellStyle name="Note 2 4 3 6 9" xfId="54761"/>
    <cellStyle name="Note 2 4 3 7" xfId="54762"/>
    <cellStyle name="Note 2 4 3 7 2" xfId="54763"/>
    <cellStyle name="Note 2 4 3 7 3" xfId="54764"/>
    <cellStyle name="Note 2 4 3 7 4" xfId="54765"/>
    <cellStyle name="Note 2 4 3 7 5" xfId="54766"/>
    <cellStyle name="Note 2 4 3 7 6" xfId="54767"/>
    <cellStyle name="Note 2 4 3 7 7" xfId="54768"/>
    <cellStyle name="Note 2 4 3 7 8" xfId="54769"/>
    <cellStyle name="Note 2 4 3 7 9" xfId="54770"/>
    <cellStyle name="Note 2 4 3 8" xfId="54771"/>
    <cellStyle name="Note 2 4 3 8 2" xfId="54772"/>
    <cellStyle name="Note 2 4 3 8 3" xfId="54773"/>
    <cellStyle name="Note 2 4 3 8 4" xfId="54774"/>
    <cellStyle name="Note 2 4 3 8 5" xfId="54775"/>
    <cellStyle name="Note 2 4 3 8 6" xfId="54776"/>
    <cellStyle name="Note 2 4 3 8 7" xfId="54777"/>
    <cellStyle name="Note 2 4 3 8 8" xfId="54778"/>
    <cellStyle name="Note 2 4 3 8 9" xfId="54779"/>
    <cellStyle name="Note 2 4 3 9" xfId="54780"/>
    <cellStyle name="Note 2 4 3 9 2" xfId="54781"/>
    <cellStyle name="Note 2 4 3 9 3" xfId="54782"/>
    <cellStyle name="Note 2 4 3 9 4" xfId="54783"/>
    <cellStyle name="Note 2 4 3 9 5" xfId="54784"/>
    <cellStyle name="Note 2 4 3 9 6" xfId="54785"/>
    <cellStyle name="Note 2 4 3 9 7" xfId="54786"/>
    <cellStyle name="Note 2 4 3 9 8" xfId="54787"/>
    <cellStyle name="Note 2 4 4" xfId="54788"/>
    <cellStyle name="Note 2 4 4 10" xfId="54789"/>
    <cellStyle name="Note 2 4 4 11" xfId="54790"/>
    <cellStyle name="Note 2 4 4 12" xfId="54791"/>
    <cellStyle name="Note 2 4 4 13" xfId="54792"/>
    <cellStyle name="Note 2 4 4 14" xfId="54793"/>
    <cellStyle name="Note 2 4 4 15" xfId="54794"/>
    <cellStyle name="Note 2 4 4 16" xfId="54795"/>
    <cellStyle name="Note 2 4 4 17" xfId="54796"/>
    <cellStyle name="Note 2 4 4 18" xfId="54797"/>
    <cellStyle name="Note 2 4 4 19" xfId="54798"/>
    <cellStyle name="Note 2 4 4 2" xfId="54799"/>
    <cellStyle name="Note 2 4 4 2 2" xfId="54800"/>
    <cellStyle name="Note 2 4 4 2 2 2" xfId="54801"/>
    <cellStyle name="Note 2 4 4 2 3" xfId="54802"/>
    <cellStyle name="Note 2 4 4 2 3 2" xfId="54803"/>
    <cellStyle name="Note 2 4 4 2 4" xfId="54804"/>
    <cellStyle name="Note 2 4 4 2 4 2" xfId="54805"/>
    <cellStyle name="Note 2 4 4 2 5" xfId="54806"/>
    <cellStyle name="Note 2 4 4 2 6" xfId="54807"/>
    <cellStyle name="Note 2 4 4 2 7" xfId="54808"/>
    <cellStyle name="Note 2 4 4 2 8" xfId="54809"/>
    <cellStyle name="Note 2 4 4 2 9" xfId="54810"/>
    <cellStyle name="Note 2 4 4 20" xfId="54811"/>
    <cellStyle name="Note 2 4 4 21" xfId="54812"/>
    <cellStyle name="Note 2 4 4 22" xfId="54813"/>
    <cellStyle name="Note 2 4 4 23" xfId="54814"/>
    <cellStyle name="Note 2 4 4 24" xfId="54815"/>
    <cellStyle name="Note 2 4 4 25" xfId="54816"/>
    <cellStyle name="Note 2 4 4 3" xfId="54817"/>
    <cellStyle name="Note 2 4 4 3 2" xfId="54818"/>
    <cellStyle name="Note 2 4 4 3 3" xfId="54819"/>
    <cellStyle name="Note 2 4 4 3 4" xfId="54820"/>
    <cellStyle name="Note 2 4 4 3 5" xfId="54821"/>
    <cellStyle name="Note 2 4 4 3 6" xfId="54822"/>
    <cellStyle name="Note 2 4 4 3 7" xfId="54823"/>
    <cellStyle name="Note 2 4 4 3 8" xfId="54824"/>
    <cellStyle name="Note 2 4 4 3 9" xfId="54825"/>
    <cellStyle name="Note 2 4 4 4" xfId="54826"/>
    <cellStyle name="Note 2 4 4 4 2" xfId="54827"/>
    <cellStyle name="Note 2 4 4 4 3" xfId="54828"/>
    <cellStyle name="Note 2 4 4 4 4" xfId="54829"/>
    <cellStyle name="Note 2 4 4 4 5" xfId="54830"/>
    <cellStyle name="Note 2 4 4 4 6" xfId="54831"/>
    <cellStyle name="Note 2 4 4 4 7" xfId="54832"/>
    <cellStyle name="Note 2 4 4 4 8" xfId="54833"/>
    <cellStyle name="Note 2 4 4 4 9" xfId="54834"/>
    <cellStyle name="Note 2 4 4 5" xfId="54835"/>
    <cellStyle name="Note 2 4 4 5 2" xfId="54836"/>
    <cellStyle name="Note 2 4 4 5 3" xfId="54837"/>
    <cellStyle name="Note 2 4 4 5 4" xfId="54838"/>
    <cellStyle name="Note 2 4 4 5 5" xfId="54839"/>
    <cellStyle name="Note 2 4 4 5 6" xfId="54840"/>
    <cellStyle name="Note 2 4 4 5 7" xfId="54841"/>
    <cellStyle name="Note 2 4 4 5 8" xfId="54842"/>
    <cellStyle name="Note 2 4 4 5 9" xfId="54843"/>
    <cellStyle name="Note 2 4 4 6" xfId="54844"/>
    <cellStyle name="Note 2 4 4 6 2" xfId="54845"/>
    <cellStyle name="Note 2 4 4 6 3" xfId="54846"/>
    <cellStyle name="Note 2 4 4 6 4" xfId="54847"/>
    <cellStyle name="Note 2 4 4 6 5" xfId="54848"/>
    <cellStyle name="Note 2 4 4 6 6" xfId="54849"/>
    <cellStyle name="Note 2 4 4 6 7" xfId="54850"/>
    <cellStyle name="Note 2 4 4 6 8" xfId="54851"/>
    <cellStyle name="Note 2 4 4 6 9" xfId="54852"/>
    <cellStyle name="Note 2 4 4 7" xfId="54853"/>
    <cellStyle name="Note 2 4 4 7 2" xfId="54854"/>
    <cellStyle name="Note 2 4 4 7 3" xfId="54855"/>
    <cellStyle name="Note 2 4 4 7 4" xfId="54856"/>
    <cellStyle name="Note 2 4 4 7 5" xfId="54857"/>
    <cellStyle name="Note 2 4 4 7 6" xfId="54858"/>
    <cellStyle name="Note 2 4 4 7 7" xfId="54859"/>
    <cellStyle name="Note 2 4 4 7 8" xfId="54860"/>
    <cellStyle name="Note 2 4 4 8" xfId="54861"/>
    <cellStyle name="Note 2 4 4 9" xfId="54862"/>
    <cellStyle name="Note 2 4 5" xfId="54863"/>
    <cellStyle name="Note 2 4 5 10" xfId="54864"/>
    <cellStyle name="Note 2 4 5 11" xfId="54865"/>
    <cellStyle name="Note 2 4 5 12" xfId="54866"/>
    <cellStyle name="Note 2 4 5 13" xfId="54867"/>
    <cellStyle name="Note 2 4 5 14" xfId="54868"/>
    <cellStyle name="Note 2 4 5 15" xfId="54869"/>
    <cellStyle name="Note 2 4 5 16" xfId="54870"/>
    <cellStyle name="Note 2 4 5 17" xfId="54871"/>
    <cellStyle name="Note 2 4 5 18" xfId="54872"/>
    <cellStyle name="Note 2 4 5 2" xfId="54873"/>
    <cellStyle name="Note 2 4 5 3" xfId="54874"/>
    <cellStyle name="Note 2 4 5 4" xfId="54875"/>
    <cellStyle name="Note 2 4 5 5" xfId="54876"/>
    <cellStyle name="Note 2 4 5 6" xfId="54877"/>
    <cellStyle name="Note 2 4 5 7" xfId="54878"/>
    <cellStyle name="Note 2 4 5 8" xfId="54879"/>
    <cellStyle name="Note 2 4 5 9" xfId="54880"/>
    <cellStyle name="Note 2 4 6" xfId="54881"/>
    <cellStyle name="Note 2 4 6 10" xfId="54882"/>
    <cellStyle name="Note 2 4 6 11" xfId="54883"/>
    <cellStyle name="Note 2 4 6 12" xfId="54884"/>
    <cellStyle name="Note 2 4 6 13" xfId="54885"/>
    <cellStyle name="Note 2 4 6 14" xfId="54886"/>
    <cellStyle name="Note 2 4 6 15" xfId="54887"/>
    <cellStyle name="Note 2 4 6 16" xfId="54888"/>
    <cellStyle name="Note 2 4 6 17" xfId="54889"/>
    <cellStyle name="Note 2 4 6 18" xfId="54890"/>
    <cellStyle name="Note 2 4 6 2" xfId="54891"/>
    <cellStyle name="Note 2 4 6 3" xfId="54892"/>
    <cellStyle name="Note 2 4 6 4" xfId="54893"/>
    <cellStyle name="Note 2 4 6 5" xfId="54894"/>
    <cellStyle name="Note 2 4 6 6" xfId="54895"/>
    <cellStyle name="Note 2 4 6 7" xfId="54896"/>
    <cellStyle name="Note 2 4 6 8" xfId="54897"/>
    <cellStyle name="Note 2 4 6 9" xfId="54898"/>
    <cellStyle name="Note 2 4 7" xfId="54899"/>
    <cellStyle name="Note 2 4 7 10" xfId="54900"/>
    <cellStyle name="Note 2 4 7 11" xfId="54901"/>
    <cellStyle name="Note 2 4 7 12" xfId="54902"/>
    <cellStyle name="Note 2 4 7 13" xfId="54903"/>
    <cellStyle name="Note 2 4 7 14" xfId="54904"/>
    <cellStyle name="Note 2 4 7 15" xfId="54905"/>
    <cellStyle name="Note 2 4 7 16" xfId="54906"/>
    <cellStyle name="Note 2 4 7 17" xfId="54907"/>
    <cellStyle name="Note 2 4 7 18" xfId="54908"/>
    <cellStyle name="Note 2 4 7 2" xfId="54909"/>
    <cellStyle name="Note 2 4 7 3" xfId="54910"/>
    <cellStyle name="Note 2 4 7 4" xfId="54911"/>
    <cellStyle name="Note 2 4 7 5" xfId="54912"/>
    <cellStyle name="Note 2 4 7 6" xfId="54913"/>
    <cellStyle name="Note 2 4 7 7" xfId="54914"/>
    <cellStyle name="Note 2 4 7 8" xfId="54915"/>
    <cellStyle name="Note 2 4 7 9" xfId="54916"/>
    <cellStyle name="Note 2 4 8" xfId="54917"/>
    <cellStyle name="Note 2 4 8 10" xfId="54918"/>
    <cellStyle name="Note 2 4 8 11" xfId="54919"/>
    <cellStyle name="Note 2 4 8 12" xfId="54920"/>
    <cellStyle name="Note 2 4 8 13" xfId="54921"/>
    <cellStyle name="Note 2 4 8 14" xfId="54922"/>
    <cellStyle name="Note 2 4 8 15" xfId="54923"/>
    <cellStyle name="Note 2 4 8 16" xfId="54924"/>
    <cellStyle name="Note 2 4 8 17" xfId="54925"/>
    <cellStyle name="Note 2 4 8 18" xfId="54926"/>
    <cellStyle name="Note 2 4 8 2" xfId="54927"/>
    <cellStyle name="Note 2 4 8 3" xfId="54928"/>
    <cellStyle name="Note 2 4 8 4" xfId="54929"/>
    <cellStyle name="Note 2 4 8 5" xfId="54930"/>
    <cellStyle name="Note 2 4 8 6" xfId="54931"/>
    <cellStyle name="Note 2 4 8 7" xfId="54932"/>
    <cellStyle name="Note 2 4 8 8" xfId="54933"/>
    <cellStyle name="Note 2 4 8 9" xfId="54934"/>
    <cellStyle name="Note 2 4 9" xfId="54935"/>
    <cellStyle name="Note 2 4 9 2" xfId="54936"/>
    <cellStyle name="Note 2 4 9 3" xfId="54937"/>
    <cellStyle name="Note 2 4 9 4" xfId="54938"/>
    <cellStyle name="Note 2 4 9 5" xfId="54939"/>
    <cellStyle name="Note 2 4 9 6" xfId="54940"/>
    <cellStyle name="Note 2 4 9 7" xfId="54941"/>
    <cellStyle name="Note 2 4 9 8" xfId="54942"/>
    <cellStyle name="Note 2 4 9 9" xfId="54943"/>
    <cellStyle name="Note 2 5" xfId="4561"/>
    <cellStyle name="Note 2 5 10" xfId="54944"/>
    <cellStyle name="Note 2 5 11" xfId="54945"/>
    <cellStyle name="Note 2 5 12" xfId="54946"/>
    <cellStyle name="Note 2 5 13" xfId="54947"/>
    <cellStyle name="Note 2 5 14" xfId="54948"/>
    <cellStyle name="Note 2 5 15" xfId="54949"/>
    <cellStyle name="Note 2 5 16" xfId="54950"/>
    <cellStyle name="Note 2 5 17" xfId="54951"/>
    <cellStyle name="Note 2 5 18" xfId="54952"/>
    <cellStyle name="Note 2 5 19" xfId="54953"/>
    <cellStyle name="Note 2 5 2" xfId="54954"/>
    <cellStyle name="Note 2 5 2 10" xfId="54955"/>
    <cellStyle name="Note 2 5 2 10 2" xfId="54956"/>
    <cellStyle name="Note 2 5 2 10 3" xfId="54957"/>
    <cellStyle name="Note 2 5 2 10 4" xfId="54958"/>
    <cellStyle name="Note 2 5 2 10 5" xfId="54959"/>
    <cellStyle name="Note 2 5 2 10 6" xfId="54960"/>
    <cellStyle name="Note 2 5 2 10 7" xfId="54961"/>
    <cellStyle name="Note 2 5 2 10 8" xfId="54962"/>
    <cellStyle name="Note 2 5 2 11" xfId="54963"/>
    <cellStyle name="Note 2 5 2 12" xfId="54964"/>
    <cellStyle name="Note 2 5 2 13" xfId="54965"/>
    <cellStyle name="Note 2 5 2 14" xfId="54966"/>
    <cellStyle name="Note 2 5 2 15" xfId="54967"/>
    <cellStyle name="Note 2 5 2 16" xfId="54968"/>
    <cellStyle name="Note 2 5 2 17" xfId="54969"/>
    <cellStyle name="Note 2 5 2 18" xfId="54970"/>
    <cellStyle name="Note 2 5 2 19" xfId="54971"/>
    <cellStyle name="Note 2 5 2 2" xfId="54972"/>
    <cellStyle name="Note 2 5 2 2 10" xfId="54973"/>
    <cellStyle name="Note 2 5 2 2 11" xfId="54974"/>
    <cellStyle name="Note 2 5 2 2 12" xfId="54975"/>
    <cellStyle name="Note 2 5 2 2 13" xfId="54976"/>
    <cellStyle name="Note 2 5 2 2 14" xfId="54977"/>
    <cellStyle name="Note 2 5 2 2 15" xfId="54978"/>
    <cellStyle name="Note 2 5 2 2 16" xfId="54979"/>
    <cellStyle name="Note 2 5 2 2 17" xfId="54980"/>
    <cellStyle name="Note 2 5 2 2 18" xfId="54981"/>
    <cellStyle name="Note 2 5 2 2 19" xfId="54982"/>
    <cellStyle name="Note 2 5 2 2 2" xfId="54983"/>
    <cellStyle name="Note 2 5 2 2 2 10" xfId="54984"/>
    <cellStyle name="Note 2 5 2 2 2 11" xfId="54985"/>
    <cellStyle name="Note 2 5 2 2 2 12" xfId="54986"/>
    <cellStyle name="Note 2 5 2 2 2 13" xfId="54987"/>
    <cellStyle name="Note 2 5 2 2 2 2" xfId="54988"/>
    <cellStyle name="Note 2 5 2 2 2 2 10" xfId="54989"/>
    <cellStyle name="Note 2 5 2 2 2 2 2" xfId="54990"/>
    <cellStyle name="Note 2 5 2 2 2 2 2 2" xfId="54991"/>
    <cellStyle name="Note 2 5 2 2 2 2 2 3" xfId="54992"/>
    <cellStyle name="Note 2 5 2 2 2 2 2 4" xfId="54993"/>
    <cellStyle name="Note 2 5 2 2 2 2 2 5" xfId="54994"/>
    <cellStyle name="Note 2 5 2 2 2 2 2 6" xfId="54995"/>
    <cellStyle name="Note 2 5 2 2 2 2 2 7" xfId="54996"/>
    <cellStyle name="Note 2 5 2 2 2 2 2 8" xfId="54997"/>
    <cellStyle name="Note 2 5 2 2 2 2 2 9" xfId="54998"/>
    <cellStyle name="Note 2 5 2 2 2 2 3" xfId="54999"/>
    <cellStyle name="Note 2 5 2 2 2 2 4" xfId="55000"/>
    <cellStyle name="Note 2 5 2 2 2 2 5" xfId="55001"/>
    <cellStyle name="Note 2 5 2 2 2 2 6" xfId="55002"/>
    <cellStyle name="Note 2 5 2 2 2 2 7" xfId="55003"/>
    <cellStyle name="Note 2 5 2 2 2 2 8" xfId="55004"/>
    <cellStyle name="Note 2 5 2 2 2 2 9" xfId="55005"/>
    <cellStyle name="Note 2 5 2 2 2 3" xfId="55006"/>
    <cellStyle name="Note 2 5 2 2 2 3 2" xfId="55007"/>
    <cellStyle name="Note 2 5 2 2 2 3 3" xfId="55008"/>
    <cellStyle name="Note 2 5 2 2 2 3 4" xfId="55009"/>
    <cellStyle name="Note 2 5 2 2 2 3 5" xfId="55010"/>
    <cellStyle name="Note 2 5 2 2 2 3 6" xfId="55011"/>
    <cellStyle name="Note 2 5 2 2 2 3 7" xfId="55012"/>
    <cellStyle name="Note 2 5 2 2 2 3 8" xfId="55013"/>
    <cellStyle name="Note 2 5 2 2 2 4" xfId="55014"/>
    <cellStyle name="Note 2 5 2 2 2 4 2" xfId="55015"/>
    <cellStyle name="Note 2 5 2 2 2 4 3" xfId="55016"/>
    <cellStyle name="Note 2 5 2 2 2 4 4" xfId="55017"/>
    <cellStyle name="Note 2 5 2 2 2 4 5" xfId="55018"/>
    <cellStyle name="Note 2 5 2 2 2 4 6" xfId="55019"/>
    <cellStyle name="Note 2 5 2 2 2 4 7" xfId="55020"/>
    <cellStyle name="Note 2 5 2 2 2 4 8" xfId="55021"/>
    <cellStyle name="Note 2 5 2 2 2 4 9" xfId="55022"/>
    <cellStyle name="Note 2 5 2 2 2 5" xfId="55023"/>
    <cellStyle name="Note 2 5 2 2 2 6" xfId="55024"/>
    <cellStyle name="Note 2 5 2 2 2 7" xfId="55025"/>
    <cellStyle name="Note 2 5 2 2 2 8" xfId="55026"/>
    <cellStyle name="Note 2 5 2 2 2 9" xfId="55027"/>
    <cellStyle name="Note 2 5 2 2 20" xfId="55028"/>
    <cellStyle name="Note 2 5 2 2 21" xfId="55029"/>
    <cellStyle name="Note 2 5 2 2 22" xfId="55030"/>
    <cellStyle name="Note 2 5 2 2 23" xfId="55031"/>
    <cellStyle name="Note 2 5 2 2 24" xfId="55032"/>
    <cellStyle name="Note 2 5 2 2 25" xfId="55033"/>
    <cellStyle name="Note 2 5 2 2 3" xfId="55034"/>
    <cellStyle name="Note 2 5 2 2 3 10" xfId="55035"/>
    <cellStyle name="Note 2 5 2 2 3 11" xfId="55036"/>
    <cellStyle name="Note 2 5 2 2 3 12" xfId="55037"/>
    <cellStyle name="Note 2 5 2 2 3 13" xfId="55038"/>
    <cellStyle name="Note 2 5 2 2 3 2" xfId="55039"/>
    <cellStyle name="Note 2 5 2 2 3 2 10" xfId="55040"/>
    <cellStyle name="Note 2 5 2 2 3 2 2" xfId="55041"/>
    <cellStyle name="Note 2 5 2 2 3 2 2 2" xfId="55042"/>
    <cellStyle name="Note 2 5 2 2 3 2 2 3" xfId="55043"/>
    <cellStyle name="Note 2 5 2 2 3 2 2 4" xfId="55044"/>
    <cellStyle name="Note 2 5 2 2 3 2 2 5" xfId="55045"/>
    <cellStyle name="Note 2 5 2 2 3 2 2 6" xfId="55046"/>
    <cellStyle name="Note 2 5 2 2 3 2 2 7" xfId="55047"/>
    <cellStyle name="Note 2 5 2 2 3 2 2 8" xfId="55048"/>
    <cellStyle name="Note 2 5 2 2 3 2 2 9" xfId="55049"/>
    <cellStyle name="Note 2 5 2 2 3 2 3" xfId="55050"/>
    <cellStyle name="Note 2 5 2 2 3 2 4" xfId="55051"/>
    <cellStyle name="Note 2 5 2 2 3 2 5" xfId="55052"/>
    <cellStyle name="Note 2 5 2 2 3 2 6" xfId="55053"/>
    <cellStyle name="Note 2 5 2 2 3 2 7" xfId="55054"/>
    <cellStyle name="Note 2 5 2 2 3 2 8" xfId="55055"/>
    <cellStyle name="Note 2 5 2 2 3 2 9" xfId="55056"/>
    <cellStyle name="Note 2 5 2 2 3 3" xfId="55057"/>
    <cellStyle name="Note 2 5 2 2 3 3 2" xfId="55058"/>
    <cellStyle name="Note 2 5 2 2 3 3 3" xfId="55059"/>
    <cellStyle name="Note 2 5 2 2 3 3 4" xfId="55060"/>
    <cellStyle name="Note 2 5 2 2 3 3 5" xfId="55061"/>
    <cellStyle name="Note 2 5 2 2 3 3 6" xfId="55062"/>
    <cellStyle name="Note 2 5 2 2 3 3 7" xfId="55063"/>
    <cellStyle name="Note 2 5 2 2 3 3 8" xfId="55064"/>
    <cellStyle name="Note 2 5 2 2 3 4" xfId="55065"/>
    <cellStyle name="Note 2 5 2 2 3 4 2" xfId="55066"/>
    <cellStyle name="Note 2 5 2 2 3 4 3" xfId="55067"/>
    <cellStyle name="Note 2 5 2 2 3 4 4" xfId="55068"/>
    <cellStyle name="Note 2 5 2 2 3 4 5" xfId="55069"/>
    <cellStyle name="Note 2 5 2 2 3 4 6" xfId="55070"/>
    <cellStyle name="Note 2 5 2 2 3 4 7" xfId="55071"/>
    <cellStyle name="Note 2 5 2 2 3 4 8" xfId="55072"/>
    <cellStyle name="Note 2 5 2 2 3 4 9" xfId="55073"/>
    <cellStyle name="Note 2 5 2 2 3 5" xfId="55074"/>
    <cellStyle name="Note 2 5 2 2 3 6" xfId="55075"/>
    <cellStyle name="Note 2 5 2 2 3 7" xfId="55076"/>
    <cellStyle name="Note 2 5 2 2 3 8" xfId="55077"/>
    <cellStyle name="Note 2 5 2 2 3 9" xfId="55078"/>
    <cellStyle name="Note 2 5 2 2 4" xfId="55079"/>
    <cellStyle name="Note 2 5 2 2 4 10" xfId="55080"/>
    <cellStyle name="Note 2 5 2 2 4 11" xfId="55081"/>
    <cellStyle name="Note 2 5 2 2 4 12" xfId="55082"/>
    <cellStyle name="Note 2 5 2 2 4 13" xfId="55083"/>
    <cellStyle name="Note 2 5 2 2 4 2" xfId="55084"/>
    <cellStyle name="Note 2 5 2 2 4 2 10" xfId="55085"/>
    <cellStyle name="Note 2 5 2 2 4 2 2" xfId="55086"/>
    <cellStyle name="Note 2 5 2 2 4 2 2 2" xfId="55087"/>
    <cellStyle name="Note 2 5 2 2 4 2 2 3" xfId="55088"/>
    <cellStyle name="Note 2 5 2 2 4 2 2 4" xfId="55089"/>
    <cellStyle name="Note 2 5 2 2 4 2 2 5" xfId="55090"/>
    <cellStyle name="Note 2 5 2 2 4 2 2 6" xfId="55091"/>
    <cellStyle name="Note 2 5 2 2 4 2 2 7" xfId="55092"/>
    <cellStyle name="Note 2 5 2 2 4 2 2 8" xfId="55093"/>
    <cellStyle name="Note 2 5 2 2 4 2 2 9" xfId="55094"/>
    <cellStyle name="Note 2 5 2 2 4 2 3" xfId="55095"/>
    <cellStyle name="Note 2 5 2 2 4 2 4" xfId="55096"/>
    <cellStyle name="Note 2 5 2 2 4 2 5" xfId="55097"/>
    <cellStyle name="Note 2 5 2 2 4 2 6" xfId="55098"/>
    <cellStyle name="Note 2 5 2 2 4 2 7" xfId="55099"/>
    <cellStyle name="Note 2 5 2 2 4 2 8" xfId="55100"/>
    <cellStyle name="Note 2 5 2 2 4 2 9" xfId="55101"/>
    <cellStyle name="Note 2 5 2 2 4 3" xfId="55102"/>
    <cellStyle name="Note 2 5 2 2 4 3 2" xfId="55103"/>
    <cellStyle name="Note 2 5 2 2 4 3 3" xfId="55104"/>
    <cellStyle name="Note 2 5 2 2 4 3 4" xfId="55105"/>
    <cellStyle name="Note 2 5 2 2 4 3 5" xfId="55106"/>
    <cellStyle name="Note 2 5 2 2 4 3 6" xfId="55107"/>
    <cellStyle name="Note 2 5 2 2 4 3 7" xfId="55108"/>
    <cellStyle name="Note 2 5 2 2 4 3 8" xfId="55109"/>
    <cellStyle name="Note 2 5 2 2 4 4" xfId="55110"/>
    <cellStyle name="Note 2 5 2 2 4 4 2" xfId="55111"/>
    <cellStyle name="Note 2 5 2 2 4 4 3" xfId="55112"/>
    <cellStyle name="Note 2 5 2 2 4 4 4" xfId="55113"/>
    <cellStyle name="Note 2 5 2 2 4 4 5" xfId="55114"/>
    <cellStyle name="Note 2 5 2 2 4 4 6" xfId="55115"/>
    <cellStyle name="Note 2 5 2 2 4 4 7" xfId="55116"/>
    <cellStyle name="Note 2 5 2 2 4 4 8" xfId="55117"/>
    <cellStyle name="Note 2 5 2 2 4 4 9" xfId="55118"/>
    <cellStyle name="Note 2 5 2 2 4 5" xfId="55119"/>
    <cellStyle name="Note 2 5 2 2 4 6" xfId="55120"/>
    <cellStyle name="Note 2 5 2 2 4 7" xfId="55121"/>
    <cellStyle name="Note 2 5 2 2 4 8" xfId="55122"/>
    <cellStyle name="Note 2 5 2 2 4 9" xfId="55123"/>
    <cellStyle name="Note 2 5 2 2 5" xfId="55124"/>
    <cellStyle name="Note 2 5 2 2 5 10" xfId="55125"/>
    <cellStyle name="Note 2 5 2 2 5 11" xfId="55126"/>
    <cellStyle name="Note 2 5 2 2 5 12" xfId="55127"/>
    <cellStyle name="Note 2 5 2 2 5 13" xfId="55128"/>
    <cellStyle name="Note 2 5 2 2 5 2" xfId="55129"/>
    <cellStyle name="Note 2 5 2 2 5 2 10" xfId="55130"/>
    <cellStyle name="Note 2 5 2 2 5 2 2" xfId="55131"/>
    <cellStyle name="Note 2 5 2 2 5 2 2 2" xfId="55132"/>
    <cellStyle name="Note 2 5 2 2 5 2 2 3" xfId="55133"/>
    <cellStyle name="Note 2 5 2 2 5 2 2 4" xfId="55134"/>
    <cellStyle name="Note 2 5 2 2 5 2 2 5" xfId="55135"/>
    <cellStyle name="Note 2 5 2 2 5 2 2 6" xfId="55136"/>
    <cellStyle name="Note 2 5 2 2 5 2 2 7" xfId="55137"/>
    <cellStyle name="Note 2 5 2 2 5 2 2 8" xfId="55138"/>
    <cellStyle name="Note 2 5 2 2 5 2 2 9" xfId="55139"/>
    <cellStyle name="Note 2 5 2 2 5 2 3" xfId="55140"/>
    <cellStyle name="Note 2 5 2 2 5 2 4" xfId="55141"/>
    <cellStyle name="Note 2 5 2 2 5 2 5" xfId="55142"/>
    <cellStyle name="Note 2 5 2 2 5 2 6" xfId="55143"/>
    <cellStyle name="Note 2 5 2 2 5 2 7" xfId="55144"/>
    <cellStyle name="Note 2 5 2 2 5 2 8" xfId="55145"/>
    <cellStyle name="Note 2 5 2 2 5 2 9" xfId="55146"/>
    <cellStyle name="Note 2 5 2 2 5 3" xfId="55147"/>
    <cellStyle name="Note 2 5 2 2 5 3 2" xfId="55148"/>
    <cellStyle name="Note 2 5 2 2 5 3 3" xfId="55149"/>
    <cellStyle name="Note 2 5 2 2 5 3 4" xfId="55150"/>
    <cellStyle name="Note 2 5 2 2 5 3 5" xfId="55151"/>
    <cellStyle name="Note 2 5 2 2 5 3 6" xfId="55152"/>
    <cellStyle name="Note 2 5 2 2 5 3 7" xfId="55153"/>
    <cellStyle name="Note 2 5 2 2 5 3 8" xfId="55154"/>
    <cellStyle name="Note 2 5 2 2 5 4" xfId="55155"/>
    <cellStyle name="Note 2 5 2 2 5 4 2" xfId="55156"/>
    <cellStyle name="Note 2 5 2 2 5 4 3" xfId="55157"/>
    <cellStyle name="Note 2 5 2 2 5 4 4" xfId="55158"/>
    <cellStyle name="Note 2 5 2 2 5 4 5" xfId="55159"/>
    <cellStyle name="Note 2 5 2 2 5 4 6" xfId="55160"/>
    <cellStyle name="Note 2 5 2 2 5 4 7" xfId="55161"/>
    <cellStyle name="Note 2 5 2 2 5 4 8" xfId="55162"/>
    <cellStyle name="Note 2 5 2 2 5 4 9" xfId="55163"/>
    <cellStyle name="Note 2 5 2 2 5 5" xfId="55164"/>
    <cellStyle name="Note 2 5 2 2 5 6" xfId="55165"/>
    <cellStyle name="Note 2 5 2 2 5 7" xfId="55166"/>
    <cellStyle name="Note 2 5 2 2 5 8" xfId="55167"/>
    <cellStyle name="Note 2 5 2 2 5 9" xfId="55168"/>
    <cellStyle name="Note 2 5 2 2 6" xfId="55169"/>
    <cellStyle name="Note 2 5 2 2 6 10" xfId="55170"/>
    <cellStyle name="Note 2 5 2 2 6 2" xfId="55171"/>
    <cellStyle name="Note 2 5 2 2 6 2 2" xfId="55172"/>
    <cellStyle name="Note 2 5 2 2 6 2 3" xfId="55173"/>
    <cellStyle name="Note 2 5 2 2 6 2 4" xfId="55174"/>
    <cellStyle name="Note 2 5 2 2 6 2 5" xfId="55175"/>
    <cellStyle name="Note 2 5 2 2 6 2 6" xfId="55176"/>
    <cellStyle name="Note 2 5 2 2 6 2 7" xfId="55177"/>
    <cellStyle name="Note 2 5 2 2 6 2 8" xfId="55178"/>
    <cellStyle name="Note 2 5 2 2 6 2 9" xfId="55179"/>
    <cellStyle name="Note 2 5 2 2 6 3" xfId="55180"/>
    <cellStyle name="Note 2 5 2 2 6 4" xfId="55181"/>
    <cellStyle name="Note 2 5 2 2 6 5" xfId="55182"/>
    <cellStyle name="Note 2 5 2 2 6 6" xfId="55183"/>
    <cellStyle name="Note 2 5 2 2 6 7" xfId="55184"/>
    <cellStyle name="Note 2 5 2 2 6 8" xfId="55185"/>
    <cellStyle name="Note 2 5 2 2 6 9" xfId="55186"/>
    <cellStyle name="Note 2 5 2 2 7" xfId="55187"/>
    <cellStyle name="Note 2 5 2 2 7 2" xfId="55188"/>
    <cellStyle name="Note 2 5 2 2 7 3" xfId="55189"/>
    <cellStyle name="Note 2 5 2 2 7 4" xfId="55190"/>
    <cellStyle name="Note 2 5 2 2 7 5" xfId="55191"/>
    <cellStyle name="Note 2 5 2 2 7 6" xfId="55192"/>
    <cellStyle name="Note 2 5 2 2 7 7" xfId="55193"/>
    <cellStyle name="Note 2 5 2 2 7 8" xfId="55194"/>
    <cellStyle name="Note 2 5 2 2 8" xfId="55195"/>
    <cellStyle name="Note 2 5 2 2 8 2" xfId="55196"/>
    <cellStyle name="Note 2 5 2 2 8 3" xfId="55197"/>
    <cellStyle name="Note 2 5 2 2 8 4" xfId="55198"/>
    <cellStyle name="Note 2 5 2 2 8 5" xfId="55199"/>
    <cellStyle name="Note 2 5 2 2 8 6" xfId="55200"/>
    <cellStyle name="Note 2 5 2 2 8 7" xfId="55201"/>
    <cellStyle name="Note 2 5 2 2 8 8" xfId="55202"/>
    <cellStyle name="Note 2 5 2 2 8 9" xfId="55203"/>
    <cellStyle name="Note 2 5 2 2 9" xfId="55204"/>
    <cellStyle name="Note 2 5 2 20" xfId="55205"/>
    <cellStyle name="Note 2 5 2 21" xfId="55206"/>
    <cellStyle name="Note 2 5 2 22" xfId="55207"/>
    <cellStyle name="Note 2 5 2 23" xfId="55208"/>
    <cellStyle name="Note 2 5 2 24" xfId="55209"/>
    <cellStyle name="Note 2 5 2 25" xfId="55210"/>
    <cellStyle name="Note 2 5 2 26" xfId="55211"/>
    <cellStyle name="Note 2 5 2 27" xfId="55212"/>
    <cellStyle name="Note 2 5 2 28" xfId="55213"/>
    <cellStyle name="Note 2 5 2 3" xfId="55214"/>
    <cellStyle name="Note 2 5 2 3 10" xfId="55215"/>
    <cellStyle name="Note 2 5 2 3 11" xfId="55216"/>
    <cellStyle name="Note 2 5 2 3 12" xfId="55217"/>
    <cellStyle name="Note 2 5 2 3 13" xfId="55218"/>
    <cellStyle name="Note 2 5 2 3 14" xfId="55219"/>
    <cellStyle name="Note 2 5 2 3 15" xfId="55220"/>
    <cellStyle name="Note 2 5 2 3 16" xfId="55221"/>
    <cellStyle name="Note 2 5 2 3 17" xfId="55222"/>
    <cellStyle name="Note 2 5 2 3 18" xfId="55223"/>
    <cellStyle name="Note 2 5 2 3 19" xfId="55224"/>
    <cellStyle name="Note 2 5 2 3 2" xfId="55225"/>
    <cellStyle name="Note 2 5 2 3 2 10" xfId="55226"/>
    <cellStyle name="Note 2 5 2 3 2 11" xfId="55227"/>
    <cellStyle name="Note 2 5 2 3 2 12" xfId="55228"/>
    <cellStyle name="Note 2 5 2 3 2 13" xfId="55229"/>
    <cellStyle name="Note 2 5 2 3 2 2" xfId="55230"/>
    <cellStyle name="Note 2 5 2 3 2 2 10" xfId="55231"/>
    <cellStyle name="Note 2 5 2 3 2 2 2" xfId="55232"/>
    <cellStyle name="Note 2 5 2 3 2 2 2 2" xfId="55233"/>
    <cellStyle name="Note 2 5 2 3 2 2 2 3" xfId="55234"/>
    <cellStyle name="Note 2 5 2 3 2 2 2 4" xfId="55235"/>
    <cellStyle name="Note 2 5 2 3 2 2 2 5" xfId="55236"/>
    <cellStyle name="Note 2 5 2 3 2 2 2 6" xfId="55237"/>
    <cellStyle name="Note 2 5 2 3 2 2 2 7" xfId="55238"/>
    <cellStyle name="Note 2 5 2 3 2 2 2 8" xfId="55239"/>
    <cellStyle name="Note 2 5 2 3 2 2 2 9" xfId="55240"/>
    <cellStyle name="Note 2 5 2 3 2 2 3" xfId="55241"/>
    <cellStyle name="Note 2 5 2 3 2 2 4" xfId="55242"/>
    <cellStyle name="Note 2 5 2 3 2 2 5" xfId="55243"/>
    <cellStyle name="Note 2 5 2 3 2 2 6" xfId="55244"/>
    <cellStyle name="Note 2 5 2 3 2 2 7" xfId="55245"/>
    <cellStyle name="Note 2 5 2 3 2 2 8" xfId="55246"/>
    <cellStyle name="Note 2 5 2 3 2 2 9" xfId="55247"/>
    <cellStyle name="Note 2 5 2 3 2 3" xfId="55248"/>
    <cellStyle name="Note 2 5 2 3 2 3 2" xfId="55249"/>
    <cellStyle name="Note 2 5 2 3 2 3 3" xfId="55250"/>
    <cellStyle name="Note 2 5 2 3 2 3 4" xfId="55251"/>
    <cellStyle name="Note 2 5 2 3 2 3 5" xfId="55252"/>
    <cellStyle name="Note 2 5 2 3 2 3 6" xfId="55253"/>
    <cellStyle name="Note 2 5 2 3 2 3 7" xfId="55254"/>
    <cellStyle name="Note 2 5 2 3 2 3 8" xfId="55255"/>
    <cellStyle name="Note 2 5 2 3 2 4" xfId="55256"/>
    <cellStyle name="Note 2 5 2 3 2 4 2" xfId="55257"/>
    <cellStyle name="Note 2 5 2 3 2 4 3" xfId="55258"/>
    <cellStyle name="Note 2 5 2 3 2 4 4" xfId="55259"/>
    <cellStyle name="Note 2 5 2 3 2 4 5" xfId="55260"/>
    <cellStyle name="Note 2 5 2 3 2 4 6" xfId="55261"/>
    <cellStyle name="Note 2 5 2 3 2 4 7" xfId="55262"/>
    <cellStyle name="Note 2 5 2 3 2 4 8" xfId="55263"/>
    <cellStyle name="Note 2 5 2 3 2 4 9" xfId="55264"/>
    <cellStyle name="Note 2 5 2 3 2 5" xfId="55265"/>
    <cellStyle name="Note 2 5 2 3 2 6" xfId="55266"/>
    <cellStyle name="Note 2 5 2 3 2 7" xfId="55267"/>
    <cellStyle name="Note 2 5 2 3 2 8" xfId="55268"/>
    <cellStyle name="Note 2 5 2 3 2 9" xfId="55269"/>
    <cellStyle name="Note 2 5 2 3 20" xfId="55270"/>
    <cellStyle name="Note 2 5 2 3 21" xfId="55271"/>
    <cellStyle name="Note 2 5 2 3 22" xfId="55272"/>
    <cellStyle name="Note 2 5 2 3 23" xfId="55273"/>
    <cellStyle name="Note 2 5 2 3 24" xfId="55274"/>
    <cellStyle name="Note 2 5 2 3 3" xfId="55275"/>
    <cellStyle name="Note 2 5 2 3 3 10" xfId="55276"/>
    <cellStyle name="Note 2 5 2 3 3 11" xfId="55277"/>
    <cellStyle name="Note 2 5 2 3 3 12" xfId="55278"/>
    <cellStyle name="Note 2 5 2 3 3 13" xfId="55279"/>
    <cellStyle name="Note 2 5 2 3 3 2" xfId="55280"/>
    <cellStyle name="Note 2 5 2 3 3 2 10" xfId="55281"/>
    <cellStyle name="Note 2 5 2 3 3 2 2" xfId="55282"/>
    <cellStyle name="Note 2 5 2 3 3 2 2 2" xfId="55283"/>
    <cellStyle name="Note 2 5 2 3 3 2 2 3" xfId="55284"/>
    <cellStyle name="Note 2 5 2 3 3 2 2 4" xfId="55285"/>
    <cellStyle name="Note 2 5 2 3 3 2 2 5" xfId="55286"/>
    <cellStyle name="Note 2 5 2 3 3 2 2 6" xfId="55287"/>
    <cellStyle name="Note 2 5 2 3 3 2 2 7" xfId="55288"/>
    <cellStyle name="Note 2 5 2 3 3 2 2 8" xfId="55289"/>
    <cellStyle name="Note 2 5 2 3 3 2 2 9" xfId="55290"/>
    <cellStyle name="Note 2 5 2 3 3 2 3" xfId="55291"/>
    <cellStyle name="Note 2 5 2 3 3 2 4" xfId="55292"/>
    <cellStyle name="Note 2 5 2 3 3 2 5" xfId="55293"/>
    <cellStyle name="Note 2 5 2 3 3 2 6" xfId="55294"/>
    <cellStyle name="Note 2 5 2 3 3 2 7" xfId="55295"/>
    <cellStyle name="Note 2 5 2 3 3 2 8" xfId="55296"/>
    <cellStyle name="Note 2 5 2 3 3 2 9" xfId="55297"/>
    <cellStyle name="Note 2 5 2 3 3 3" xfId="55298"/>
    <cellStyle name="Note 2 5 2 3 3 3 2" xfId="55299"/>
    <cellStyle name="Note 2 5 2 3 3 3 3" xfId="55300"/>
    <cellStyle name="Note 2 5 2 3 3 3 4" xfId="55301"/>
    <cellStyle name="Note 2 5 2 3 3 3 5" xfId="55302"/>
    <cellStyle name="Note 2 5 2 3 3 3 6" xfId="55303"/>
    <cellStyle name="Note 2 5 2 3 3 3 7" xfId="55304"/>
    <cellStyle name="Note 2 5 2 3 3 3 8" xfId="55305"/>
    <cellStyle name="Note 2 5 2 3 3 4" xfId="55306"/>
    <cellStyle name="Note 2 5 2 3 3 4 2" xfId="55307"/>
    <cellStyle name="Note 2 5 2 3 3 4 3" xfId="55308"/>
    <cellStyle name="Note 2 5 2 3 3 4 4" xfId="55309"/>
    <cellStyle name="Note 2 5 2 3 3 4 5" xfId="55310"/>
    <cellStyle name="Note 2 5 2 3 3 4 6" xfId="55311"/>
    <cellStyle name="Note 2 5 2 3 3 4 7" xfId="55312"/>
    <cellStyle name="Note 2 5 2 3 3 4 8" xfId="55313"/>
    <cellStyle name="Note 2 5 2 3 3 4 9" xfId="55314"/>
    <cellStyle name="Note 2 5 2 3 3 5" xfId="55315"/>
    <cellStyle name="Note 2 5 2 3 3 6" xfId="55316"/>
    <cellStyle name="Note 2 5 2 3 3 7" xfId="55317"/>
    <cellStyle name="Note 2 5 2 3 3 8" xfId="55318"/>
    <cellStyle name="Note 2 5 2 3 3 9" xfId="55319"/>
    <cellStyle name="Note 2 5 2 3 4" xfId="55320"/>
    <cellStyle name="Note 2 5 2 3 4 10" xfId="55321"/>
    <cellStyle name="Note 2 5 2 3 4 11" xfId="55322"/>
    <cellStyle name="Note 2 5 2 3 4 12" xfId="55323"/>
    <cellStyle name="Note 2 5 2 3 4 13" xfId="55324"/>
    <cellStyle name="Note 2 5 2 3 4 2" xfId="55325"/>
    <cellStyle name="Note 2 5 2 3 4 2 10" xfId="55326"/>
    <cellStyle name="Note 2 5 2 3 4 2 2" xfId="55327"/>
    <cellStyle name="Note 2 5 2 3 4 2 2 2" xfId="55328"/>
    <cellStyle name="Note 2 5 2 3 4 2 2 3" xfId="55329"/>
    <cellStyle name="Note 2 5 2 3 4 2 2 4" xfId="55330"/>
    <cellStyle name="Note 2 5 2 3 4 2 2 5" xfId="55331"/>
    <cellStyle name="Note 2 5 2 3 4 2 2 6" xfId="55332"/>
    <cellStyle name="Note 2 5 2 3 4 2 2 7" xfId="55333"/>
    <cellStyle name="Note 2 5 2 3 4 2 2 8" xfId="55334"/>
    <cellStyle name="Note 2 5 2 3 4 2 2 9" xfId="55335"/>
    <cellStyle name="Note 2 5 2 3 4 2 3" xfId="55336"/>
    <cellStyle name="Note 2 5 2 3 4 2 4" xfId="55337"/>
    <cellStyle name="Note 2 5 2 3 4 2 5" xfId="55338"/>
    <cellStyle name="Note 2 5 2 3 4 2 6" xfId="55339"/>
    <cellStyle name="Note 2 5 2 3 4 2 7" xfId="55340"/>
    <cellStyle name="Note 2 5 2 3 4 2 8" xfId="55341"/>
    <cellStyle name="Note 2 5 2 3 4 2 9" xfId="55342"/>
    <cellStyle name="Note 2 5 2 3 4 3" xfId="55343"/>
    <cellStyle name="Note 2 5 2 3 4 3 2" xfId="55344"/>
    <cellStyle name="Note 2 5 2 3 4 3 3" xfId="55345"/>
    <cellStyle name="Note 2 5 2 3 4 3 4" xfId="55346"/>
    <cellStyle name="Note 2 5 2 3 4 3 5" xfId="55347"/>
    <cellStyle name="Note 2 5 2 3 4 3 6" xfId="55348"/>
    <cellStyle name="Note 2 5 2 3 4 3 7" xfId="55349"/>
    <cellStyle name="Note 2 5 2 3 4 3 8" xfId="55350"/>
    <cellStyle name="Note 2 5 2 3 4 4" xfId="55351"/>
    <cellStyle name="Note 2 5 2 3 4 4 2" xfId="55352"/>
    <cellStyle name="Note 2 5 2 3 4 4 3" xfId="55353"/>
    <cellStyle name="Note 2 5 2 3 4 4 4" xfId="55354"/>
    <cellStyle name="Note 2 5 2 3 4 4 5" xfId="55355"/>
    <cellStyle name="Note 2 5 2 3 4 4 6" xfId="55356"/>
    <cellStyle name="Note 2 5 2 3 4 4 7" xfId="55357"/>
    <cellStyle name="Note 2 5 2 3 4 4 8" xfId="55358"/>
    <cellStyle name="Note 2 5 2 3 4 4 9" xfId="55359"/>
    <cellStyle name="Note 2 5 2 3 4 5" xfId="55360"/>
    <cellStyle name="Note 2 5 2 3 4 6" xfId="55361"/>
    <cellStyle name="Note 2 5 2 3 4 7" xfId="55362"/>
    <cellStyle name="Note 2 5 2 3 4 8" xfId="55363"/>
    <cellStyle name="Note 2 5 2 3 4 9" xfId="55364"/>
    <cellStyle name="Note 2 5 2 3 5" xfId="55365"/>
    <cellStyle name="Note 2 5 2 3 5 10" xfId="55366"/>
    <cellStyle name="Note 2 5 2 3 5 11" xfId="55367"/>
    <cellStyle name="Note 2 5 2 3 5 12" xfId="55368"/>
    <cellStyle name="Note 2 5 2 3 5 13" xfId="55369"/>
    <cellStyle name="Note 2 5 2 3 5 2" xfId="55370"/>
    <cellStyle name="Note 2 5 2 3 5 2 10" xfId="55371"/>
    <cellStyle name="Note 2 5 2 3 5 2 2" xfId="55372"/>
    <cellStyle name="Note 2 5 2 3 5 2 2 2" xfId="55373"/>
    <cellStyle name="Note 2 5 2 3 5 2 2 3" xfId="55374"/>
    <cellStyle name="Note 2 5 2 3 5 2 2 4" xfId="55375"/>
    <cellStyle name="Note 2 5 2 3 5 2 2 5" xfId="55376"/>
    <cellStyle name="Note 2 5 2 3 5 2 2 6" xfId="55377"/>
    <cellStyle name="Note 2 5 2 3 5 2 2 7" xfId="55378"/>
    <cellStyle name="Note 2 5 2 3 5 2 2 8" xfId="55379"/>
    <cellStyle name="Note 2 5 2 3 5 2 2 9" xfId="55380"/>
    <cellStyle name="Note 2 5 2 3 5 2 3" xfId="55381"/>
    <cellStyle name="Note 2 5 2 3 5 2 4" xfId="55382"/>
    <cellStyle name="Note 2 5 2 3 5 2 5" xfId="55383"/>
    <cellStyle name="Note 2 5 2 3 5 2 6" xfId="55384"/>
    <cellStyle name="Note 2 5 2 3 5 2 7" xfId="55385"/>
    <cellStyle name="Note 2 5 2 3 5 2 8" xfId="55386"/>
    <cellStyle name="Note 2 5 2 3 5 2 9" xfId="55387"/>
    <cellStyle name="Note 2 5 2 3 5 3" xfId="55388"/>
    <cellStyle name="Note 2 5 2 3 5 3 2" xfId="55389"/>
    <cellStyle name="Note 2 5 2 3 5 3 3" xfId="55390"/>
    <cellStyle name="Note 2 5 2 3 5 3 4" xfId="55391"/>
    <cellStyle name="Note 2 5 2 3 5 3 5" xfId="55392"/>
    <cellStyle name="Note 2 5 2 3 5 3 6" xfId="55393"/>
    <cellStyle name="Note 2 5 2 3 5 3 7" xfId="55394"/>
    <cellStyle name="Note 2 5 2 3 5 3 8" xfId="55395"/>
    <cellStyle name="Note 2 5 2 3 5 4" xfId="55396"/>
    <cellStyle name="Note 2 5 2 3 5 4 2" xfId="55397"/>
    <cellStyle name="Note 2 5 2 3 5 4 3" xfId="55398"/>
    <cellStyle name="Note 2 5 2 3 5 4 4" xfId="55399"/>
    <cellStyle name="Note 2 5 2 3 5 4 5" xfId="55400"/>
    <cellStyle name="Note 2 5 2 3 5 4 6" xfId="55401"/>
    <cellStyle name="Note 2 5 2 3 5 4 7" xfId="55402"/>
    <cellStyle name="Note 2 5 2 3 5 4 8" xfId="55403"/>
    <cellStyle name="Note 2 5 2 3 5 4 9" xfId="55404"/>
    <cellStyle name="Note 2 5 2 3 5 5" xfId="55405"/>
    <cellStyle name="Note 2 5 2 3 5 6" xfId="55406"/>
    <cellStyle name="Note 2 5 2 3 5 7" xfId="55407"/>
    <cellStyle name="Note 2 5 2 3 5 8" xfId="55408"/>
    <cellStyle name="Note 2 5 2 3 5 9" xfId="55409"/>
    <cellStyle name="Note 2 5 2 3 6" xfId="55410"/>
    <cellStyle name="Note 2 5 2 3 6 10" xfId="55411"/>
    <cellStyle name="Note 2 5 2 3 6 2" xfId="55412"/>
    <cellStyle name="Note 2 5 2 3 6 2 2" xfId="55413"/>
    <cellStyle name="Note 2 5 2 3 6 2 3" xfId="55414"/>
    <cellStyle name="Note 2 5 2 3 6 2 4" xfId="55415"/>
    <cellStyle name="Note 2 5 2 3 6 2 5" xfId="55416"/>
    <cellStyle name="Note 2 5 2 3 6 2 6" xfId="55417"/>
    <cellStyle name="Note 2 5 2 3 6 2 7" xfId="55418"/>
    <cellStyle name="Note 2 5 2 3 6 2 8" xfId="55419"/>
    <cellStyle name="Note 2 5 2 3 6 2 9" xfId="55420"/>
    <cellStyle name="Note 2 5 2 3 6 3" xfId="55421"/>
    <cellStyle name="Note 2 5 2 3 6 4" xfId="55422"/>
    <cellStyle name="Note 2 5 2 3 6 5" xfId="55423"/>
    <cellStyle name="Note 2 5 2 3 6 6" xfId="55424"/>
    <cellStyle name="Note 2 5 2 3 6 7" xfId="55425"/>
    <cellStyle name="Note 2 5 2 3 6 8" xfId="55426"/>
    <cellStyle name="Note 2 5 2 3 6 9" xfId="55427"/>
    <cellStyle name="Note 2 5 2 3 7" xfId="55428"/>
    <cellStyle name="Note 2 5 2 3 7 2" xfId="55429"/>
    <cellStyle name="Note 2 5 2 3 7 3" xfId="55430"/>
    <cellStyle name="Note 2 5 2 3 7 4" xfId="55431"/>
    <cellStyle name="Note 2 5 2 3 7 5" xfId="55432"/>
    <cellStyle name="Note 2 5 2 3 7 6" xfId="55433"/>
    <cellStyle name="Note 2 5 2 3 7 7" xfId="55434"/>
    <cellStyle name="Note 2 5 2 3 7 8" xfId="55435"/>
    <cellStyle name="Note 2 5 2 3 8" xfId="55436"/>
    <cellStyle name="Note 2 5 2 3 8 2" xfId="55437"/>
    <cellStyle name="Note 2 5 2 3 8 3" xfId="55438"/>
    <cellStyle name="Note 2 5 2 3 8 4" xfId="55439"/>
    <cellStyle name="Note 2 5 2 3 8 5" xfId="55440"/>
    <cellStyle name="Note 2 5 2 3 8 6" xfId="55441"/>
    <cellStyle name="Note 2 5 2 3 8 7" xfId="55442"/>
    <cellStyle name="Note 2 5 2 3 8 8" xfId="55443"/>
    <cellStyle name="Note 2 5 2 3 8 9" xfId="55444"/>
    <cellStyle name="Note 2 5 2 3 9" xfId="55445"/>
    <cellStyle name="Note 2 5 2 4" xfId="55446"/>
    <cellStyle name="Note 2 5 2 4 10" xfId="55447"/>
    <cellStyle name="Note 2 5 2 4 11" xfId="55448"/>
    <cellStyle name="Note 2 5 2 4 12" xfId="55449"/>
    <cellStyle name="Note 2 5 2 4 13" xfId="55450"/>
    <cellStyle name="Note 2 5 2 4 14" xfId="55451"/>
    <cellStyle name="Note 2 5 2 4 15" xfId="55452"/>
    <cellStyle name="Note 2 5 2 4 16" xfId="55453"/>
    <cellStyle name="Note 2 5 2 4 17" xfId="55454"/>
    <cellStyle name="Note 2 5 2 4 18" xfId="55455"/>
    <cellStyle name="Note 2 5 2 4 2" xfId="55456"/>
    <cellStyle name="Note 2 5 2 4 2 10" xfId="55457"/>
    <cellStyle name="Note 2 5 2 4 2 2" xfId="55458"/>
    <cellStyle name="Note 2 5 2 4 2 2 2" xfId="55459"/>
    <cellStyle name="Note 2 5 2 4 2 2 3" xfId="55460"/>
    <cellStyle name="Note 2 5 2 4 2 2 4" xfId="55461"/>
    <cellStyle name="Note 2 5 2 4 2 2 5" xfId="55462"/>
    <cellStyle name="Note 2 5 2 4 2 2 6" xfId="55463"/>
    <cellStyle name="Note 2 5 2 4 2 2 7" xfId="55464"/>
    <cellStyle name="Note 2 5 2 4 2 2 8" xfId="55465"/>
    <cellStyle name="Note 2 5 2 4 2 2 9" xfId="55466"/>
    <cellStyle name="Note 2 5 2 4 2 3" xfId="55467"/>
    <cellStyle name="Note 2 5 2 4 2 4" xfId="55468"/>
    <cellStyle name="Note 2 5 2 4 2 5" xfId="55469"/>
    <cellStyle name="Note 2 5 2 4 2 6" xfId="55470"/>
    <cellStyle name="Note 2 5 2 4 2 7" xfId="55471"/>
    <cellStyle name="Note 2 5 2 4 2 8" xfId="55472"/>
    <cellStyle name="Note 2 5 2 4 2 9" xfId="55473"/>
    <cellStyle name="Note 2 5 2 4 3" xfId="55474"/>
    <cellStyle name="Note 2 5 2 4 3 2" xfId="55475"/>
    <cellStyle name="Note 2 5 2 4 3 3" xfId="55476"/>
    <cellStyle name="Note 2 5 2 4 3 4" xfId="55477"/>
    <cellStyle name="Note 2 5 2 4 3 5" xfId="55478"/>
    <cellStyle name="Note 2 5 2 4 3 6" xfId="55479"/>
    <cellStyle name="Note 2 5 2 4 3 7" xfId="55480"/>
    <cellStyle name="Note 2 5 2 4 3 8" xfId="55481"/>
    <cellStyle name="Note 2 5 2 4 4" xfId="55482"/>
    <cellStyle name="Note 2 5 2 4 4 2" xfId="55483"/>
    <cellStyle name="Note 2 5 2 4 4 3" xfId="55484"/>
    <cellStyle name="Note 2 5 2 4 4 4" xfId="55485"/>
    <cellStyle name="Note 2 5 2 4 4 5" xfId="55486"/>
    <cellStyle name="Note 2 5 2 4 4 6" xfId="55487"/>
    <cellStyle name="Note 2 5 2 4 4 7" xfId="55488"/>
    <cellStyle name="Note 2 5 2 4 4 8" xfId="55489"/>
    <cellStyle name="Note 2 5 2 4 4 9" xfId="55490"/>
    <cellStyle name="Note 2 5 2 4 5" xfId="55491"/>
    <cellStyle name="Note 2 5 2 4 6" xfId="55492"/>
    <cellStyle name="Note 2 5 2 4 7" xfId="55493"/>
    <cellStyle name="Note 2 5 2 4 8" xfId="55494"/>
    <cellStyle name="Note 2 5 2 4 9" xfId="55495"/>
    <cellStyle name="Note 2 5 2 5" xfId="55496"/>
    <cellStyle name="Note 2 5 2 5 10" xfId="55497"/>
    <cellStyle name="Note 2 5 2 5 11" xfId="55498"/>
    <cellStyle name="Note 2 5 2 5 12" xfId="55499"/>
    <cellStyle name="Note 2 5 2 5 13" xfId="55500"/>
    <cellStyle name="Note 2 5 2 5 14" xfId="55501"/>
    <cellStyle name="Note 2 5 2 5 15" xfId="55502"/>
    <cellStyle name="Note 2 5 2 5 16" xfId="55503"/>
    <cellStyle name="Note 2 5 2 5 17" xfId="55504"/>
    <cellStyle name="Note 2 5 2 5 18" xfId="55505"/>
    <cellStyle name="Note 2 5 2 5 2" xfId="55506"/>
    <cellStyle name="Note 2 5 2 5 3" xfId="55507"/>
    <cellStyle name="Note 2 5 2 5 4" xfId="55508"/>
    <cellStyle name="Note 2 5 2 5 5" xfId="55509"/>
    <cellStyle name="Note 2 5 2 5 6" xfId="55510"/>
    <cellStyle name="Note 2 5 2 5 7" xfId="55511"/>
    <cellStyle name="Note 2 5 2 5 8" xfId="55512"/>
    <cellStyle name="Note 2 5 2 5 9" xfId="55513"/>
    <cellStyle name="Note 2 5 2 6" xfId="55514"/>
    <cellStyle name="Note 2 5 2 6 10" xfId="55515"/>
    <cellStyle name="Note 2 5 2 6 11" xfId="55516"/>
    <cellStyle name="Note 2 5 2 6 12" xfId="55517"/>
    <cellStyle name="Note 2 5 2 6 13" xfId="55518"/>
    <cellStyle name="Note 2 5 2 6 14" xfId="55519"/>
    <cellStyle name="Note 2 5 2 6 15" xfId="55520"/>
    <cellStyle name="Note 2 5 2 6 16" xfId="55521"/>
    <cellStyle name="Note 2 5 2 6 17" xfId="55522"/>
    <cellStyle name="Note 2 5 2 6 18" xfId="55523"/>
    <cellStyle name="Note 2 5 2 6 2" xfId="55524"/>
    <cellStyle name="Note 2 5 2 6 3" xfId="55525"/>
    <cellStyle name="Note 2 5 2 6 4" xfId="55526"/>
    <cellStyle name="Note 2 5 2 6 5" xfId="55527"/>
    <cellStyle name="Note 2 5 2 6 6" xfId="55528"/>
    <cellStyle name="Note 2 5 2 6 7" xfId="55529"/>
    <cellStyle name="Note 2 5 2 6 8" xfId="55530"/>
    <cellStyle name="Note 2 5 2 6 9" xfId="55531"/>
    <cellStyle name="Note 2 5 2 7" xfId="55532"/>
    <cellStyle name="Note 2 5 2 7 2" xfId="55533"/>
    <cellStyle name="Note 2 5 2 7 3" xfId="55534"/>
    <cellStyle name="Note 2 5 2 7 4" xfId="55535"/>
    <cellStyle name="Note 2 5 2 7 5" xfId="55536"/>
    <cellStyle name="Note 2 5 2 7 6" xfId="55537"/>
    <cellStyle name="Note 2 5 2 7 7" xfId="55538"/>
    <cellStyle name="Note 2 5 2 7 8" xfId="55539"/>
    <cellStyle name="Note 2 5 2 7 9" xfId="55540"/>
    <cellStyle name="Note 2 5 2 8" xfId="55541"/>
    <cellStyle name="Note 2 5 2 8 2" xfId="55542"/>
    <cellStyle name="Note 2 5 2 8 3" xfId="55543"/>
    <cellStyle name="Note 2 5 2 8 4" xfId="55544"/>
    <cellStyle name="Note 2 5 2 8 5" xfId="55545"/>
    <cellStyle name="Note 2 5 2 8 6" xfId="55546"/>
    <cellStyle name="Note 2 5 2 8 7" xfId="55547"/>
    <cellStyle name="Note 2 5 2 8 8" xfId="55548"/>
    <cellStyle name="Note 2 5 2 8 9" xfId="55549"/>
    <cellStyle name="Note 2 5 2 9" xfId="55550"/>
    <cellStyle name="Note 2 5 2 9 2" xfId="55551"/>
    <cellStyle name="Note 2 5 2 9 3" xfId="55552"/>
    <cellStyle name="Note 2 5 2 9 4" xfId="55553"/>
    <cellStyle name="Note 2 5 2 9 5" xfId="55554"/>
    <cellStyle name="Note 2 5 2 9 6" xfId="55555"/>
    <cellStyle name="Note 2 5 2 9 7" xfId="55556"/>
    <cellStyle name="Note 2 5 2 9 8" xfId="55557"/>
    <cellStyle name="Note 2 5 20" xfId="55558"/>
    <cellStyle name="Note 2 5 21" xfId="55559"/>
    <cellStyle name="Note 2 5 22" xfId="55560"/>
    <cellStyle name="Note 2 5 23" xfId="55561"/>
    <cellStyle name="Note 2 5 24" xfId="55562"/>
    <cellStyle name="Note 2 5 25" xfId="55563"/>
    <cellStyle name="Note 2 5 26" xfId="55564"/>
    <cellStyle name="Note 2 5 27" xfId="55565"/>
    <cellStyle name="Note 2 5 28" xfId="55566"/>
    <cellStyle name="Note 2 5 3" xfId="55567"/>
    <cellStyle name="Note 2 5 3 10" xfId="55568"/>
    <cellStyle name="Note 2 5 3 11" xfId="55569"/>
    <cellStyle name="Note 2 5 3 12" xfId="55570"/>
    <cellStyle name="Note 2 5 3 13" xfId="55571"/>
    <cellStyle name="Note 2 5 3 14" xfId="55572"/>
    <cellStyle name="Note 2 5 3 15" xfId="55573"/>
    <cellStyle name="Note 2 5 3 16" xfId="55574"/>
    <cellStyle name="Note 2 5 3 17" xfId="55575"/>
    <cellStyle name="Note 2 5 3 18" xfId="55576"/>
    <cellStyle name="Note 2 5 3 19" xfId="55577"/>
    <cellStyle name="Note 2 5 3 2" xfId="55578"/>
    <cellStyle name="Note 2 5 3 2 10" xfId="55579"/>
    <cellStyle name="Note 2 5 3 2 11" xfId="55580"/>
    <cellStyle name="Note 2 5 3 2 12" xfId="55581"/>
    <cellStyle name="Note 2 5 3 2 13" xfId="55582"/>
    <cellStyle name="Note 2 5 3 2 2" xfId="55583"/>
    <cellStyle name="Note 2 5 3 2 2 10" xfId="55584"/>
    <cellStyle name="Note 2 5 3 2 2 2" xfId="55585"/>
    <cellStyle name="Note 2 5 3 2 2 2 2" xfId="55586"/>
    <cellStyle name="Note 2 5 3 2 2 2 3" xfId="55587"/>
    <cellStyle name="Note 2 5 3 2 2 2 4" xfId="55588"/>
    <cellStyle name="Note 2 5 3 2 2 2 5" xfId="55589"/>
    <cellStyle name="Note 2 5 3 2 2 2 6" xfId="55590"/>
    <cellStyle name="Note 2 5 3 2 2 2 7" xfId="55591"/>
    <cellStyle name="Note 2 5 3 2 2 2 8" xfId="55592"/>
    <cellStyle name="Note 2 5 3 2 2 2 9" xfId="55593"/>
    <cellStyle name="Note 2 5 3 2 2 3" xfId="55594"/>
    <cellStyle name="Note 2 5 3 2 2 4" xfId="55595"/>
    <cellStyle name="Note 2 5 3 2 2 5" xfId="55596"/>
    <cellStyle name="Note 2 5 3 2 2 6" xfId="55597"/>
    <cellStyle name="Note 2 5 3 2 2 7" xfId="55598"/>
    <cellStyle name="Note 2 5 3 2 2 8" xfId="55599"/>
    <cellStyle name="Note 2 5 3 2 2 9" xfId="55600"/>
    <cellStyle name="Note 2 5 3 2 3" xfId="55601"/>
    <cellStyle name="Note 2 5 3 2 3 2" xfId="55602"/>
    <cellStyle name="Note 2 5 3 2 3 3" xfId="55603"/>
    <cellStyle name="Note 2 5 3 2 3 4" xfId="55604"/>
    <cellStyle name="Note 2 5 3 2 3 5" xfId="55605"/>
    <cellStyle name="Note 2 5 3 2 3 6" xfId="55606"/>
    <cellStyle name="Note 2 5 3 2 3 7" xfId="55607"/>
    <cellStyle name="Note 2 5 3 2 3 8" xfId="55608"/>
    <cellStyle name="Note 2 5 3 2 4" xfId="55609"/>
    <cellStyle name="Note 2 5 3 2 4 2" xfId="55610"/>
    <cellStyle name="Note 2 5 3 2 4 3" xfId="55611"/>
    <cellStyle name="Note 2 5 3 2 4 4" xfId="55612"/>
    <cellStyle name="Note 2 5 3 2 4 5" xfId="55613"/>
    <cellStyle name="Note 2 5 3 2 4 6" xfId="55614"/>
    <cellStyle name="Note 2 5 3 2 4 7" xfId="55615"/>
    <cellStyle name="Note 2 5 3 2 4 8" xfId="55616"/>
    <cellStyle name="Note 2 5 3 2 4 9" xfId="55617"/>
    <cellStyle name="Note 2 5 3 2 5" xfId="55618"/>
    <cellStyle name="Note 2 5 3 2 6" xfId="55619"/>
    <cellStyle name="Note 2 5 3 2 7" xfId="55620"/>
    <cellStyle name="Note 2 5 3 2 8" xfId="55621"/>
    <cellStyle name="Note 2 5 3 2 9" xfId="55622"/>
    <cellStyle name="Note 2 5 3 20" xfId="55623"/>
    <cellStyle name="Note 2 5 3 21" xfId="55624"/>
    <cellStyle name="Note 2 5 3 22" xfId="55625"/>
    <cellStyle name="Note 2 5 3 23" xfId="55626"/>
    <cellStyle name="Note 2 5 3 24" xfId="55627"/>
    <cellStyle name="Note 2 5 3 25" xfId="55628"/>
    <cellStyle name="Note 2 5 3 3" xfId="55629"/>
    <cellStyle name="Note 2 5 3 3 10" xfId="55630"/>
    <cellStyle name="Note 2 5 3 3 11" xfId="55631"/>
    <cellStyle name="Note 2 5 3 3 12" xfId="55632"/>
    <cellStyle name="Note 2 5 3 3 13" xfId="55633"/>
    <cellStyle name="Note 2 5 3 3 2" xfId="55634"/>
    <cellStyle name="Note 2 5 3 3 2 10" xfId="55635"/>
    <cellStyle name="Note 2 5 3 3 2 2" xfId="55636"/>
    <cellStyle name="Note 2 5 3 3 2 2 2" xfId="55637"/>
    <cellStyle name="Note 2 5 3 3 2 2 3" xfId="55638"/>
    <cellStyle name="Note 2 5 3 3 2 2 4" xfId="55639"/>
    <cellStyle name="Note 2 5 3 3 2 2 5" xfId="55640"/>
    <cellStyle name="Note 2 5 3 3 2 2 6" xfId="55641"/>
    <cellStyle name="Note 2 5 3 3 2 2 7" xfId="55642"/>
    <cellStyle name="Note 2 5 3 3 2 2 8" xfId="55643"/>
    <cellStyle name="Note 2 5 3 3 2 2 9" xfId="55644"/>
    <cellStyle name="Note 2 5 3 3 2 3" xfId="55645"/>
    <cellStyle name="Note 2 5 3 3 2 4" xfId="55646"/>
    <cellStyle name="Note 2 5 3 3 2 5" xfId="55647"/>
    <cellStyle name="Note 2 5 3 3 2 6" xfId="55648"/>
    <cellStyle name="Note 2 5 3 3 2 7" xfId="55649"/>
    <cellStyle name="Note 2 5 3 3 2 8" xfId="55650"/>
    <cellStyle name="Note 2 5 3 3 2 9" xfId="55651"/>
    <cellStyle name="Note 2 5 3 3 3" xfId="55652"/>
    <cellStyle name="Note 2 5 3 3 3 2" xfId="55653"/>
    <cellStyle name="Note 2 5 3 3 3 3" xfId="55654"/>
    <cellStyle name="Note 2 5 3 3 3 4" xfId="55655"/>
    <cellStyle name="Note 2 5 3 3 3 5" xfId="55656"/>
    <cellStyle name="Note 2 5 3 3 3 6" xfId="55657"/>
    <cellStyle name="Note 2 5 3 3 3 7" xfId="55658"/>
    <cellStyle name="Note 2 5 3 3 3 8" xfId="55659"/>
    <cellStyle name="Note 2 5 3 3 4" xfId="55660"/>
    <cellStyle name="Note 2 5 3 3 4 2" xfId="55661"/>
    <cellStyle name="Note 2 5 3 3 4 3" xfId="55662"/>
    <cellStyle name="Note 2 5 3 3 4 4" xfId="55663"/>
    <cellStyle name="Note 2 5 3 3 4 5" xfId="55664"/>
    <cellStyle name="Note 2 5 3 3 4 6" xfId="55665"/>
    <cellStyle name="Note 2 5 3 3 4 7" xfId="55666"/>
    <cellStyle name="Note 2 5 3 3 4 8" xfId="55667"/>
    <cellStyle name="Note 2 5 3 3 4 9" xfId="55668"/>
    <cellStyle name="Note 2 5 3 3 5" xfId="55669"/>
    <cellStyle name="Note 2 5 3 3 6" xfId="55670"/>
    <cellStyle name="Note 2 5 3 3 7" xfId="55671"/>
    <cellStyle name="Note 2 5 3 3 8" xfId="55672"/>
    <cellStyle name="Note 2 5 3 3 9" xfId="55673"/>
    <cellStyle name="Note 2 5 3 4" xfId="55674"/>
    <cellStyle name="Note 2 5 3 4 10" xfId="55675"/>
    <cellStyle name="Note 2 5 3 4 11" xfId="55676"/>
    <cellStyle name="Note 2 5 3 4 12" xfId="55677"/>
    <cellStyle name="Note 2 5 3 4 13" xfId="55678"/>
    <cellStyle name="Note 2 5 3 4 2" xfId="55679"/>
    <cellStyle name="Note 2 5 3 4 2 10" xfId="55680"/>
    <cellStyle name="Note 2 5 3 4 2 2" xfId="55681"/>
    <cellStyle name="Note 2 5 3 4 2 2 2" xfId="55682"/>
    <cellStyle name="Note 2 5 3 4 2 2 3" xfId="55683"/>
    <cellStyle name="Note 2 5 3 4 2 2 4" xfId="55684"/>
    <cellStyle name="Note 2 5 3 4 2 2 5" xfId="55685"/>
    <cellStyle name="Note 2 5 3 4 2 2 6" xfId="55686"/>
    <cellStyle name="Note 2 5 3 4 2 2 7" xfId="55687"/>
    <cellStyle name="Note 2 5 3 4 2 2 8" xfId="55688"/>
    <cellStyle name="Note 2 5 3 4 2 2 9" xfId="55689"/>
    <cellStyle name="Note 2 5 3 4 2 3" xfId="55690"/>
    <cellStyle name="Note 2 5 3 4 2 4" xfId="55691"/>
    <cellStyle name="Note 2 5 3 4 2 5" xfId="55692"/>
    <cellStyle name="Note 2 5 3 4 2 6" xfId="55693"/>
    <cellStyle name="Note 2 5 3 4 2 7" xfId="55694"/>
    <cellStyle name="Note 2 5 3 4 2 8" xfId="55695"/>
    <cellStyle name="Note 2 5 3 4 2 9" xfId="55696"/>
    <cellStyle name="Note 2 5 3 4 3" xfId="55697"/>
    <cellStyle name="Note 2 5 3 4 3 2" xfId="55698"/>
    <cellStyle name="Note 2 5 3 4 3 3" xfId="55699"/>
    <cellStyle name="Note 2 5 3 4 3 4" xfId="55700"/>
    <cellStyle name="Note 2 5 3 4 3 5" xfId="55701"/>
    <cellStyle name="Note 2 5 3 4 3 6" xfId="55702"/>
    <cellStyle name="Note 2 5 3 4 3 7" xfId="55703"/>
    <cellStyle name="Note 2 5 3 4 3 8" xfId="55704"/>
    <cellStyle name="Note 2 5 3 4 4" xfId="55705"/>
    <cellStyle name="Note 2 5 3 4 4 2" xfId="55706"/>
    <cellStyle name="Note 2 5 3 4 4 3" xfId="55707"/>
    <cellStyle name="Note 2 5 3 4 4 4" xfId="55708"/>
    <cellStyle name="Note 2 5 3 4 4 5" xfId="55709"/>
    <cellStyle name="Note 2 5 3 4 4 6" xfId="55710"/>
    <cellStyle name="Note 2 5 3 4 4 7" xfId="55711"/>
    <cellStyle name="Note 2 5 3 4 4 8" xfId="55712"/>
    <cellStyle name="Note 2 5 3 4 4 9" xfId="55713"/>
    <cellStyle name="Note 2 5 3 4 5" xfId="55714"/>
    <cellStyle name="Note 2 5 3 4 6" xfId="55715"/>
    <cellStyle name="Note 2 5 3 4 7" xfId="55716"/>
    <cellStyle name="Note 2 5 3 4 8" xfId="55717"/>
    <cellStyle name="Note 2 5 3 4 9" xfId="55718"/>
    <cellStyle name="Note 2 5 3 5" xfId="55719"/>
    <cellStyle name="Note 2 5 3 5 10" xfId="55720"/>
    <cellStyle name="Note 2 5 3 5 11" xfId="55721"/>
    <cellStyle name="Note 2 5 3 5 12" xfId="55722"/>
    <cellStyle name="Note 2 5 3 5 13" xfId="55723"/>
    <cellStyle name="Note 2 5 3 5 2" xfId="55724"/>
    <cellStyle name="Note 2 5 3 5 2 10" xfId="55725"/>
    <cellStyle name="Note 2 5 3 5 2 2" xfId="55726"/>
    <cellStyle name="Note 2 5 3 5 2 2 2" xfId="55727"/>
    <cellStyle name="Note 2 5 3 5 2 2 3" xfId="55728"/>
    <cellStyle name="Note 2 5 3 5 2 2 4" xfId="55729"/>
    <cellStyle name="Note 2 5 3 5 2 2 5" xfId="55730"/>
    <cellStyle name="Note 2 5 3 5 2 2 6" xfId="55731"/>
    <cellStyle name="Note 2 5 3 5 2 2 7" xfId="55732"/>
    <cellStyle name="Note 2 5 3 5 2 2 8" xfId="55733"/>
    <cellStyle name="Note 2 5 3 5 2 2 9" xfId="55734"/>
    <cellStyle name="Note 2 5 3 5 2 3" xfId="55735"/>
    <cellStyle name="Note 2 5 3 5 2 4" xfId="55736"/>
    <cellStyle name="Note 2 5 3 5 2 5" xfId="55737"/>
    <cellStyle name="Note 2 5 3 5 2 6" xfId="55738"/>
    <cellStyle name="Note 2 5 3 5 2 7" xfId="55739"/>
    <cellStyle name="Note 2 5 3 5 2 8" xfId="55740"/>
    <cellStyle name="Note 2 5 3 5 2 9" xfId="55741"/>
    <cellStyle name="Note 2 5 3 5 3" xfId="55742"/>
    <cellStyle name="Note 2 5 3 5 3 2" xfId="55743"/>
    <cellStyle name="Note 2 5 3 5 3 3" xfId="55744"/>
    <cellStyle name="Note 2 5 3 5 3 4" xfId="55745"/>
    <cellStyle name="Note 2 5 3 5 3 5" xfId="55746"/>
    <cellStyle name="Note 2 5 3 5 3 6" xfId="55747"/>
    <cellStyle name="Note 2 5 3 5 3 7" xfId="55748"/>
    <cellStyle name="Note 2 5 3 5 3 8" xfId="55749"/>
    <cellStyle name="Note 2 5 3 5 4" xfId="55750"/>
    <cellStyle name="Note 2 5 3 5 4 2" xfId="55751"/>
    <cellStyle name="Note 2 5 3 5 4 3" xfId="55752"/>
    <cellStyle name="Note 2 5 3 5 4 4" xfId="55753"/>
    <cellStyle name="Note 2 5 3 5 4 5" xfId="55754"/>
    <cellStyle name="Note 2 5 3 5 4 6" xfId="55755"/>
    <cellStyle name="Note 2 5 3 5 4 7" xfId="55756"/>
    <cellStyle name="Note 2 5 3 5 4 8" xfId="55757"/>
    <cellStyle name="Note 2 5 3 5 4 9" xfId="55758"/>
    <cellStyle name="Note 2 5 3 5 5" xfId="55759"/>
    <cellStyle name="Note 2 5 3 5 6" xfId="55760"/>
    <cellStyle name="Note 2 5 3 5 7" xfId="55761"/>
    <cellStyle name="Note 2 5 3 5 8" xfId="55762"/>
    <cellStyle name="Note 2 5 3 5 9" xfId="55763"/>
    <cellStyle name="Note 2 5 3 6" xfId="55764"/>
    <cellStyle name="Note 2 5 3 6 10" xfId="55765"/>
    <cellStyle name="Note 2 5 3 6 2" xfId="55766"/>
    <cellStyle name="Note 2 5 3 6 2 2" xfId="55767"/>
    <cellStyle name="Note 2 5 3 6 2 3" xfId="55768"/>
    <cellStyle name="Note 2 5 3 6 2 4" xfId="55769"/>
    <cellStyle name="Note 2 5 3 6 2 5" xfId="55770"/>
    <cellStyle name="Note 2 5 3 6 2 6" xfId="55771"/>
    <cellStyle name="Note 2 5 3 6 2 7" xfId="55772"/>
    <cellStyle name="Note 2 5 3 6 2 8" xfId="55773"/>
    <cellStyle name="Note 2 5 3 6 2 9" xfId="55774"/>
    <cellStyle name="Note 2 5 3 6 3" xfId="55775"/>
    <cellStyle name="Note 2 5 3 6 4" xfId="55776"/>
    <cellStyle name="Note 2 5 3 6 5" xfId="55777"/>
    <cellStyle name="Note 2 5 3 6 6" xfId="55778"/>
    <cellStyle name="Note 2 5 3 6 7" xfId="55779"/>
    <cellStyle name="Note 2 5 3 6 8" xfId="55780"/>
    <cellStyle name="Note 2 5 3 6 9" xfId="55781"/>
    <cellStyle name="Note 2 5 3 7" xfId="55782"/>
    <cellStyle name="Note 2 5 3 7 2" xfId="55783"/>
    <cellStyle name="Note 2 5 3 7 3" xfId="55784"/>
    <cellStyle name="Note 2 5 3 7 4" xfId="55785"/>
    <cellStyle name="Note 2 5 3 7 5" xfId="55786"/>
    <cellStyle name="Note 2 5 3 7 6" xfId="55787"/>
    <cellStyle name="Note 2 5 3 7 7" xfId="55788"/>
    <cellStyle name="Note 2 5 3 7 8" xfId="55789"/>
    <cellStyle name="Note 2 5 3 8" xfId="55790"/>
    <cellStyle name="Note 2 5 3 8 2" xfId="55791"/>
    <cellStyle name="Note 2 5 3 8 3" xfId="55792"/>
    <cellStyle name="Note 2 5 3 8 4" xfId="55793"/>
    <cellStyle name="Note 2 5 3 8 5" xfId="55794"/>
    <cellStyle name="Note 2 5 3 8 6" xfId="55795"/>
    <cellStyle name="Note 2 5 3 8 7" xfId="55796"/>
    <cellStyle name="Note 2 5 3 8 8" xfId="55797"/>
    <cellStyle name="Note 2 5 3 8 9" xfId="55798"/>
    <cellStyle name="Note 2 5 3 9" xfId="55799"/>
    <cellStyle name="Note 2 5 4" xfId="55800"/>
    <cellStyle name="Note 2 5 4 10" xfId="55801"/>
    <cellStyle name="Note 2 5 4 11" xfId="55802"/>
    <cellStyle name="Note 2 5 4 12" xfId="55803"/>
    <cellStyle name="Note 2 5 4 13" xfId="55804"/>
    <cellStyle name="Note 2 5 4 14" xfId="55805"/>
    <cellStyle name="Note 2 5 4 15" xfId="55806"/>
    <cellStyle name="Note 2 5 4 16" xfId="55807"/>
    <cellStyle name="Note 2 5 4 17" xfId="55808"/>
    <cellStyle name="Note 2 5 4 18" xfId="55809"/>
    <cellStyle name="Note 2 5 4 2" xfId="55810"/>
    <cellStyle name="Note 2 5 4 2 10" xfId="55811"/>
    <cellStyle name="Note 2 5 4 2 11" xfId="55812"/>
    <cellStyle name="Note 2 5 4 2 12" xfId="55813"/>
    <cellStyle name="Note 2 5 4 2 13" xfId="55814"/>
    <cellStyle name="Note 2 5 4 2 2" xfId="55815"/>
    <cellStyle name="Note 2 5 4 2 2 10" xfId="55816"/>
    <cellStyle name="Note 2 5 4 2 2 2" xfId="55817"/>
    <cellStyle name="Note 2 5 4 2 2 2 2" xfId="55818"/>
    <cellStyle name="Note 2 5 4 2 2 2 3" xfId="55819"/>
    <cellStyle name="Note 2 5 4 2 2 2 4" xfId="55820"/>
    <cellStyle name="Note 2 5 4 2 2 2 5" xfId="55821"/>
    <cellStyle name="Note 2 5 4 2 2 2 6" xfId="55822"/>
    <cellStyle name="Note 2 5 4 2 2 2 7" xfId="55823"/>
    <cellStyle name="Note 2 5 4 2 2 2 8" xfId="55824"/>
    <cellStyle name="Note 2 5 4 2 2 2 9" xfId="55825"/>
    <cellStyle name="Note 2 5 4 2 2 3" xfId="55826"/>
    <cellStyle name="Note 2 5 4 2 2 4" xfId="55827"/>
    <cellStyle name="Note 2 5 4 2 2 5" xfId="55828"/>
    <cellStyle name="Note 2 5 4 2 2 6" xfId="55829"/>
    <cellStyle name="Note 2 5 4 2 2 7" xfId="55830"/>
    <cellStyle name="Note 2 5 4 2 2 8" xfId="55831"/>
    <cellStyle name="Note 2 5 4 2 2 9" xfId="55832"/>
    <cellStyle name="Note 2 5 4 2 3" xfId="55833"/>
    <cellStyle name="Note 2 5 4 2 3 2" xfId="55834"/>
    <cellStyle name="Note 2 5 4 2 3 3" xfId="55835"/>
    <cellStyle name="Note 2 5 4 2 3 4" xfId="55836"/>
    <cellStyle name="Note 2 5 4 2 3 5" xfId="55837"/>
    <cellStyle name="Note 2 5 4 2 3 6" xfId="55838"/>
    <cellStyle name="Note 2 5 4 2 3 7" xfId="55839"/>
    <cellStyle name="Note 2 5 4 2 3 8" xfId="55840"/>
    <cellStyle name="Note 2 5 4 2 4" xfId="55841"/>
    <cellStyle name="Note 2 5 4 2 4 2" xfId="55842"/>
    <cellStyle name="Note 2 5 4 2 4 3" xfId="55843"/>
    <cellStyle name="Note 2 5 4 2 4 4" xfId="55844"/>
    <cellStyle name="Note 2 5 4 2 4 5" xfId="55845"/>
    <cellStyle name="Note 2 5 4 2 4 6" xfId="55846"/>
    <cellStyle name="Note 2 5 4 2 4 7" xfId="55847"/>
    <cellStyle name="Note 2 5 4 2 4 8" xfId="55848"/>
    <cellStyle name="Note 2 5 4 2 4 9" xfId="55849"/>
    <cellStyle name="Note 2 5 4 2 5" xfId="55850"/>
    <cellStyle name="Note 2 5 4 2 6" xfId="55851"/>
    <cellStyle name="Note 2 5 4 2 7" xfId="55852"/>
    <cellStyle name="Note 2 5 4 2 8" xfId="55853"/>
    <cellStyle name="Note 2 5 4 2 9" xfId="55854"/>
    <cellStyle name="Note 2 5 4 3" xfId="55855"/>
    <cellStyle name="Note 2 5 4 3 10" xfId="55856"/>
    <cellStyle name="Note 2 5 4 3 11" xfId="55857"/>
    <cellStyle name="Note 2 5 4 3 12" xfId="55858"/>
    <cellStyle name="Note 2 5 4 3 13" xfId="55859"/>
    <cellStyle name="Note 2 5 4 3 2" xfId="55860"/>
    <cellStyle name="Note 2 5 4 3 2 10" xfId="55861"/>
    <cellStyle name="Note 2 5 4 3 2 2" xfId="55862"/>
    <cellStyle name="Note 2 5 4 3 2 2 2" xfId="55863"/>
    <cellStyle name="Note 2 5 4 3 2 2 3" xfId="55864"/>
    <cellStyle name="Note 2 5 4 3 2 2 4" xfId="55865"/>
    <cellStyle name="Note 2 5 4 3 2 2 5" xfId="55866"/>
    <cellStyle name="Note 2 5 4 3 2 2 6" xfId="55867"/>
    <cellStyle name="Note 2 5 4 3 2 2 7" xfId="55868"/>
    <cellStyle name="Note 2 5 4 3 2 2 8" xfId="55869"/>
    <cellStyle name="Note 2 5 4 3 2 2 9" xfId="55870"/>
    <cellStyle name="Note 2 5 4 3 2 3" xfId="55871"/>
    <cellStyle name="Note 2 5 4 3 2 4" xfId="55872"/>
    <cellStyle name="Note 2 5 4 3 2 5" xfId="55873"/>
    <cellStyle name="Note 2 5 4 3 2 6" xfId="55874"/>
    <cellStyle name="Note 2 5 4 3 2 7" xfId="55875"/>
    <cellStyle name="Note 2 5 4 3 2 8" xfId="55876"/>
    <cellStyle name="Note 2 5 4 3 2 9" xfId="55877"/>
    <cellStyle name="Note 2 5 4 3 3" xfId="55878"/>
    <cellStyle name="Note 2 5 4 3 3 2" xfId="55879"/>
    <cellStyle name="Note 2 5 4 3 3 3" xfId="55880"/>
    <cellStyle name="Note 2 5 4 3 3 4" xfId="55881"/>
    <cellStyle name="Note 2 5 4 3 3 5" xfId="55882"/>
    <cellStyle name="Note 2 5 4 3 3 6" xfId="55883"/>
    <cellStyle name="Note 2 5 4 3 3 7" xfId="55884"/>
    <cellStyle name="Note 2 5 4 3 3 8" xfId="55885"/>
    <cellStyle name="Note 2 5 4 3 4" xfId="55886"/>
    <cellStyle name="Note 2 5 4 3 4 2" xfId="55887"/>
    <cellStyle name="Note 2 5 4 3 4 3" xfId="55888"/>
    <cellStyle name="Note 2 5 4 3 4 4" xfId="55889"/>
    <cellStyle name="Note 2 5 4 3 4 5" xfId="55890"/>
    <cellStyle name="Note 2 5 4 3 4 6" xfId="55891"/>
    <cellStyle name="Note 2 5 4 3 4 7" xfId="55892"/>
    <cellStyle name="Note 2 5 4 3 4 8" xfId="55893"/>
    <cellStyle name="Note 2 5 4 3 4 9" xfId="55894"/>
    <cellStyle name="Note 2 5 4 3 5" xfId="55895"/>
    <cellStyle name="Note 2 5 4 3 6" xfId="55896"/>
    <cellStyle name="Note 2 5 4 3 7" xfId="55897"/>
    <cellStyle name="Note 2 5 4 3 8" xfId="55898"/>
    <cellStyle name="Note 2 5 4 3 9" xfId="55899"/>
    <cellStyle name="Note 2 5 4 4" xfId="55900"/>
    <cellStyle name="Note 2 5 4 4 10" xfId="55901"/>
    <cellStyle name="Note 2 5 4 4 11" xfId="55902"/>
    <cellStyle name="Note 2 5 4 4 12" xfId="55903"/>
    <cellStyle name="Note 2 5 4 4 13" xfId="55904"/>
    <cellStyle name="Note 2 5 4 4 2" xfId="55905"/>
    <cellStyle name="Note 2 5 4 4 2 10" xfId="55906"/>
    <cellStyle name="Note 2 5 4 4 2 2" xfId="55907"/>
    <cellStyle name="Note 2 5 4 4 2 2 2" xfId="55908"/>
    <cellStyle name="Note 2 5 4 4 2 2 3" xfId="55909"/>
    <cellStyle name="Note 2 5 4 4 2 2 4" xfId="55910"/>
    <cellStyle name="Note 2 5 4 4 2 2 5" xfId="55911"/>
    <cellStyle name="Note 2 5 4 4 2 2 6" xfId="55912"/>
    <cellStyle name="Note 2 5 4 4 2 2 7" xfId="55913"/>
    <cellStyle name="Note 2 5 4 4 2 2 8" xfId="55914"/>
    <cellStyle name="Note 2 5 4 4 2 2 9" xfId="55915"/>
    <cellStyle name="Note 2 5 4 4 2 3" xfId="55916"/>
    <cellStyle name="Note 2 5 4 4 2 4" xfId="55917"/>
    <cellStyle name="Note 2 5 4 4 2 5" xfId="55918"/>
    <cellStyle name="Note 2 5 4 4 2 6" xfId="55919"/>
    <cellStyle name="Note 2 5 4 4 2 7" xfId="55920"/>
    <cellStyle name="Note 2 5 4 4 2 8" xfId="55921"/>
    <cellStyle name="Note 2 5 4 4 2 9" xfId="55922"/>
    <cellStyle name="Note 2 5 4 4 3" xfId="55923"/>
    <cellStyle name="Note 2 5 4 4 3 2" xfId="55924"/>
    <cellStyle name="Note 2 5 4 4 3 3" xfId="55925"/>
    <cellStyle name="Note 2 5 4 4 3 4" xfId="55926"/>
    <cellStyle name="Note 2 5 4 4 3 5" xfId="55927"/>
    <cellStyle name="Note 2 5 4 4 3 6" xfId="55928"/>
    <cellStyle name="Note 2 5 4 4 3 7" xfId="55929"/>
    <cellStyle name="Note 2 5 4 4 3 8" xfId="55930"/>
    <cellStyle name="Note 2 5 4 4 4" xfId="55931"/>
    <cellStyle name="Note 2 5 4 4 4 2" xfId="55932"/>
    <cellStyle name="Note 2 5 4 4 4 3" xfId="55933"/>
    <cellStyle name="Note 2 5 4 4 4 4" xfId="55934"/>
    <cellStyle name="Note 2 5 4 4 4 5" xfId="55935"/>
    <cellStyle name="Note 2 5 4 4 4 6" xfId="55936"/>
    <cellStyle name="Note 2 5 4 4 4 7" xfId="55937"/>
    <cellStyle name="Note 2 5 4 4 4 8" xfId="55938"/>
    <cellStyle name="Note 2 5 4 4 4 9" xfId="55939"/>
    <cellStyle name="Note 2 5 4 4 5" xfId="55940"/>
    <cellStyle name="Note 2 5 4 4 6" xfId="55941"/>
    <cellStyle name="Note 2 5 4 4 7" xfId="55942"/>
    <cellStyle name="Note 2 5 4 4 8" xfId="55943"/>
    <cellStyle name="Note 2 5 4 4 9" xfId="55944"/>
    <cellStyle name="Note 2 5 4 5" xfId="55945"/>
    <cellStyle name="Note 2 5 4 5 10" xfId="55946"/>
    <cellStyle name="Note 2 5 4 5 11" xfId="55947"/>
    <cellStyle name="Note 2 5 4 5 12" xfId="55948"/>
    <cellStyle name="Note 2 5 4 5 13" xfId="55949"/>
    <cellStyle name="Note 2 5 4 5 2" xfId="55950"/>
    <cellStyle name="Note 2 5 4 5 2 10" xfId="55951"/>
    <cellStyle name="Note 2 5 4 5 2 2" xfId="55952"/>
    <cellStyle name="Note 2 5 4 5 2 2 2" xfId="55953"/>
    <cellStyle name="Note 2 5 4 5 2 2 3" xfId="55954"/>
    <cellStyle name="Note 2 5 4 5 2 2 4" xfId="55955"/>
    <cellStyle name="Note 2 5 4 5 2 2 5" xfId="55956"/>
    <cellStyle name="Note 2 5 4 5 2 2 6" xfId="55957"/>
    <cellStyle name="Note 2 5 4 5 2 2 7" xfId="55958"/>
    <cellStyle name="Note 2 5 4 5 2 2 8" xfId="55959"/>
    <cellStyle name="Note 2 5 4 5 2 2 9" xfId="55960"/>
    <cellStyle name="Note 2 5 4 5 2 3" xfId="55961"/>
    <cellStyle name="Note 2 5 4 5 2 4" xfId="55962"/>
    <cellStyle name="Note 2 5 4 5 2 5" xfId="55963"/>
    <cellStyle name="Note 2 5 4 5 2 6" xfId="55964"/>
    <cellStyle name="Note 2 5 4 5 2 7" xfId="55965"/>
    <cellStyle name="Note 2 5 4 5 2 8" xfId="55966"/>
    <cellStyle name="Note 2 5 4 5 2 9" xfId="55967"/>
    <cellStyle name="Note 2 5 4 5 3" xfId="55968"/>
    <cellStyle name="Note 2 5 4 5 3 2" xfId="55969"/>
    <cellStyle name="Note 2 5 4 5 3 3" xfId="55970"/>
    <cellStyle name="Note 2 5 4 5 3 4" xfId="55971"/>
    <cellStyle name="Note 2 5 4 5 3 5" xfId="55972"/>
    <cellStyle name="Note 2 5 4 5 3 6" xfId="55973"/>
    <cellStyle name="Note 2 5 4 5 3 7" xfId="55974"/>
    <cellStyle name="Note 2 5 4 5 3 8" xfId="55975"/>
    <cellStyle name="Note 2 5 4 5 4" xfId="55976"/>
    <cellStyle name="Note 2 5 4 5 4 2" xfId="55977"/>
    <cellStyle name="Note 2 5 4 5 4 3" xfId="55978"/>
    <cellStyle name="Note 2 5 4 5 4 4" xfId="55979"/>
    <cellStyle name="Note 2 5 4 5 4 5" xfId="55980"/>
    <cellStyle name="Note 2 5 4 5 4 6" xfId="55981"/>
    <cellStyle name="Note 2 5 4 5 4 7" xfId="55982"/>
    <cellStyle name="Note 2 5 4 5 4 8" xfId="55983"/>
    <cellStyle name="Note 2 5 4 5 4 9" xfId="55984"/>
    <cellStyle name="Note 2 5 4 5 5" xfId="55985"/>
    <cellStyle name="Note 2 5 4 5 6" xfId="55986"/>
    <cellStyle name="Note 2 5 4 5 7" xfId="55987"/>
    <cellStyle name="Note 2 5 4 5 8" xfId="55988"/>
    <cellStyle name="Note 2 5 4 5 9" xfId="55989"/>
    <cellStyle name="Note 2 5 4 6" xfId="55990"/>
    <cellStyle name="Note 2 5 4 6 10" xfId="55991"/>
    <cellStyle name="Note 2 5 4 6 2" xfId="55992"/>
    <cellStyle name="Note 2 5 4 6 2 2" xfId="55993"/>
    <cellStyle name="Note 2 5 4 6 2 3" xfId="55994"/>
    <cellStyle name="Note 2 5 4 6 2 4" xfId="55995"/>
    <cellStyle name="Note 2 5 4 6 2 5" xfId="55996"/>
    <cellStyle name="Note 2 5 4 6 2 6" xfId="55997"/>
    <cellStyle name="Note 2 5 4 6 2 7" xfId="55998"/>
    <cellStyle name="Note 2 5 4 6 2 8" xfId="55999"/>
    <cellStyle name="Note 2 5 4 6 2 9" xfId="56000"/>
    <cellStyle name="Note 2 5 4 6 3" xfId="56001"/>
    <cellStyle name="Note 2 5 4 6 4" xfId="56002"/>
    <cellStyle name="Note 2 5 4 6 5" xfId="56003"/>
    <cellStyle name="Note 2 5 4 6 6" xfId="56004"/>
    <cellStyle name="Note 2 5 4 6 7" xfId="56005"/>
    <cellStyle name="Note 2 5 4 6 8" xfId="56006"/>
    <cellStyle name="Note 2 5 4 6 9" xfId="56007"/>
    <cellStyle name="Note 2 5 4 7" xfId="56008"/>
    <cellStyle name="Note 2 5 4 7 2" xfId="56009"/>
    <cellStyle name="Note 2 5 4 7 3" xfId="56010"/>
    <cellStyle name="Note 2 5 4 7 4" xfId="56011"/>
    <cellStyle name="Note 2 5 4 7 5" xfId="56012"/>
    <cellStyle name="Note 2 5 4 7 6" xfId="56013"/>
    <cellStyle name="Note 2 5 4 7 7" xfId="56014"/>
    <cellStyle name="Note 2 5 4 7 8" xfId="56015"/>
    <cellStyle name="Note 2 5 4 8" xfId="56016"/>
    <cellStyle name="Note 2 5 4 8 2" xfId="56017"/>
    <cellStyle name="Note 2 5 4 8 3" xfId="56018"/>
    <cellStyle name="Note 2 5 4 8 4" xfId="56019"/>
    <cellStyle name="Note 2 5 4 8 5" xfId="56020"/>
    <cellStyle name="Note 2 5 4 8 6" xfId="56021"/>
    <cellStyle name="Note 2 5 4 8 7" xfId="56022"/>
    <cellStyle name="Note 2 5 4 8 8" xfId="56023"/>
    <cellStyle name="Note 2 5 4 8 9" xfId="56024"/>
    <cellStyle name="Note 2 5 4 9" xfId="56025"/>
    <cellStyle name="Note 2 5 5" xfId="56026"/>
    <cellStyle name="Note 2 5 5 10" xfId="56027"/>
    <cellStyle name="Note 2 5 5 11" xfId="56028"/>
    <cellStyle name="Note 2 5 5 12" xfId="56029"/>
    <cellStyle name="Note 2 5 5 13" xfId="56030"/>
    <cellStyle name="Note 2 5 5 14" xfId="56031"/>
    <cellStyle name="Note 2 5 5 15" xfId="56032"/>
    <cellStyle name="Note 2 5 5 16" xfId="56033"/>
    <cellStyle name="Note 2 5 5 17" xfId="56034"/>
    <cellStyle name="Note 2 5 5 18" xfId="56035"/>
    <cellStyle name="Note 2 5 5 2" xfId="56036"/>
    <cellStyle name="Note 2 5 5 2 10" xfId="56037"/>
    <cellStyle name="Note 2 5 5 2 2" xfId="56038"/>
    <cellStyle name="Note 2 5 5 2 2 2" xfId="56039"/>
    <cellStyle name="Note 2 5 5 2 2 3" xfId="56040"/>
    <cellStyle name="Note 2 5 5 2 2 4" xfId="56041"/>
    <cellStyle name="Note 2 5 5 2 2 5" xfId="56042"/>
    <cellStyle name="Note 2 5 5 2 2 6" xfId="56043"/>
    <cellStyle name="Note 2 5 5 2 2 7" xfId="56044"/>
    <cellStyle name="Note 2 5 5 2 2 8" xfId="56045"/>
    <cellStyle name="Note 2 5 5 2 2 9" xfId="56046"/>
    <cellStyle name="Note 2 5 5 2 3" xfId="56047"/>
    <cellStyle name="Note 2 5 5 2 4" xfId="56048"/>
    <cellStyle name="Note 2 5 5 2 5" xfId="56049"/>
    <cellStyle name="Note 2 5 5 2 6" xfId="56050"/>
    <cellStyle name="Note 2 5 5 2 7" xfId="56051"/>
    <cellStyle name="Note 2 5 5 2 8" xfId="56052"/>
    <cellStyle name="Note 2 5 5 2 9" xfId="56053"/>
    <cellStyle name="Note 2 5 5 3" xfId="56054"/>
    <cellStyle name="Note 2 5 5 3 2" xfId="56055"/>
    <cellStyle name="Note 2 5 5 3 3" xfId="56056"/>
    <cellStyle name="Note 2 5 5 3 4" xfId="56057"/>
    <cellStyle name="Note 2 5 5 3 5" xfId="56058"/>
    <cellStyle name="Note 2 5 5 3 6" xfId="56059"/>
    <cellStyle name="Note 2 5 5 3 7" xfId="56060"/>
    <cellStyle name="Note 2 5 5 3 8" xfId="56061"/>
    <cellStyle name="Note 2 5 5 4" xfId="56062"/>
    <cellStyle name="Note 2 5 5 4 2" xfId="56063"/>
    <cellStyle name="Note 2 5 5 4 3" xfId="56064"/>
    <cellStyle name="Note 2 5 5 4 4" xfId="56065"/>
    <cellStyle name="Note 2 5 5 4 5" xfId="56066"/>
    <cellStyle name="Note 2 5 5 4 6" xfId="56067"/>
    <cellStyle name="Note 2 5 5 4 7" xfId="56068"/>
    <cellStyle name="Note 2 5 5 4 8" xfId="56069"/>
    <cellStyle name="Note 2 5 5 4 9" xfId="56070"/>
    <cellStyle name="Note 2 5 5 5" xfId="56071"/>
    <cellStyle name="Note 2 5 5 6" xfId="56072"/>
    <cellStyle name="Note 2 5 5 7" xfId="56073"/>
    <cellStyle name="Note 2 5 5 8" xfId="56074"/>
    <cellStyle name="Note 2 5 5 9" xfId="56075"/>
    <cellStyle name="Note 2 5 6" xfId="56076"/>
    <cellStyle name="Note 2 5 6 10" xfId="56077"/>
    <cellStyle name="Note 2 5 6 11" xfId="56078"/>
    <cellStyle name="Note 2 5 6 12" xfId="56079"/>
    <cellStyle name="Note 2 5 6 13" xfId="56080"/>
    <cellStyle name="Note 2 5 6 14" xfId="56081"/>
    <cellStyle name="Note 2 5 6 15" xfId="56082"/>
    <cellStyle name="Note 2 5 6 16" xfId="56083"/>
    <cellStyle name="Note 2 5 6 17" xfId="56084"/>
    <cellStyle name="Note 2 5 6 18" xfId="56085"/>
    <cellStyle name="Note 2 5 6 2" xfId="56086"/>
    <cellStyle name="Note 2 5 6 2 10" xfId="56087"/>
    <cellStyle name="Note 2 5 6 2 2" xfId="56088"/>
    <cellStyle name="Note 2 5 6 2 2 2" xfId="56089"/>
    <cellStyle name="Note 2 5 6 2 2 3" xfId="56090"/>
    <cellStyle name="Note 2 5 6 2 2 4" xfId="56091"/>
    <cellStyle name="Note 2 5 6 2 2 5" xfId="56092"/>
    <cellStyle name="Note 2 5 6 2 2 6" xfId="56093"/>
    <cellStyle name="Note 2 5 6 2 2 7" xfId="56094"/>
    <cellStyle name="Note 2 5 6 2 2 8" xfId="56095"/>
    <cellStyle name="Note 2 5 6 2 2 9" xfId="56096"/>
    <cellStyle name="Note 2 5 6 2 3" xfId="56097"/>
    <cellStyle name="Note 2 5 6 2 4" xfId="56098"/>
    <cellStyle name="Note 2 5 6 2 5" xfId="56099"/>
    <cellStyle name="Note 2 5 6 2 6" xfId="56100"/>
    <cellStyle name="Note 2 5 6 2 7" xfId="56101"/>
    <cellStyle name="Note 2 5 6 2 8" xfId="56102"/>
    <cellStyle name="Note 2 5 6 2 9" xfId="56103"/>
    <cellStyle name="Note 2 5 6 3" xfId="56104"/>
    <cellStyle name="Note 2 5 6 3 2" xfId="56105"/>
    <cellStyle name="Note 2 5 6 3 3" xfId="56106"/>
    <cellStyle name="Note 2 5 6 3 4" xfId="56107"/>
    <cellStyle name="Note 2 5 6 3 5" xfId="56108"/>
    <cellStyle name="Note 2 5 6 3 6" xfId="56109"/>
    <cellStyle name="Note 2 5 6 3 7" xfId="56110"/>
    <cellStyle name="Note 2 5 6 3 8" xfId="56111"/>
    <cellStyle name="Note 2 5 6 4" xfId="56112"/>
    <cellStyle name="Note 2 5 6 4 2" xfId="56113"/>
    <cellStyle name="Note 2 5 6 4 3" xfId="56114"/>
    <cellStyle name="Note 2 5 6 4 4" xfId="56115"/>
    <cellStyle name="Note 2 5 6 4 5" xfId="56116"/>
    <cellStyle name="Note 2 5 6 4 6" xfId="56117"/>
    <cellStyle name="Note 2 5 6 4 7" xfId="56118"/>
    <cellStyle name="Note 2 5 6 4 8" xfId="56119"/>
    <cellStyle name="Note 2 5 6 4 9" xfId="56120"/>
    <cellStyle name="Note 2 5 6 5" xfId="56121"/>
    <cellStyle name="Note 2 5 6 6" xfId="56122"/>
    <cellStyle name="Note 2 5 6 7" xfId="56123"/>
    <cellStyle name="Note 2 5 6 8" xfId="56124"/>
    <cellStyle name="Note 2 5 6 9" xfId="56125"/>
    <cellStyle name="Note 2 5 7" xfId="56126"/>
    <cellStyle name="Note 2 5 7 10" xfId="56127"/>
    <cellStyle name="Note 2 5 7 11" xfId="56128"/>
    <cellStyle name="Note 2 5 7 12" xfId="56129"/>
    <cellStyle name="Note 2 5 7 13" xfId="56130"/>
    <cellStyle name="Note 2 5 7 14" xfId="56131"/>
    <cellStyle name="Note 2 5 7 15" xfId="56132"/>
    <cellStyle name="Note 2 5 7 16" xfId="56133"/>
    <cellStyle name="Note 2 5 7 17" xfId="56134"/>
    <cellStyle name="Note 2 5 7 18" xfId="56135"/>
    <cellStyle name="Note 2 5 7 2" xfId="56136"/>
    <cellStyle name="Note 2 5 7 2 10" xfId="56137"/>
    <cellStyle name="Note 2 5 7 2 2" xfId="56138"/>
    <cellStyle name="Note 2 5 7 2 2 2" xfId="56139"/>
    <cellStyle name="Note 2 5 7 2 2 3" xfId="56140"/>
    <cellStyle name="Note 2 5 7 2 2 4" xfId="56141"/>
    <cellStyle name="Note 2 5 7 2 2 5" xfId="56142"/>
    <cellStyle name="Note 2 5 7 2 2 6" xfId="56143"/>
    <cellStyle name="Note 2 5 7 2 2 7" xfId="56144"/>
    <cellStyle name="Note 2 5 7 2 2 8" xfId="56145"/>
    <cellStyle name="Note 2 5 7 2 2 9" xfId="56146"/>
    <cellStyle name="Note 2 5 7 2 3" xfId="56147"/>
    <cellStyle name="Note 2 5 7 2 4" xfId="56148"/>
    <cellStyle name="Note 2 5 7 2 5" xfId="56149"/>
    <cellStyle name="Note 2 5 7 2 6" xfId="56150"/>
    <cellStyle name="Note 2 5 7 2 7" xfId="56151"/>
    <cellStyle name="Note 2 5 7 2 8" xfId="56152"/>
    <cellStyle name="Note 2 5 7 2 9" xfId="56153"/>
    <cellStyle name="Note 2 5 7 3" xfId="56154"/>
    <cellStyle name="Note 2 5 7 3 2" xfId="56155"/>
    <cellStyle name="Note 2 5 7 3 3" xfId="56156"/>
    <cellStyle name="Note 2 5 7 3 4" xfId="56157"/>
    <cellStyle name="Note 2 5 7 3 5" xfId="56158"/>
    <cellStyle name="Note 2 5 7 3 6" xfId="56159"/>
    <cellStyle name="Note 2 5 7 3 7" xfId="56160"/>
    <cellStyle name="Note 2 5 7 3 8" xfId="56161"/>
    <cellStyle name="Note 2 5 7 4" xfId="56162"/>
    <cellStyle name="Note 2 5 7 4 2" xfId="56163"/>
    <cellStyle name="Note 2 5 7 4 3" xfId="56164"/>
    <cellStyle name="Note 2 5 7 4 4" xfId="56165"/>
    <cellStyle name="Note 2 5 7 4 5" xfId="56166"/>
    <cellStyle name="Note 2 5 7 4 6" xfId="56167"/>
    <cellStyle name="Note 2 5 7 4 7" xfId="56168"/>
    <cellStyle name="Note 2 5 7 4 8" xfId="56169"/>
    <cellStyle name="Note 2 5 7 4 9" xfId="56170"/>
    <cellStyle name="Note 2 5 7 5" xfId="56171"/>
    <cellStyle name="Note 2 5 7 6" xfId="56172"/>
    <cellStyle name="Note 2 5 7 7" xfId="56173"/>
    <cellStyle name="Note 2 5 7 8" xfId="56174"/>
    <cellStyle name="Note 2 5 7 9" xfId="56175"/>
    <cellStyle name="Note 2 5 8" xfId="56176"/>
    <cellStyle name="Note 2 5 8 2" xfId="56177"/>
    <cellStyle name="Note 2 5 8 3" xfId="56178"/>
    <cellStyle name="Note 2 5 8 4" xfId="56179"/>
    <cellStyle name="Note 2 5 8 5" xfId="56180"/>
    <cellStyle name="Note 2 5 8 6" xfId="56181"/>
    <cellStyle name="Note 2 5 8 7" xfId="56182"/>
    <cellStyle name="Note 2 5 8 8" xfId="56183"/>
    <cellStyle name="Note 2 5 8 9" xfId="56184"/>
    <cellStyle name="Note 2 5 9" xfId="56185"/>
    <cellStyle name="Note 2 5 9 2" xfId="56186"/>
    <cellStyle name="Note 2 5 9 3" xfId="56187"/>
    <cellStyle name="Note 2 5 9 4" xfId="56188"/>
    <cellStyle name="Note 2 5 9 5" xfId="56189"/>
    <cellStyle name="Note 2 5 9 6" xfId="56190"/>
    <cellStyle name="Note 2 5 9 7" xfId="56191"/>
    <cellStyle name="Note 2 5 9 8" xfId="56192"/>
    <cellStyle name="Note 2 5 9 9" xfId="56193"/>
    <cellStyle name="Note 2 6" xfId="4562"/>
    <cellStyle name="Note 2 6 10" xfId="56194"/>
    <cellStyle name="Note 2 6 11" xfId="56195"/>
    <cellStyle name="Note 2 6 12" xfId="56196"/>
    <cellStyle name="Note 2 6 13" xfId="56197"/>
    <cellStyle name="Note 2 6 14" xfId="56198"/>
    <cellStyle name="Note 2 6 15" xfId="56199"/>
    <cellStyle name="Note 2 6 16" xfId="56200"/>
    <cellStyle name="Note 2 6 17" xfId="56201"/>
    <cellStyle name="Note 2 6 18" xfId="56202"/>
    <cellStyle name="Note 2 6 19" xfId="56203"/>
    <cellStyle name="Note 2 6 2" xfId="56204"/>
    <cellStyle name="Note 2 6 2 10" xfId="56205"/>
    <cellStyle name="Note 2 6 2 11" xfId="56206"/>
    <cellStyle name="Note 2 6 2 12" xfId="56207"/>
    <cellStyle name="Note 2 6 2 13" xfId="56208"/>
    <cellStyle name="Note 2 6 2 14" xfId="56209"/>
    <cellStyle name="Note 2 6 2 15" xfId="56210"/>
    <cellStyle name="Note 2 6 2 16" xfId="56211"/>
    <cellStyle name="Note 2 6 2 17" xfId="56212"/>
    <cellStyle name="Note 2 6 2 18" xfId="56213"/>
    <cellStyle name="Note 2 6 2 19" xfId="56214"/>
    <cellStyle name="Note 2 6 2 2" xfId="56215"/>
    <cellStyle name="Note 2 6 2 2 10" xfId="56216"/>
    <cellStyle name="Note 2 6 2 2 11" xfId="56217"/>
    <cellStyle name="Note 2 6 2 2 12" xfId="56218"/>
    <cellStyle name="Note 2 6 2 2 13" xfId="56219"/>
    <cellStyle name="Note 2 6 2 2 14" xfId="56220"/>
    <cellStyle name="Note 2 6 2 2 15" xfId="56221"/>
    <cellStyle name="Note 2 6 2 2 16" xfId="56222"/>
    <cellStyle name="Note 2 6 2 2 17" xfId="56223"/>
    <cellStyle name="Note 2 6 2 2 18" xfId="56224"/>
    <cellStyle name="Note 2 6 2 2 19" xfId="56225"/>
    <cellStyle name="Note 2 6 2 2 2" xfId="56226"/>
    <cellStyle name="Note 2 6 2 2 2 10" xfId="56227"/>
    <cellStyle name="Note 2 6 2 2 2 11" xfId="56228"/>
    <cellStyle name="Note 2 6 2 2 2 12" xfId="56229"/>
    <cellStyle name="Note 2 6 2 2 2 13" xfId="56230"/>
    <cellStyle name="Note 2 6 2 2 2 2" xfId="56231"/>
    <cellStyle name="Note 2 6 2 2 2 2 10" xfId="56232"/>
    <cellStyle name="Note 2 6 2 2 2 2 2" xfId="56233"/>
    <cellStyle name="Note 2 6 2 2 2 2 2 2" xfId="56234"/>
    <cellStyle name="Note 2 6 2 2 2 2 2 3" xfId="56235"/>
    <cellStyle name="Note 2 6 2 2 2 2 2 4" xfId="56236"/>
    <cellStyle name="Note 2 6 2 2 2 2 2 5" xfId="56237"/>
    <cellStyle name="Note 2 6 2 2 2 2 2 6" xfId="56238"/>
    <cellStyle name="Note 2 6 2 2 2 2 2 7" xfId="56239"/>
    <cellStyle name="Note 2 6 2 2 2 2 2 8" xfId="56240"/>
    <cellStyle name="Note 2 6 2 2 2 2 2 9" xfId="56241"/>
    <cellStyle name="Note 2 6 2 2 2 2 3" xfId="56242"/>
    <cellStyle name="Note 2 6 2 2 2 2 4" xfId="56243"/>
    <cellStyle name="Note 2 6 2 2 2 2 5" xfId="56244"/>
    <cellStyle name="Note 2 6 2 2 2 2 6" xfId="56245"/>
    <cellStyle name="Note 2 6 2 2 2 2 7" xfId="56246"/>
    <cellStyle name="Note 2 6 2 2 2 2 8" xfId="56247"/>
    <cellStyle name="Note 2 6 2 2 2 2 9" xfId="56248"/>
    <cellStyle name="Note 2 6 2 2 2 3" xfId="56249"/>
    <cellStyle name="Note 2 6 2 2 2 3 2" xfId="56250"/>
    <cellStyle name="Note 2 6 2 2 2 3 3" xfId="56251"/>
    <cellStyle name="Note 2 6 2 2 2 3 4" xfId="56252"/>
    <cellStyle name="Note 2 6 2 2 2 3 5" xfId="56253"/>
    <cellStyle name="Note 2 6 2 2 2 3 6" xfId="56254"/>
    <cellStyle name="Note 2 6 2 2 2 3 7" xfId="56255"/>
    <cellStyle name="Note 2 6 2 2 2 3 8" xfId="56256"/>
    <cellStyle name="Note 2 6 2 2 2 4" xfId="56257"/>
    <cellStyle name="Note 2 6 2 2 2 4 2" xfId="56258"/>
    <cellStyle name="Note 2 6 2 2 2 4 3" xfId="56259"/>
    <cellStyle name="Note 2 6 2 2 2 4 4" xfId="56260"/>
    <cellStyle name="Note 2 6 2 2 2 4 5" xfId="56261"/>
    <cellStyle name="Note 2 6 2 2 2 4 6" xfId="56262"/>
    <cellStyle name="Note 2 6 2 2 2 4 7" xfId="56263"/>
    <cellStyle name="Note 2 6 2 2 2 4 8" xfId="56264"/>
    <cellStyle name="Note 2 6 2 2 2 4 9" xfId="56265"/>
    <cellStyle name="Note 2 6 2 2 2 5" xfId="56266"/>
    <cellStyle name="Note 2 6 2 2 2 6" xfId="56267"/>
    <cellStyle name="Note 2 6 2 2 2 7" xfId="56268"/>
    <cellStyle name="Note 2 6 2 2 2 8" xfId="56269"/>
    <cellStyle name="Note 2 6 2 2 2 9" xfId="56270"/>
    <cellStyle name="Note 2 6 2 2 3" xfId="56271"/>
    <cellStyle name="Note 2 6 2 2 3 10" xfId="56272"/>
    <cellStyle name="Note 2 6 2 2 3 11" xfId="56273"/>
    <cellStyle name="Note 2 6 2 2 3 12" xfId="56274"/>
    <cellStyle name="Note 2 6 2 2 3 13" xfId="56275"/>
    <cellStyle name="Note 2 6 2 2 3 2" xfId="56276"/>
    <cellStyle name="Note 2 6 2 2 3 2 10" xfId="56277"/>
    <cellStyle name="Note 2 6 2 2 3 2 2" xfId="56278"/>
    <cellStyle name="Note 2 6 2 2 3 2 2 2" xfId="56279"/>
    <cellStyle name="Note 2 6 2 2 3 2 2 3" xfId="56280"/>
    <cellStyle name="Note 2 6 2 2 3 2 2 4" xfId="56281"/>
    <cellStyle name="Note 2 6 2 2 3 2 2 5" xfId="56282"/>
    <cellStyle name="Note 2 6 2 2 3 2 2 6" xfId="56283"/>
    <cellStyle name="Note 2 6 2 2 3 2 2 7" xfId="56284"/>
    <cellStyle name="Note 2 6 2 2 3 2 2 8" xfId="56285"/>
    <cellStyle name="Note 2 6 2 2 3 2 2 9" xfId="56286"/>
    <cellStyle name="Note 2 6 2 2 3 2 3" xfId="56287"/>
    <cellStyle name="Note 2 6 2 2 3 2 4" xfId="56288"/>
    <cellStyle name="Note 2 6 2 2 3 2 5" xfId="56289"/>
    <cellStyle name="Note 2 6 2 2 3 2 6" xfId="56290"/>
    <cellStyle name="Note 2 6 2 2 3 2 7" xfId="56291"/>
    <cellStyle name="Note 2 6 2 2 3 2 8" xfId="56292"/>
    <cellStyle name="Note 2 6 2 2 3 2 9" xfId="56293"/>
    <cellStyle name="Note 2 6 2 2 3 3" xfId="56294"/>
    <cellStyle name="Note 2 6 2 2 3 3 2" xfId="56295"/>
    <cellStyle name="Note 2 6 2 2 3 3 3" xfId="56296"/>
    <cellStyle name="Note 2 6 2 2 3 3 4" xfId="56297"/>
    <cellStyle name="Note 2 6 2 2 3 3 5" xfId="56298"/>
    <cellStyle name="Note 2 6 2 2 3 3 6" xfId="56299"/>
    <cellStyle name="Note 2 6 2 2 3 3 7" xfId="56300"/>
    <cellStyle name="Note 2 6 2 2 3 3 8" xfId="56301"/>
    <cellStyle name="Note 2 6 2 2 3 4" xfId="56302"/>
    <cellStyle name="Note 2 6 2 2 3 4 2" xfId="56303"/>
    <cellStyle name="Note 2 6 2 2 3 4 3" xfId="56304"/>
    <cellStyle name="Note 2 6 2 2 3 4 4" xfId="56305"/>
    <cellStyle name="Note 2 6 2 2 3 4 5" xfId="56306"/>
    <cellStyle name="Note 2 6 2 2 3 4 6" xfId="56307"/>
    <cellStyle name="Note 2 6 2 2 3 4 7" xfId="56308"/>
    <cellStyle name="Note 2 6 2 2 3 4 8" xfId="56309"/>
    <cellStyle name="Note 2 6 2 2 3 4 9" xfId="56310"/>
    <cellStyle name="Note 2 6 2 2 3 5" xfId="56311"/>
    <cellStyle name="Note 2 6 2 2 3 6" xfId="56312"/>
    <cellStyle name="Note 2 6 2 2 3 7" xfId="56313"/>
    <cellStyle name="Note 2 6 2 2 3 8" xfId="56314"/>
    <cellStyle name="Note 2 6 2 2 3 9" xfId="56315"/>
    <cellStyle name="Note 2 6 2 2 4" xfId="56316"/>
    <cellStyle name="Note 2 6 2 2 4 10" xfId="56317"/>
    <cellStyle name="Note 2 6 2 2 4 11" xfId="56318"/>
    <cellStyle name="Note 2 6 2 2 4 12" xfId="56319"/>
    <cellStyle name="Note 2 6 2 2 4 13" xfId="56320"/>
    <cellStyle name="Note 2 6 2 2 4 2" xfId="56321"/>
    <cellStyle name="Note 2 6 2 2 4 2 10" xfId="56322"/>
    <cellStyle name="Note 2 6 2 2 4 2 2" xfId="56323"/>
    <cellStyle name="Note 2 6 2 2 4 2 2 2" xfId="56324"/>
    <cellStyle name="Note 2 6 2 2 4 2 2 3" xfId="56325"/>
    <cellStyle name="Note 2 6 2 2 4 2 2 4" xfId="56326"/>
    <cellStyle name="Note 2 6 2 2 4 2 2 5" xfId="56327"/>
    <cellStyle name="Note 2 6 2 2 4 2 2 6" xfId="56328"/>
    <cellStyle name="Note 2 6 2 2 4 2 2 7" xfId="56329"/>
    <cellStyle name="Note 2 6 2 2 4 2 2 8" xfId="56330"/>
    <cellStyle name="Note 2 6 2 2 4 2 2 9" xfId="56331"/>
    <cellStyle name="Note 2 6 2 2 4 2 3" xfId="56332"/>
    <cellStyle name="Note 2 6 2 2 4 2 4" xfId="56333"/>
    <cellStyle name="Note 2 6 2 2 4 2 5" xfId="56334"/>
    <cellStyle name="Note 2 6 2 2 4 2 6" xfId="56335"/>
    <cellStyle name="Note 2 6 2 2 4 2 7" xfId="56336"/>
    <cellStyle name="Note 2 6 2 2 4 2 8" xfId="56337"/>
    <cellStyle name="Note 2 6 2 2 4 2 9" xfId="56338"/>
    <cellStyle name="Note 2 6 2 2 4 3" xfId="56339"/>
    <cellStyle name="Note 2 6 2 2 4 3 2" xfId="56340"/>
    <cellStyle name="Note 2 6 2 2 4 3 3" xfId="56341"/>
    <cellStyle name="Note 2 6 2 2 4 3 4" xfId="56342"/>
    <cellStyle name="Note 2 6 2 2 4 3 5" xfId="56343"/>
    <cellStyle name="Note 2 6 2 2 4 3 6" xfId="56344"/>
    <cellStyle name="Note 2 6 2 2 4 3 7" xfId="56345"/>
    <cellStyle name="Note 2 6 2 2 4 3 8" xfId="56346"/>
    <cellStyle name="Note 2 6 2 2 4 4" xfId="56347"/>
    <cellStyle name="Note 2 6 2 2 4 4 2" xfId="56348"/>
    <cellStyle name="Note 2 6 2 2 4 4 3" xfId="56349"/>
    <cellStyle name="Note 2 6 2 2 4 4 4" xfId="56350"/>
    <cellStyle name="Note 2 6 2 2 4 4 5" xfId="56351"/>
    <cellStyle name="Note 2 6 2 2 4 4 6" xfId="56352"/>
    <cellStyle name="Note 2 6 2 2 4 4 7" xfId="56353"/>
    <cellStyle name="Note 2 6 2 2 4 4 8" xfId="56354"/>
    <cellStyle name="Note 2 6 2 2 4 4 9" xfId="56355"/>
    <cellStyle name="Note 2 6 2 2 4 5" xfId="56356"/>
    <cellStyle name="Note 2 6 2 2 4 6" xfId="56357"/>
    <cellStyle name="Note 2 6 2 2 4 7" xfId="56358"/>
    <cellStyle name="Note 2 6 2 2 4 8" xfId="56359"/>
    <cellStyle name="Note 2 6 2 2 4 9" xfId="56360"/>
    <cellStyle name="Note 2 6 2 2 5" xfId="56361"/>
    <cellStyle name="Note 2 6 2 2 5 10" xfId="56362"/>
    <cellStyle name="Note 2 6 2 2 5 11" xfId="56363"/>
    <cellStyle name="Note 2 6 2 2 5 12" xfId="56364"/>
    <cellStyle name="Note 2 6 2 2 5 13" xfId="56365"/>
    <cellStyle name="Note 2 6 2 2 5 2" xfId="56366"/>
    <cellStyle name="Note 2 6 2 2 5 2 10" xfId="56367"/>
    <cellStyle name="Note 2 6 2 2 5 2 2" xfId="56368"/>
    <cellStyle name="Note 2 6 2 2 5 2 2 2" xfId="56369"/>
    <cellStyle name="Note 2 6 2 2 5 2 2 3" xfId="56370"/>
    <cellStyle name="Note 2 6 2 2 5 2 2 4" xfId="56371"/>
    <cellStyle name="Note 2 6 2 2 5 2 2 5" xfId="56372"/>
    <cellStyle name="Note 2 6 2 2 5 2 2 6" xfId="56373"/>
    <cellStyle name="Note 2 6 2 2 5 2 2 7" xfId="56374"/>
    <cellStyle name="Note 2 6 2 2 5 2 2 8" xfId="56375"/>
    <cellStyle name="Note 2 6 2 2 5 2 2 9" xfId="56376"/>
    <cellStyle name="Note 2 6 2 2 5 2 3" xfId="56377"/>
    <cellStyle name="Note 2 6 2 2 5 2 4" xfId="56378"/>
    <cellStyle name="Note 2 6 2 2 5 2 5" xfId="56379"/>
    <cellStyle name="Note 2 6 2 2 5 2 6" xfId="56380"/>
    <cellStyle name="Note 2 6 2 2 5 2 7" xfId="56381"/>
    <cellStyle name="Note 2 6 2 2 5 2 8" xfId="56382"/>
    <cellStyle name="Note 2 6 2 2 5 2 9" xfId="56383"/>
    <cellStyle name="Note 2 6 2 2 5 3" xfId="56384"/>
    <cellStyle name="Note 2 6 2 2 5 3 2" xfId="56385"/>
    <cellStyle name="Note 2 6 2 2 5 3 3" xfId="56386"/>
    <cellStyle name="Note 2 6 2 2 5 3 4" xfId="56387"/>
    <cellStyle name="Note 2 6 2 2 5 3 5" xfId="56388"/>
    <cellStyle name="Note 2 6 2 2 5 3 6" xfId="56389"/>
    <cellStyle name="Note 2 6 2 2 5 3 7" xfId="56390"/>
    <cellStyle name="Note 2 6 2 2 5 3 8" xfId="56391"/>
    <cellStyle name="Note 2 6 2 2 5 4" xfId="56392"/>
    <cellStyle name="Note 2 6 2 2 5 4 2" xfId="56393"/>
    <cellStyle name="Note 2 6 2 2 5 4 3" xfId="56394"/>
    <cellStyle name="Note 2 6 2 2 5 4 4" xfId="56395"/>
    <cellStyle name="Note 2 6 2 2 5 4 5" xfId="56396"/>
    <cellStyle name="Note 2 6 2 2 5 4 6" xfId="56397"/>
    <cellStyle name="Note 2 6 2 2 5 4 7" xfId="56398"/>
    <cellStyle name="Note 2 6 2 2 5 4 8" xfId="56399"/>
    <cellStyle name="Note 2 6 2 2 5 4 9" xfId="56400"/>
    <cellStyle name="Note 2 6 2 2 5 5" xfId="56401"/>
    <cellStyle name="Note 2 6 2 2 5 6" xfId="56402"/>
    <cellStyle name="Note 2 6 2 2 5 7" xfId="56403"/>
    <cellStyle name="Note 2 6 2 2 5 8" xfId="56404"/>
    <cellStyle name="Note 2 6 2 2 5 9" xfId="56405"/>
    <cellStyle name="Note 2 6 2 2 6" xfId="56406"/>
    <cellStyle name="Note 2 6 2 2 6 10" xfId="56407"/>
    <cellStyle name="Note 2 6 2 2 6 2" xfId="56408"/>
    <cellStyle name="Note 2 6 2 2 6 2 2" xfId="56409"/>
    <cellStyle name="Note 2 6 2 2 6 2 3" xfId="56410"/>
    <cellStyle name="Note 2 6 2 2 6 2 4" xfId="56411"/>
    <cellStyle name="Note 2 6 2 2 6 2 5" xfId="56412"/>
    <cellStyle name="Note 2 6 2 2 6 2 6" xfId="56413"/>
    <cellStyle name="Note 2 6 2 2 6 2 7" xfId="56414"/>
    <cellStyle name="Note 2 6 2 2 6 2 8" xfId="56415"/>
    <cellStyle name="Note 2 6 2 2 6 2 9" xfId="56416"/>
    <cellStyle name="Note 2 6 2 2 6 3" xfId="56417"/>
    <cellStyle name="Note 2 6 2 2 6 4" xfId="56418"/>
    <cellStyle name="Note 2 6 2 2 6 5" xfId="56419"/>
    <cellStyle name="Note 2 6 2 2 6 6" xfId="56420"/>
    <cellStyle name="Note 2 6 2 2 6 7" xfId="56421"/>
    <cellStyle name="Note 2 6 2 2 6 8" xfId="56422"/>
    <cellStyle name="Note 2 6 2 2 6 9" xfId="56423"/>
    <cellStyle name="Note 2 6 2 2 7" xfId="56424"/>
    <cellStyle name="Note 2 6 2 2 7 2" xfId="56425"/>
    <cellStyle name="Note 2 6 2 2 7 3" xfId="56426"/>
    <cellStyle name="Note 2 6 2 2 7 4" xfId="56427"/>
    <cellStyle name="Note 2 6 2 2 7 5" xfId="56428"/>
    <cellStyle name="Note 2 6 2 2 7 6" xfId="56429"/>
    <cellStyle name="Note 2 6 2 2 7 7" xfId="56430"/>
    <cellStyle name="Note 2 6 2 2 7 8" xfId="56431"/>
    <cellStyle name="Note 2 6 2 2 8" xfId="56432"/>
    <cellStyle name="Note 2 6 2 2 8 2" xfId="56433"/>
    <cellStyle name="Note 2 6 2 2 8 3" xfId="56434"/>
    <cellStyle name="Note 2 6 2 2 8 4" xfId="56435"/>
    <cellStyle name="Note 2 6 2 2 8 5" xfId="56436"/>
    <cellStyle name="Note 2 6 2 2 8 6" xfId="56437"/>
    <cellStyle name="Note 2 6 2 2 8 7" xfId="56438"/>
    <cellStyle name="Note 2 6 2 2 8 8" xfId="56439"/>
    <cellStyle name="Note 2 6 2 2 8 9" xfId="56440"/>
    <cellStyle name="Note 2 6 2 2 9" xfId="56441"/>
    <cellStyle name="Note 2 6 2 20" xfId="56442"/>
    <cellStyle name="Note 2 6 2 21" xfId="56443"/>
    <cellStyle name="Note 2 6 2 22" xfId="56444"/>
    <cellStyle name="Note 2 6 2 23" xfId="56445"/>
    <cellStyle name="Note 2 6 2 24" xfId="56446"/>
    <cellStyle name="Note 2 6 2 25" xfId="56447"/>
    <cellStyle name="Note 2 6 2 26" xfId="56448"/>
    <cellStyle name="Note 2 6 2 27" xfId="56449"/>
    <cellStyle name="Note 2 6 2 28" xfId="56450"/>
    <cellStyle name="Note 2 6 2 3" xfId="56451"/>
    <cellStyle name="Note 2 6 2 3 10" xfId="56452"/>
    <cellStyle name="Note 2 6 2 3 11" xfId="56453"/>
    <cellStyle name="Note 2 6 2 3 12" xfId="56454"/>
    <cellStyle name="Note 2 6 2 3 13" xfId="56455"/>
    <cellStyle name="Note 2 6 2 3 14" xfId="56456"/>
    <cellStyle name="Note 2 6 2 3 15" xfId="56457"/>
    <cellStyle name="Note 2 6 2 3 16" xfId="56458"/>
    <cellStyle name="Note 2 6 2 3 17" xfId="56459"/>
    <cellStyle name="Note 2 6 2 3 18" xfId="56460"/>
    <cellStyle name="Note 2 6 2 3 2" xfId="56461"/>
    <cellStyle name="Note 2 6 2 3 2 10" xfId="56462"/>
    <cellStyle name="Note 2 6 2 3 2 11" xfId="56463"/>
    <cellStyle name="Note 2 6 2 3 2 12" xfId="56464"/>
    <cellStyle name="Note 2 6 2 3 2 13" xfId="56465"/>
    <cellStyle name="Note 2 6 2 3 2 2" xfId="56466"/>
    <cellStyle name="Note 2 6 2 3 2 2 10" xfId="56467"/>
    <cellStyle name="Note 2 6 2 3 2 2 2" xfId="56468"/>
    <cellStyle name="Note 2 6 2 3 2 2 2 2" xfId="56469"/>
    <cellStyle name="Note 2 6 2 3 2 2 2 3" xfId="56470"/>
    <cellStyle name="Note 2 6 2 3 2 2 2 4" xfId="56471"/>
    <cellStyle name="Note 2 6 2 3 2 2 2 5" xfId="56472"/>
    <cellStyle name="Note 2 6 2 3 2 2 2 6" xfId="56473"/>
    <cellStyle name="Note 2 6 2 3 2 2 2 7" xfId="56474"/>
    <cellStyle name="Note 2 6 2 3 2 2 2 8" xfId="56475"/>
    <cellStyle name="Note 2 6 2 3 2 2 2 9" xfId="56476"/>
    <cellStyle name="Note 2 6 2 3 2 2 3" xfId="56477"/>
    <cellStyle name="Note 2 6 2 3 2 2 4" xfId="56478"/>
    <cellStyle name="Note 2 6 2 3 2 2 5" xfId="56479"/>
    <cellStyle name="Note 2 6 2 3 2 2 6" xfId="56480"/>
    <cellStyle name="Note 2 6 2 3 2 2 7" xfId="56481"/>
    <cellStyle name="Note 2 6 2 3 2 2 8" xfId="56482"/>
    <cellStyle name="Note 2 6 2 3 2 2 9" xfId="56483"/>
    <cellStyle name="Note 2 6 2 3 2 3" xfId="56484"/>
    <cellStyle name="Note 2 6 2 3 2 3 2" xfId="56485"/>
    <cellStyle name="Note 2 6 2 3 2 3 3" xfId="56486"/>
    <cellStyle name="Note 2 6 2 3 2 3 4" xfId="56487"/>
    <cellStyle name="Note 2 6 2 3 2 3 5" xfId="56488"/>
    <cellStyle name="Note 2 6 2 3 2 3 6" xfId="56489"/>
    <cellStyle name="Note 2 6 2 3 2 3 7" xfId="56490"/>
    <cellStyle name="Note 2 6 2 3 2 3 8" xfId="56491"/>
    <cellStyle name="Note 2 6 2 3 2 4" xfId="56492"/>
    <cellStyle name="Note 2 6 2 3 2 4 2" xfId="56493"/>
    <cellStyle name="Note 2 6 2 3 2 4 3" xfId="56494"/>
    <cellStyle name="Note 2 6 2 3 2 4 4" xfId="56495"/>
    <cellStyle name="Note 2 6 2 3 2 4 5" xfId="56496"/>
    <cellStyle name="Note 2 6 2 3 2 4 6" xfId="56497"/>
    <cellStyle name="Note 2 6 2 3 2 4 7" xfId="56498"/>
    <cellStyle name="Note 2 6 2 3 2 4 8" xfId="56499"/>
    <cellStyle name="Note 2 6 2 3 2 4 9" xfId="56500"/>
    <cellStyle name="Note 2 6 2 3 2 5" xfId="56501"/>
    <cellStyle name="Note 2 6 2 3 2 6" xfId="56502"/>
    <cellStyle name="Note 2 6 2 3 2 7" xfId="56503"/>
    <cellStyle name="Note 2 6 2 3 2 8" xfId="56504"/>
    <cellStyle name="Note 2 6 2 3 2 9" xfId="56505"/>
    <cellStyle name="Note 2 6 2 3 3" xfId="56506"/>
    <cellStyle name="Note 2 6 2 3 3 10" xfId="56507"/>
    <cellStyle name="Note 2 6 2 3 3 11" xfId="56508"/>
    <cellStyle name="Note 2 6 2 3 3 12" xfId="56509"/>
    <cellStyle name="Note 2 6 2 3 3 13" xfId="56510"/>
    <cellStyle name="Note 2 6 2 3 3 2" xfId="56511"/>
    <cellStyle name="Note 2 6 2 3 3 2 10" xfId="56512"/>
    <cellStyle name="Note 2 6 2 3 3 2 2" xfId="56513"/>
    <cellStyle name="Note 2 6 2 3 3 2 2 2" xfId="56514"/>
    <cellStyle name="Note 2 6 2 3 3 2 2 3" xfId="56515"/>
    <cellStyle name="Note 2 6 2 3 3 2 2 4" xfId="56516"/>
    <cellStyle name="Note 2 6 2 3 3 2 2 5" xfId="56517"/>
    <cellStyle name="Note 2 6 2 3 3 2 2 6" xfId="56518"/>
    <cellStyle name="Note 2 6 2 3 3 2 2 7" xfId="56519"/>
    <cellStyle name="Note 2 6 2 3 3 2 2 8" xfId="56520"/>
    <cellStyle name="Note 2 6 2 3 3 2 2 9" xfId="56521"/>
    <cellStyle name="Note 2 6 2 3 3 2 3" xfId="56522"/>
    <cellStyle name="Note 2 6 2 3 3 2 4" xfId="56523"/>
    <cellStyle name="Note 2 6 2 3 3 2 5" xfId="56524"/>
    <cellStyle name="Note 2 6 2 3 3 2 6" xfId="56525"/>
    <cellStyle name="Note 2 6 2 3 3 2 7" xfId="56526"/>
    <cellStyle name="Note 2 6 2 3 3 2 8" xfId="56527"/>
    <cellStyle name="Note 2 6 2 3 3 2 9" xfId="56528"/>
    <cellStyle name="Note 2 6 2 3 3 3" xfId="56529"/>
    <cellStyle name="Note 2 6 2 3 3 3 2" xfId="56530"/>
    <cellStyle name="Note 2 6 2 3 3 3 3" xfId="56531"/>
    <cellStyle name="Note 2 6 2 3 3 3 4" xfId="56532"/>
    <cellStyle name="Note 2 6 2 3 3 3 5" xfId="56533"/>
    <cellStyle name="Note 2 6 2 3 3 3 6" xfId="56534"/>
    <cellStyle name="Note 2 6 2 3 3 3 7" xfId="56535"/>
    <cellStyle name="Note 2 6 2 3 3 3 8" xfId="56536"/>
    <cellStyle name="Note 2 6 2 3 3 4" xfId="56537"/>
    <cellStyle name="Note 2 6 2 3 3 4 2" xfId="56538"/>
    <cellStyle name="Note 2 6 2 3 3 4 3" xfId="56539"/>
    <cellStyle name="Note 2 6 2 3 3 4 4" xfId="56540"/>
    <cellStyle name="Note 2 6 2 3 3 4 5" xfId="56541"/>
    <cellStyle name="Note 2 6 2 3 3 4 6" xfId="56542"/>
    <cellStyle name="Note 2 6 2 3 3 4 7" xfId="56543"/>
    <cellStyle name="Note 2 6 2 3 3 4 8" xfId="56544"/>
    <cellStyle name="Note 2 6 2 3 3 4 9" xfId="56545"/>
    <cellStyle name="Note 2 6 2 3 3 5" xfId="56546"/>
    <cellStyle name="Note 2 6 2 3 3 6" xfId="56547"/>
    <cellStyle name="Note 2 6 2 3 3 7" xfId="56548"/>
    <cellStyle name="Note 2 6 2 3 3 8" xfId="56549"/>
    <cellStyle name="Note 2 6 2 3 3 9" xfId="56550"/>
    <cellStyle name="Note 2 6 2 3 4" xfId="56551"/>
    <cellStyle name="Note 2 6 2 3 4 10" xfId="56552"/>
    <cellStyle name="Note 2 6 2 3 4 11" xfId="56553"/>
    <cellStyle name="Note 2 6 2 3 4 12" xfId="56554"/>
    <cellStyle name="Note 2 6 2 3 4 13" xfId="56555"/>
    <cellStyle name="Note 2 6 2 3 4 2" xfId="56556"/>
    <cellStyle name="Note 2 6 2 3 4 2 10" xfId="56557"/>
    <cellStyle name="Note 2 6 2 3 4 2 2" xfId="56558"/>
    <cellStyle name="Note 2 6 2 3 4 2 2 2" xfId="56559"/>
    <cellStyle name="Note 2 6 2 3 4 2 2 3" xfId="56560"/>
    <cellStyle name="Note 2 6 2 3 4 2 2 4" xfId="56561"/>
    <cellStyle name="Note 2 6 2 3 4 2 2 5" xfId="56562"/>
    <cellStyle name="Note 2 6 2 3 4 2 2 6" xfId="56563"/>
    <cellStyle name="Note 2 6 2 3 4 2 2 7" xfId="56564"/>
    <cellStyle name="Note 2 6 2 3 4 2 2 8" xfId="56565"/>
    <cellStyle name="Note 2 6 2 3 4 2 2 9" xfId="56566"/>
    <cellStyle name="Note 2 6 2 3 4 2 3" xfId="56567"/>
    <cellStyle name="Note 2 6 2 3 4 2 4" xfId="56568"/>
    <cellStyle name="Note 2 6 2 3 4 2 5" xfId="56569"/>
    <cellStyle name="Note 2 6 2 3 4 2 6" xfId="56570"/>
    <cellStyle name="Note 2 6 2 3 4 2 7" xfId="56571"/>
    <cellStyle name="Note 2 6 2 3 4 2 8" xfId="56572"/>
    <cellStyle name="Note 2 6 2 3 4 2 9" xfId="56573"/>
    <cellStyle name="Note 2 6 2 3 4 3" xfId="56574"/>
    <cellStyle name="Note 2 6 2 3 4 3 2" xfId="56575"/>
    <cellStyle name="Note 2 6 2 3 4 3 3" xfId="56576"/>
    <cellStyle name="Note 2 6 2 3 4 3 4" xfId="56577"/>
    <cellStyle name="Note 2 6 2 3 4 3 5" xfId="56578"/>
    <cellStyle name="Note 2 6 2 3 4 3 6" xfId="56579"/>
    <cellStyle name="Note 2 6 2 3 4 3 7" xfId="56580"/>
    <cellStyle name="Note 2 6 2 3 4 3 8" xfId="56581"/>
    <cellStyle name="Note 2 6 2 3 4 4" xfId="56582"/>
    <cellStyle name="Note 2 6 2 3 4 4 2" xfId="56583"/>
    <cellStyle name="Note 2 6 2 3 4 4 3" xfId="56584"/>
    <cellStyle name="Note 2 6 2 3 4 4 4" xfId="56585"/>
    <cellStyle name="Note 2 6 2 3 4 4 5" xfId="56586"/>
    <cellStyle name="Note 2 6 2 3 4 4 6" xfId="56587"/>
    <cellStyle name="Note 2 6 2 3 4 4 7" xfId="56588"/>
    <cellStyle name="Note 2 6 2 3 4 4 8" xfId="56589"/>
    <cellStyle name="Note 2 6 2 3 4 4 9" xfId="56590"/>
    <cellStyle name="Note 2 6 2 3 4 5" xfId="56591"/>
    <cellStyle name="Note 2 6 2 3 4 6" xfId="56592"/>
    <cellStyle name="Note 2 6 2 3 4 7" xfId="56593"/>
    <cellStyle name="Note 2 6 2 3 4 8" xfId="56594"/>
    <cellStyle name="Note 2 6 2 3 4 9" xfId="56595"/>
    <cellStyle name="Note 2 6 2 3 5" xfId="56596"/>
    <cellStyle name="Note 2 6 2 3 5 10" xfId="56597"/>
    <cellStyle name="Note 2 6 2 3 5 11" xfId="56598"/>
    <cellStyle name="Note 2 6 2 3 5 12" xfId="56599"/>
    <cellStyle name="Note 2 6 2 3 5 13" xfId="56600"/>
    <cellStyle name="Note 2 6 2 3 5 2" xfId="56601"/>
    <cellStyle name="Note 2 6 2 3 5 2 10" xfId="56602"/>
    <cellStyle name="Note 2 6 2 3 5 2 2" xfId="56603"/>
    <cellStyle name="Note 2 6 2 3 5 2 2 2" xfId="56604"/>
    <cellStyle name="Note 2 6 2 3 5 2 2 3" xfId="56605"/>
    <cellStyle name="Note 2 6 2 3 5 2 2 4" xfId="56606"/>
    <cellStyle name="Note 2 6 2 3 5 2 2 5" xfId="56607"/>
    <cellStyle name="Note 2 6 2 3 5 2 2 6" xfId="56608"/>
    <cellStyle name="Note 2 6 2 3 5 2 2 7" xfId="56609"/>
    <cellStyle name="Note 2 6 2 3 5 2 2 8" xfId="56610"/>
    <cellStyle name="Note 2 6 2 3 5 2 2 9" xfId="56611"/>
    <cellStyle name="Note 2 6 2 3 5 2 3" xfId="56612"/>
    <cellStyle name="Note 2 6 2 3 5 2 4" xfId="56613"/>
    <cellStyle name="Note 2 6 2 3 5 2 5" xfId="56614"/>
    <cellStyle name="Note 2 6 2 3 5 2 6" xfId="56615"/>
    <cellStyle name="Note 2 6 2 3 5 2 7" xfId="56616"/>
    <cellStyle name="Note 2 6 2 3 5 2 8" xfId="56617"/>
    <cellStyle name="Note 2 6 2 3 5 2 9" xfId="56618"/>
    <cellStyle name="Note 2 6 2 3 5 3" xfId="56619"/>
    <cellStyle name="Note 2 6 2 3 5 3 2" xfId="56620"/>
    <cellStyle name="Note 2 6 2 3 5 3 3" xfId="56621"/>
    <cellStyle name="Note 2 6 2 3 5 3 4" xfId="56622"/>
    <cellStyle name="Note 2 6 2 3 5 3 5" xfId="56623"/>
    <cellStyle name="Note 2 6 2 3 5 3 6" xfId="56624"/>
    <cellStyle name="Note 2 6 2 3 5 3 7" xfId="56625"/>
    <cellStyle name="Note 2 6 2 3 5 3 8" xfId="56626"/>
    <cellStyle name="Note 2 6 2 3 5 4" xfId="56627"/>
    <cellStyle name="Note 2 6 2 3 5 4 2" xfId="56628"/>
    <cellStyle name="Note 2 6 2 3 5 4 3" xfId="56629"/>
    <cellStyle name="Note 2 6 2 3 5 4 4" xfId="56630"/>
    <cellStyle name="Note 2 6 2 3 5 4 5" xfId="56631"/>
    <cellStyle name="Note 2 6 2 3 5 4 6" xfId="56632"/>
    <cellStyle name="Note 2 6 2 3 5 4 7" xfId="56633"/>
    <cellStyle name="Note 2 6 2 3 5 4 8" xfId="56634"/>
    <cellStyle name="Note 2 6 2 3 5 4 9" xfId="56635"/>
    <cellStyle name="Note 2 6 2 3 5 5" xfId="56636"/>
    <cellStyle name="Note 2 6 2 3 5 6" xfId="56637"/>
    <cellStyle name="Note 2 6 2 3 5 7" xfId="56638"/>
    <cellStyle name="Note 2 6 2 3 5 8" xfId="56639"/>
    <cellStyle name="Note 2 6 2 3 5 9" xfId="56640"/>
    <cellStyle name="Note 2 6 2 3 6" xfId="56641"/>
    <cellStyle name="Note 2 6 2 3 6 10" xfId="56642"/>
    <cellStyle name="Note 2 6 2 3 6 2" xfId="56643"/>
    <cellStyle name="Note 2 6 2 3 6 2 2" xfId="56644"/>
    <cellStyle name="Note 2 6 2 3 6 2 3" xfId="56645"/>
    <cellStyle name="Note 2 6 2 3 6 2 4" xfId="56646"/>
    <cellStyle name="Note 2 6 2 3 6 2 5" xfId="56647"/>
    <cellStyle name="Note 2 6 2 3 6 2 6" xfId="56648"/>
    <cellStyle name="Note 2 6 2 3 6 2 7" xfId="56649"/>
    <cellStyle name="Note 2 6 2 3 6 2 8" xfId="56650"/>
    <cellStyle name="Note 2 6 2 3 6 2 9" xfId="56651"/>
    <cellStyle name="Note 2 6 2 3 6 3" xfId="56652"/>
    <cellStyle name="Note 2 6 2 3 6 4" xfId="56653"/>
    <cellStyle name="Note 2 6 2 3 6 5" xfId="56654"/>
    <cellStyle name="Note 2 6 2 3 6 6" xfId="56655"/>
    <cellStyle name="Note 2 6 2 3 6 7" xfId="56656"/>
    <cellStyle name="Note 2 6 2 3 6 8" xfId="56657"/>
    <cellStyle name="Note 2 6 2 3 6 9" xfId="56658"/>
    <cellStyle name="Note 2 6 2 3 7" xfId="56659"/>
    <cellStyle name="Note 2 6 2 3 7 2" xfId="56660"/>
    <cellStyle name="Note 2 6 2 3 7 3" xfId="56661"/>
    <cellStyle name="Note 2 6 2 3 7 4" xfId="56662"/>
    <cellStyle name="Note 2 6 2 3 7 5" xfId="56663"/>
    <cellStyle name="Note 2 6 2 3 7 6" xfId="56664"/>
    <cellStyle name="Note 2 6 2 3 7 7" xfId="56665"/>
    <cellStyle name="Note 2 6 2 3 7 8" xfId="56666"/>
    <cellStyle name="Note 2 6 2 3 8" xfId="56667"/>
    <cellStyle name="Note 2 6 2 3 8 2" xfId="56668"/>
    <cellStyle name="Note 2 6 2 3 8 3" xfId="56669"/>
    <cellStyle name="Note 2 6 2 3 8 4" xfId="56670"/>
    <cellStyle name="Note 2 6 2 3 8 5" xfId="56671"/>
    <cellStyle name="Note 2 6 2 3 8 6" xfId="56672"/>
    <cellStyle name="Note 2 6 2 3 8 7" xfId="56673"/>
    <cellStyle name="Note 2 6 2 3 8 8" xfId="56674"/>
    <cellStyle name="Note 2 6 2 3 8 9" xfId="56675"/>
    <cellStyle name="Note 2 6 2 3 9" xfId="56676"/>
    <cellStyle name="Note 2 6 2 4" xfId="56677"/>
    <cellStyle name="Note 2 6 2 4 10" xfId="56678"/>
    <cellStyle name="Note 2 6 2 4 11" xfId="56679"/>
    <cellStyle name="Note 2 6 2 4 12" xfId="56680"/>
    <cellStyle name="Note 2 6 2 4 13" xfId="56681"/>
    <cellStyle name="Note 2 6 2 4 2" xfId="56682"/>
    <cellStyle name="Note 2 6 2 4 2 10" xfId="56683"/>
    <cellStyle name="Note 2 6 2 4 2 2" xfId="56684"/>
    <cellStyle name="Note 2 6 2 4 2 2 2" xfId="56685"/>
    <cellStyle name="Note 2 6 2 4 2 2 3" xfId="56686"/>
    <cellStyle name="Note 2 6 2 4 2 2 4" xfId="56687"/>
    <cellStyle name="Note 2 6 2 4 2 2 5" xfId="56688"/>
    <cellStyle name="Note 2 6 2 4 2 2 6" xfId="56689"/>
    <cellStyle name="Note 2 6 2 4 2 2 7" xfId="56690"/>
    <cellStyle name="Note 2 6 2 4 2 2 8" xfId="56691"/>
    <cellStyle name="Note 2 6 2 4 2 2 9" xfId="56692"/>
    <cellStyle name="Note 2 6 2 4 2 3" xfId="56693"/>
    <cellStyle name="Note 2 6 2 4 2 4" xfId="56694"/>
    <cellStyle name="Note 2 6 2 4 2 5" xfId="56695"/>
    <cellStyle name="Note 2 6 2 4 2 6" xfId="56696"/>
    <cellStyle name="Note 2 6 2 4 2 7" xfId="56697"/>
    <cellStyle name="Note 2 6 2 4 2 8" xfId="56698"/>
    <cellStyle name="Note 2 6 2 4 2 9" xfId="56699"/>
    <cellStyle name="Note 2 6 2 4 3" xfId="56700"/>
    <cellStyle name="Note 2 6 2 4 3 2" xfId="56701"/>
    <cellStyle name="Note 2 6 2 4 3 3" xfId="56702"/>
    <cellStyle name="Note 2 6 2 4 3 4" xfId="56703"/>
    <cellStyle name="Note 2 6 2 4 3 5" xfId="56704"/>
    <cellStyle name="Note 2 6 2 4 3 6" xfId="56705"/>
    <cellStyle name="Note 2 6 2 4 3 7" xfId="56706"/>
    <cellStyle name="Note 2 6 2 4 3 8" xfId="56707"/>
    <cellStyle name="Note 2 6 2 4 4" xfId="56708"/>
    <cellStyle name="Note 2 6 2 4 4 2" xfId="56709"/>
    <cellStyle name="Note 2 6 2 4 4 3" xfId="56710"/>
    <cellStyle name="Note 2 6 2 4 4 4" xfId="56711"/>
    <cellStyle name="Note 2 6 2 4 4 5" xfId="56712"/>
    <cellStyle name="Note 2 6 2 4 4 6" xfId="56713"/>
    <cellStyle name="Note 2 6 2 4 4 7" xfId="56714"/>
    <cellStyle name="Note 2 6 2 4 4 8" xfId="56715"/>
    <cellStyle name="Note 2 6 2 4 4 9" xfId="56716"/>
    <cellStyle name="Note 2 6 2 4 5" xfId="56717"/>
    <cellStyle name="Note 2 6 2 4 6" xfId="56718"/>
    <cellStyle name="Note 2 6 2 4 7" xfId="56719"/>
    <cellStyle name="Note 2 6 2 4 8" xfId="56720"/>
    <cellStyle name="Note 2 6 2 4 9" xfId="56721"/>
    <cellStyle name="Note 2 6 2 5" xfId="56722"/>
    <cellStyle name="Note 2 6 2 5 2" xfId="56723"/>
    <cellStyle name="Note 2 6 2 5 3" xfId="56724"/>
    <cellStyle name="Note 2 6 2 5 4" xfId="56725"/>
    <cellStyle name="Note 2 6 2 5 5" xfId="56726"/>
    <cellStyle name="Note 2 6 2 5 6" xfId="56727"/>
    <cellStyle name="Note 2 6 2 5 7" xfId="56728"/>
    <cellStyle name="Note 2 6 2 5 8" xfId="56729"/>
    <cellStyle name="Note 2 6 2 5 9" xfId="56730"/>
    <cellStyle name="Note 2 6 2 6" xfId="56731"/>
    <cellStyle name="Note 2 6 2 6 2" xfId="56732"/>
    <cellStyle name="Note 2 6 2 6 3" xfId="56733"/>
    <cellStyle name="Note 2 6 2 6 4" xfId="56734"/>
    <cellStyle name="Note 2 6 2 6 5" xfId="56735"/>
    <cellStyle name="Note 2 6 2 6 6" xfId="56736"/>
    <cellStyle name="Note 2 6 2 6 7" xfId="56737"/>
    <cellStyle name="Note 2 6 2 6 8" xfId="56738"/>
    <cellStyle name="Note 2 6 2 7" xfId="56739"/>
    <cellStyle name="Note 2 6 2 7 2" xfId="56740"/>
    <cellStyle name="Note 2 6 2 7 3" xfId="56741"/>
    <cellStyle name="Note 2 6 2 7 4" xfId="56742"/>
    <cellStyle name="Note 2 6 2 7 5" xfId="56743"/>
    <cellStyle name="Note 2 6 2 7 6" xfId="56744"/>
    <cellStyle name="Note 2 6 2 7 7" xfId="56745"/>
    <cellStyle name="Note 2 6 2 7 8" xfId="56746"/>
    <cellStyle name="Note 2 6 2 8" xfId="56747"/>
    <cellStyle name="Note 2 6 2 8 2" xfId="56748"/>
    <cellStyle name="Note 2 6 2 8 3" xfId="56749"/>
    <cellStyle name="Note 2 6 2 8 4" xfId="56750"/>
    <cellStyle name="Note 2 6 2 8 5" xfId="56751"/>
    <cellStyle name="Note 2 6 2 8 6" xfId="56752"/>
    <cellStyle name="Note 2 6 2 8 7" xfId="56753"/>
    <cellStyle name="Note 2 6 2 8 8" xfId="56754"/>
    <cellStyle name="Note 2 6 2 9" xfId="56755"/>
    <cellStyle name="Note 2 6 2 9 2" xfId="56756"/>
    <cellStyle name="Note 2 6 2 9 3" xfId="56757"/>
    <cellStyle name="Note 2 6 2 9 4" xfId="56758"/>
    <cellStyle name="Note 2 6 2 9 5" xfId="56759"/>
    <cellStyle name="Note 2 6 2 9 6" xfId="56760"/>
    <cellStyle name="Note 2 6 2 9 7" xfId="56761"/>
    <cellStyle name="Note 2 6 2 9 8" xfId="56762"/>
    <cellStyle name="Note 2 6 20" xfId="56763"/>
    <cellStyle name="Note 2 6 21" xfId="56764"/>
    <cellStyle name="Note 2 6 22" xfId="56765"/>
    <cellStyle name="Note 2 6 23" xfId="56766"/>
    <cellStyle name="Note 2 6 24" xfId="56767"/>
    <cellStyle name="Note 2 6 25" xfId="56768"/>
    <cellStyle name="Note 2 6 26" xfId="56769"/>
    <cellStyle name="Note 2 6 27" xfId="56770"/>
    <cellStyle name="Note 2 6 3" xfId="56771"/>
    <cellStyle name="Note 2 6 3 10" xfId="56772"/>
    <cellStyle name="Note 2 6 3 11" xfId="56773"/>
    <cellStyle name="Note 2 6 3 12" xfId="56774"/>
    <cellStyle name="Note 2 6 3 13" xfId="56775"/>
    <cellStyle name="Note 2 6 3 14" xfId="56776"/>
    <cellStyle name="Note 2 6 3 15" xfId="56777"/>
    <cellStyle name="Note 2 6 3 16" xfId="56778"/>
    <cellStyle name="Note 2 6 3 17" xfId="56779"/>
    <cellStyle name="Note 2 6 3 18" xfId="56780"/>
    <cellStyle name="Note 2 6 3 19" xfId="56781"/>
    <cellStyle name="Note 2 6 3 2" xfId="56782"/>
    <cellStyle name="Note 2 6 3 2 10" xfId="56783"/>
    <cellStyle name="Note 2 6 3 2 11" xfId="56784"/>
    <cellStyle name="Note 2 6 3 2 12" xfId="56785"/>
    <cellStyle name="Note 2 6 3 2 13" xfId="56786"/>
    <cellStyle name="Note 2 6 3 2 2" xfId="56787"/>
    <cellStyle name="Note 2 6 3 2 2 10" xfId="56788"/>
    <cellStyle name="Note 2 6 3 2 2 2" xfId="56789"/>
    <cellStyle name="Note 2 6 3 2 2 2 2" xfId="56790"/>
    <cellStyle name="Note 2 6 3 2 2 2 3" xfId="56791"/>
    <cellStyle name="Note 2 6 3 2 2 2 4" xfId="56792"/>
    <cellStyle name="Note 2 6 3 2 2 2 5" xfId="56793"/>
    <cellStyle name="Note 2 6 3 2 2 2 6" xfId="56794"/>
    <cellStyle name="Note 2 6 3 2 2 2 7" xfId="56795"/>
    <cellStyle name="Note 2 6 3 2 2 2 8" xfId="56796"/>
    <cellStyle name="Note 2 6 3 2 2 2 9" xfId="56797"/>
    <cellStyle name="Note 2 6 3 2 2 3" xfId="56798"/>
    <cellStyle name="Note 2 6 3 2 2 4" xfId="56799"/>
    <cellStyle name="Note 2 6 3 2 2 5" xfId="56800"/>
    <cellStyle name="Note 2 6 3 2 2 6" xfId="56801"/>
    <cellStyle name="Note 2 6 3 2 2 7" xfId="56802"/>
    <cellStyle name="Note 2 6 3 2 2 8" xfId="56803"/>
    <cellStyle name="Note 2 6 3 2 2 9" xfId="56804"/>
    <cellStyle name="Note 2 6 3 2 3" xfId="56805"/>
    <cellStyle name="Note 2 6 3 2 3 2" xfId="56806"/>
    <cellStyle name="Note 2 6 3 2 3 3" xfId="56807"/>
    <cellStyle name="Note 2 6 3 2 3 4" xfId="56808"/>
    <cellStyle name="Note 2 6 3 2 3 5" xfId="56809"/>
    <cellStyle name="Note 2 6 3 2 3 6" xfId="56810"/>
    <cellStyle name="Note 2 6 3 2 3 7" xfId="56811"/>
    <cellStyle name="Note 2 6 3 2 3 8" xfId="56812"/>
    <cellStyle name="Note 2 6 3 2 4" xfId="56813"/>
    <cellStyle name="Note 2 6 3 2 4 2" xfId="56814"/>
    <cellStyle name="Note 2 6 3 2 4 3" xfId="56815"/>
    <cellStyle name="Note 2 6 3 2 4 4" xfId="56816"/>
    <cellStyle name="Note 2 6 3 2 4 5" xfId="56817"/>
    <cellStyle name="Note 2 6 3 2 4 6" xfId="56818"/>
    <cellStyle name="Note 2 6 3 2 4 7" xfId="56819"/>
    <cellStyle name="Note 2 6 3 2 4 8" xfId="56820"/>
    <cellStyle name="Note 2 6 3 2 4 9" xfId="56821"/>
    <cellStyle name="Note 2 6 3 2 5" xfId="56822"/>
    <cellStyle name="Note 2 6 3 2 6" xfId="56823"/>
    <cellStyle name="Note 2 6 3 2 7" xfId="56824"/>
    <cellStyle name="Note 2 6 3 2 8" xfId="56825"/>
    <cellStyle name="Note 2 6 3 2 9" xfId="56826"/>
    <cellStyle name="Note 2 6 3 20" xfId="56827"/>
    <cellStyle name="Note 2 6 3 21" xfId="56828"/>
    <cellStyle name="Note 2 6 3 22" xfId="56829"/>
    <cellStyle name="Note 2 6 3 23" xfId="56830"/>
    <cellStyle name="Note 2 6 3 24" xfId="56831"/>
    <cellStyle name="Note 2 6 3 3" xfId="56832"/>
    <cellStyle name="Note 2 6 3 3 10" xfId="56833"/>
    <cellStyle name="Note 2 6 3 3 11" xfId="56834"/>
    <cellStyle name="Note 2 6 3 3 12" xfId="56835"/>
    <cellStyle name="Note 2 6 3 3 13" xfId="56836"/>
    <cellStyle name="Note 2 6 3 3 2" xfId="56837"/>
    <cellStyle name="Note 2 6 3 3 2 10" xfId="56838"/>
    <cellStyle name="Note 2 6 3 3 2 2" xfId="56839"/>
    <cellStyle name="Note 2 6 3 3 2 2 2" xfId="56840"/>
    <cellStyle name="Note 2 6 3 3 2 2 3" xfId="56841"/>
    <cellStyle name="Note 2 6 3 3 2 2 4" xfId="56842"/>
    <cellStyle name="Note 2 6 3 3 2 2 5" xfId="56843"/>
    <cellStyle name="Note 2 6 3 3 2 2 6" xfId="56844"/>
    <cellStyle name="Note 2 6 3 3 2 2 7" xfId="56845"/>
    <cellStyle name="Note 2 6 3 3 2 2 8" xfId="56846"/>
    <cellStyle name="Note 2 6 3 3 2 2 9" xfId="56847"/>
    <cellStyle name="Note 2 6 3 3 2 3" xfId="56848"/>
    <cellStyle name="Note 2 6 3 3 2 4" xfId="56849"/>
    <cellStyle name="Note 2 6 3 3 2 5" xfId="56850"/>
    <cellStyle name="Note 2 6 3 3 2 6" xfId="56851"/>
    <cellStyle name="Note 2 6 3 3 2 7" xfId="56852"/>
    <cellStyle name="Note 2 6 3 3 2 8" xfId="56853"/>
    <cellStyle name="Note 2 6 3 3 2 9" xfId="56854"/>
    <cellStyle name="Note 2 6 3 3 3" xfId="56855"/>
    <cellStyle name="Note 2 6 3 3 3 2" xfId="56856"/>
    <cellStyle name="Note 2 6 3 3 3 3" xfId="56857"/>
    <cellStyle name="Note 2 6 3 3 3 4" xfId="56858"/>
    <cellStyle name="Note 2 6 3 3 3 5" xfId="56859"/>
    <cellStyle name="Note 2 6 3 3 3 6" xfId="56860"/>
    <cellStyle name="Note 2 6 3 3 3 7" xfId="56861"/>
    <cellStyle name="Note 2 6 3 3 3 8" xfId="56862"/>
    <cellStyle name="Note 2 6 3 3 4" xfId="56863"/>
    <cellStyle name="Note 2 6 3 3 4 2" xfId="56864"/>
    <cellStyle name="Note 2 6 3 3 4 3" xfId="56865"/>
    <cellStyle name="Note 2 6 3 3 4 4" xfId="56866"/>
    <cellStyle name="Note 2 6 3 3 4 5" xfId="56867"/>
    <cellStyle name="Note 2 6 3 3 4 6" xfId="56868"/>
    <cellStyle name="Note 2 6 3 3 4 7" xfId="56869"/>
    <cellStyle name="Note 2 6 3 3 4 8" xfId="56870"/>
    <cellStyle name="Note 2 6 3 3 4 9" xfId="56871"/>
    <cellStyle name="Note 2 6 3 3 5" xfId="56872"/>
    <cellStyle name="Note 2 6 3 3 6" xfId="56873"/>
    <cellStyle name="Note 2 6 3 3 7" xfId="56874"/>
    <cellStyle name="Note 2 6 3 3 8" xfId="56875"/>
    <cellStyle name="Note 2 6 3 3 9" xfId="56876"/>
    <cellStyle name="Note 2 6 3 4" xfId="56877"/>
    <cellStyle name="Note 2 6 3 4 10" xfId="56878"/>
    <cellStyle name="Note 2 6 3 4 11" xfId="56879"/>
    <cellStyle name="Note 2 6 3 4 12" xfId="56880"/>
    <cellStyle name="Note 2 6 3 4 13" xfId="56881"/>
    <cellStyle name="Note 2 6 3 4 2" xfId="56882"/>
    <cellStyle name="Note 2 6 3 4 2 10" xfId="56883"/>
    <cellStyle name="Note 2 6 3 4 2 2" xfId="56884"/>
    <cellStyle name="Note 2 6 3 4 2 2 2" xfId="56885"/>
    <cellStyle name="Note 2 6 3 4 2 2 3" xfId="56886"/>
    <cellStyle name="Note 2 6 3 4 2 2 4" xfId="56887"/>
    <cellStyle name="Note 2 6 3 4 2 2 5" xfId="56888"/>
    <cellStyle name="Note 2 6 3 4 2 2 6" xfId="56889"/>
    <cellStyle name="Note 2 6 3 4 2 2 7" xfId="56890"/>
    <cellStyle name="Note 2 6 3 4 2 2 8" xfId="56891"/>
    <cellStyle name="Note 2 6 3 4 2 2 9" xfId="56892"/>
    <cellStyle name="Note 2 6 3 4 2 3" xfId="56893"/>
    <cellStyle name="Note 2 6 3 4 2 4" xfId="56894"/>
    <cellStyle name="Note 2 6 3 4 2 5" xfId="56895"/>
    <cellStyle name="Note 2 6 3 4 2 6" xfId="56896"/>
    <cellStyle name="Note 2 6 3 4 2 7" xfId="56897"/>
    <cellStyle name="Note 2 6 3 4 2 8" xfId="56898"/>
    <cellStyle name="Note 2 6 3 4 2 9" xfId="56899"/>
    <cellStyle name="Note 2 6 3 4 3" xfId="56900"/>
    <cellStyle name="Note 2 6 3 4 3 2" xfId="56901"/>
    <cellStyle name="Note 2 6 3 4 3 3" xfId="56902"/>
    <cellStyle name="Note 2 6 3 4 3 4" xfId="56903"/>
    <cellStyle name="Note 2 6 3 4 3 5" xfId="56904"/>
    <cellStyle name="Note 2 6 3 4 3 6" xfId="56905"/>
    <cellStyle name="Note 2 6 3 4 3 7" xfId="56906"/>
    <cellStyle name="Note 2 6 3 4 3 8" xfId="56907"/>
    <cellStyle name="Note 2 6 3 4 4" xfId="56908"/>
    <cellStyle name="Note 2 6 3 4 4 2" xfId="56909"/>
    <cellStyle name="Note 2 6 3 4 4 3" xfId="56910"/>
    <cellStyle name="Note 2 6 3 4 4 4" xfId="56911"/>
    <cellStyle name="Note 2 6 3 4 4 5" xfId="56912"/>
    <cellStyle name="Note 2 6 3 4 4 6" xfId="56913"/>
    <cellStyle name="Note 2 6 3 4 4 7" xfId="56914"/>
    <cellStyle name="Note 2 6 3 4 4 8" xfId="56915"/>
    <cellStyle name="Note 2 6 3 4 4 9" xfId="56916"/>
    <cellStyle name="Note 2 6 3 4 5" xfId="56917"/>
    <cellStyle name="Note 2 6 3 4 6" xfId="56918"/>
    <cellStyle name="Note 2 6 3 4 7" xfId="56919"/>
    <cellStyle name="Note 2 6 3 4 8" xfId="56920"/>
    <cellStyle name="Note 2 6 3 4 9" xfId="56921"/>
    <cellStyle name="Note 2 6 3 5" xfId="56922"/>
    <cellStyle name="Note 2 6 3 5 10" xfId="56923"/>
    <cellStyle name="Note 2 6 3 5 11" xfId="56924"/>
    <cellStyle name="Note 2 6 3 5 12" xfId="56925"/>
    <cellStyle name="Note 2 6 3 5 13" xfId="56926"/>
    <cellStyle name="Note 2 6 3 5 2" xfId="56927"/>
    <cellStyle name="Note 2 6 3 5 2 10" xfId="56928"/>
    <cellStyle name="Note 2 6 3 5 2 2" xfId="56929"/>
    <cellStyle name="Note 2 6 3 5 2 2 2" xfId="56930"/>
    <cellStyle name="Note 2 6 3 5 2 2 3" xfId="56931"/>
    <cellStyle name="Note 2 6 3 5 2 2 4" xfId="56932"/>
    <cellStyle name="Note 2 6 3 5 2 2 5" xfId="56933"/>
    <cellStyle name="Note 2 6 3 5 2 2 6" xfId="56934"/>
    <cellStyle name="Note 2 6 3 5 2 2 7" xfId="56935"/>
    <cellStyle name="Note 2 6 3 5 2 2 8" xfId="56936"/>
    <cellStyle name="Note 2 6 3 5 2 2 9" xfId="56937"/>
    <cellStyle name="Note 2 6 3 5 2 3" xfId="56938"/>
    <cellStyle name="Note 2 6 3 5 2 4" xfId="56939"/>
    <cellStyle name="Note 2 6 3 5 2 5" xfId="56940"/>
    <cellStyle name="Note 2 6 3 5 2 6" xfId="56941"/>
    <cellStyle name="Note 2 6 3 5 2 7" xfId="56942"/>
    <cellStyle name="Note 2 6 3 5 2 8" xfId="56943"/>
    <cellStyle name="Note 2 6 3 5 2 9" xfId="56944"/>
    <cellStyle name="Note 2 6 3 5 3" xfId="56945"/>
    <cellStyle name="Note 2 6 3 5 3 2" xfId="56946"/>
    <cellStyle name="Note 2 6 3 5 3 3" xfId="56947"/>
    <cellStyle name="Note 2 6 3 5 3 4" xfId="56948"/>
    <cellStyle name="Note 2 6 3 5 3 5" xfId="56949"/>
    <cellStyle name="Note 2 6 3 5 3 6" xfId="56950"/>
    <cellStyle name="Note 2 6 3 5 3 7" xfId="56951"/>
    <cellStyle name="Note 2 6 3 5 3 8" xfId="56952"/>
    <cellStyle name="Note 2 6 3 5 4" xfId="56953"/>
    <cellStyle name="Note 2 6 3 5 4 2" xfId="56954"/>
    <cellStyle name="Note 2 6 3 5 4 3" xfId="56955"/>
    <cellStyle name="Note 2 6 3 5 4 4" xfId="56956"/>
    <cellStyle name="Note 2 6 3 5 4 5" xfId="56957"/>
    <cellStyle name="Note 2 6 3 5 4 6" xfId="56958"/>
    <cellStyle name="Note 2 6 3 5 4 7" xfId="56959"/>
    <cellStyle name="Note 2 6 3 5 4 8" xfId="56960"/>
    <cellStyle name="Note 2 6 3 5 4 9" xfId="56961"/>
    <cellStyle name="Note 2 6 3 5 5" xfId="56962"/>
    <cellStyle name="Note 2 6 3 5 6" xfId="56963"/>
    <cellStyle name="Note 2 6 3 5 7" xfId="56964"/>
    <cellStyle name="Note 2 6 3 5 8" xfId="56965"/>
    <cellStyle name="Note 2 6 3 5 9" xfId="56966"/>
    <cellStyle name="Note 2 6 3 6" xfId="56967"/>
    <cellStyle name="Note 2 6 3 6 10" xfId="56968"/>
    <cellStyle name="Note 2 6 3 6 2" xfId="56969"/>
    <cellStyle name="Note 2 6 3 6 2 2" xfId="56970"/>
    <cellStyle name="Note 2 6 3 6 2 3" xfId="56971"/>
    <cellStyle name="Note 2 6 3 6 2 4" xfId="56972"/>
    <cellStyle name="Note 2 6 3 6 2 5" xfId="56973"/>
    <cellStyle name="Note 2 6 3 6 2 6" xfId="56974"/>
    <cellStyle name="Note 2 6 3 6 2 7" xfId="56975"/>
    <cellStyle name="Note 2 6 3 6 2 8" xfId="56976"/>
    <cellStyle name="Note 2 6 3 6 2 9" xfId="56977"/>
    <cellStyle name="Note 2 6 3 6 3" xfId="56978"/>
    <cellStyle name="Note 2 6 3 6 4" xfId="56979"/>
    <cellStyle name="Note 2 6 3 6 5" xfId="56980"/>
    <cellStyle name="Note 2 6 3 6 6" xfId="56981"/>
    <cellStyle name="Note 2 6 3 6 7" xfId="56982"/>
    <cellStyle name="Note 2 6 3 6 8" xfId="56983"/>
    <cellStyle name="Note 2 6 3 6 9" xfId="56984"/>
    <cellStyle name="Note 2 6 3 7" xfId="56985"/>
    <cellStyle name="Note 2 6 3 7 2" xfId="56986"/>
    <cellStyle name="Note 2 6 3 7 3" xfId="56987"/>
    <cellStyle name="Note 2 6 3 7 4" xfId="56988"/>
    <cellStyle name="Note 2 6 3 7 5" xfId="56989"/>
    <cellStyle name="Note 2 6 3 7 6" xfId="56990"/>
    <cellStyle name="Note 2 6 3 7 7" xfId="56991"/>
    <cellStyle name="Note 2 6 3 7 8" xfId="56992"/>
    <cellStyle name="Note 2 6 3 8" xfId="56993"/>
    <cellStyle name="Note 2 6 3 8 2" xfId="56994"/>
    <cellStyle name="Note 2 6 3 8 3" xfId="56995"/>
    <cellStyle name="Note 2 6 3 8 4" xfId="56996"/>
    <cellStyle name="Note 2 6 3 8 5" xfId="56997"/>
    <cellStyle name="Note 2 6 3 8 6" xfId="56998"/>
    <cellStyle name="Note 2 6 3 8 7" xfId="56999"/>
    <cellStyle name="Note 2 6 3 8 8" xfId="57000"/>
    <cellStyle name="Note 2 6 3 8 9" xfId="57001"/>
    <cellStyle name="Note 2 6 3 9" xfId="57002"/>
    <cellStyle name="Note 2 6 4" xfId="57003"/>
    <cellStyle name="Note 2 6 4 10" xfId="57004"/>
    <cellStyle name="Note 2 6 4 11" xfId="57005"/>
    <cellStyle name="Note 2 6 4 12" xfId="57006"/>
    <cellStyle name="Note 2 6 4 13" xfId="57007"/>
    <cellStyle name="Note 2 6 4 14" xfId="57008"/>
    <cellStyle name="Note 2 6 4 15" xfId="57009"/>
    <cellStyle name="Note 2 6 4 16" xfId="57010"/>
    <cellStyle name="Note 2 6 4 17" xfId="57011"/>
    <cellStyle name="Note 2 6 4 18" xfId="57012"/>
    <cellStyle name="Note 2 6 4 2" xfId="57013"/>
    <cellStyle name="Note 2 6 4 2 10" xfId="57014"/>
    <cellStyle name="Note 2 6 4 2 11" xfId="57015"/>
    <cellStyle name="Note 2 6 4 2 12" xfId="57016"/>
    <cellStyle name="Note 2 6 4 2 13" xfId="57017"/>
    <cellStyle name="Note 2 6 4 2 2" xfId="57018"/>
    <cellStyle name="Note 2 6 4 2 2 10" xfId="57019"/>
    <cellStyle name="Note 2 6 4 2 2 2" xfId="57020"/>
    <cellStyle name="Note 2 6 4 2 2 2 2" xfId="57021"/>
    <cellStyle name="Note 2 6 4 2 2 2 3" xfId="57022"/>
    <cellStyle name="Note 2 6 4 2 2 2 4" xfId="57023"/>
    <cellStyle name="Note 2 6 4 2 2 2 5" xfId="57024"/>
    <cellStyle name="Note 2 6 4 2 2 2 6" xfId="57025"/>
    <cellStyle name="Note 2 6 4 2 2 2 7" xfId="57026"/>
    <cellStyle name="Note 2 6 4 2 2 2 8" xfId="57027"/>
    <cellStyle name="Note 2 6 4 2 2 2 9" xfId="57028"/>
    <cellStyle name="Note 2 6 4 2 2 3" xfId="57029"/>
    <cellStyle name="Note 2 6 4 2 2 4" xfId="57030"/>
    <cellStyle name="Note 2 6 4 2 2 5" xfId="57031"/>
    <cellStyle name="Note 2 6 4 2 2 6" xfId="57032"/>
    <cellStyle name="Note 2 6 4 2 2 7" xfId="57033"/>
    <cellStyle name="Note 2 6 4 2 2 8" xfId="57034"/>
    <cellStyle name="Note 2 6 4 2 2 9" xfId="57035"/>
    <cellStyle name="Note 2 6 4 2 3" xfId="57036"/>
    <cellStyle name="Note 2 6 4 2 3 2" xfId="57037"/>
    <cellStyle name="Note 2 6 4 2 3 3" xfId="57038"/>
    <cellStyle name="Note 2 6 4 2 3 4" xfId="57039"/>
    <cellStyle name="Note 2 6 4 2 3 5" xfId="57040"/>
    <cellStyle name="Note 2 6 4 2 3 6" xfId="57041"/>
    <cellStyle name="Note 2 6 4 2 3 7" xfId="57042"/>
    <cellStyle name="Note 2 6 4 2 3 8" xfId="57043"/>
    <cellStyle name="Note 2 6 4 2 4" xfId="57044"/>
    <cellStyle name="Note 2 6 4 2 4 2" xfId="57045"/>
    <cellStyle name="Note 2 6 4 2 4 3" xfId="57046"/>
    <cellStyle name="Note 2 6 4 2 4 4" xfId="57047"/>
    <cellStyle name="Note 2 6 4 2 4 5" xfId="57048"/>
    <cellStyle name="Note 2 6 4 2 4 6" xfId="57049"/>
    <cellStyle name="Note 2 6 4 2 4 7" xfId="57050"/>
    <cellStyle name="Note 2 6 4 2 4 8" xfId="57051"/>
    <cellStyle name="Note 2 6 4 2 4 9" xfId="57052"/>
    <cellStyle name="Note 2 6 4 2 5" xfId="57053"/>
    <cellStyle name="Note 2 6 4 2 6" xfId="57054"/>
    <cellStyle name="Note 2 6 4 2 7" xfId="57055"/>
    <cellStyle name="Note 2 6 4 2 8" xfId="57056"/>
    <cellStyle name="Note 2 6 4 2 9" xfId="57057"/>
    <cellStyle name="Note 2 6 4 3" xfId="57058"/>
    <cellStyle name="Note 2 6 4 3 10" xfId="57059"/>
    <cellStyle name="Note 2 6 4 3 11" xfId="57060"/>
    <cellStyle name="Note 2 6 4 3 12" xfId="57061"/>
    <cellStyle name="Note 2 6 4 3 13" xfId="57062"/>
    <cellStyle name="Note 2 6 4 3 2" xfId="57063"/>
    <cellStyle name="Note 2 6 4 3 2 10" xfId="57064"/>
    <cellStyle name="Note 2 6 4 3 2 2" xfId="57065"/>
    <cellStyle name="Note 2 6 4 3 2 2 2" xfId="57066"/>
    <cellStyle name="Note 2 6 4 3 2 2 3" xfId="57067"/>
    <cellStyle name="Note 2 6 4 3 2 2 4" xfId="57068"/>
    <cellStyle name="Note 2 6 4 3 2 2 5" xfId="57069"/>
    <cellStyle name="Note 2 6 4 3 2 2 6" xfId="57070"/>
    <cellStyle name="Note 2 6 4 3 2 2 7" xfId="57071"/>
    <cellStyle name="Note 2 6 4 3 2 2 8" xfId="57072"/>
    <cellStyle name="Note 2 6 4 3 2 2 9" xfId="57073"/>
    <cellStyle name="Note 2 6 4 3 2 3" xfId="57074"/>
    <cellStyle name="Note 2 6 4 3 2 4" xfId="57075"/>
    <cellStyle name="Note 2 6 4 3 2 5" xfId="57076"/>
    <cellStyle name="Note 2 6 4 3 2 6" xfId="57077"/>
    <cellStyle name="Note 2 6 4 3 2 7" xfId="57078"/>
    <cellStyle name="Note 2 6 4 3 2 8" xfId="57079"/>
    <cellStyle name="Note 2 6 4 3 2 9" xfId="57080"/>
    <cellStyle name="Note 2 6 4 3 3" xfId="57081"/>
    <cellStyle name="Note 2 6 4 3 3 2" xfId="57082"/>
    <cellStyle name="Note 2 6 4 3 3 3" xfId="57083"/>
    <cellStyle name="Note 2 6 4 3 3 4" xfId="57084"/>
    <cellStyle name="Note 2 6 4 3 3 5" xfId="57085"/>
    <cellStyle name="Note 2 6 4 3 3 6" xfId="57086"/>
    <cellStyle name="Note 2 6 4 3 3 7" xfId="57087"/>
    <cellStyle name="Note 2 6 4 3 3 8" xfId="57088"/>
    <cellStyle name="Note 2 6 4 3 4" xfId="57089"/>
    <cellStyle name="Note 2 6 4 3 4 2" xfId="57090"/>
    <cellStyle name="Note 2 6 4 3 4 3" xfId="57091"/>
    <cellStyle name="Note 2 6 4 3 4 4" xfId="57092"/>
    <cellStyle name="Note 2 6 4 3 4 5" xfId="57093"/>
    <cellStyle name="Note 2 6 4 3 4 6" xfId="57094"/>
    <cellStyle name="Note 2 6 4 3 4 7" xfId="57095"/>
    <cellStyle name="Note 2 6 4 3 4 8" xfId="57096"/>
    <cellStyle name="Note 2 6 4 3 4 9" xfId="57097"/>
    <cellStyle name="Note 2 6 4 3 5" xfId="57098"/>
    <cellStyle name="Note 2 6 4 3 6" xfId="57099"/>
    <cellStyle name="Note 2 6 4 3 7" xfId="57100"/>
    <cellStyle name="Note 2 6 4 3 8" xfId="57101"/>
    <cellStyle name="Note 2 6 4 3 9" xfId="57102"/>
    <cellStyle name="Note 2 6 4 4" xfId="57103"/>
    <cellStyle name="Note 2 6 4 4 10" xfId="57104"/>
    <cellStyle name="Note 2 6 4 4 11" xfId="57105"/>
    <cellStyle name="Note 2 6 4 4 12" xfId="57106"/>
    <cellStyle name="Note 2 6 4 4 13" xfId="57107"/>
    <cellStyle name="Note 2 6 4 4 2" xfId="57108"/>
    <cellStyle name="Note 2 6 4 4 2 10" xfId="57109"/>
    <cellStyle name="Note 2 6 4 4 2 2" xfId="57110"/>
    <cellStyle name="Note 2 6 4 4 2 2 2" xfId="57111"/>
    <cellStyle name="Note 2 6 4 4 2 2 3" xfId="57112"/>
    <cellStyle name="Note 2 6 4 4 2 2 4" xfId="57113"/>
    <cellStyle name="Note 2 6 4 4 2 2 5" xfId="57114"/>
    <cellStyle name="Note 2 6 4 4 2 2 6" xfId="57115"/>
    <cellStyle name="Note 2 6 4 4 2 2 7" xfId="57116"/>
    <cellStyle name="Note 2 6 4 4 2 2 8" xfId="57117"/>
    <cellStyle name="Note 2 6 4 4 2 2 9" xfId="57118"/>
    <cellStyle name="Note 2 6 4 4 2 3" xfId="57119"/>
    <cellStyle name="Note 2 6 4 4 2 4" xfId="57120"/>
    <cellStyle name="Note 2 6 4 4 2 5" xfId="57121"/>
    <cellStyle name="Note 2 6 4 4 2 6" xfId="57122"/>
    <cellStyle name="Note 2 6 4 4 2 7" xfId="57123"/>
    <cellStyle name="Note 2 6 4 4 2 8" xfId="57124"/>
    <cellStyle name="Note 2 6 4 4 2 9" xfId="57125"/>
    <cellStyle name="Note 2 6 4 4 3" xfId="57126"/>
    <cellStyle name="Note 2 6 4 4 3 2" xfId="57127"/>
    <cellStyle name="Note 2 6 4 4 3 3" xfId="57128"/>
    <cellStyle name="Note 2 6 4 4 3 4" xfId="57129"/>
    <cellStyle name="Note 2 6 4 4 3 5" xfId="57130"/>
    <cellStyle name="Note 2 6 4 4 3 6" xfId="57131"/>
    <cellStyle name="Note 2 6 4 4 3 7" xfId="57132"/>
    <cellStyle name="Note 2 6 4 4 3 8" xfId="57133"/>
    <cellStyle name="Note 2 6 4 4 4" xfId="57134"/>
    <cellStyle name="Note 2 6 4 4 4 2" xfId="57135"/>
    <cellStyle name="Note 2 6 4 4 4 3" xfId="57136"/>
    <cellStyle name="Note 2 6 4 4 4 4" xfId="57137"/>
    <cellStyle name="Note 2 6 4 4 4 5" xfId="57138"/>
    <cellStyle name="Note 2 6 4 4 4 6" xfId="57139"/>
    <cellStyle name="Note 2 6 4 4 4 7" xfId="57140"/>
    <cellStyle name="Note 2 6 4 4 4 8" xfId="57141"/>
    <cellStyle name="Note 2 6 4 4 4 9" xfId="57142"/>
    <cellStyle name="Note 2 6 4 4 5" xfId="57143"/>
    <cellStyle name="Note 2 6 4 4 6" xfId="57144"/>
    <cellStyle name="Note 2 6 4 4 7" xfId="57145"/>
    <cellStyle name="Note 2 6 4 4 8" xfId="57146"/>
    <cellStyle name="Note 2 6 4 4 9" xfId="57147"/>
    <cellStyle name="Note 2 6 4 5" xfId="57148"/>
    <cellStyle name="Note 2 6 4 5 10" xfId="57149"/>
    <cellStyle name="Note 2 6 4 5 11" xfId="57150"/>
    <cellStyle name="Note 2 6 4 5 12" xfId="57151"/>
    <cellStyle name="Note 2 6 4 5 13" xfId="57152"/>
    <cellStyle name="Note 2 6 4 5 2" xfId="57153"/>
    <cellStyle name="Note 2 6 4 5 2 10" xfId="57154"/>
    <cellStyle name="Note 2 6 4 5 2 2" xfId="57155"/>
    <cellStyle name="Note 2 6 4 5 2 2 2" xfId="57156"/>
    <cellStyle name="Note 2 6 4 5 2 2 3" xfId="57157"/>
    <cellStyle name="Note 2 6 4 5 2 2 4" xfId="57158"/>
    <cellStyle name="Note 2 6 4 5 2 2 5" xfId="57159"/>
    <cellStyle name="Note 2 6 4 5 2 2 6" xfId="57160"/>
    <cellStyle name="Note 2 6 4 5 2 2 7" xfId="57161"/>
    <cellStyle name="Note 2 6 4 5 2 2 8" xfId="57162"/>
    <cellStyle name="Note 2 6 4 5 2 2 9" xfId="57163"/>
    <cellStyle name="Note 2 6 4 5 2 3" xfId="57164"/>
    <cellStyle name="Note 2 6 4 5 2 4" xfId="57165"/>
    <cellStyle name="Note 2 6 4 5 2 5" xfId="57166"/>
    <cellStyle name="Note 2 6 4 5 2 6" xfId="57167"/>
    <cellStyle name="Note 2 6 4 5 2 7" xfId="57168"/>
    <cellStyle name="Note 2 6 4 5 2 8" xfId="57169"/>
    <cellStyle name="Note 2 6 4 5 2 9" xfId="57170"/>
    <cellStyle name="Note 2 6 4 5 3" xfId="57171"/>
    <cellStyle name="Note 2 6 4 5 3 2" xfId="57172"/>
    <cellStyle name="Note 2 6 4 5 3 3" xfId="57173"/>
    <cellStyle name="Note 2 6 4 5 3 4" xfId="57174"/>
    <cellStyle name="Note 2 6 4 5 3 5" xfId="57175"/>
    <cellStyle name="Note 2 6 4 5 3 6" xfId="57176"/>
    <cellStyle name="Note 2 6 4 5 3 7" xfId="57177"/>
    <cellStyle name="Note 2 6 4 5 3 8" xfId="57178"/>
    <cellStyle name="Note 2 6 4 5 4" xfId="57179"/>
    <cellStyle name="Note 2 6 4 5 4 2" xfId="57180"/>
    <cellStyle name="Note 2 6 4 5 4 3" xfId="57181"/>
    <cellStyle name="Note 2 6 4 5 4 4" xfId="57182"/>
    <cellStyle name="Note 2 6 4 5 4 5" xfId="57183"/>
    <cellStyle name="Note 2 6 4 5 4 6" xfId="57184"/>
    <cellStyle name="Note 2 6 4 5 4 7" xfId="57185"/>
    <cellStyle name="Note 2 6 4 5 4 8" xfId="57186"/>
    <cellStyle name="Note 2 6 4 5 4 9" xfId="57187"/>
    <cellStyle name="Note 2 6 4 5 5" xfId="57188"/>
    <cellStyle name="Note 2 6 4 5 6" xfId="57189"/>
    <cellStyle name="Note 2 6 4 5 7" xfId="57190"/>
    <cellStyle name="Note 2 6 4 5 8" xfId="57191"/>
    <cellStyle name="Note 2 6 4 5 9" xfId="57192"/>
    <cellStyle name="Note 2 6 4 6" xfId="57193"/>
    <cellStyle name="Note 2 6 4 6 10" xfId="57194"/>
    <cellStyle name="Note 2 6 4 6 2" xfId="57195"/>
    <cellStyle name="Note 2 6 4 6 2 2" xfId="57196"/>
    <cellStyle name="Note 2 6 4 6 2 3" xfId="57197"/>
    <cellStyle name="Note 2 6 4 6 2 4" xfId="57198"/>
    <cellStyle name="Note 2 6 4 6 2 5" xfId="57199"/>
    <cellStyle name="Note 2 6 4 6 2 6" xfId="57200"/>
    <cellStyle name="Note 2 6 4 6 2 7" xfId="57201"/>
    <cellStyle name="Note 2 6 4 6 2 8" xfId="57202"/>
    <cellStyle name="Note 2 6 4 6 2 9" xfId="57203"/>
    <cellStyle name="Note 2 6 4 6 3" xfId="57204"/>
    <cellStyle name="Note 2 6 4 6 4" xfId="57205"/>
    <cellStyle name="Note 2 6 4 6 5" xfId="57206"/>
    <cellStyle name="Note 2 6 4 6 6" xfId="57207"/>
    <cellStyle name="Note 2 6 4 6 7" xfId="57208"/>
    <cellStyle name="Note 2 6 4 6 8" xfId="57209"/>
    <cellStyle name="Note 2 6 4 6 9" xfId="57210"/>
    <cellStyle name="Note 2 6 4 7" xfId="57211"/>
    <cellStyle name="Note 2 6 4 7 2" xfId="57212"/>
    <cellStyle name="Note 2 6 4 7 3" xfId="57213"/>
    <cellStyle name="Note 2 6 4 7 4" xfId="57214"/>
    <cellStyle name="Note 2 6 4 7 5" xfId="57215"/>
    <cellStyle name="Note 2 6 4 7 6" xfId="57216"/>
    <cellStyle name="Note 2 6 4 7 7" xfId="57217"/>
    <cellStyle name="Note 2 6 4 7 8" xfId="57218"/>
    <cellStyle name="Note 2 6 4 8" xfId="57219"/>
    <cellStyle name="Note 2 6 4 8 2" xfId="57220"/>
    <cellStyle name="Note 2 6 4 8 3" xfId="57221"/>
    <cellStyle name="Note 2 6 4 8 4" xfId="57222"/>
    <cellStyle name="Note 2 6 4 8 5" xfId="57223"/>
    <cellStyle name="Note 2 6 4 8 6" xfId="57224"/>
    <cellStyle name="Note 2 6 4 8 7" xfId="57225"/>
    <cellStyle name="Note 2 6 4 8 8" xfId="57226"/>
    <cellStyle name="Note 2 6 4 8 9" xfId="57227"/>
    <cellStyle name="Note 2 6 4 9" xfId="57228"/>
    <cellStyle name="Note 2 6 5" xfId="57229"/>
    <cellStyle name="Note 2 6 5 10" xfId="57230"/>
    <cellStyle name="Note 2 6 5 11" xfId="57231"/>
    <cellStyle name="Note 2 6 5 12" xfId="57232"/>
    <cellStyle name="Note 2 6 5 13" xfId="57233"/>
    <cellStyle name="Note 2 6 5 14" xfId="57234"/>
    <cellStyle name="Note 2 6 5 15" xfId="57235"/>
    <cellStyle name="Note 2 6 5 16" xfId="57236"/>
    <cellStyle name="Note 2 6 5 17" xfId="57237"/>
    <cellStyle name="Note 2 6 5 18" xfId="57238"/>
    <cellStyle name="Note 2 6 5 2" xfId="57239"/>
    <cellStyle name="Note 2 6 5 2 10" xfId="57240"/>
    <cellStyle name="Note 2 6 5 2 2" xfId="57241"/>
    <cellStyle name="Note 2 6 5 2 2 2" xfId="57242"/>
    <cellStyle name="Note 2 6 5 2 2 3" xfId="57243"/>
    <cellStyle name="Note 2 6 5 2 2 4" xfId="57244"/>
    <cellStyle name="Note 2 6 5 2 2 5" xfId="57245"/>
    <cellStyle name="Note 2 6 5 2 2 6" xfId="57246"/>
    <cellStyle name="Note 2 6 5 2 2 7" xfId="57247"/>
    <cellStyle name="Note 2 6 5 2 2 8" xfId="57248"/>
    <cellStyle name="Note 2 6 5 2 2 9" xfId="57249"/>
    <cellStyle name="Note 2 6 5 2 3" xfId="57250"/>
    <cellStyle name="Note 2 6 5 2 4" xfId="57251"/>
    <cellStyle name="Note 2 6 5 2 5" xfId="57252"/>
    <cellStyle name="Note 2 6 5 2 6" xfId="57253"/>
    <cellStyle name="Note 2 6 5 2 7" xfId="57254"/>
    <cellStyle name="Note 2 6 5 2 8" xfId="57255"/>
    <cellStyle name="Note 2 6 5 2 9" xfId="57256"/>
    <cellStyle name="Note 2 6 5 3" xfId="57257"/>
    <cellStyle name="Note 2 6 5 3 2" xfId="57258"/>
    <cellStyle name="Note 2 6 5 3 3" xfId="57259"/>
    <cellStyle name="Note 2 6 5 3 4" xfId="57260"/>
    <cellStyle name="Note 2 6 5 3 5" xfId="57261"/>
    <cellStyle name="Note 2 6 5 3 6" xfId="57262"/>
    <cellStyle name="Note 2 6 5 3 7" xfId="57263"/>
    <cellStyle name="Note 2 6 5 3 8" xfId="57264"/>
    <cellStyle name="Note 2 6 5 4" xfId="57265"/>
    <cellStyle name="Note 2 6 5 4 2" xfId="57266"/>
    <cellStyle name="Note 2 6 5 4 3" xfId="57267"/>
    <cellStyle name="Note 2 6 5 4 4" xfId="57268"/>
    <cellStyle name="Note 2 6 5 4 5" xfId="57269"/>
    <cellStyle name="Note 2 6 5 4 6" xfId="57270"/>
    <cellStyle name="Note 2 6 5 4 7" xfId="57271"/>
    <cellStyle name="Note 2 6 5 4 8" xfId="57272"/>
    <cellStyle name="Note 2 6 5 4 9" xfId="57273"/>
    <cellStyle name="Note 2 6 5 5" xfId="57274"/>
    <cellStyle name="Note 2 6 5 6" xfId="57275"/>
    <cellStyle name="Note 2 6 5 7" xfId="57276"/>
    <cellStyle name="Note 2 6 5 8" xfId="57277"/>
    <cellStyle name="Note 2 6 5 9" xfId="57278"/>
    <cellStyle name="Note 2 6 6" xfId="57279"/>
    <cellStyle name="Note 2 6 6 10" xfId="57280"/>
    <cellStyle name="Note 2 6 6 11" xfId="57281"/>
    <cellStyle name="Note 2 6 6 12" xfId="57282"/>
    <cellStyle name="Note 2 6 6 13" xfId="57283"/>
    <cellStyle name="Note 2 6 6 14" xfId="57284"/>
    <cellStyle name="Note 2 6 6 15" xfId="57285"/>
    <cellStyle name="Note 2 6 6 16" xfId="57286"/>
    <cellStyle name="Note 2 6 6 17" xfId="57287"/>
    <cellStyle name="Note 2 6 6 18" xfId="57288"/>
    <cellStyle name="Note 2 6 6 2" xfId="57289"/>
    <cellStyle name="Note 2 6 6 2 10" xfId="57290"/>
    <cellStyle name="Note 2 6 6 2 2" xfId="57291"/>
    <cellStyle name="Note 2 6 6 2 2 2" xfId="57292"/>
    <cellStyle name="Note 2 6 6 2 2 3" xfId="57293"/>
    <cellStyle name="Note 2 6 6 2 2 4" xfId="57294"/>
    <cellStyle name="Note 2 6 6 2 2 5" xfId="57295"/>
    <cellStyle name="Note 2 6 6 2 2 6" xfId="57296"/>
    <cellStyle name="Note 2 6 6 2 2 7" xfId="57297"/>
    <cellStyle name="Note 2 6 6 2 2 8" xfId="57298"/>
    <cellStyle name="Note 2 6 6 2 2 9" xfId="57299"/>
    <cellStyle name="Note 2 6 6 2 3" xfId="57300"/>
    <cellStyle name="Note 2 6 6 2 4" xfId="57301"/>
    <cellStyle name="Note 2 6 6 2 5" xfId="57302"/>
    <cellStyle name="Note 2 6 6 2 6" xfId="57303"/>
    <cellStyle name="Note 2 6 6 2 7" xfId="57304"/>
    <cellStyle name="Note 2 6 6 2 8" xfId="57305"/>
    <cellStyle name="Note 2 6 6 2 9" xfId="57306"/>
    <cellStyle name="Note 2 6 6 3" xfId="57307"/>
    <cellStyle name="Note 2 6 6 3 2" xfId="57308"/>
    <cellStyle name="Note 2 6 6 3 3" xfId="57309"/>
    <cellStyle name="Note 2 6 6 3 4" xfId="57310"/>
    <cellStyle name="Note 2 6 6 3 5" xfId="57311"/>
    <cellStyle name="Note 2 6 6 3 6" xfId="57312"/>
    <cellStyle name="Note 2 6 6 3 7" xfId="57313"/>
    <cellStyle name="Note 2 6 6 3 8" xfId="57314"/>
    <cellStyle name="Note 2 6 6 4" xfId="57315"/>
    <cellStyle name="Note 2 6 6 4 2" xfId="57316"/>
    <cellStyle name="Note 2 6 6 4 3" xfId="57317"/>
    <cellStyle name="Note 2 6 6 4 4" xfId="57318"/>
    <cellStyle name="Note 2 6 6 4 5" xfId="57319"/>
    <cellStyle name="Note 2 6 6 4 6" xfId="57320"/>
    <cellStyle name="Note 2 6 6 4 7" xfId="57321"/>
    <cellStyle name="Note 2 6 6 4 8" xfId="57322"/>
    <cellStyle name="Note 2 6 6 4 9" xfId="57323"/>
    <cellStyle name="Note 2 6 6 5" xfId="57324"/>
    <cellStyle name="Note 2 6 6 6" xfId="57325"/>
    <cellStyle name="Note 2 6 6 7" xfId="57326"/>
    <cellStyle name="Note 2 6 6 8" xfId="57327"/>
    <cellStyle name="Note 2 6 6 9" xfId="57328"/>
    <cellStyle name="Note 2 6 7" xfId="57329"/>
    <cellStyle name="Note 2 6 7 10" xfId="57330"/>
    <cellStyle name="Note 2 6 7 11" xfId="57331"/>
    <cellStyle name="Note 2 6 7 12" xfId="57332"/>
    <cellStyle name="Note 2 6 7 13" xfId="57333"/>
    <cellStyle name="Note 2 6 7 2" xfId="57334"/>
    <cellStyle name="Note 2 6 7 2 10" xfId="57335"/>
    <cellStyle name="Note 2 6 7 2 2" xfId="57336"/>
    <cellStyle name="Note 2 6 7 2 2 2" xfId="57337"/>
    <cellStyle name="Note 2 6 7 2 2 3" xfId="57338"/>
    <cellStyle name="Note 2 6 7 2 2 4" xfId="57339"/>
    <cellStyle name="Note 2 6 7 2 2 5" xfId="57340"/>
    <cellStyle name="Note 2 6 7 2 2 6" xfId="57341"/>
    <cellStyle name="Note 2 6 7 2 2 7" xfId="57342"/>
    <cellStyle name="Note 2 6 7 2 2 8" xfId="57343"/>
    <cellStyle name="Note 2 6 7 2 2 9" xfId="57344"/>
    <cellStyle name="Note 2 6 7 2 3" xfId="57345"/>
    <cellStyle name="Note 2 6 7 2 4" xfId="57346"/>
    <cellStyle name="Note 2 6 7 2 5" xfId="57347"/>
    <cellStyle name="Note 2 6 7 2 6" xfId="57348"/>
    <cellStyle name="Note 2 6 7 2 7" xfId="57349"/>
    <cellStyle name="Note 2 6 7 2 8" xfId="57350"/>
    <cellStyle name="Note 2 6 7 2 9" xfId="57351"/>
    <cellStyle name="Note 2 6 7 3" xfId="57352"/>
    <cellStyle name="Note 2 6 7 3 2" xfId="57353"/>
    <cellStyle name="Note 2 6 7 3 3" xfId="57354"/>
    <cellStyle name="Note 2 6 7 3 4" xfId="57355"/>
    <cellStyle name="Note 2 6 7 3 5" xfId="57356"/>
    <cellStyle name="Note 2 6 7 3 6" xfId="57357"/>
    <cellStyle name="Note 2 6 7 3 7" xfId="57358"/>
    <cellStyle name="Note 2 6 7 3 8" xfId="57359"/>
    <cellStyle name="Note 2 6 7 4" xfId="57360"/>
    <cellStyle name="Note 2 6 7 4 2" xfId="57361"/>
    <cellStyle name="Note 2 6 7 4 3" xfId="57362"/>
    <cellStyle name="Note 2 6 7 4 4" xfId="57363"/>
    <cellStyle name="Note 2 6 7 4 5" xfId="57364"/>
    <cellStyle name="Note 2 6 7 4 6" xfId="57365"/>
    <cellStyle name="Note 2 6 7 4 7" xfId="57366"/>
    <cellStyle name="Note 2 6 7 4 8" xfId="57367"/>
    <cellStyle name="Note 2 6 7 4 9" xfId="57368"/>
    <cellStyle name="Note 2 6 7 5" xfId="57369"/>
    <cellStyle name="Note 2 6 7 6" xfId="57370"/>
    <cellStyle name="Note 2 6 7 7" xfId="57371"/>
    <cellStyle name="Note 2 6 7 8" xfId="57372"/>
    <cellStyle name="Note 2 6 7 9" xfId="57373"/>
    <cellStyle name="Note 2 6 8" xfId="57374"/>
    <cellStyle name="Note 2 6 8 2" xfId="57375"/>
    <cellStyle name="Note 2 6 8 3" xfId="57376"/>
    <cellStyle name="Note 2 6 8 4" xfId="57377"/>
    <cellStyle name="Note 2 6 8 5" xfId="57378"/>
    <cellStyle name="Note 2 6 8 6" xfId="57379"/>
    <cellStyle name="Note 2 6 8 7" xfId="57380"/>
    <cellStyle name="Note 2 6 8 8" xfId="57381"/>
    <cellStyle name="Note 2 6 8 9" xfId="57382"/>
    <cellStyle name="Note 2 6 9" xfId="57383"/>
    <cellStyle name="Note 2 7" xfId="4563"/>
    <cellStyle name="Note 2 7 10" xfId="57384"/>
    <cellStyle name="Note 2 7 11" xfId="57385"/>
    <cellStyle name="Note 2 7 12" xfId="57386"/>
    <cellStyle name="Note 2 7 13" xfId="57387"/>
    <cellStyle name="Note 2 7 14" xfId="57388"/>
    <cellStyle name="Note 2 7 15" xfId="57389"/>
    <cellStyle name="Note 2 7 16" xfId="57390"/>
    <cellStyle name="Note 2 7 17" xfId="57391"/>
    <cellStyle name="Note 2 7 18" xfId="57392"/>
    <cellStyle name="Note 2 7 19" xfId="57393"/>
    <cellStyle name="Note 2 7 2" xfId="57394"/>
    <cellStyle name="Note 2 7 2 10" xfId="57395"/>
    <cellStyle name="Note 2 7 2 11" xfId="57396"/>
    <cellStyle name="Note 2 7 2 12" xfId="57397"/>
    <cellStyle name="Note 2 7 2 13" xfId="57398"/>
    <cellStyle name="Note 2 7 2 14" xfId="57399"/>
    <cellStyle name="Note 2 7 2 15" xfId="57400"/>
    <cellStyle name="Note 2 7 2 16" xfId="57401"/>
    <cellStyle name="Note 2 7 2 17" xfId="57402"/>
    <cellStyle name="Note 2 7 2 18" xfId="57403"/>
    <cellStyle name="Note 2 7 2 19" xfId="57404"/>
    <cellStyle name="Note 2 7 2 2" xfId="57405"/>
    <cellStyle name="Note 2 7 2 2 10" xfId="57406"/>
    <cellStyle name="Note 2 7 2 2 11" xfId="57407"/>
    <cellStyle name="Note 2 7 2 2 12" xfId="57408"/>
    <cellStyle name="Note 2 7 2 2 13" xfId="57409"/>
    <cellStyle name="Note 2 7 2 2 2" xfId="57410"/>
    <cellStyle name="Note 2 7 2 2 2 10" xfId="57411"/>
    <cellStyle name="Note 2 7 2 2 2 2" xfId="57412"/>
    <cellStyle name="Note 2 7 2 2 2 2 2" xfId="57413"/>
    <cellStyle name="Note 2 7 2 2 2 2 3" xfId="57414"/>
    <cellStyle name="Note 2 7 2 2 2 2 4" xfId="57415"/>
    <cellStyle name="Note 2 7 2 2 2 2 5" xfId="57416"/>
    <cellStyle name="Note 2 7 2 2 2 2 6" xfId="57417"/>
    <cellStyle name="Note 2 7 2 2 2 2 7" xfId="57418"/>
    <cellStyle name="Note 2 7 2 2 2 2 8" xfId="57419"/>
    <cellStyle name="Note 2 7 2 2 2 2 9" xfId="57420"/>
    <cellStyle name="Note 2 7 2 2 2 3" xfId="57421"/>
    <cellStyle name="Note 2 7 2 2 2 4" xfId="57422"/>
    <cellStyle name="Note 2 7 2 2 2 5" xfId="57423"/>
    <cellStyle name="Note 2 7 2 2 2 6" xfId="57424"/>
    <cellStyle name="Note 2 7 2 2 2 7" xfId="57425"/>
    <cellStyle name="Note 2 7 2 2 2 8" xfId="57426"/>
    <cellStyle name="Note 2 7 2 2 2 9" xfId="57427"/>
    <cellStyle name="Note 2 7 2 2 3" xfId="57428"/>
    <cellStyle name="Note 2 7 2 2 3 2" xfId="57429"/>
    <cellStyle name="Note 2 7 2 2 3 3" xfId="57430"/>
    <cellStyle name="Note 2 7 2 2 3 4" xfId="57431"/>
    <cellStyle name="Note 2 7 2 2 3 5" xfId="57432"/>
    <cellStyle name="Note 2 7 2 2 3 6" xfId="57433"/>
    <cellStyle name="Note 2 7 2 2 3 7" xfId="57434"/>
    <cellStyle name="Note 2 7 2 2 3 8" xfId="57435"/>
    <cellStyle name="Note 2 7 2 2 4" xfId="57436"/>
    <cellStyle name="Note 2 7 2 2 4 2" xfId="57437"/>
    <cellStyle name="Note 2 7 2 2 4 3" xfId="57438"/>
    <cellStyle name="Note 2 7 2 2 4 4" xfId="57439"/>
    <cellStyle name="Note 2 7 2 2 4 5" xfId="57440"/>
    <cellStyle name="Note 2 7 2 2 4 6" xfId="57441"/>
    <cellStyle name="Note 2 7 2 2 4 7" xfId="57442"/>
    <cellStyle name="Note 2 7 2 2 4 8" xfId="57443"/>
    <cellStyle name="Note 2 7 2 2 4 9" xfId="57444"/>
    <cellStyle name="Note 2 7 2 2 5" xfId="57445"/>
    <cellStyle name="Note 2 7 2 2 6" xfId="57446"/>
    <cellStyle name="Note 2 7 2 2 7" xfId="57447"/>
    <cellStyle name="Note 2 7 2 2 8" xfId="57448"/>
    <cellStyle name="Note 2 7 2 2 9" xfId="57449"/>
    <cellStyle name="Note 2 7 2 3" xfId="57450"/>
    <cellStyle name="Note 2 7 2 3 10" xfId="57451"/>
    <cellStyle name="Note 2 7 2 3 11" xfId="57452"/>
    <cellStyle name="Note 2 7 2 3 12" xfId="57453"/>
    <cellStyle name="Note 2 7 2 3 13" xfId="57454"/>
    <cellStyle name="Note 2 7 2 3 2" xfId="57455"/>
    <cellStyle name="Note 2 7 2 3 2 10" xfId="57456"/>
    <cellStyle name="Note 2 7 2 3 2 2" xfId="57457"/>
    <cellStyle name="Note 2 7 2 3 2 2 2" xfId="57458"/>
    <cellStyle name="Note 2 7 2 3 2 2 3" xfId="57459"/>
    <cellStyle name="Note 2 7 2 3 2 2 4" xfId="57460"/>
    <cellStyle name="Note 2 7 2 3 2 2 5" xfId="57461"/>
    <cellStyle name="Note 2 7 2 3 2 2 6" xfId="57462"/>
    <cellStyle name="Note 2 7 2 3 2 2 7" xfId="57463"/>
    <cellStyle name="Note 2 7 2 3 2 2 8" xfId="57464"/>
    <cellStyle name="Note 2 7 2 3 2 2 9" xfId="57465"/>
    <cellStyle name="Note 2 7 2 3 2 3" xfId="57466"/>
    <cellStyle name="Note 2 7 2 3 2 4" xfId="57467"/>
    <cellStyle name="Note 2 7 2 3 2 5" xfId="57468"/>
    <cellStyle name="Note 2 7 2 3 2 6" xfId="57469"/>
    <cellStyle name="Note 2 7 2 3 2 7" xfId="57470"/>
    <cellStyle name="Note 2 7 2 3 2 8" xfId="57471"/>
    <cellStyle name="Note 2 7 2 3 2 9" xfId="57472"/>
    <cellStyle name="Note 2 7 2 3 3" xfId="57473"/>
    <cellStyle name="Note 2 7 2 3 3 2" xfId="57474"/>
    <cellStyle name="Note 2 7 2 3 3 3" xfId="57475"/>
    <cellStyle name="Note 2 7 2 3 3 4" xfId="57476"/>
    <cellStyle name="Note 2 7 2 3 3 5" xfId="57477"/>
    <cellStyle name="Note 2 7 2 3 3 6" xfId="57478"/>
    <cellStyle name="Note 2 7 2 3 3 7" xfId="57479"/>
    <cellStyle name="Note 2 7 2 3 3 8" xfId="57480"/>
    <cellStyle name="Note 2 7 2 3 4" xfId="57481"/>
    <cellStyle name="Note 2 7 2 3 4 2" xfId="57482"/>
    <cellStyle name="Note 2 7 2 3 4 3" xfId="57483"/>
    <cellStyle name="Note 2 7 2 3 4 4" xfId="57484"/>
    <cellStyle name="Note 2 7 2 3 4 5" xfId="57485"/>
    <cellStyle name="Note 2 7 2 3 4 6" xfId="57486"/>
    <cellStyle name="Note 2 7 2 3 4 7" xfId="57487"/>
    <cellStyle name="Note 2 7 2 3 4 8" xfId="57488"/>
    <cellStyle name="Note 2 7 2 3 4 9" xfId="57489"/>
    <cellStyle name="Note 2 7 2 3 5" xfId="57490"/>
    <cellStyle name="Note 2 7 2 3 6" xfId="57491"/>
    <cellStyle name="Note 2 7 2 3 7" xfId="57492"/>
    <cellStyle name="Note 2 7 2 3 8" xfId="57493"/>
    <cellStyle name="Note 2 7 2 3 9" xfId="57494"/>
    <cellStyle name="Note 2 7 2 4" xfId="57495"/>
    <cellStyle name="Note 2 7 2 4 10" xfId="57496"/>
    <cellStyle name="Note 2 7 2 4 11" xfId="57497"/>
    <cellStyle name="Note 2 7 2 4 12" xfId="57498"/>
    <cellStyle name="Note 2 7 2 4 13" xfId="57499"/>
    <cellStyle name="Note 2 7 2 4 2" xfId="57500"/>
    <cellStyle name="Note 2 7 2 4 2 10" xfId="57501"/>
    <cellStyle name="Note 2 7 2 4 2 2" xfId="57502"/>
    <cellStyle name="Note 2 7 2 4 2 2 2" xfId="57503"/>
    <cellStyle name="Note 2 7 2 4 2 2 3" xfId="57504"/>
    <cellStyle name="Note 2 7 2 4 2 2 4" xfId="57505"/>
    <cellStyle name="Note 2 7 2 4 2 2 5" xfId="57506"/>
    <cellStyle name="Note 2 7 2 4 2 2 6" xfId="57507"/>
    <cellStyle name="Note 2 7 2 4 2 2 7" xfId="57508"/>
    <cellStyle name="Note 2 7 2 4 2 2 8" xfId="57509"/>
    <cellStyle name="Note 2 7 2 4 2 2 9" xfId="57510"/>
    <cellStyle name="Note 2 7 2 4 2 3" xfId="57511"/>
    <cellStyle name="Note 2 7 2 4 2 4" xfId="57512"/>
    <cellStyle name="Note 2 7 2 4 2 5" xfId="57513"/>
    <cellStyle name="Note 2 7 2 4 2 6" xfId="57514"/>
    <cellStyle name="Note 2 7 2 4 2 7" xfId="57515"/>
    <cellStyle name="Note 2 7 2 4 2 8" xfId="57516"/>
    <cellStyle name="Note 2 7 2 4 2 9" xfId="57517"/>
    <cellStyle name="Note 2 7 2 4 3" xfId="57518"/>
    <cellStyle name="Note 2 7 2 4 3 2" xfId="57519"/>
    <cellStyle name="Note 2 7 2 4 3 3" xfId="57520"/>
    <cellStyle name="Note 2 7 2 4 3 4" xfId="57521"/>
    <cellStyle name="Note 2 7 2 4 3 5" xfId="57522"/>
    <cellStyle name="Note 2 7 2 4 3 6" xfId="57523"/>
    <cellStyle name="Note 2 7 2 4 3 7" xfId="57524"/>
    <cellStyle name="Note 2 7 2 4 3 8" xfId="57525"/>
    <cellStyle name="Note 2 7 2 4 4" xfId="57526"/>
    <cellStyle name="Note 2 7 2 4 4 2" xfId="57527"/>
    <cellStyle name="Note 2 7 2 4 4 3" xfId="57528"/>
    <cellStyle name="Note 2 7 2 4 4 4" xfId="57529"/>
    <cellStyle name="Note 2 7 2 4 4 5" xfId="57530"/>
    <cellStyle name="Note 2 7 2 4 4 6" xfId="57531"/>
    <cellStyle name="Note 2 7 2 4 4 7" xfId="57532"/>
    <cellStyle name="Note 2 7 2 4 4 8" xfId="57533"/>
    <cellStyle name="Note 2 7 2 4 4 9" xfId="57534"/>
    <cellStyle name="Note 2 7 2 4 5" xfId="57535"/>
    <cellStyle name="Note 2 7 2 4 6" xfId="57536"/>
    <cellStyle name="Note 2 7 2 4 7" xfId="57537"/>
    <cellStyle name="Note 2 7 2 4 8" xfId="57538"/>
    <cellStyle name="Note 2 7 2 4 9" xfId="57539"/>
    <cellStyle name="Note 2 7 2 5" xfId="57540"/>
    <cellStyle name="Note 2 7 2 5 10" xfId="57541"/>
    <cellStyle name="Note 2 7 2 5 11" xfId="57542"/>
    <cellStyle name="Note 2 7 2 5 12" xfId="57543"/>
    <cellStyle name="Note 2 7 2 5 13" xfId="57544"/>
    <cellStyle name="Note 2 7 2 5 2" xfId="57545"/>
    <cellStyle name="Note 2 7 2 5 2 10" xfId="57546"/>
    <cellStyle name="Note 2 7 2 5 2 2" xfId="57547"/>
    <cellStyle name="Note 2 7 2 5 2 2 2" xfId="57548"/>
    <cellStyle name="Note 2 7 2 5 2 2 3" xfId="57549"/>
    <cellStyle name="Note 2 7 2 5 2 2 4" xfId="57550"/>
    <cellStyle name="Note 2 7 2 5 2 2 5" xfId="57551"/>
    <cellStyle name="Note 2 7 2 5 2 2 6" xfId="57552"/>
    <cellStyle name="Note 2 7 2 5 2 2 7" xfId="57553"/>
    <cellStyle name="Note 2 7 2 5 2 2 8" xfId="57554"/>
    <cellStyle name="Note 2 7 2 5 2 2 9" xfId="57555"/>
    <cellStyle name="Note 2 7 2 5 2 3" xfId="57556"/>
    <cellStyle name="Note 2 7 2 5 2 4" xfId="57557"/>
    <cellStyle name="Note 2 7 2 5 2 5" xfId="57558"/>
    <cellStyle name="Note 2 7 2 5 2 6" xfId="57559"/>
    <cellStyle name="Note 2 7 2 5 2 7" xfId="57560"/>
    <cellStyle name="Note 2 7 2 5 2 8" xfId="57561"/>
    <cellStyle name="Note 2 7 2 5 2 9" xfId="57562"/>
    <cellStyle name="Note 2 7 2 5 3" xfId="57563"/>
    <cellStyle name="Note 2 7 2 5 3 2" xfId="57564"/>
    <cellStyle name="Note 2 7 2 5 3 3" xfId="57565"/>
    <cellStyle name="Note 2 7 2 5 3 4" xfId="57566"/>
    <cellStyle name="Note 2 7 2 5 3 5" xfId="57567"/>
    <cellStyle name="Note 2 7 2 5 3 6" xfId="57568"/>
    <cellStyle name="Note 2 7 2 5 3 7" xfId="57569"/>
    <cellStyle name="Note 2 7 2 5 3 8" xfId="57570"/>
    <cellStyle name="Note 2 7 2 5 4" xfId="57571"/>
    <cellStyle name="Note 2 7 2 5 4 2" xfId="57572"/>
    <cellStyle name="Note 2 7 2 5 4 3" xfId="57573"/>
    <cellStyle name="Note 2 7 2 5 4 4" xfId="57574"/>
    <cellStyle name="Note 2 7 2 5 4 5" xfId="57575"/>
    <cellStyle name="Note 2 7 2 5 4 6" xfId="57576"/>
    <cellStyle name="Note 2 7 2 5 4 7" xfId="57577"/>
    <cellStyle name="Note 2 7 2 5 4 8" xfId="57578"/>
    <cellStyle name="Note 2 7 2 5 4 9" xfId="57579"/>
    <cellStyle name="Note 2 7 2 5 5" xfId="57580"/>
    <cellStyle name="Note 2 7 2 5 6" xfId="57581"/>
    <cellStyle name="Note 2 7 2 5 7" xfId="57582"/>
    <cellStyle name="Note 2 7 2 5 8" xfId="57583"/>
    <cellStyle name="Note 2 7 2 5 9" xfId="57584"/>
    <cellStyle name="Note 2 7 2 6" xfId="57585"/>
    <cellStyle name="Note 2 7 2 6 10" xfId="57586"/>
    <cellStyle name="Note 2 7 2 6 2" xfId="57587"/>
    <cellStyle name="Note 2 7 2 6 2 2" xfId="57588"/>
    <cellStyle name="Note 2 7 2 6 2 3" xfId="57589"/>
    <cellStyle name="Note 2 7 2 6 2 4" xfId="57590"/>
    <cellStyle name="Note 2 7 2 6 2 5" xfId="57591"/>
    <cellStyle name="Note 2 7 2 6 2 6" xfId="57592"/>
    <cellStyle name="Note 2 7 2 6 2 7" xfId="57593"/>
    <cellStyle name="Note 2 7 2 6 2 8" xfId="57594"/>
    <cellStyle name="Note 2 7 2 6 2 9" xfId="57595"/>
    <cellStyle name="Note 2 7 2 6 3" xfId="57596"/>
    <cellStyle name="Note 2 7 2 6 4" xfId="57597"/>
    <cellStyle name="Note 2 7 2 6 5" xfId="57598"/>
    <cellStyle name="Note 2 7 2 6 6" xfId="57599"/>
    <cellStyle name="Note 2 7 2 6 7" xfId="57600"/>
    <cellStyle name="Note 2 7 2 6 8" xfId="57601"/>
    <cellStyle name="Note 2 7 2 6 9" xfId="57602"/>
    <cellStyle name="Note 2 7 2 7" xfId="57603"/>
    <cellStyle name="Note 2 7 2 7 2" xfId="57604"/>
    <cellStyle name="Note 2 7 2 7 3" xfId="57605"/>
    <cellStyle name="Note 2 7 2 7 4" xfId="57606"/>
    <cellStyle name="Note 2 7 2 7 5" xfId="57607"/>
    <cellStyle name="Note 2 7 2 7 6" xfId="57608"/>
    <cellStyle name="Note 2 7 2 7 7" xfId="57609"/>
    <cellStyle name="Note 2 7 2 7 8" xfId="57610"/>
    <cellStyle name="Note 2 7 2 8" xfId="57611"/>
    <cellStyle name="Note 2 7 2 8 2" xfId="57612"/>
    <cellStyle name="Note 2 7 2 8 3" xfId="57613"/>
    <cellStyle name="Note 2 7 2 8 4" xfId="57614"/>
    <cellStyle name="Note 2 7 2 8 5" xfId="57615"/>
    <cellStyle name="Note 2 7 2 8 6" xfId="57616"/>
    <cellStyle name="Note 2 7 2 8 7" xfId="57617"/>
    <cellStyle name="Note 2 7 2 8 8" xfId="57618"/>
    <cellStyle name="Note 2 7 2 8 9" xfId="57619"/>
    <cellStyle name="Note 2 7 2 9" xfId="57620"/>
    <cellStyle name="Note 2 7 3" xfId="57621"/>
    <cellStyle name="Note 2 7 3 10" xfId="57622"/>
    <cellStyle name="Note 2 7 3 11" xfId="57623"/>
    <cellStyle name="Note 2 7 3 12" xfId="57624"/>
    <cellStyle name="Note 2 7 3 13" xfId="57625"/>
    <cellStyle name="Note 2 7 3 14" xfId="57626"/>
    <cellStyle name="Note 2 7 3 15" xfId="57627"/>
    <cellStyle name="Note 2 7 3 16" xfId="57628"/>
    <cellStyle name="Note 2 7 3 17" xfId="57629"/>
    <cellStyle name="Note 2 7 3 18" xfId="57630"/>
    <cellStyle name="Note 2 7 3 2" xfId="57631"/>
    <cellStyle name="Note 2 7 3 2 10" xfId="57632"/>
    <cellStyle name="Note 2 7 3 2 11" xfId="57633"/>
    <cellStyle name="Note 2 7 3 2 12" xfId="57634"/>
    <cellStyle name="Note 2 7 3 2 13" xfId="57635"/>
    <cellStyle name="Note 2 7 3 2 2" xfId="57636"/>
    <cellStyle name="Note 2 7 3 2 2 10" xfId="57637"/>
    <cellStyle name="Note 2 7 3 2 2 2" xfId="57638"/>
    <cellStyle name="Note 2 7 3 2 2 2 2" xfId="57639"/>
    <cellStyle name="Note 2 7 3 2 2 2 3" xfId="57640"/>
    <cellStyle name="Note 2 7 3 2 2 2 4" xfId="57641"/>
    <cellStyle name="Note 2 7 3 2 2 2 5" xfId="57642"/>
    <cellStyle name="Note 2 7 3 2 2 2 6" xfId="57643"/>
    <cellStyle name="Note 2 7 3 2 2 2 7" xfId="57644"/>
    <cellStyle name="Note 2 7 3 2 2 2 8" xfId="57645"/>
    <cellStyle name="Note 2 7 3 2 2 2 9" xfId="57646"/>
    <cellStyle name="Note 2 7 3 2 2 3" xfId="57647"/>
    <cellStyle name="Note 2 7 3 2 2 4" xfId="57648"/>
    <cellStyle name="Note 2 7 3 2 2 5" xfId="57649"/>
    <cellStyle name="Note 2 7 3 2 2 6" xfId="57650"/>
    <cellStyle name="Note 2 7 3 2 2 7" xfId="57651"/>
    <cellStyle name="Note 2 7 3 2 2 8" xfId="57652"/>
    <cellStyle name="Note 2 7 3 2 2 9" xfId="57653"/>
    <cellStyle name="Note 2 7 3 2 3" xfId="57654"/>
    <cellStyle name="Note 2 7 3 2 3 2" xfId="57655"/>
    <cellStyle name="Note 2 7 3 2 3 3" xfId="57656"/>
    <cellStyle name="Note 2 7 3 2 3 4" xfId="57657"/>
    <cellStyle name="Note 2 7 3 2 3 5" xfId="57658"/>
    <cellStyle name="Note 2 7 3 2 3 6" xfId="57659"/>
    <cellStyle name="Note 2 7 3 2 3 7" xfId="57660"/>
    <cellStyle name="Note 2 7 3 2 3 8" xfId="57661"/>
    <cellStyle name="Note 2 7 3 2 4" xfId="57662"/>
    <cellStyle name="Note 2 7 3 2 4 2" xfId="57663"/>
    <cellStyle name="Note 2 7 3 2 4 3" xfId="57664"/>
    <cellStyle name="Note 2 7 3 2 4 4" xfId="57665"/>
    <cellStyle name="Note 2 7 3 2 4 5" xfId="57666"/>
    <cellStyle name="Note 2 7 3 2 4 6" xfId="57667"/>
    <cellStyle name="Note 2 7 3 2 4 7" xfId="57668"/>
    <cellStyle name="Note 2 7 3 2 4 8" xfId="57669"/>
    <cellStyle name="Note 2 7 3 2 4 9" xfId="57670"/>
    <cellStyle name="Note 2 7 3 2 5" xfId="57671"/>
    <cellStyle name="Note 2 7 3 2 6" xfId="57672"/>
    <cellStyle name="Note 2 7 3 2 7" xfId="57673"/>
    <cellStyle name="Note 2 7 3 2 8" xfId="57674"/>
    <cellStyle name="Note 2 7 3 2 9" xfId="57675"/>
    <cellStyle name="Note 2 7 3 3" xfId="57676"/>
    <cellStyle name="Note 2 7 3 3 10" xfId="57677"/>
    <cellStyle name="Note 2 7 3 3 11" xfId="57678"/>
    <cellStyle name="Note 2 7 3 3 12" xfId="57679"/>
    <cellStyle name="Note 2 7 3 3 13" xfId="57680"/>
    <cellStyle name="Note 2 7 3 3 2" xfId="57681"/>
    <cellStyle name="Note 2 7 3 3 2 10" xfId="57682"/>
    <cellStyle name="Note 2 7 3 3 2 2" xfId="57683"/>
    <cellStyle name="Note 2 7 3 3 2 2 2" xfId="57684"/>
    <cellStyle name="Note 2 7 3 3 2 2 3" xfId="57685"/>
    <cellStyle name="Note 2 7 3 3 2 2 4" xfId="57686"/>
    <cellStyle name="Note 2 7 3 3 2 2 5" xfId="57687"/>
    <cellStyle name="Note 2 7 3 3 2 2 6" xfId="57688"/>
    <cellStyle name="Note 2 7 3 3 2 2 7" xfId="57689"/>
    <cellStyle name="Note 2 7 3 3 2 2 8" xfId="57690"/>
    <cellStyle name="Note 2 7 3 3 2 2 9" xfId="57691"/>
    <cellStyle name="Note 2 7 3 3 2 3" xfId="57692"/>
    <cellStyle name="Note 2 7 3 3 2 4" xfId="57693"/>
    <cellStyle name="Note 2 7 3 3 2 5" xfId="57694"/>
    <cellStyle name="Note 2 7 3 3 2 6" xfId="57695"/>
    <cellStyle name="Note 2 7 3 3 2 7" xfId="57696"/>
    <cellStyle name="Note 2 7 3 3 2 8" xfId="57697"/>
    <cellStyle name="Note 2 7 3 3 2 9" xfId="57698"/>
    <cellStyle name="Note 2 7 3 3 3" xfId="57699"/>
    <cellStyle name="Note 2 7 3 3 3 2" xfId="57700"/>
    <cellStyle name="Note 2 7 3 3 3 3" xfId="57701"/>
    <cellStyle name="Note 2 7 3 3 3 4" xfId="57702"/>
    <cellStyle name="Note 2 7 3 3 3 5" xfId="57703"/>
    <cellStyle name="Note 2 7 3 3 3 6" xfId="57704"/>
    <cellStyle name="Note 2 7 3 3 3 7" xfId="57705"/>
    <cellStyle name="Note 2 7 3 3 3 8" xfId="57706"/>
    <cellStyle name="Note 2 7 3 3 4" xfId="57707"/>
    <cellStyle name="Note 2 7 3 3 4 2" xfId="57708"/>
    <cellStyle name="Note 2 7 3 3 4 3" xfId="57709"/>
    <cellStyle name="Note 2 7 3 3 4 4" xfId="57710"/>
    <cellStyle name="Note 2 7 3 3 4 5" xfId="57711"/>
    <cellStyle name="Note 2 7 3 3 4 6" xfId="57712"/>
    <cellStyle name="Note 2 7 3 3 4 7" xfId="57713"/>
    <cellStyle name="Note 2 7 3 3 4 8" xfId="57714"/>
    <cellStyle name="Note 2 7 3 3 4 9" xfId="57715"/>
    <cellStyle name="Note 2 7 3 3 5" xfId="57716"/>
    <cellStyle name="Note 2 7 3 3 6" xfId="57717"/>
    <cellStyle name="Note 2 7 3 3 7" xfId="57718"/>
    <cellStyle name="Note 2 7 3 3 8" xfId="57719"/>
    <cellStyle name="Note 2 7 3 3 9" xfId="57720"/>
    <cellStyle name="Note 2 7 3 4" xfId="57721"/>
    <cellStyle name="Note 2 7 3 4 10" xfId="57722"/>
    <cellStyle name="Note 2 7 3 4 11" xfId="57723"/>
    <cellStyle name="Note 2 7 3 4 12" xfId="57724"/>
    <cellStyle name="Note 2 7 3 4 13" xfId="57725"/>
    <cellStyle name="Note 2 7 3 4 2" xfId="57726"/>
    <cellStyle name="Note 2 7 3 4 2 10" xfId="57727"/>
    <cellStyle name="Note 2 7 3 4 2 2" xfId="57728"/>
    <cellStyle name="Note 2 7 3 4 2 2 2" xfId="57729"/>
    <cellStyle name="Note 2 7 3 4 2 2 3" xfId="57730"/>
    <cellStyle name="Note 2 7 3 4 2 2 4" xfId="57731"/>
    <cellStyle name="Note 2 7 3 4 2 2 5" xfId="57732"/>
    <cellStyle name="Note 2 7 3 4 2 2 6" xfId="57733"/>
    <cellStyle name="Note 2 7 3 4 2 2 7" xfId="57734"/>
    <cellStyle name="Note 2 7 3 4 2 2 8" xfId="57735"/>
    <cellStyle name="Note 2 7 3 4 2 2 9" xfId="57736"/>
    <cellStyle name="Note 2 7 3 4 2 3" xfId="57737"/>
    <cellStyle name="Note 2 7 3 4 2 4" xfId="57738"/>
    <cellStyle name="Note 2 7 3 4 2 5" xfId="57739"/>
    <cellStyle name="Note 2 7 3 4 2 6" xfId="57740"/>
    <cellStyle name="Note 2 7 3 4 2 7" xfId="57741"/>
    <cellStyle name="Note 2 7 3 4 2 8" xfId="57742"/>
    <cellStyle name="Note 2 7 3 4 2 9" xfId="57743"/>
    <cellStyle name="Note 2 7 3 4 3" xfId="57744"/>
    <cellStyle name="Note 2 7 3 4 3 2" xfId="57745"/>
    <cellStyle name="Note 2 7 3 4 3 3" xfId="57746"/>
    <cellStyle name="Note 2 7 3 4 3 4" xfId="57747"/>
    <cellStyle name="Note 2 7 3 4 3 5" xfId="57748"/>
    <cellStyle name="Note 2 7 3 4 3 6" xfId="57749"/>
    <cellStyle name="Note 2 7 3 4 3 7" xfId="57750"/>
    <cellStyle name="Note 2 7 3 4 3 8" xfId="57751"/>
    <cellStyle name="Note 2 7 3 4 4" xfId="57752"/>
    <cellStyle name="Note 2 7 3 4 4 2" xfId="57753"/>
    <cellStyle name="Note 2 7 3 4 4 3" xfId="57754"/>
    <cellStyle name="Note 2 7 3 4 4 4" xfId="57755"/>
    <cellStyle name="Note 2 7 3 4 4 5" xfId="57756"/>
    <cellStyle name="Note 2 7 3 4 4 6" xfId="57757"/>
    <cellStyle name="Note 2 7 3 4 4 7" xfId="57758"/>
    <cellStyle name="Note 2 7 3 4 4 8" xfId="57759"/>
    <cellStyle name="Note 2 7 3 4 4 9" xfId="57760"/>
    <cellStyle name="Note 2 7 3 4 5" xfId="57761"/>
    <cellStyle name="Note 2 7 3 4 6" xfId="57762"/>
    <cellStyle name="Note 2 7 3 4 7" xfId="57763"/>
    <cellStyle name="Note 2 7 3 4 8" xfId="57764"/>
    <cellStyle name="Note 2 7 3 4 9" xfId="57765"/>
    <cellStyle name="Note 2 7 3 5" xfId="57766"/>
    <cellStyle name="Note 2 7 3 5 10" xfId="57767"/>
    <cellStyle name="Note 2 7 3 5 11" xfId="57768"/>
    <cellStyle name="Note 2 7 3 5 12" xfId="57769"/>
    <cellStyle name="Note 2 7 3 5 13" xfId="57770"/>
    <cellStyle name="Note 2 7 3 5 2" xfId="57771"/>
    <cellStyle name="Note 2 7 3 5 2 10" xfId="57772"/>
    <cellStyle name="Note 2 7 3 5 2 2" xfId="57773"/>
    <cellStyle name="Note 2 7 3 5 2 2 2" xfId="57774"/>
    <cellStyle name="Note 2 7 3 5 2 2 3" xfId="57775"/>
    <cellStyle name="Note 2 7 3 5 2 2 4" xfId="57776"/>
    <cellStyle name="Note 2 7 3 5 2 2 5" xfId="57777"/>
    <cellStyle name="Note 2 7 3 5 2 2 6" xfId="57778"/>
    <cellStyle name="Note 2 7 3 5 2 2 7" xfId="57779"/>
    <cellStyle name="Note 2 7 3 5 2 2 8" xfId="57780"/>
    <cellStyle name="Note 2 7 3 5 2 2 9" xfId="57781"/>
    <cellStyle name="Note 2 7 3 5 2 3" xfId="57782"/>
    <cellStyle name="Note 2 7 3 5 2 4" xfId="57783"/>
    <cellStyle name="Note 2 7 3 5 2 5" xfId="57784"/>
    <cellStyle name="Note 2 7 3 5 2 6" xfId="57785"/>
    <cellStyle name="Note 2 7 3 5 2 7" xfId="57786"/>
    <cellStyle name="Note 2 7 3 5 2 8" xfId="57787"/>
    <cellStyle name="Note 2 7 3 5 2 9" xfId="57788"/>
    <cellStyle name="Note 2 7 3 5 3" xfId="57789"/>
    <cellStyle name="Note 2 7 3 5 3 2" xfId="57790"/>
    <cellStyle name="Note 2 7 3 5 3 3" xfId="57791"/>
    <cellStyle name="Note 2 7 3 5 3 4" xfId="57792"/>
    <cellStyle name="Note 2 7 3 5 3 5" xfId="57793"/>
    <cellStyle name="Note 2 7 3 5 3 6" xfId="57794"/>
    <cellStyle name="Note 2 7 3 5 3 7" xfId="57795"/>
    <cellStyle name="Note 2 7 3 5 3 8" xfId="57796"/>
    <cellStyle name="Note 2 7 3 5 4" xfId="57797"/>
    <cellStyle name="Note 2 7 3 5 4 2" xfId="57798"/>
    <cellStyle name="Note 2 7 3 5 4 3" xfId="57799"/>
    <cellStyle name="Note 2 7 3 5 4 4" xfId="57800"/>
    <cellStyle name="Note 2 7 3 5 4 5" xfId="57801"/>
    <cellStyle name="Note 2 7 3 5 4 6" xfId="57802"/>
    <cellStyle name="Note 2 7 3 5 4 7" xfId="57803"/>
    <cellStyle name="Note 2 7 3 5 4 8" xfId="57804"/>
    <cellStyle name="Note 2 7 3 5 4 9" xfId="57805"/>
    <cellStyle name="Note 2 7 3 5 5" xfId="57806"/>
    <cellStyle name="Note 2 7 3 5 6" xfId="57807"/>
    <cellStyle name="Note 2 7 3 5 7" xfId="57808"/>
    <cellStyle name="Note 2 7 3 5 8" xfId="57809"/>
    <cellStyle name="Note 2 7 3 5 9" xfId="57810"/>
    <cellStyle name="Note 2 7 3 6" xfId="57811"/>
    <cellStyle name="Note 2 7 3 6 10" xfId="57812"/>
    <cellStyle name="Note 2 7 3 6 2" xfId="57813"/>
    <cellStyle name="Note 2 7 3 6 2 2" xfId="57814"/>
    <cellStyle name="Note 2 7 3 6 2 3" xfId="57815"/>
    <cellStyle name="Note 2 7 3 6 2 4" xfId="57816"/>
    <cellStyle name="Note 2 7 3 6 2 5" xfId="57817"/>
    <cellStyle name="Note 2 7 3 6 2 6" xfId="57818"/>
    <cellStyle name="Note 2 7 3 6 2 7" xfId="57819"/>
    <cellStyle name="Note 2 7 3 6 2 8" xfId="57820"/>
    <cellStyle name="Note 2 7 3 6 2 9" xfId="57821"/>
    <cellStyle name="Note 2 7 3 6 3" xfId="57822"/>
    <cellStyle name="Note 2 7 3 6 4" xfId="57823"/>
    <cellStyle name="Note 2 7 3 6 5" xfId="57824"/>
    <cellStyle name="Note 2 7 3 6 6" xfId="57825"/>
    <cellStyle name="Note 2 7 3 6 7" xfId="57826"/>
    <cellStyle name="Note 2 7 3 6 8" xfId="57827"/>
    <cellStyle name="Note 2 7 3 6 9" xfId="57828"/>
    <cellStyle name="Note 2 7 3 7" xfId="57829"/>
    <cellStyle name="Note 2 7 3 7 2" xfId="57830"/>
    <cellStyle name="Note 2 7 3 7 3" xfId="57831"/>
    <cellStyle name="Note 2 7 3 7 4" xfId="57832"/>
    <cellStyle name="Note 2 7 3 7 5" xfId="57833"/>
    <cellStyle name="Note 2 7 3 7 6" xfId="57834"/>
    <cellStyle name="Note 2 7 3 7 7" xfId="57835"/>
    <cellStyle name="Note 2 7 3 7 8" xfId="57836"/>
    <cellStyle name="Note 2 7 3 8" xfId="57837"/>
    <cellStyle name="Note 2 7 3 8 2" xfId="57838"/>
    <cellStyle name="Note 2 7 3 8 3" xfId="57839"/>
    <cellStyle name="Note 2 7 3 8 4" xfId="57840"/>
    <cellStyle name="Note 2 7 3 8 5" xfId="57841"/>
    <cellStyle name="Note 2 7 3 8 6" xfId="57842"/>
    <cellStyle name="Note 2 7 3 8 7" xfId="57843"/>
    <cellStyle name="Note 2 7 3 8 8" xfId="57844"/>
    <cellStyle name="Note 2 7 3 8 9" xfId="57845"/>
    <cellStyle name="Note 2 7 3 9" xfId="57846"/>
    <cellStyle name="Note 2 7 4" xfId="57847"/>
    <cellStyle name="Note 2 7 4 10" xfId="57848"/>
    <cellStyle name="Note 2 7 4 11" xfId="57849"/>
    <cellStyle name="Note 2 7 4 12" xfId="57850"/>
    <cellStyle name="Note 2 7 4 13" xfId="57851"/>
    <cellStyle name="Note 2 7 4 14" xfId="57852"/>
    <cellStyle name="Note 2 7 4 2" xfId="57853"/>
    <cellStyle name="Note 2 7 4 2 10" xfId="57854"/>
    <cellStyle name="Note 2 7 4 2 2" xfId="57855"/>
    <cellStyle name="Note 2 7 4 2 2 2" xfId="57856"/>
    <cellStyle name="Note 2 7 4 2 2 3" xfId="57857"/>
    <cellStyle name="Note 2 7 4 2 2 4" xfId="57858"/>
    <cellStyle name="Note 2 7 4 2 2 5" xfId="57859"/>
    <cellStyle name="Note 2 7 4 2 2 6" xfId="57860"/>
    <cellStyle name="Note 2 7 4 2 2 7" xfId="57861"/>
    <cellStyle name="Note 2 7 4 2 2 8" xfId="57862"/>
    <cellStyle name="Note 2 7 4 2 2 9" xfId="57863"/>
    <cellStyle name="Note 2 7 4 2 3" xfId="57864"/>
    <cellStyle name="Note 2 7 4 2 4" xfId="57865"/>
    <cellStyle name="Note 2 7 4 2 5" xfId="57866"/>
    <cellStyle name="Note 2 7 4 2 6" xfId="57867"/>
    <cellStyle name="Note 2 7 4 2 7" xfId="57868"/>
    <cellStyle name="Note 2 7 4 2 8" xfId="57869"/>
    <cellStyle name="Note 2 7 4 2 9" xfId="57870"/>
    <cellStyle name="Note 2 7 4 3" xfId="57871"/>
    <cellStyle name="Note 2 7 4 3 2" xfId="57872"/>
    <cellStyle name="Note 2 7 4 3 3" xfId="57873"/>
    <cellStyle name="Note 2 7 4 3 4" xfId="57874"/>
    <cellStyle name="Note 2 7 4 3 5" xfId="57875"/>
    <cellStyle name="Note 2 7 4 3 6" xfId="57876"/>
    <cellStyle name="Note 2 7 4 3 7" xfId="57877"/>
    <cellStyle name="Note 2 7 4 3 8" xfId="57878"/>
    <cellStyle name="Note 2 7 4 4" xfId="57879"/>
    <cellStyle name="Note 2 7 4 4 2" xfId="57880"/>
    <cellStyle name="Note 2 7 4 4 3" xfId="57881"/>
    <cellStyle name="Note 2 7 4 4 4" xfId="57882"/>
    <cellStyle name="Note 2 7 4 4 5" xfId="57883"/>
    <cellStyle name="Note 2 7 4 4 6" xfId="57884"/>
    <cellStyle name="Note 2 7 4 4 7" xfId="57885"/>
    <cellStyle name="Note 2 7 4 4 8" xfId="57886"/>
    <cellStyle name="Note 2 7 4 4 9" xfId="57887"/>
    <cellStyle name="Note 2 7 4 5" xfId="57888"/>
    <cellStyle name="Note 2 7 4 6" xfId="57889"/>
    <cellStyle name="Note 2 7 4 7" xfId="57890"/>
    <cellStyle name="Note 2 7 4 8" xfId="57891"/>
    <cellStyle name="Note 2 7 4 9" xfId="57892"/>
    <cellStyle name="Note 2 7 5" xfId="57893"/>
    <cellStyle name="Note 2 7 5 10" xfId="57894"/>
    <cellStyle name="Note 2 7 5 11" xfId="57895"/>
    <cellStyle name="Note 2 7 5 12" xfId="57896"/>
    <cellStyle name="Note 2 7 5 13" xfId="57897"/>
    <cellStyle name="Note 2 7 5 2" xfId="57898"/>
    <cellStyle name="Note 2 7 5 2 10" xfId="57899"/>
    <cellStyle name="Note 2 7 5 2 2" xfId="57900"/>
    <cellStyle name="Note 2 7 5 2 2 2" xfId="57901"/>
    <cellStyle name="Note 2 7 5 2 2 3" xfId="57902"/>
    <cellStyle name="Note 2 7 5 2 2 4" xfId="57903"/>
    <cellStyle name="Note 2 7 5 2 2 5" xfId="57904"/>
    <cellStyle name="Note 2 7 5 2 2 6" xfId="57905"/>
    <cellStyle name="Note 2 7 5 2 2 7" xfId="57906"/>
    <cellStyle name="Note 2 7 5 2 2 8" xfId="57907"/>
    <cellStyle name="Note 2 7 5 2 2 9" xfId="57908"/>
    <cellStyle name="Note 2 7 5 2 3" xfId="57909"/>
    <cellStyle name="Note 2 7 5 2 4" xfId="57910"/>
    <cellStyle name="Note 2 7 5 2 5" xfId="57911"/>
    <cellStyle name="Note 2 7 5 2 6" xfId="57912"/>
    <cellStyle name="Note 2 7 5 2 7" xfId="57913"/>
    <cellStyle name="Note 2 7 5 2 8" xfId="57914"/>
    <cellStyle name="Note 2 7 5 2 9" xfId="57915"/>
    <cellStyle name="Note 2 7 5 3" xfId="57916"/>
    <cellStyle name="Note 2 7 5 3 2" xfId="57917"/>
    <cellStyle name="Note 2 7 5 3 3" xfId="57918"/>
    <cellStyle name="Note 2 7 5 3 4" xfId="57919"/>
    <cellStyle name="Note 2 7 5 3 5" xfId="57920"/>
    <cellStyle name="Note 2 7 5 3 6" xfId="57921"/>
    <cellStyle name="Note 2 7 5 3 7" xfId="57922"/>
    <cellStyle name="Note 2 7 5 3 8" xfId="57923"/>
    <cellStyle name="Note 2 7 5 4" xfId="57924"/>
    <cellStyle name="Note 2 7 5 4 2" xfId="57925"/>
    <cellStyle name="Note 2 7 5 4 3" xfId="57926"/>
    <cellStyle name="Note 2 7 5 4 4" xfId="57927"/>
    <cellStyle name="Note 2 7 5 4 5" xfId="57928"/>
    <cellStyle name="Note 2 7 5 4 6" xfId="57929"/>
    <cellStyle name="Note 2 7 5 4 7" xfId="57930"/>
    <cellStyle name="Note 2 7 5 4 8" xfId="57931"/>
    <cellStyle name="Note 2 7 5 4 9" xfId="57932"/>
    <cellStyle name="Note 2 7 5 5" xfId="57933"/>
    <cellStyle name="Note 2 7 5 6" xfId="57934"/>
    <cellStyle name="Note 2 7 5 7" xfId="57935"/>
    <cellStyle name="Note 2 7 5 8" xfId="57936"/>
    <cellStyle name="Note 2 7 5 9" xfId="57937"/>
    <cellStyle name="Note 2 7 6" xfId="57938"/>
    <cellStyle name="Note 2 7 6 2" xfId="57939"/>
    <cellStyle name="Note 2 7 6 3" xfId="57940"/>
    <cellStyle name="Note 2 7 6 4" xfId="57941"/>
    <cellStyle name="Note 2 7 6 5" xfId="57942"/>
    <cellStyle name="Note 2 7 6 6" xfId="57943"/>
    <cellStyle name="Note 2 7 6 7" xfId="57944"/>
    <cellStyle name="Note 2 7 6 8" xfId="57945"/>
    <cellStyle name="Note 2 7 6 9" xfId="57946"/>
    <cellStyle name="Note 2 7 7" xfId="57947"/>
    <cellStyle name="Note 2 7 8" xfId="57948"/>
    <cellStyle name="Note 2 7 9" xfId="57949"/>
    <cellStyle name="Note 2 8" xfId="4564"/>
    <cellStyle name="Note 2 8 10" xfId="57950"/>
    <cellStyle name="Note 2 8 11" xfId="57951"/>
    <cellStyle name="Note 2 8 12" xfId="57952"/>
    <cellStyle name="Note 2 8 13" xfId="57953"/>
    <cellStyle name="Note 2 8 14" xfId="57954"/>
    <cellStyle name="Note 2 8 15" xfId="57955"/>
    <cellStyle name="Note 2 8 16" xfId="57956"/>
    <cellStyle name="Note 2 8 17" xfId="57957"/>
    <cellStyle name="Note 2 8 18" xfId="57958"/>
    <cellStyle name="Note 2 8 19" xfId="57959"/>
    <cellStyle name="Note 2 8 2" xfId="57960"/>
    <cellStyle name="Note 2 8 2 10" xfId="57961"/>
    <cellStyle name="Note 2 8 2 11" xfId="57962"/>
    <cellStyle name="Note 2 8 2 12" xfId="57963"/>
    <cellStyle name="Note 2 8 2 13" xfId="57964"/>
    <cellStyle name="Note 2 8 2 2" xfId="57965"/>
    <cellStyle name="Note 2 8 2 2 10" xfId="57966"/>
    <cellStyle name="Note 2 8 2 2 2" xfId="57967"/>
    <cellStyle name="Note 2 8 2 2 2 2" xfId="57968"/>
    <cellStyle name="Note 2 8 2 2 2 3" xfId="57969"/>
    <cellStyle name="Note 2 8 2 2 2 4" xfId="57970"/>
    <cellStyle name="Note 2 8 2 2 2 5" xfId="57971"/>
    <cellStyle name="Note 2 8 2 2 2 6" xfId="57972"/>
    <cellStyle name="Note 2 8 2 2 2 7" xfId="57973"/>
    <cellStyle name="Note 2 8 2 2 2 8" xfId="57974"/>
    <cellStyle name="Note 2 8 2 2 2 9" xfId="57975"/>
    <cellStyle name="Note 2 8 2 2 3" xfId="57976"/>
    <cellStyle name="Note 2 8 2 2 4" xfId="57977"/>
    <cellStyle name="Note 2 8 2 2 5" xfId="57978"/>
    <cellStyle name="Note 2 8 2 2 6" xfId="57979"/>
    <cellStyle name="Note 2 8 2 2 7" xfId="57980"/>
    <cellStyle name="Note 2 8 2 2 8" xfId="57981"/>
    <cellStyle name="Note 2 8 2 2 9" xfId="57982"/>
    <cellStyle name="Note 2 8 2 3" xfId="57983"/>
    <cellStyle name="Note 2 8 2 3 2" xfId="57984"/>
    <cellStyle name="Note 2 8 2 3 3" xfId="57985"/>
    <cellStyle name="Note 2 8 2 3 4" xfId="57986"/>
    <cellStyle name="Note 2 8 2 3 5" xfId="57987"/>
    <cellStyle name="Note 2 8 2 3 6" xfId="57988"/>
    <cellStyle name="Note 2 8 2 3 7" xfId="57989"/>
    <cellStyle name="Note 2 8 2 3 8" xfId="57990"/>
    <cellStyle name="Note 2 8 2 4" xfId="57991"/>
    <cellStyle name="Note 2 8 2 4 2" xfId="57992"/>
    <cellStyle name="Note 2 8 2 4 3" xfId="57993"/>
    <cellStyle name="Note 2 8 2 4 4" xfId="57994"/>
    <cellStyle name="Note 2 8 2 4 5" xfId="57995"/>
    <cellStyle name="Note 2 8 2 4 6" xfId="57996"/>
    <cellStyle name="Note 2 8 2 4 7" xfId="57997"/>
    <cellStyle name="Note 2 8 2 4 8" xfId="57998"/>
    <cellStyle name="Note 2 8 2 4 9" xfId="57999"/>
    <cellStyle name="Note 2 8 2 5" xfId="58000"/>
    <cellStyle name="Note 2 8 2 6" xfId="58001"/>
    <cellStyle name="Note 2 8 2 7" xfId="58002"/>
    <cellStyle name="Note 2 8 2 8" xfId="58003"/>
    <cellStyle name="Note 2 8 2 9" xfId="58004"/>
    <cellStyle name="Note 2 8 20" xfId="58005"/>
    <cellStyle name="Note 2 8 3" xfId="58006"/>
    <cellStyle name="Note 2 8 3 10" xfId="58007"/>
    <cellStyle name="Note 2 8 3 11" xfId="58008"/>
    <cellStyle name="Note 2 8 3 12" xfId="58009"/>
    <cellStyle name="Note 2 8 3 13" xfId="58010"/>
    <cellStyle name="Note 2 8 3 2" xfId="58011"/>
    <cellStyle name="Note 2 8 3 2 10" xfId="58012"/>
    <cellStyle name="Note 2 8 3 2 2" xfId="58013"/>
    <cellStyle name="Note 2 8 3 2 2 2" xfId="58014"/>
    <cellStyle name="Note 2 8 3 2 2 3" xfId="58015"/>
    <cellStyle name="Note 2 8 3 2 2 4" xfId="58016"/>
    <cellStyle name="Note 2 8 3 2 2 5" xfId="58017"/>
    <cellStyle name="Note 2 8 3 2 2 6" xfId="58018"/>
    <cellStyle name="Note 2 8 3 2 2 7" xfId="58019"/>
    <cellStyle name="Note 2 8 4" xfId="58020"/>
    <cellStyle name="Note 2 8 5" xfId="58021"/>
    <cellStyle name="Note 2 8 6" xfId="58022"/>
    <cellStyle name="Note 2 8 7" xfId="58023"/>
    <cellStyle name="Note 2 8 8" xfId="58024"/>
    <cellStyle name="Note 2 8 9" xfId="58025"/>
    <cellStyle name="Note 2 9" xfId="4565"/>
    <cellStyle name="Note 2 9 10" xfId="58026"/>
    <cellStyle name="Note 2 9 11" xfId="58027"/>
    <cellStyle name="Note 2 9 12" xfId="58028"/>
    <cellStyle name="Note 2 9 13" xfId="58029"/>
    <cellStyle name="Note 2 9 14" xfId="58030"/>
    <cellStyle name="Note 2 9 15" xfId="58031"/>
    <cellStyle name="Note 2 9 16" xfId="58032"/>
    <cellStyle name="Note 2 9 17" xfId="58033"/>
    <cellStyle name="Note 2 9 18" xfId="58034"/>
    <cellStyle name="Note 2 9 2" xfId="58035"/>
    <cellStyle name="Note 2 9 3" xfId="58036"/>
    <cellStyle name="Note 2 9 4" xfId="58037"/>
    <cellStyle name="Note 2 9 5" xfId="58038"/>
    <cellStyle name="Note 2 9 6" xfId="58039"/>
    <cellStyle name="Note 2 9 7" xfId="58040"/>
    <cellStyle name="Note 2 9 8" xfId="58041"/>
    <cellStyle name="Note 2 9 9" xfId="58042"/>
    <cellStyle name="Note 3" xfId="55"/>
    <cellStyle name="Note 3 2" xfId="66"/>
    <cellStyle name="Note 3 2 2" xfId="86"/>
    <cellStyle name="Note 3 2 2 2" xfId="9768"/>
    <cellStyle name="Note 3 2 2 3" xfId="9777"/>
    <cellStyle name="Note 3 2 3" xfId="9754"/>
    <cellStyle name="Note 3 2 4" xfId="9791"/>
    <cellStyle name="Note 3 2 5" xfId="9888"/>
    <cellStyle name="Note 3 3" xfId="80"/>
    <cellStyle name="Note 3 3 2" xfId="9762"/>
    <cellStyle name="Note 3 3 2 2" xfId="58043"/>
    <cellStyle name="Note 3 3 3" xfId="9783"/>
    <cellStyle name="Note 3 3 3 2" xfId="58044"/>
    <cellStyle name="Note 3 3 4" xfId="9889"/>
    <cellStyle name="Note 3 3 5" xfId="58045"/>
    <cellStyle name="Note 3 4" xfId="9748"/>
    <cellStyle name="Note 3 4 2" xfId="58046"/>
    <cellStyle name="Note 3 5" xfId="9794"/>
    <cellStyle name="Note 3 5 2" xfId="58047"/>
    <cellStyle name="Note 3 6" xfId="9887"/>
    <cellStyle name="Note 3 6 2" xfId="58048"/>
    <cellStyle name="Note 3 7" xfId="58049"/>
    <cellStyle name="Note 3 8" xfId="58050"/>
    <cellStyle name="Note 4" xfId="4566"/>
    <cellStyle name="Note 4 2" xfId="4567"/>
    <cellStyle name="Note 4 3" xfId="58051"/>
    <cellStyle name="Note 5" xfId="4568"/>
    <cellStyle name="Note 5 2" xfId="4569"/>
    <cellStyle name="Note 5 3" xfId="58052"/>
    <cellStyle name="Note 6" xfId="4570"/>
    <cellStyle name="Note 6 2" xfId="4571"/>
    <cellStyle name="Note 6 3" xfId="58053"/>
    <cellStyle name="Note 7" xfId="4572"/>
    <cellStyle name="Note 7 2" xfId="4573"/>
    <cellStyle name="Note 7 3" xfId="58054"/>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 - Subtotal 2" xfId="9890"/>
    <cellStyle name="Nr 0 dec - Subtotal 2 2" xfId="58055"/>
    <cellStyle name="Nr 0 dec - Subtotal 3" xfId="9824"/>
    <cellStyle name="Nr 0 dec - Subtotal 3 2" xfId="58056"/>
    <cellStyle name="Nr 0 dec - Subtotal 4" xfId="58057"/>
    <cellStyle name="Nr 0 dec - Subtotal 4 2" xfId="58058"/>
    <cellStyle name="Nr 0 dec - Subtotal 5" xfId="58059"/>
    <cellStyle name="Nr 0 dec - Subtotal 5 2" xfId="58060"/>
    <cellStyle name="Nr 0 dec - Subtotal 6" xfId="58061"/>
    <cellStyle name="Nr 0 dec - Subtotal 6 2" xfId="58062"/>
    <cellStyle name="Nr 0 dec - Subtotal 7" xfId="58063"/>
    <cellStyle name="Nr 0 dec - Subtotal 8" xfId="58064"/>
    <cellStyle name="Nr 0 dec - Subtotal 9" xfId="58065"/>
    <cellStyle name="Nr 0 dec_Data" xfId="4601"/>
    <cellStyle name="Nr 1 dec" xfId="4602"/>
    <cellStyle name="Nr 1 dec - Input" xfId="4603"/>
    <cellStyle name="Nr 1 dec 2" xfId="9891"/>
    <cellStyle name="Nr 1 dec 3" xfId="9823"/>
    <cellStyle name="Nr, 0 dec" xfId="4604"/>
    <cellStyle name="Nr, 0 dec 2" xfId="9892"/>
    <cellStyle name="number" xfId="4605"/>
    <cellStyle name="Number, 1 dec" xfId="4606"/>
    <cellStyle name="Output (1dp#)" xfId="4607"/>
    <cellStyle name="Output (1dpx)_ Pies " xfId="4608"/>
    <cellStyle name="Output 2" xfId="57"/>
    <cellStyle name="Output 2 10" xfId="9750"/>
    <cellStyle name="Output 2 10 10" xfId="58066"/>
    <cellStyle name="Output 2 10 2" xfId="58067"/>
    <cellStyle name="Output 2 10 3" xfId="58068"/>
    <cellStyle name="Output 2 10 4" xfId="58069"/>
    <cellStyle name="Output 2 10 5" xfId="58070"/>
    <cellStyle name="Output 2 10 6" xfId="58071"/>
    <cellStyle name="Output 2 10 7" xfId="58072"/>
    <cellStyle name="Output 2 10 8" xfId="58073"/>
    <cellStyle name="Output 2 10 9" xfId="58074"/>
    <cellStyle name="Output 2 11" xfId="9793"/>
    <cellStyle name="Output 2 11 10" xfId="58075"/>
    <cellStyle name="Output 2 11 2" xfId="58076"/>
    <cellStyle name="Output 2 11 3" xfId="58077"/>
    <cellStyle name="Output 2 11 4" xfId="58078"/>
    <cellStyle name="Output 2 11 5" xfId="58079"/>
    <cellStyle name="Output 2 11 6" xfId="58080"/>
    <cellStyle name="Output 2 11 7" xfId="58081"/>
    <cellStyle name="Output 2 11 8" xfId="58082"/>
    <cellStyle name="Output 2 11 9" xfId="58083"/>
    <cellStyle name="Output 2 12" xfId="9893"/>
    <cellStyle name="Output 2 12 2" xfId="58084"/>
    <cellStyle name="Output 2 12 3" xfId="58085"/>
    <cellStyle name="Output 2 13" xfId="9822"/>
    <cellStyle name="Output 2 13 2" xfId="58086"/>
    <cellStyle name="Output 2 14" xfId="58087"/>
    <cellStyle name="Output 2 14 2" xfId="58088"/>
    <cellStyle name="Output 2 15" xfId="58089"/>
    <cellStyle name="Output 2 15 2" xfId="58090"/>
    <cellStyle name="Output 2 16" xfId="58091"/>
    <cellStyle name="Output 2 17" xfId="58092"/>
    <cellStyle name="Output 2 17 2" xfId="58093"/>
    <cellStyle name="Output 2 18" xfId="58094"/>
    <cellStyle name="Output 2 18 2" xfId="58095"/>
    <cellStyle name="Output 2 19" xfId="58096"/>
    <cellStyle name="Output 2 19 2" xfId="58097"/>
    <cellStyle name="Output 2 2" xfId="68"/>
    <cellStyle name="Output 2 2 10" xfId="58098"/>
    <cellStyle name="Output 2 2 10 2" xfId="58099"/>
    <cellStyle name="Output 2 2 10 3" xfId="58100"/>
    <cellStyle name="Output 2 2 11" xfId="58101"/>
    <cellStyle name="Output 2 2 11 2" xfId="58102"/>
    <cellStyle name="Output 2 2 12" xfId="58103"/>
    <cellStyle name="Output 2 2 13" xfId="58104"/>
    <cellStyle name="Output 2 2 14" xfId="58105"/>
    <cellStyle name="Output 2 2 15" xfId="58106"/>
    <cellStyle name="Output 2 2 16" xfId="58107"/>
    <cellStyle name="Output 2 2 17" xfId="58108"/>
    <cellStyle name="Output 2 2 18" xfId="58109"/>
    <cellStyle name="Output 2 2 19" xfId="58110"/>
    <cellStyle name="Output 2 2 2" xfId="88"/>
    <cellStyle name="Output 2 2 2 10" xfId="58111"/>
    <cellStyle name="Output 2 2 2 10 2" xfId="58112"/>
    <cellStyle name="Output 2 2 2 10 3" xfId="58113"/>
    <cellStyle name="Output 2 2 2 10 4" xfId="58114"/>
    <cellStyle name="Output 2 2 2 10 5" xfId="58115"/>
    <cellStyle name="Output 2 2 2 10 6" xfId="58116"/>
    <cellStyle name="Output 2 2 2 10 7" xfId="58117"/>
    <cellStyle name="Output 2 2 2 10 8" xfId="58118"/>
    <cellStyle name="Output 2 2 2 11" xfId="58119"/>
    <cellStyle name="Output 2 2 2 12" xfId="58120"/>
    <cellStyle name="Output 2 2 2 13" xfId="58121"/>
    <cellStyle name="Output 2 2 2 14" xfId="58122"/>
    <cellStyle name="Output 2 2 2 15" xfId="58123"/>
    <cellStyle name="Output 2 2 2 16" xfId="58124"/>
    <cellStyle name="Output 2 2 2 17" xfId="58125"/>
    <cellStyle name="Output 2 2 2 18" xfId="58126"/>
    <cellStyle name="Output 2 2 2 19" xfId="58127"/>
    <cellStyle name="Output 2 2 2 2" xfId="9770"/>
    <cellStyle name="Output 2 2 2 2 10" xfId="58128"/>
    <cellStyle name="Output 2 2 2 2 11" xfId="58129"/>
    <cellStyle name="Output 2 2 2 2 12" xfId="58130"/>
    <cellStyle name="Output 2 2 2 2 13" xfId="58131"/>
    <cellStyle name="Output 2 2 2 2 14" xfId="58132"/>
    <cellStyle name="Output 2 2 2 2 15" xfId="58133"/>
    <cellStyle name="Output 2 2 2 2 16" xfId="58134"/>
    <cellStyle name="Output 2 2 2 2 17" xfId="58135"/>
    <cellStyle name="Output 2 2 2 2 18" xfId="58136"/>
    <cellStyle name="Output 2 2 2 2 19" xfId="58137"/>
    <cellStyle name="Output 2 2 2 2 2" xfId="58138"/>
    <cellStyle name="Output 2 2 2 2 2 10" xfId="58139"/>
    <cellStyle name="Output 2 2 2 2 2 11" xfId="58140"/>
    <cellStyle name="Output 2 2 2 2 2 12" xfId="58141"/>
    <cellStyle name="Output 2 2 2 2 2 13" xfId="58142"/>
    <cellStyle name="Output 2 2 2 2 2 14" xfId="58143"/>
    <cellStyle name="Output 2 2 2 2 2 15" xfId="58144"/>
    <cellStyle name="Output 2 2 2 2 2 2" xfId="58145"/>
    <cellStyle name="Output 2 2 2 2 2 2 2" xfId="58146"/>
    <cellStyle name="Output 2 2 2 2 2 2 3" xfId="58147"/>
    <cellStyle name="Output 2 2 2 2 2 2 4" xfId="58148"/>
    <cellStyle name="Output 2 2 2 2 2 2 5" xfId="58149"/>
    <cellStyle name="Output 2 2 2 2 2 2 6" xfId="58150"/>
    <cellStyle name="Output 2 2 2 2 2 2 7" xfId="58151"/>
    <cellStyle name="Output 2 2 2 2 2 2 8" xfId="58152"/>
    <cellStyle name="Output 2 2 2 2 2 2 9" xfId="58153"/>
    <cellStyle name="Output 2 2 2 2 2 3" xfId="58154"/>
    <cellStyle name="Output 2 2 2 2 2 3 2" xfId="58155"/>
    <cellStyle name="Output 2 2 2 2 2 3 3" xfId="58156"/>
    <cellStyle name="Output 2 2 2 2 2 3 4" xfId="58157"/>
    <cellStyle name="Output 2 2 2 2 2 3 5" xfId="58158"/>
    <cellStyle name="Output 2 2 2 2 2 3 6" xfId="58159"/>
    <cellStyle name="Output 2 2 2 2 2 3 7" xfId="58160"/>
    <cellStyle name="Output 2 2 2 2 2 3 8" xfId="58161"/>
    <cellStyle name="Output 2 2 2 2 2 3 9" xfId="58162"/>
    <cellStyle name="Output 2 2 2 2 2 4" xfId="58163"/>
    <cellStyle name="Output 2 2 2 2 2 4 2" xfId="58164"/>
    <cellStyle name="Output 2 2 2 2 2 4 3" xfId="58165"/>
    <cellStyle name="Output 2 2 2 2 2 4 4" xfId="58166"/>
    <cellStyle name="Output 2 2 2 2 2 4 5" xfId="58167"/>
    <cellStyle name="Output 2 2 2 2 2 4 6" xfId="58168"/>
    <cellStyle name="Output 2 2 2 2 2 4 7" xfId="58169"/>
    <cellStyle name="Output 2 2 2 2 2 4 8" xfId="58170"/>
    <cellStyle name="Output 2 2 2 2 2 4 9" xfId="58171"/>
    <cellStyle name="Output 2 2 2 2 2 5" xfId="58172"/>
    <cellStyle name="Output 2 2 2 2 2 5 2" xfId="58173"/>
    <cellStyle name="Output 2 2 2 2 2 5 3" xfId="58174"/>
    <cellStyle name="Output 2 2 2 2 2 5 4" xfId="58175"/>
    <cellStyle name="Output 2 2 2 2 2 5 5" xfId="58176"/>
    <cellStyle name="Output 2 2 2 2 2 5 6" xfId="58177"/>
    <cellStyle name="Output 2 2 2 2 2 5 7" xfId="58178"/>
    <cellStyle name="Output 2 2 2 2 2 5 8" xfId="58179"/>
    <cellStyle name="Output 2 2 2 2 2 6" xfId="58180"/>
    <cellStyle name="Output 2 2 2 2 2 6 2" xfId="58181"/>
    <cellStyle name="Output 2 2 2 2 2 6 3" xfId="58182"/>
    <cellStyle name="Output 2 2 2 2 2 6 4" xfId="58183"/>
    <cellStyle name="Output 2 2 2 2 2 6 5" xfId="58184"/>
    <cellStyle name="Output 2 2 2 2 2 6 6" xfId="58185"/>
    <cellStyle name="Output 2 2 2 2 2 6 7" xfId="58186"/>
    <cellStyle name="Output 2 2 2 2 2 6 8" xfId="58187"/>
    <cellStyle name="Output 2 2 2 2 2 7" xfId="58188"/>
    <cellStyle name="Output 2 2 2 2 2 7 2" xfId="58189"/>
    <cellStyle name="Output 2 2 2 2 2 7 3" xfId="58190"/>
    <cellStyle name="Output 2 2 2 2 2 7 4" xfId="58191"/>
    <cellStyle name="Output 2 2 2 2 2 7 5" xfId="58192"/>
    <cellStyle name="Output 2 2 2 2 2 7 6" xfId="58193"/>
    <cellStyle name="Output 2 2 2 2 2 7 7" xfId="58194"/>
    <cellStyle name="Output 2 2 2 2 2 7 8" xfId="58195"/>
    <cellStyle name="Output 2 2 2 2 2 8" xfId="58196"/>
    <cellStyle name="Output 2 2 2 2 2 9" xfId="58197"/>
    <cellStyle name="Output 2 2 2 2 20" xfId="58198"/>
    <cellStyle name="Output 2 2 2 2 21" xfId="58199"/>
    <cellStyle name="Output 2 2 2 2 22" xfId="58200"/>
    <cellStyle name="Output 2 2 2 2 23" xfId="58201"/>
    <cellStyle name="Output 2 2 2 2 24" xfId="58202"/>
    <cellStyle name="Output 2 2 2 2 25" xfId="58203"/>
    <cellStyle name="Output 2 2 2 2 26" xfId="58204"/>
    <cellStyle name="Output 2 2 2 2 27" xfId="58205"/>
    <cellStyle name="Output 2 2 2 2 3" xfId="58206"/>
    <cellStyle name="Output 2 2 2 2 3 10" xfId="58207"/>
    <cellStyle name="Output 2 2 2 2 3 11" xfId="58208"/>
    <cellStyle name="Output 2 2 2 2 3 12" xfId="58209"/>
    <cellStyle name="Output 2 2 2 2 3 13" xfId="58210"/>
    <cellStyle name="Output 2 2 2 2 3 14" xfId="58211"/>
    <cellStyle name="Output 2 2 2 2 3 15" xfId="58212"/>
    <cellStyle name="Output 2 2 2 2 3 2" xfId="58213"/>
    <cellStyle name="Output 2 2 2 2 3 2 2" xfId="58214"/>
    <cellStyle name="Output 2 2 2 2 3 2 3" xfId="58215"/>
    <cellStyle name="Output 2 2 2 2 3 2 4" xfId="58216"/>
    <cellStyle name="Output 2 2 2 2 3 2 5" xfId="58217"/>
    <cellStyle name="Output 2 2 2 2 3 2 6" xfId="58218"/>
    <cellStyle name="Output 2 2 2 2 3 2 7" xfId="58219"/>
    <cellStyle name="Output 2 2 2 2 3 2 8" xfId="58220"/>
    <cellStyle name="Output 2 2 2 2 3 3" xfId="58221"/>
    <cellStyle name="Output 2 2 2 2 3 3 2" xfId="58222"/>
    <cellStyle name="Output 2 2 2 2 3 3 3" xfId="58223"/>
    <cellStyle name="Output 2 2 2 2 3 3 4" xfId="58224"/>
    <cellStyle name="Output 2 2 2 2 3 3 5" xfId="58225"/>
    <cellStyle name="Output 2 2 2 2 3 3 6" xfId="58226"/>
    <cellStyle name="Output 2 2 2 2 3 3 7" xfId="58227"/>
    <cellStyle name="Output 2 2 2 2 3 3 8" xfId="58228"/>
    <cellStyle name="Output 2 2 2 2 3 4" xfId="58229"/>
    <cellStyle name="Output 2 2 2 2 3 4 2" xfId="58230"/>
    <cellStyle name="Output 2 2 2 2 3 4 3" xfId="58231"/>
    <cellStyle name="Output 2 2 2 2 3 4 4" xfId="58232"/>
    <cellStyle name="Output 2 2 2 2 3 4 5" xfId="58233"/>
    <cellStyle name="Output 2 2 2 2 3 4 6" xfId="58234"/>
    <cellStyle name="Output 2 2 2 2 3 4 7" xfId="58235"/>
    <cellStyle name="Output 2 2 2 2 3 4 8" xfId="58236"/>
    <cellStyle name="Output 2 2 2 2 3 5" xfId="58237"/>
    <cellStyle name="Output 2 2 2 2 3 5 2" xfId="58238"/>
    <cellStyle name="Output 2 2 2 2 3 5 3" xfId="58239"/>
    <cellStyle name="Output 2 2 2 2 3 5 4" xfId="58240"/>
    <cellStyle name="Output 2 2 2 2 3 5 5" xfId="58241"/>
    <cellStyle name="Output 2 2 2 2 3 5 6" xfId="58242"/>
    <cellStyle name="Output 2 2 2 2 3 5 7" xfId="58243"/>
    <cellStyle name="Output 2 2 2 2 3 5 8" xfId="58244"/>
    <cellStyle name="Output 2 2 2 2 3 6" xfId="58245"/>
    <cellStyle name="Output 2 2 2 2 3 6 2" xfId="58246"/>
    <cellStyle name="Output 2 2 2 2 3 6 3" xfId="58247"/>
    <cellStyle name="Output 2 2 2 2 3 6 4" xfId="58248"/>
    <cellStyle name="Output 2 2 2 2 3 6 5" xfId="58249"/>
    <cellStyle name="Output 2 2 2 2 3 6 6" xfId="58250"/>
    <cellStyle name="Output 2 2 2 2 3 6 7" xfId="58251"/>
    <cellStyle name="Output 2 2 2 2 3 6 8" xfId="58252"/>
    <cellStyle name="Output 2 2 2 2 3 7" xfId="58253"/>
    <cellStyle name="Output 2 2 2 2 3 7 2" xfId="58254"/>
    <cellStyle name="Output 2 2 2 2 3 7 3" xfId="58255"/>
    <cellStyle name="Output 2 2 2 2 3 7 4" xfId="58256"/>
    <cellStyle name="Output 2 2 2 2 3 7 5" xfId="58257"/>
    <cellStyle name="Output 2 2 2 2 3 7 6" xfId="58258"/>
    <cellStyle name="Output 2 2 2 2 3 7 7" xfId="58259"/>
    <cellStyle name="Output 2 2 2 2 3 7 8" xfId="58260"/>
    <cellStyle name="Output 2 2 2 2 3 8" xfId="58261"/>
    <cellStyle name="Output 2 2 2 2 3 9" xfId="58262"/>
    <cellStyle name="Output 2 2 2 2 4" xfId="58263"/>
    <cellStyle name="Output 2 2 2 2 4 2" xfId="58264"/>
    <cellStyle name="Output 2 2 2 2 4 3" xfId="58265"/>
    <cellStyle name="Output 2 2 2 2 4 4" xfId="58266"/>
    <cellStyle name="Output 2 2 2 2 4 5" xfId="58267"/>
    <cellStyle name="Output 2 2 2 2 4 6" xfId="58268"/>
    <cellStyle name="Output 2 2 2 2 4 7" xfId="58269"/>
    <cellStyle name="Output 2 2 2 2 4 8" xfId="58270"/>
    <cellStyle name="Output 2 2 2 2 4 9" xfId="58271"/>
    <cellStyle name="Output 2 2 2 2 5" xfId="58272"/>
    <cellStyle name="Output 2 2 2 2 5 2" xfId="58273"/>
    <cellStyle name="Output 2 2 2 2 5 3" xfId="58274"/>
    <cellStyle name="Output 2 2 2 2 5 4" xfId="58275"/>
    <cellStyle name="Output 2 2 2 2 5 5" xfId="58276"/>
    <cellStyle name="Output 2 2 2 2 5 6" xfId="58277"/>
    <cellStyle name="Output 2 2 2 2 5 7" xfId="58278"/>
    <cellStyle name="Output 2 2 2 2 5 8" xfId="58279"/>
    <cellStyle name="Output 2 2 2 2 5 9" xfId="58280"/>
    <cellStyle name="Output 2 2 2 2 6" xfId="58281"/>
    <cellStyle name="Output 2 2 2 2 6 2" xfId="58282"/>
    <cellStyle name="Output 2 2 2 2 6 3" xfId="58283"/>
    <cellStyle name="Output 2 2 2 2 6 4" xfId="58284"/>
    <cellStyle name="Output 2 2 2 2 6 5" xfId="58285"/>
    <cellStyle name="Output 2 2 2 2 6 6" xfId="58286"/>
    <cellStyle name="Output 2 2 2 2 6 7" xfId="58287"/>
    <cellStyle name="Output 2 2 2 2 6 8" xfId="58288"/>
    <cellStyle name="Output 2 2 2 2 6 9" xfId="58289"/>
    <cellStyle name="Output 2 2 2 2 7" xfId="58290"/>
    <cellStyle name="Output 2 2 2 2 7 2" xfId="58291"/>
    <cellStyle name="Output 2 2 2 2 7 3" xfId="58292"/>
    <cellStyle name="Output 2 2 2 2 7 4" xfId="58293"/>
    <cellStyle name="Output 2 2 2 2 7 5" xfId="58294"/>
    <cellStyle name="Output 2 2 2 2 7 6" xfId="58295"/>
    <cellStyle name="Output 2 2 2 2 7 7" xfId="58296"/>
    <cellStyle name="Output 2 2 2 2 7 8" xfId="58297"/>
    <cellStyle name="Output 2 2 2 2 8" xfId="58298"/>
    <cellStyle name="Output 2 2 2 2 8 2" xfId="58299"/>
    <cellStyle name="Output 2 2 2 2 8 3" xfId="58300"/>
    <cellStyle name="Output 2 2 2 2 8 4" xfId="58301"/>
    <cellStyle name="Output 2 2 2 2 8 5" xfId="58302"/>
    <cellStyle name="Output 2 2 2 2 8 6" xfId="58303"/>
    <cellStyle name="Output 2 2 2 2 8 7" xfId="58304"/>
    <cellStyle name="Output 2 2 2 2 8 8" xfId="58305"/>
    <cellStyle name="Output 2 2 2 2 9" xfId="58306"/>
    <cellStyle name="Output 2 2 2 2 9 2" xfId="58307"/>
    <cellStyle name="Output 2 2 2 2 9 3" xfId="58308"/>
    <cellStyle name="Output 2 2 2 2 9 4" xfId="58309"/>
    <cellStyle name="Output 2 2 2 2 9 5" xfId="58310"/>
    <cellStyle name="Output 2 2 2 2 9 6" xfId="58311"/>
    <cellStyle name="Output 2 2 2 2 9 7" xfId="58312"/>
    <cellStyle name="Output 2 2 2 2 9 8" xfId="58313"/>
    <cellStyle name="Output 2 2 2 20" xfId="58314"/>
    <cellStyle name="Output 2 2 2 21" xfId="58315"/>
    <cellStyle name="Output 2 2 2 22" xfId="58316"/>
    <cellStyle name="Output 2 2 2 23" xfId="58317"/>
    <cellStyle name="Output 2 2 2 24" xfId="58318"/>
    <cellStyle name="Output 2 2 2 25" xfId="58319"/>
    <cellStyle name="Output 2 2 2 3" xfId="9775"/>
    <cellStyle name="Output 2 2 2 3 10" xfId="58320"/>
    <cellStyle name="Output 2 2 2 3 11" xfId="58321"/>
    <cellStyle name="Output 2 2 2 3 12" xfId="58322"/>
    <cellStyle name="Output 2 2 2 3 13" xfId="58323"/>
    <cellStyle name="Output 2 2 2 3 14" xfId="58324"/>
    <cellStyle name="Output 2 2 2 3 15" xfId="58325"/>
    <cellStyle name="Output 2 2 2 3 16" xfId="58326"/>
    <cellStyle name="Output 2 2 2 3 17" xfId="58327"/>
    <cellStyle name="Output 2 2 2 3 18" xfId="58328"/>
    <cellStyle name="Output 2 2 2 3 19" xfId="58329"/>
    <cellStyle name="Output 2 2 2 3 2" xfId="58330"/>
    <cellStyle name="Output 2 2 2 3 2 2" xfId="58331"/>
    <cellStyle name="Output 2 2 2 3 2 3" xfId="58332"/>
    <cellStyle name="Output 2 2 2 3 2 4" xfId="58333"/>
    <cellStyle name="Output 2 2 2 3 2 5" xfId="58334"/>
    <cellStyle name="Output 2 2 2 3 2 6" xfId="58335"/>
    <cellStyle name="Output 2 2 2 3 2 7" xfId="58336"/>
    <cellStyle name="Output 2 2 2 3 2 8" xfId="58337"/>
    <cellStyle name="Output 2 2 2 3 2 9" xfId="58338"/>
    <cellStyle name="Output 2 2 2 3 20" xfId="58339"/>
    <cellStyle name="Output 2 2 2 3 21" xfId="58340"/>
    <cellStyle name="Output 2 2 2 3 22" xfId="58341"/>
    <cellStyle name="Output 2 2 2 3 23" xfId="58342"/>
    <cellStyle name="Output 2 2 2 3 24" xfId="58343"/>
    <cellStyle name="Output 2 2 2 3 3" xfId="58344"/>
    <cellStyle name="Output 2 2 2 3 3 2" xfId="58345"/>
    <cellStyle name="Output 2 2 2 3 3 3" xfId="58346"/>
    <cellStyle name="Output 2 2 2 3 3 4" xfId="58347"/>
    <cellStyle name="Output 2 2 2 3 3 5" xfId="58348"/>
    <cellStyle name="Output 2 2 2 3 3 6" xfId="58349"/>
    <cellStyle name="Output 2 2 2 3 3 7" xfId="58350"/>
    <cellStyle name="Output 2 2 2 3 3 8" xfId="58351"/>
    <cellStyle name="Output 2 2 2 3 3 9" xfId="58352"/>
    <cellStyle name="Output 2 2 2 3 4" xfId="58353"/>
    <cellStyle name="Output 2 2 2 3 4 2" xfId="58354"/>
    <cellStyle name="Output 2 2 2 3 4 3" xfId="58355"/>
    <cellStyle name="Output 2 2 2 3 4 4" xfId="58356"/>
    <cellStyle name="Output 2 2 2 3 4 5" xfId="58357"/>
    <cellStyle name="Output 2 2 2 3 4 6" xfId="58358"/>
    <cellStyle name="Output 2 2 2 3 4 7" xfId="58359"/>
    <cellStyle name="Output 2 2 2 3 4 8" xfId="58360"/>
    <cellStyle name="Output 2 2 2 3 4 9" xfId="58361"/>
    <cellStyle name="Output 2 2 2 3 5" xfId="58362"/>
    <cellStyle name="Output 2 2 2 3 5 2" xfId="58363"/>
    <cellStyle name="Output 2 2 2 3 5 3" xfId="58364"/>
    <cellStyle name="Output 2 2 2 3 5 4" xfId="58365"/>
    <cellStyle name="Output 2 2 2 3 5 5" xfId="58366"/>
    <cellStyle name="Output 2 2 2 3 5 6" xfId="58367"/>
    <cellStyle name="Output 2 2 2 3 5 7" xfId="58368"/>
    <cellStyle name="Output 2 2 2 3 5 8" xfId="58369"/>
    <cellStyle name="Output 2 2 2 3 6" xfId="58370"/>
    <cellStyle name="Output 2 2 2 3 6 2" xfId="58371"/>
    <cellStyle name="Output 2 2 2 3 6 3" xfId="58372"/>
    <cellStyle name="Output 2 2 2 3 6 4" xfId="58373"/>
    <cellStyle name="Output 2 2 2 3 6 5" xfId="58374"/>
    <cellStyle name="Output 2 2 2 3 6 6" xfId="58375"/>
    <cellStyle name="Output 2 2 2 3 6 7" xfId="58376"/>
    <cellStyle name="Output 2 2 2 3 6 8" xfId="58377"/>
    <cellStyle name="Output 2 2 2 3 7" xfId="58378"/>
    <cellStyle name="Output 2 2 2 3 7 2" xfId="58379"/>
    <cellStyle name="Output 2 2 2 3 7 3" xfId="58380"/>
    <cellStyle name="Output 2 2 2 3 7 4" xfId="58381"/>
    <cellStyle name="Output 2 2 2 3 7 5" xfId="58382"/>
    <cellStyle name="Output 2 2 2 3 7 6" xfId="58383"/>
    <cellStyle name="Output 2 2 2 3 7 7" xfId="58384"/>
    <cellStyle name="Output 2 2 2 3 7 8" xfId="58385"/>
    <cellStyle name="Output 2 2 2 3 8" xfId="58386"/>
    <cellStyle name="Output 2 2 2 3 9" xfId="58387"/>
    <cellStyle name="Output 2 2 2 4" xfId="9895"/>
    <cellStyle name="Output 2 2 2 4 2" xfId="58388"/>
    <cellStyle name="Output 2 2 2 4 3" xfId="58389"/>
    <cellStyle name="Output 2 2 2 4 4" xfId="58390"/>
    <cellStyle name="Output 2 2 2 4 5" xfId="58391"/>
    <cellStyle name="Output 2 2 2 4 6" xfId="58392"/>
    <cellStyle name="Output 2 2 2 4 7" xfId="58393"/>
    <cellStyle name="Output 2 2 2 4 8" xfId="58394"/>
    <cellStyle name="Output 2 2 2 4 9" xfId="58395"/>
    <cellStyle name="Output 2 2 2 5" xfId="58396"/>
    <cellStyle name="Output 2 2 2 5 2" xfId="58397"/>
    <cellStyle name="Output 2 2 2 5 3" xfId="58398"/>
    <cellStyle name="Output 2 2 2 5 4" xfId="58399"/>
    <cellStyle name="Output 2 2 2 5 5" xfId="58400"/>
    <cellStyle name="Output 2 2 2 5 6" xfId="58401"/>
    <cellStyle name="Output 2 2 2 5 7" xfId="58402"/>
    <cellStyle name="Output 2 2 2 5 8" xfId="58403"/>
    <cellStyle name="Output 2 2 2 5 9" xfId="58404"/>
    <cellStyle name="Output 2 2 2 6" xfId="58405"/>
    <cellStyle name="Output 2 2 2 6 2" xfId="58406"/>
    <cellStyle name="Output 2 2 2 6 3" xfId="58407"/>
    <cellStyle name="Output 2 2 2 6 4" xfId="58408"/>
    <cellStyle name="Output 2 2 2 6 5" xfId="58409"/>
    <cellStyle name="Output 2 2 2 6 6" xfId="58410"/>
    <cellStyle name="Output 2 2 2 6 7" xfId="58411"/>
    <cellStyle name="Output 2 2 2 6 8" xfId="58412"/>
    <cellStyle name="Output 2 2 2 6 9" xfId="58413"/>
    <cellStyle name="Output 2 2 2 7" xfId="58414"/>
    <cellStyle name="Output 2 2 2 7 2" xfId="58415"/>
    <cellStyle name="Output 2 2 2 7 3" xfId="58416"/>
    <cellStyle name="Output 2 2 2 7 4" xfId="58417"/>
    <cellStyle name="Output 2 2 2 7 5" xfId="58418"/>
    <cellStyle name="Output 2 2 2 7 6" xfId="58419"/>
    <cellStyle name="Output 2 2 2 7 7" xfId="58420"/>
    <cellStyle name="Output 2 2 2 7 8" xfId="58421"/>
    <cellStyle name="Output 2 2 2 7 9" xfId="58422"/>
    <cellStyle name="Output 2 2 2 8" xfId="58423"/>
    <cellStyle name="Output 2 2 2 8 2" xfId="58424"/>
    <cellStyle name="Output 2 2 2 8 3" xfId="58425"/>
    <cellStyle name="Output 2 2 2 8 4" xfId="58426"/>
    <cellStyle name="Output 2 2 2 8 5" xfId="58427"/>
    <cellStyle name="Output 2 2 2 8 6" xfId="58428"/>
    <cellStyle name="Output 2 2 2 8 7" xfId="58429"/>
    <cellStyle name="Output 2 2 2 8 8" xfId="58430"/>
    <cellStyle name="Output 2 2 2 8 9" xfId="58431"/>
    <cellStyle name="Output 2 2 2 9" xfId="58432"/>
    <cellStyle name="Output 2 2 2 9 2" xfId="58433"/>
    <cellStyle name="Output 2 2 2 9 3" xfId="58434"/>
    <cellStyle name="Output 2 2 2 9 4" xfId="58435"/>
    <cellStyle name="Output 2 2 2 9 5" xfId="58436"/>
    <cellStyle name="Output 2 2 2 9 6" xfId="58437"/>
    <cellStyle name="Output 2 2 2 9 7" xfId="58438"/>
    <cellStyle name="Output 2 2 2 9 8" xfId="58439"/>
    <cellStyle name="Output 2 2 20" xfId="58440"/>
    <cellStyle name="Output 2 2 21" xfId="58441"/>
    <cellStyle name="Output 2 2 22" xfId="58442"/>
    <cellStyle name="Output 2 2 23" xfId="58443"/>
    <cellStyle name="Output 2 2 24" xfId="58444"/>
    <cellStyle name="Output 2 2 3" xfId="9756"/>
    <cellStyle name="Output 2 2 3 10" xfId="58445"/>
    <cellStyle name="Output 2 2 3 10 2" xfId="58446"/>
    <cellStyle name="Output 2 2 3 10 3" xfId="58447"/>
    <cellStyle name="Output 2 2 3 10 4" xfId="58448"/>
    <cellStyle name="Output 2 2 3 10 5" xfId="58449"/>
    <cellStyle name="Output 2 2 3 10 6" xfId="58450"/>
    <cellStyle name="Output 2 2 3 10 7" xfId="58451"/>
    <cellStyle name="Output 2 2 3 10 8" xfId="58452"/>
    <cellStyle name="Output 2 2 3 11" xfId="58453"/>
    <cellStyle name="Output 2 2 3 11 2" xfId="58454"/>
    <cellStyle name="Output 2 2 3 11 3" xfId="58455"/>
    <cellStyle name="Output 2 2 3 11 4" xfId="58456"/>
    <cellStyle name="Output 2 2 3 11 5" xfId="58457"/>
    <cellStyle name="Output 2 2 3 11 6" xfId="58458"/>
    <cellStyle name="Output 2 2 3 11 7" xfId="58459"/>
    <cellStyle name="Output 2 2 3 11 8" xfId="58460"/>
    <cellStyle name="Output 2 2 3 12" xfId="58461"/>
    <cellStyle name="Output 2 2 3 13" xfId="58462"/>
    <cellStyle name="Output 2 2 3 14" xfId="58463"/>
    <cellStyle name="Output 2 2 3 15" xfId="58464"/>
    <cellStyle name="Output 2 2 3 16" xfId="58465"/>
    <cellStyle name="Output 2 2 3 17" xfId="58466"/>
    <cellStyle name="Output 2 2 3 18" xfId="58467"/>
    <cellStyle name="Output 2 2 3 19" xfId="58468"/>
    <cellStyle name="Output 2 2 3 2" xfId="58469"/>
    <cellStyle name="Output 2 2 3 2 10" xfId="58470"/>
    <cellStyle name="Output 2 2 3 2 10 2" xfId="58471"/>
    <cellStyle name="Output 2 2 3 2 10 3" xfId="58472"/>
    <cellStyle name="Output 2 2 3 2 10 4" xfId="58473"/>
    <cellStyle name="Output 2 2 3 2 10 5" xfId="58474"/>
    <cellStyle name="Output 2 2 3 2 10 6" xfId="58475"/>
    <cellStyle name="Output 2 2 3 2 10 7" xfId="58476"/>
    <cellStyle name="Output 2 2 3 2 10 8" xfId="58477"/>
    <cellStyle name="Output 2 2 3 2 11" xfId="58478"/>
    <cellStyle name="Output 2 2 3 2 12" xfId="58479"/>
    <cellStyle name="Output 2 2 3 2 13" xfId="58480"/>
    <cellStyle name="Output 2 2 3 2 14" xfId="58481"/>
    <cellStyle name="Output 2 2 3 2 15" xfId="58482"/>
    <cellStyle name="Output 2 2 3 2 16" xfId="58483"/>
    <cellStyle name="Output 2 2 3 2 17" xfId="58484"/>
    <cellStyle name="Output 2 2 3 2 18" xfId="58485"/>
    <cellStyle name="Output 2 2 3 2 19" xfId="58486"/>
    <cellStyle name="Output 2 2 3 2 2" xfId="58487"/>
    <cellStyle name="Output 2 2 3 2 2 10" xfId="58488"/>
    <cellStyle name="Output 2 2 3 2 2 11" xfId="58489"/>
    <cellStyle name="Output 2 2 3 2 2 12" xfId="58490"/>
    <cellStyle name="Output 2 2 3 2 2 13" xfId="58491"/>
    <cellStyle name="Output 2 2 3 2 2 14" xfId="58492"/>
    <cellStyle name="Output 2 2 3 2 2 15" xfId="58493"/>
    <cellStyle name="Output 2 2 3 2 2 16" xfId="58494"/>
    <cellStyle name="Output 2 2 3 2 2 17" xfId="58495"/>
    <cellStyle name="Output 2 2 3 2 2 18" xfId="58496"/>
    <cellStyle name="Output 2 2 3 2 2 19" xfId="58497"/>
    <cellStyle name="Output 2 2 3 2 2 2" xfId="58498"/>
    <cellStyle name="Output 2 2 3 2 2 2 10" xfId="58499"/>
    <cellStyle name="Output 2 2 3 2 2 2 11" xfId="58500"/>
    <cellStyle name="Output 2 2 3 2 2 2 12" xfId="58501"/>
    <cellStyle name="Output 2 2 3 2 2 2 13" xfId="58502"/>
    <cellStyle name="Output 2 2 3 2 2 2 14" xfId="58503"/>
    <cellStyle name="Output 2 2 3 2 2 2 15" xfId="58504"/>
    <cellStyle name="Output 2 2 3 2 2 2 2" xfId="58505"/>
    <cellStyle name="Output 2 2 3 2 2 2 2 2" xfId="58506"/>
    <cellStyle name="Output 2 2 3 2 2 2 2 3" xfId="58507"/>
    <cellStyle name="Output 2 2 3 2 2 2 2 4" xfId="58508"/>
    <cellStyle name="Output 2 2 3 2 2 2 2 5" xfId="58509"/>
    <cellStyle name="Output 2 2 3 2 2 2 2 6" xfId="58510"/>
    <cellStyle name="Output 2 2 3 2 2 2 2 7" xfId="58511"/>
    <cellStyle name="Output 2 2 3 2 2 2 2 8" xfId="58512"/>
    <cellStyle name="Output 2 2 3 2 2 2 2 9" xfId="58513"/>
    <cellStyle name="Output 2 2 3 2 2 2 3" xfId="58514"/>
    <cellStyle name="Output 2 2 3 2 2 2 3 2" xfId="58515"/>
    <cellStyle name="Output 2 2 3 2 2 2 3 3" xfId="58516"/>
    <cellStyle name="Output 2 2 3 2 2 2 3 4" xfId="58517"/>
    <cellStyle name="Output 2 2 3 2 2 2 3 5" xfId="58518"/>
    <cellStyle name="Output 2 2 3 2 2 2 3 6" xfId="58519"/>
    <cellStyle name="Output 2 2 3 2 2 2 3 7" xfId="58520"/>
    <cellStyle name="Output 2 2 3 2 2 2 3 8" xfId="58521"/>
    <cellStyle name="Output 2 2 3 2 2 2 3 9" xfId="58522"/>
    <cellStyle name="Output 2 2 3 2 2 2 4" xfId="58523"/>
    <cellStyle name="Output 2 2 3 2 2 2 4 2" xfId="58524"/>
    <cellStyle name="Output 2 2 3 2 2 2 4 3" xfId="58525"/>
    <cellStyle name="Output 2 2 3 2 2 2 4 4" xfId="58526"/>
    <cellStyle name="Output 2 2 3 2 2 2 4 5" xfId="58527"/>
    <cellStyle name="Output 2 2 3 2 2 2 4 6" xfId="58528"/>
    <cellStyle name="Output 2 2 3 2 2 2 4 7" xfId="58529"/>
    <cellStyle name="Output 2 2 3 2 2 2 4 8" xfId="58530"/>
    <cellStyle name="Output 2 2 3 2 2 2 4 9" xfId="58531"/>
    <cellStyle name="Output 2 2 3 2 2 2 5" xfId="58532"/>
    <cellStyle name="Output 2 2 3 2 2 2 5 2" xfId="58533"/>
    <cellStyle name="Output 2 2 3 2 2 2 5 3" xfId="58534"/>
    <cellStyle name="Output 2 2 3 2 2 2 5 4" xfId="58535"/>
    <cellStyle name="Output 2 2 3 2 2 2 5 5" xfId="58536"/>
    <cellStyle name="Output 2 2 3 2 2 2 5 6" xfId="58537"/>
    <cellStyle name="Output 2 2 3 2 2 2 5 7" xfId="58538"/>
    <cellStyle name="Output 2 2 3 2 2 2 5 8" xfId="58539"/>
    <cellStyle name="Output 2 2 3 2 2 2 6" xfId="58540"/>
    <cellStyle name="Output 2 2 3 2 2 2 6 2" xfId="58541"/>
    <cellStyle name="Output 2 2 3 2 2 2 6 3" xfId="58542"/>
    <cellStyle name="Output 2 2 3 2 2 2 6 4" xfId="58543"/>
    <cellStyle name="Output 2 2 3 2 2 2 6 5" xfId="58544"/>
    <cellStyle name="Output 2 2 3 2 2 2 6 6" xfId="58545"/>
    <cellStyle name="Output 2 2 3 2 2 2 6 7" xfId="58546"/>
    <cellStyle name="Output 2 2 3 2 2 2 6 8" xfId="58547"/>
    <cellStyle name="Output 2 2 3 2 2 2 7" xfId="58548"/>
    <cellStyle name="Output 2 2 3 2 2 2 7 2" xfId="58549"/>
    <cellStyle name="Output 2 2 3 2 2 2 7 3" xfId="58550"/>
    <cellStyle name="Output 2 2 3 2 2 2 7 4" xfId="58551"/>
    <cellStyle name="Output 2 2 3 2 2 2 7 5" xfId="58552"/>
    <cellStyle name="Output 2 2 3 2 2 2 7 6" xfId="58553"/>
    <cellStyle name="Output 2 2 3 2 2 2 7 7" xfId="58554"/>
    <cellStyle name="Output 2 2 3 2 2 2 7 8" xfId="58555"/>
    <cellStyle name="Output 2 2 3 2 2 2 8" xfId="58556"/>
    <cellStyle name="Output 2 2 3 2 2 2 9" xfId="58557"/>
    <cellStyle name="Output 2 2 3 2 2 20" xfId="58558"/>
    <cellStyle name="Output 2 2 3 2 2 21" xfId="58559"/>
    <cellStyle name="Output 2 2 3 2 2 22" xfId="58560"/>
    <cellStyle name="Output 2 2 3 2 2 23" xfId="58561"/>
    <cellStyle name="Output 2 2 3 2 2 24" xfId="58562"/>
    <cellStyle name="Output 2 2 3 2 2 25" xfId="58563"/>
    <cellStyle name="Output 2 2 3 2 2 26" xfId="58564"/>
    <cellStyle name="Output 2 2 3 2 2 27" xfId="58565"/>
    <cellStyle name="Output 2 2 3 2 2 3" xfId="58566"/>
    <cellStyle name="Output 2 2 3 2 2 3 10" xfId="58567"/>
    <cellStyle name="Output 2 2 3 2 2 3 11" xfId="58568"/>
    <cellStyle name="Output 2 2 3 2 2 3 12" xfId="58569"/>
    <cellStyle name="Output 2 2 3 2 2 3 13" xfId="58570"/>
    <cellStyle name="Output 2 2 3 2 2 3 14" xfId="58571"/>
    <cellStyle name="Output 2 2 3 2 2 3 15" xfId="58572"/>
    <cellStyle name="Output 2 2 3 2 2 3 2" xfId="58573"/>
    <cellStyle name="Output 2 2 3 2 2 3 2 2" xfId="58574"/>
    <cellStyle name="Output 2 2 3 2 2 3 2 3" xfId="58575"/>
    <cellStyle name="Output 2 2 3 2 2 3 2 4" xfId="58576"/>
    <cellStyle name="Output 2 2 3 2 2 3 2 5" xfId="58577"/>
    <cellStyle name="Output 2 2 3 2 2 3 2 6" xfId="58578"/>
    <cellStyle name="Output 2 2 3 2 2 3 2 7" xfId="58579"/>
    <cellStyle name="Output 2 2 3 2 2 3 2 8" xfId="58580"/>
    <cellStyle name="Output 2 2 3 2 2 3 3" xfId="58581"/>
    <cellStyle name="Output 2 2 3 2 2 3 3 2" xfId="58582"/>
    <cellStyle name="Output 2 2 3 2 2 3 3 3" xfId="58583"/>
    <cellStyle name="Output 2 2 3 2 2 3 3 4" xfId="58584"/>
    <cellStyle name="Output 2 2 3 2 2 3 3 5" xfId="58585"/>
    <cellStyle name="Output 2 2 3 2 2 3 3 6" xfId="58586"/>
    <cellStyle name="Output 2 2 3 2 2 3 3 7" xfId="58587"/>
    <cellStyle name="Output 2 2 3 2 2 3 3 8" xfId="58588"/>
    <cellStyle name="Output 2 2 3 2 2 3 4" xfId="58589"/>
    <cellStyle name="Output 2 2 3 2 2 3 4 2" xfId="58590"/>
    <cellStyle name="Output 2 2 3 2 2 3 4 3" xfId="58591"/>
    <cellStyle name="Output 2 2 3 2 2 3 4 4" xfId="58592"/>
    <cellStyle name="Output 2 2 3 2 2 3 4 5" xfId="58593"/>
    <cellStyle name="Output 2 2 3 2 2 3 4 6" xfId="58594"/>
    <cellStyle name="Output 2 2 3 2 2 3 4 7" xfId="58595"/>
    <cellStyle name="Output 2 2 3 2 2 3 4 8" xfId="58596"/>
    <cellStyle name="Output 2 2 3 2 2 3 5" xfId="58597"/>
    <cellStyle name="Output 2 2 3 2 2 3 5 2" xfId="58598"/>
    <cellStyle name="Output 2 2 3 2 2 3 5 3" xfId="58599"/>
    <cellStyle name="Output 2 2 3 2 2 3 5 4" xfId="58600"/>
    <cellStyle name="Output 2 2 3 2 2 3 5 5" xfId="58601"/>
    <cellStyle name="Output 2 2 3 2 2 3 5 6" xfId="58602"/>
    <cellStyle name="Output 2 2 3 2 2 3 5 7" xfId="58603"/>
    <cellStyle name="Output 2 2 3 2 2 3 5 8" xfId="58604"/>
    <cellStyle name="Output 2 2 3 2 2 3 6" xfId="58605"/>
    <cellStyle name="Output 2 2 3 2 2 3 6 2" xfId="58606"/>
    <cellStyle name="Output 2 2 3 2 2 3 6 3" xfId="58607"/>
    <cellStyle name="Output 2 2 3 2 2 3 6 4" xfId="58608"/>
    <cellStyle name="Output 2 2 3 2 2 3 6 5" xfId="58609"/>
    <cellStyle name="Output 2 2 3 2 2 3 6 6" xfId="58610"/>
    <cellStyle name="Output 2 2 3 2 2 3 6 7" xfId="58611"/>
    <cellStyle name="Output 2 2 3 2 2 3 6 8" xfId="58612"/>
    <cellStyle name="Output 2 2 3 2 2 3 7" xfId="58613"/>
    <cellStyle name="Output 2 2 3 2 2 3 7 2" xfId="58614"/>
    <cellStyle name="Output 2 2 3 2 2 3 7 3" xfId="58615"/>
    <cellStyle name="Output 2 2 3 2 2 3 7 4" xfId="58616"/>
    <cellStyle name="Output 2 2 3 2 2 3 7 5" xfId="58617"/>
    <cellStyle name="Output 2 2 3 2 2 3 7 6" xfId="58618"/>
    <cellStyle name="Output 2 2 3 2 2 3 7 7" xfId="58619"/>
    <cellStyle name="Output 2 2 3 2 2 3 7 8" xfId="58620"/>
    <cellStyle name="Output 2 2 3 2 2 3 8" xfId="58621"/>
    <cellStyle name="Output 2 2 3 2 2 3 9" xfId="58622"/>
    <cellStyle name="Output 2 2 3 2 2 4" xfId="58623"/>
    <cellStyle name="Output 2 2 3 2 2 4 2" xfId="58624"/>
    <cellStyle name="Output 2 2 3 2 2 4 3" xfId="58625"/>
    <cellStyle name="Output 2 2 3 2 2 4 4" xfId="58626"/>
    <cellStyle name="Output 2 2 3 2 2 4 5" xfId="58627"/>
    <cellStyle name="Output 2 2 3 2 2 4 6" xfId="58628"/>
    <cellStyle name="Output 2 2 3 2 2 4 7" xfId="58629"/>
    <cellStyle name="Output 2 2 3 2 2 4 8" xfId="58630"/>
    <cellStyle name="Output 2 2 3 2 2 4 9" xfId="58631"/>
    <cellStyle name="Output 2 2 3 2 2 5" xfId="58632"/>
    <cellStyle name="Output 2 2 3 2 2 5 2" xfId="58633"/>
    <cellStyle name="Output 2 2 3 2 2 5 3" xfId="58634"/>
    <cellStyle name="Output 2 2 3 2 2 5 4" xfId="58635"/>
    <cellStyle name="Output 2 2 3 2 2 5 5" xfId="58636"/>
    <cellStyle name="Output 2 2 3 2 2 5 6" xfId="58637"/>
    <cellStyle name="Output 2 2 3 2 2 5 7" xfId="58638"/>
    <cellStyle name="Output 2 2 3 2 2 5 8" xfId="58639"/>
    <cellStyle name="Output 2 2 3 2 2 5 9" xfId="58640"/>
    <cellStyle name="Output 2 2 3 2 2 6" xfId="58641"/>
    <cellStyle name="Output 2 2 3 2 2 6 2" xfId="58642"/>
    <cellStyle name="Output 2 2 3 2 2 6 3" xfId="58643"/>
    <cellStyle name="Output 2 2 3 2 2 6 4" xfId="58644"/>
    <cellStyle name="Output 2 2 3 2 2 6 5" xfId="58645"/>
    <cellStyle name="Output 2 2 3 2 2 6 6" xfId="58646"/>
    <cellStyle name="Output 2 2 3 2 2 6 7" xfId="58647"/>
    <cellStyle name="Output 2 2 3 2 2 6 8" xfId="58648"/>
    <cellStyle name="Output 2 2 3 2 2 6 9" xfId="58649"/>
    <cellStyle name="Output 2 2 3 2 2 7" xfId="58650"/>
    <cellStyle name="Output 2 2 3 2 2 7 2" xfId="58651"/>
    <cellStyle name="Output 2 2 3 2 2 7 3" xfId="58652"/>
    <cellStyle name="Output 2 2 3 2 2 7 4" xfId="58653"/>
    <cellStyle name="Output 2 2 3 2 2 7 5" xfId="58654"/>
    <cellStyle name="Output 2 2 3 2 2 7 6" xfId="58655"/>
    <cellStyle name="Output 2 2 3 2 2 7 7" xfId="58656"/>
    <cellStyle name="Output 2 2 3 2 2 7 8" xfId="58657"/>
    <cellStyle name="Output 2 2 3 2 2 8" xfId="58658"/>
    <cellStyle name="Output 2 2 3 2 2 8 2" xfId="58659"/>
    <cellStyle name="Output 2 2 3 2 2 8 3" xfId="58660"/>
    <cellStyle name="Output 2 2 3 2 2 8 4" xfId="58661"/>
    <cellStyle name="Output 2 2 3 2 2 8 5" xfId="58662"/>
    <cellStyle name="Output 2 2 3 2 2 8 6" xfId="58663"/>
    <cellStyle name="Output 2 2 3 2 2 8 7" xfId="58664"/>
    <cellStyle name="Output 2 2 3 2 2 8 8" xfId="58665"/>
    <cellStyle name="Output 2 2 3 2 2 9" xfId="58666"/>
    <cellStyle name="Output 2 2 3 2 2 9 2" xfId="58667"/>
    <cellStyle name="Output 2 2 3 2 2 9 3" xfId="58668"/>
    <cellStyle name="Output 2 2 3 2 2 9 4" xfId="58669"/>
    <cellStyle name="Output 2 2 3 2 2 9 5" xfId="58670"/>
    <cellStyle name="Output 2 2 3 2 2 9 6" xfId="58671"/>
    <cellStyle name="Output 2 2 3 2 2 9 7" xfId="58672"/>
    <cellStyle name="Output 2 2 3 2 2 9 8" xfId="58673"/>
    <cellStyle name="Output 2 2 3 2 20" xfId="58674"/>
    <cellStyle name="Output 2 2 3 2 21" xfId="58675"/>
    <cellStyle name="Output 2 2 3 2 22" xfId="58676"/>
    <cellStyle name="Output 2 2 3 2 23" xfId="58677"/>
    <cellStyle name="Output 2 2 3 2 24" xfId="58678"/>
    <cellStyle name="Output 2 2 3 2 25" xfId="58679"/>
    <cellStyle name="Output 2 2 3 2 3" xfId="58680"/>
    <cellStyle name="Output 2 2 3 2 3 10" xfId="58681"/>
    <cellStyle name="Output 2 2 3 2 3 11" xfId="58682"/>
    <cellStyle name="Output 2 2 3 2 3 12" xfId="58683"/>
    <cellStyle name="Output 2 2 3 2 3 13" xfId="58684"/>
    <cellStyle name="Output 2 2 3 2 3 14" xfId="58685"/>
    <cellStyle name="Output 2 2 3 2 3 15" xfId="58686"/>
    <cellStyle name="Output 2 2 3 2 3 16" xfId="58687"/>
    <cellStyle name="Output 2 2 3 2 3 17" xfId="58688"/>
    <cellStyle name="Output 2 2 3 2 3 18" xfId="58689"/>
    <cellStyle name="Output 2 2 3 2 3 19" xfId="58690"/>
    <cellStyle name="Output 2 2 3 2 3 2" xfId="58691"/>
    <cellStyle name="Output 2 2 3 2 3 2 2" xfId="58692"/>
    <cellStyle name="Output 2 2 3 2 3 2 3" xfId="58693"/>
    <cellStyle name="Output 2 2 3 2 3 2 4" xfId="58694"/>
    <cellStyle name="Output 2 2 3 2 3 2 5" xfId="58695"/>
    <cellStyle name="Output 2 2 3 2 3 2 6" xfId="58696"/>
    <cellStyle name="Output 2 2 3 2 3 2 7" xfId="58697"/>
    <cellStyle name="Output 2 2 3 2 3 2 8" xfId="58698"/>
    <cellStyle name="Output 2 2 3 2 3 2 9" xfId="58699"/>
    <cellStyle name="Output 2 2 3 2 3 20" xfId="58700"/>
    <cellStyle name="Output 2 2 3 2 3 21" xfId="58701"/>
    <cellStyle name="Output 2 2 3 2 3 22" xfId="58702"/>
    <cellStyle name="Output 2 2 3 2 3 23" xfId="58703"/>
    <cellStyle name="Output 2 2 3 2 3 24" xfId="58704"/>
    <cellStyle name="Output 2 2 3 2 3 3" xfId="58705"/>
    <cellStyle name="Output 2 2 3 2 3 3 2" xfId="58706"/>
    <cellStyle name="Output 2 2 3 2 3 3 3" xfId="58707"/>
    <cellStyle name="Output 2 2 3 2 3 3 4" xfId="58708"/>
    <cellStyle name="Output 2 2 3 2 3 3 5" xfId="58709"/>
    <cellStyle name="Output 2 2 3 2 3 3 6" xfId="58710"/>
    <cellStyle name="Output 2 2 3 2 3 3 7" xfId="58711"/>
    <cellStyle name="Output 2 2 3 2 3 3 8" xfId="58712"/>
    <cellStyle name="Output 2 2 3 2 3 3 9" xfId="58713"/>
    <cellStyle name="Output 2 2 3 2 3 4" xfId="58714"/>
    <cellStyle name="Output 2 2 3 2 3 4 2" xfId="58715"/>
    <cellStyle name="Output 2 2 3 2 3 4 3" xfId="58716"/>
    <cellStyle name="Output 2 2 3 2 3 4 4" xfId="58717"/>
    <cellStyle name="Output 2 2 3 2 3 4 5" xfId="58718"/>
    <cellStyle name="Output 2 2 3 2 3 4 6" xfId="58719"/>
    <cellStyle name="Output 2 2 3 2 3 4 7" xfId="58720"/>
    <cellStyle name="Output 2 2 3 2 3 4 8" xfId="58721"/>
    <cellStyle name="Output 2 2 3 2 3 4 9" xfId="58722"/>
    <cellStyle name="Output 2 2 3 2 3 5" xfId="58723"/>
    <cellStyle name="Output 2 2 3 2 3 5 2" xfId="58724"/>
    <cellStyle name="Output 2 2 3 2 3 5 3" xfId="58725"/>
    <cellStyle name="Output 2 2 3 2 3 5 4" xfId="58726"/>
    <cellStyle name="Output 2 2 3 2 3 5 5" xfId="58727"/>
    <cellStyle name="Output 2 2 3 2 3 5 6" xfId="58728"/>
    <cellStyle name="Output 2 2 3 2 3 5 7" xfId="58729"/>
    <cellStyle name="Output 2 2 3 2 3 5 8" xfId="58730"/>
    <cellStyle name="Output 2 2 3 2 3 6" xfId="58731"/>
    <cellStyle name="Output 2 2 3 2 3 6 2" xfId="58732"/>
    <cellStyle name="Output 2 2 3 2 3 6 3" xfId="58733"/>
    <cellStyle name="Output 2 2 3 2 3 6 4" xfId="58734"/>
    <cellStyle name="Output 2 2 3 2 3 6 5" xfId="58735"/>
    <cellStyle name="Output 2 2 3 2 3 6 6" xfId="58736"/>
    <cellStyle name="Output 2 2 3 2 3 6 7" xfId="58737"/>
    <cellStyle name="Output 2 2 3 2 3 6 8" xfId="58738"/>
    <cellStyle name="Output 2 2 3 2 3 7" xfId="58739"/>
    <cellStyle name="Output 2 2 3 2 3 7 2" xfId="58740"/>
    <cellStyle name="Output 2 2 3 2 3 7 3" xfId="58741"/>
    <cellStyle name="Output 2 2 3 2 3 7 4" xfId="58742"/>
    <cellStyle name="Output 2 2 3 2 3 7 5" xfId="58743"/>
    <cellStyle name="Output 2 2 3 2 3 7 6" xfId="58744"/>
    <cellStyle name="Output 2 2 3 2 3 7 7" xfId="58745"/>
    <cellStyle name="Output 2 2 3 2 3 7 8" xfId="58746"/>
    <cellStyle name="Output 2 2 3 2 3 8" xfId="58747"/>
    <cellStyle name="Output 2 2 3 2 3 9" xfId="58748"/>
    <cellStyle name="Output 2 2 3 2 4" xfId="58749"/>
    <cellStyle name="Output 2 2 3 2 4 2" xfId="58750"/>
    <cellStyle name="Output 2 2 3 2 4 3" xfId="58751"/>
    <cellStyle name="Output 2 2 3 2 4 4" xfId="58752"/>
    <cellStyle name="Output 2 2 3 2 4 5" xfId="58753"/>
    <cellStyle name="Output 2 2 3 2 4 6" xfId="58754"/>
    <cellStyle name="Output 2 2 3 2 4 7" xfId="58755"/>
    <cellStyle name="Output 2 2 3 2 4 8" xfId="58756"/>
    <cellStyle name="Output 2 2 3 2 4 9" xfId="58757"/>
    <cellStyle name="Output 2 2 3 2 5" xfId="58758"/>
    <cellStyle name="Output 2 2 3 2 5 2" xfId="58759"/>
    <cellStyle name="Output 2 2 3 2 5 3" xfId="58760"/>
    <cellStyle name="Output 2 2 3 2 5 4" xfId="58761"/>
    <cellStyle name="Output 2 2 3 2 5 5" xfId="58762"/>
    <cellStyle name="Output 2 2 3 2 5 6" xfId="58763"/>
    <cellStyle name="Output 2 2 3 2 5 7" xfId="58764"/>
    <cellStyle name="Output 2 2 3 2 5 8" xfId="58765"/>
    <cellStyle name="Output 2 2 3 2 5 9" xfId="58766"/>
    <cellStyle name="Output 2 2 3 2 6" xfId="58767"/>
    <cellStyle name="Output 2 2 3 2 6 2" xfId="58768"/>
    <cellStyle name="Output 2 2 3 2 6 3" xfId="58769"/>
    <cellStyle name="Output 2 2 3 2 6 4" xfId="58770"/>
    <cellStyle name="Output 2 2 3 2 6 5" xfId="58771"/>
    <cellStyle name="Output 2 2 3 2 6 6" xfId="58772"/>
    <cellStyle name="Output 2 2 3 2 6 7" xfId="58773"/>
    <cellStyle name="Output 2 2 3 2 6 8" xfId="58774"/>
    <cellStyle name="Output 2 2 3 2 6 9" xfId="58775"/>
    <cellStyle name="Output 2 2 3 2 7" xfId="58776"/>
    <cellStyle name="Output 2 2 3 2 7 2" xfId="58777"/>
    <cellStyle name="Output 2 2 3 2 7 3" xfId="58778"/>
    <cellStyle name="Output 2 2 3 2 7 4" xfId="58779"/>
    <cellStyle name="Output 2 2 3 2 7 5" xfId="58780"/>
    <cellStyle name="Output 2 2 3 2 7 6" xfId="58781"/>
    <cellStyle name="Output 2 2 3 2 7 7" xfId="58782"/>
    <cellStyle name="Output 2 2 3 2 7 8" xfId="58783"/>
    <cellStyle name="Output 2 2 3 2 7 9" xfId="58784"/>
    <cellStyle name="Output 2 2 3 2 8" xfId="58785"/>
    <cellStyle name="Output 2 2 3 2 8 2" xfId="58786"/>
    <cellStyle name="Output 2 2 3 2 8 3" xfId="58787"/>
    <cellStyle name="Output 2 2 3 2 8 4" xfId="58788"/>
    <cellStyle name="Output 2 2 3 2 8 5" xfId="58789"/>
    <cellStyle name="Output 2 2 3 2 8 6" xfId="58790"/>
    <cellStyle name="Output 2 2 3 2 8 7" xfId="58791"/>
    <cellStyle name="Output 2 2 3 2 8 8" xfId="58792"/>
    <cellStyle name="Output 2 2 3 2 8 9" xfId="58793"/>
    <cellStyle name="Output 2 2 3 2 9" xfId="58794"/>
    <cellStyle name="Output 2 2 3 2 9 2" xfId="58795"/>
    <cellStyle name="Output 2 2 3 2 9 3" xfId="58796"/>
    <cellStyle name="Output 2 2 3 2 9 4" xfId="58797"/>
    <cellStyle name="Output 2 2 3 2 9 5" xfId="58798"/>
    <cellStyle name="Output 2 2 3 2 9 6" xfId="58799"/>
    <cellStyle name="Output 2 2 3 2 9 7" xfId="58800"/>
    <cellStyle name="Output 2 2 3 2 9 8" xfId="58801"/>
    <cellStyle name="Output 2 2 3 20" xfId="58802"/>
    <cellStyle name="Output 2 2 3 21" xfId="58803"/>
    <cellStyle name="Output 2 2 3 22" xfId="58804"/>
    <cellStyle name="Output 2 2 3 23" xfId="58805"/>
    <cellStyle name="Output 2 2 3 24" xfId="58806"/>
    <cellStyle name="Output 2 2 3 25" xfId="58807"/>
    <cellStyle name="Output 2 2 3 26" xfId="58808"/>
    <cellStyle name="Output 2 2 3 27" xfId="58809"/>
    <cellStyle name="Output 2 2 3 3" xfId="58810"/>
    <cellStyle name="Output 2 2 3 3 10" xfId="58811"/>
    <cellStyle name="Output 2 2 3 3 11" xfId="58812"/>
    <cellStyle name="Output 2 2 3 3 12" xfId="58813"/>
    <cellStyle name="Output 2 2 3 3 13" xfId="58814"/>
    <cellStyle name="Output 2 2 3 3 14" xfId="58815"/>
    <cellStyle name="Output 2 2 3 3 15" xfId="58816"/>
    <cellStyle name="Output 2 2 3 3 16" xfId="58817"/>
    <cellStyle name="Output 2 2 3 3 17" xfId="58818"/>
    <cellStyle name="Output 2 2 3 3 18" xfId="58819"/>
    <cellStyle name="Output 2 2 3 3 19" xfId="58820"/>
    <cellStyle name="Output 2 2 3 3 2" xfId="58821"/>
    <cellStyle name="Output 2 2 3 3 2 10" xfId="58822"/>
    <cellStyle name="Output 2 2 3 3 2 11" xfId="58823"/>
    <cellStyle name="Output 2 2 3 3 2 12" xfId="58824"/>
    <cellStyle name="Output 2 2 3 3 2 13" xfId="58825"/>
    <cellStyle name="Output 2 2 3 3 2 14" xfId="58826"/>
    <cellStyle name="Output 2 2 3 3 2 15" xfId="58827"/>
    <cellStyle name="Output 2 2 3 3 2 2" xfId="58828"/>
    <cellStyle name="Output 2 2 3 3 2 2 2" xfId="58829"/>
    <cellStyle name="Output 2 2 3 3 2 2 3" xfId="58830"/>
    <cellStyle name="Output 2 2 3 3 2 2 4" xfId="58831"/>
    <cellStyle name="Output 2 2 3 3 2 2 5" xfId="58832"/>
    <cellStyle name="Output 2 2 3 3 2 2 6" xfId="58833"/>
    <cellStyle name="Output 2 2 3 3 2 2 7" xfId="58834"/>
    <cellStyle name="Output 2 2 3 3 2 2 8" xfId="58835"/>
    <cellStyle name="Output 2 2 3 3 2 2 9" xfId="58836"/>
    <cellStyle name="Output 2 2 3 3 2 3" xfId="58837"/>
    <cellStyle name="Output 2 2 3 3 2 3 2" xfId="58838"/>
    <cellStyle name="Output 2 2 3 3 2 3 3" xfId="58839"/>
    <cellStyle name="Output 2 2 3 3 2 3 4" xfId="58840"/>
    <cellStyle name="Output 2 2 3 3 2 3 5" xfId="58841"/>
    <cellStyle name="Output 2 2 3 3 2 3 6" xfId="58842"/>
    <cellStyle name="Output 2 2 3 3 2 3 7" xfId="58843"/>
    <cellStyle name="Output 2 2 3 3 2 3 8" xfId="58844"/>
    <cellStyle name="Output 2 2 3 3 2 3 9" xfId="58845"/>
    <cellStyle name="Output 2 2 3 3 2 4" xfId="58846"/>
    <cellStyle name="Output 2 2 3 3 2 4 2" xfId="58847"/>
    <cellStyle name="Output 2 2 3 3 2 4 3" xfId="58848"/>
    <cellStyle name="Output 2 2 3 3 2 4 4" xfId="58849"/>
    <cellStyle name="Output 2 2 3 3 2 4 5" xfId="58850"/>
    <cellStyle name="Output 2 2 3 3 2 4 6" xfId="58851"/>
    <cellStyle name="Output 2 2 3 3 2 4 7" xfId="58852"/>
    <cellStyle name="Output 2 2 3 3 2 4 8" xfId="58853"/>
    <cellStyle name="Output 2 2 3 3 2 4 9" xfId="58854"/>
    <cellStyle name="Output 2 2 3 3 2 5" xfId="58855"/>
    <cellStyle name="Output 2 2 3 3 2 5 2" xfId="58856"/>
    <cellStyle name="Output 2 2 3 3 2 5 3" xfId="58857"/>
    <cellStyle name="Output 2 2 3 3 2 5 4" xfId="58858"/>
    <cellStyle name="Output 2 2 3 3 2 5 5" xfId="58859"/>
    <cellStyle name="Output 2 2 3 3 2 5 6" xfId="58860"/>
    <cellStyle name="Output 2 2 3 3 2 5 7" xfId="58861"/>
    <cellStyle name="Output 2 2 3 3 2 5 8" xfId="58862"/>
    <cellStyle name="Output 2 2 3 3 2 6" xfId="58863"/>
    <cellStyle name="Output 2 2 3 3 2 6 2" xfId="58864"/>
    <cellStyle name="Output 2 2 3 3 2 6 3" xfId="58865"/>
    <cellStyle name="Output 2 2 3 3 2 6 4" xfId="58866"/>
    <cellStyle name="Output 2 2 3 3 2 6 5" xfId="58867"/>
    <cellStyle name="Output 2 2 3 3 2 6 6" xfId="58868"/>
    <cellStyle name="Output 2 2 3 3 2 6 7" xfId="58869"/>
    <cellStyle name="Output 2 2 3 3 2 6 8" xfId="58870"/>
    <cellStyle name="Output 2 2 3 3 2 7" xfId="58871"/>
    <cellStyle name="Output 2 2 3 3 2 7 2" xfId="58872"/>
    <cellStyle name="Output 2 2 3 3 2 7 3" xfId="58873"/>
    <cellStyle name="Output 2 2 3 3 2 7 4" xfId="58874"/>
    <cellStyle name="Output 2 2 3 3 2 7 5" xfId="58875"/>
    <cellStyle name="Output 2 2 3 3 2 7 6" xfId="58876"/>
    <cellStyle name="Output 2 2 3 3 2 7 7" xfId="58877"/>
    <cellStyle name="Output 2 2 3 3 2 7 8" xfId="58878"/>
    <cellStyle name="Output 2 2 3 3 2 8" xfId="58879"/>
    <cellStyle name="Output 2 2 3 3 2 9" xfId="58880"/>
    <cellStyle name="Output 2 2 3 3 20" xfId="58881"/>
    <cellStyle name="Output 2 2 3 3 21" xfId="58882"/>
    <cellStyle name="Output 2 2 3 3 22" xfId="58883"/>
    <cellStyle name="Output 2 2 3 3 23" xfId="58884"/>
    <cellStyle name="Output 2 2 3 3 24" xfId="58885"/>
    <cellStyle name="Output 2 2 3 3 25" xfId="58886"/>
    <cellStyle name="Output 2 2 3 3 26" xfId="58887"/>
    <cellStyle name="Output 2 2 3 3 27" xfId="58888"/>
    <cellStyle name="Output 2 2 3 3 3" xfId="58889"/>
    <cellStyle name="Output 2 2 3 3 3 10" xfId="58890"/>
    <cellStyle name="Output 2 2 3 3 3 11" xfId="58891"/>
    <cellStyle name="Output 2 2 3 3 3 12" xfId="58892"/>
    <cellStyle name="Output 2 2 3 3 3 13" xfId="58893"/>
    <cellStyle name="Output 2 2 3 3 3 14" xfId="58894"/>
    <cellStyle name="Output 2 2 3 3 3 15" xfId="58895"/>
    <cellStyle name="Output 2 2 3 3 3 2" xfId="58896"/>
    <cellStyle name="Output 2 2 3 3 3 2 2" xfId="58897"/>
    <cellStyle name="Output 2 2 3 3 3 2 3" xfId="58898"/>
    <cellStyle name="Output 2 2 3 3 3 2 4" xfId="58899"/>
    <cellStyle name="Output 2 2 3 3 3 2 5" xfId="58900"/>
    <cellStyle name="Output 2 2 3 3 3 2 6" xfId="58901"/>
    <cellStyle name="Output 2 2 3 3 3 2 7" xfId="58902"/>
    <cellStyle name="Output 2 2 3 3 3 2 8" xfId="58903"/>
    <cellStyle name="Output 2 2 3 3 3 3" xfId="58904"/>
    <cellStyle name="Output 2 2 3 3 3 3 2" xfId="58905"/>
    <cellStyle name="Output 2 2 3 3 3 3 3" xfId="58906"/>
    <cellStyle name="Output 2 2 3 3 3 3 4" xfId="58907"/>
    <cellStyle name="Output 2 2 3 3 3 3 5" xfId="58908"/>
    <cellStyle name="Output 2 2 3 3 3 3 6" xfId="58909"/>
    <cellStyle name="Output 2 2 3 3 3 3 7" xfId="58910"/>
    <cellStyle name="Output 2 2 3 3 3 3 8" xfId="58911"/>
    <cellStyle name="Output 2 2 3 3 3 4" xfId="58912"/>
    <cellStyle name="Output 2 2 3 3 3 4 2" xfId="58913"/>
    <cellStyle name="Output 2 2 3 3 3 4 3" xfId="58914"/>
    <cellStyle name="Output 2 2 3 3 3 4 4" xfId="58915"/>
    <cellStyle name="Output 2 2 3 3 3 4 5" xfId="58916"/>
    <cellStyle name="Output 2 2 3 3 3 4 6" xfId="58917"/>
    <cellStyle name="Output 2 2 3 3 3 4 7" xfId="58918"/>
    <cellStyle name="Output 2 2 3 3 3 4 8" xfId="58919"/>
    <cellStyle name="Output 2 2 3 3 3 5" xfId="58920"/>
    <cellStyle name="Output 2 2 3 3 3 5 2" xfId="58921"/>
    <cellStyle name="Output 2 2 3 3 3 5 3" xfId="58922"/>
    <cellStyle name="Output 2 2 3 3 3 5 4" xfId="58923"/>
    <cellStyle name="Output 2 2 3 3 3 5 5" xfId="58924"/>
    <cellStyle name="Output 2 2 3 3 3 5 6" xfId="58925"/>
    <cellStyle name="Output 2 2 3 3 3 5 7" xfId="58926"/>
    <cellStyle name="Output 2 2 3 3 3 5 8" xfId="58927"/>
    <cellStyle name="Output 2 2 3 3 3 6" xfId="58928"/>
    <cellStyle name="Output 2 2 3 3 3 6 2" xfId="58929"/>
    <cellStyle name="Output 2 2 3 3 3 6 3" xfId="58930"/>
    <cellStyle name="Output 2 2 3 3 3 6 4" xfId="58931"/>
    <cellStyle name="Output 2 2 3 3 3 6 5" xfId="58932"/>
    <cellStyle name="Output 2 2 3 3 3 6 6" xfId="58933"/>
    <cellStyle name="Output 2 2 3 3 3 6 7" xfId="58934"/>
    <cellStyle name="Output 2 2 3 3 3 6 8" xfId="58935"/>
    <cellStyle name="Output 2 2 3 3 3 7" xfId="58936"/>
    <cellStyle name="Output 2 2 3 3 3 7 2" xfId="58937"/>
    <cellStyle name="Output 2 2 3 3 3 7 3" xfId="58938"/>
    <cellStyle name="Output 2 2 3 3 3 7 4" xfId="58939"/>
    <cellStyle name="Output 2 2 3 3 3 7 5" xfId="58940"/>
    <cellStyle name="Output 2 2 3 3 3 7 6" xfId="58941"/>
    <cellStyle name="Output 2 2 3 3 3 7 7" xfId="58942"/>
    <cellStyle name="Output 2 2 3 3 3 7 8" xfId="58943"/>
    <cellStyle name="Output 2 2 3 3 3 8" xfId="58944"/>
    <cellStyle name="Output 2 2 3 3 3 9" xfId="58945"/>
    <cellStyle name="Output 2 2 3 3 4" xfId="58946"/>
    <cellStyle name="Output 2 2 3 3 4 2" xfId="58947"/>
    <cellStyle name="Output 2 2 3 3 4 3" xfId="58948"/>
    <cellStyle name="Output 2 2 3 3 4 4" xfId="58949"/>
    <cellStyle name="Output 2 2 3 3 4 5" xfId="58950"/>
    <cellStyle name="Output 2 2 3 3 4 6" xfId="58951"/>
    <cellStyle name="Output 2 2 3 3 4 7" xfId="58952"/>
    <cellStyle name="Output 2 2 3 3 4 8" xfId="58953"/>
    <cellStyle name="Output 2 2 3 3 4 9" xfId="58954"/>
    <cellStyle name="Output 2 2 3 3 5" xfId="58955"/>
    <cellStyle name="Output 2 2 3 3 5 2" xfId="58956"/>
    <cellStyle name="Output 2 2 3 3 5 3" xfId="58957"/>
    <cellStyle name="Output 2 2 3 3 5 4" xfId="58958"/>
    <cellStyle name="Output 2 2 3 3 5 5" xfId="58959"/>
    <cellStyle name="Output 2 2 3 3 5 6" xfId="58960"/>
    <cellStyle name="Output 2 2 3 3 5 7" xfId="58961"/>
    <cellStyle name="Output 2 2 3 3 5 8" xfId="58962"/>
    <cellStyle name="Output 2 2 3 3 5 9" xfId="58963"/>
    <cellStyle name="Output 2 2 3 3 6" xfId="58964"/>
    <cellStyle name="Output 2 2 3 3 6 2" xfId="58965"/>
    <cellStyle name="Output 2 2 3 3 6 3" xfId="58966"/>
    <cellStyle name="Output 2 2 3 3 6 4" xfId="58967"/>
    <cellStyle name="Output 2 2 3 3 6 5" xfId="58968"/>
    <cellStyle name="Output 2 2 3 3 6 6" xfId="58969"/>
    <cellStyle name="Output 2 2 3 3 6 7" xfId="58970"/>
    <cellStyle name="Output 2 2 3 3 6 8" xfId="58971"/>
    <cellStyle name="Output 2 2 3 3 6 9" xfId="58972"/>
    <cellStyle name="Output 2 2 3 3 7" xfId="58973"/>
    <cellStyle name="Output 2 2 3 3 7 2" xfId="58974"/>
    <cellStyle name="Output 2 2 3 3 7 3" xfId="58975"/>
    <cellStyle name="Output 2 2 3 3 7 4" xfId="58976"/>
    <cellStyle name="Output 2 2 3 3 7 5" xfId="58977"/>
    <cellStyle name="Output 2 2 3 3 7 6" xfId="58978"/>
    <cellStyle name="Output 2 2 3 3 7 7" xfId="58979"/>
    <cellStyle name="Output 2 2 3 3 7 8" xfId="58980"/>
    <cellStyle name="Output 2 2 3 3 8" xfId="58981"/>
    <cellStyle name="Output 2 2 3 3 8 2" xfId="58982"/>
    <cellStyle name="Output 2 2 3 3 8 3" xfId="58983"/>
    <cellStyle name="Output 2 2 3 3 8 4" xfId="58984"/>
    <cellStyle name="Output 2 2 3 3 8 5" xfId="58985"/>
    <cellStyle name="Output 2 2 3 3 8 6" xfId="58986"/>
    <cellStyle name="Output 2 2 3 3 8 7" xfId="58987"/>
    <cellStyle name="Output 2 2 3 3 8 8" xfId="58988"/>
    <cellStyle name="Output 2 2 3 3 9" xfId="58989"/>
    <cellStyle name="Output 2 2 3 3 9 2" xfId="58990"/>
    <cellStyle name="Output 2 2 3 3 9 3" xfId="58991"/>
    <cellStyle name="Output 2 2 3 3 9 4" xfId="58992"/>
    <cellStyle name="Output 2 2 3 3 9 5" xfId="58993"/>
    <cellStyle name="Output 2 2 3 3 9 6" xfId="58994"/>
    <cellStyle name="Output 2 2 3 3 9 7" xfId="58995"/>
    <cellStyle name="Output 2 2 3 3 9 8" xfId="58996"/>
    <cellStyle name="Output 2 2 3 4" xfId="58997"/>
    <cellStyle name="Output 2 2 3 4 10" xfId="58998"/>
    <cellStyle name="Output 2 2 3 4 11" xfId="58999"/>
    <cellStyle name="Output 2 2 3 4 12" xfId="59000"/>
    <cellStyle name="Output 2 2 3 4 13" xfId="59001"/>
    <cellStyle name="Output 2 2 3 4 14" xfId="59002"/>
    <cellStyle name="Output 2 2 3 4 15" xfId="59003"/>
    <cellStyle name="Output 2 2 3 4 16" xfId="59004"/>
    <cellStyle name="Output 2 2 3 4 17" xfId="59005"/>
    <cellStyle name="Output 2 2 3 4 18" xfId="59006"/>
    <cellStyle name="Output 2 2 3 4 19" xfId="59007"/>
    <cellStyle name="Output 2 2 3 4 2" xfId="59008"/>
    <cellStyle name="Output 2 2 3 4 2 2" xfId="59009"/>
    <cellStyle name="Output 2 2 3 4 2 3" xfId="59010"/>
    <cellStyle name="Output 2 2 3 4 2 4" xfId="59011"/>
    <cellStyle name="Output 2 2 3 4 2 5" xfId="59012"/>
    <cellStyle name="Output 2 2 3 4 2 6" xfId="59013"/>
    <cellStyle name="Output 2 2 3 4 2 7" xfId="59014"/>
    <cellStyle name="Output 2 2 3 4 2 8" xfId="59015"/>
    <cellStyle name="Output 2 2 3 4 2 9" xfId="59016"/>
    <cellStyle name="Output 2 2 3 4 20" xfId="59017"/>
    <cellStyle name="Output 2 2 3 4 21" xfId="59018"/>
    <cellStyle name="Output 2 2 3 4 22" xfId="59019"/>
    <cellStyle name="Output 2 2 3 4 23" xfId="59020"/>
    <cellStyle name="Output 2 2 3 4 24" xfId="59021"/>
    <cellStyle name="Output 2 2 3 4 3" xfId="59022"/>
    <cellStyle name="Output 2 2 3 4 3 2" xfId="59023"/>
    <cellStyle name="Output 2 2 3 4 3 3" xfId="59024"/>
    <cellStyle name="Output 2 2 3 4 3 4" xfId="59025"/>
    <cellStyle name="Output 2 2 3 4 3 5" xfId="59026"/>
    <cellStyle name="Output 2 2 3 4 3 6" xfId="59027"/>
    <cellStyle name="Output 2 2 3 4 3 7" xfId="59028"/>
    <cellStyle name="Output 2 2 3 4 3 8" xfId="59029"/>
    <cellStyle name="Output 2 2 3 4 3 9" xfId="59030"/>
    <cellStyle name="Output 2 2 3 4 4" xfId="59031"/>
    <cellStyle name="Output 2 2 3 4 4 2" xfId="59032"/>
    <cellStyle name="Output 2 2 3 4 4 3" xfId="59033"/>
    <cellStyle name="Output 2 2 3 4 4 4" xfId="59034"/>
    <cellStyle name="Output 2 2 3 4 4 5" xfId="59035"/>
    <cellStyle name="Output 2 2 3 4 4 6" xfId="59036"/>
    <cellStyle name="Output 2 2 3 4 4 7" xfId="59037"/>
    <cellStyle name="Output 2 2 3 4 4 8" xfId="59038"/>
    <cellStyle name="Output 2 2 3 4 4 9" xfId="59039"/>
    <cellStyle name="Output 2 2 3 4 5" xfId="59040"/>
    <cellStyle name="Output 2 2 3 4 5 2" xfId="59041"/>
    <cellStyle name="Output 2 2 3 4 5 3" xfId="59042"/>
    <cellStyle name="Output 2 2 3 4 5 4" xfId="59043"/>
    <cellStyle name="Output 2 2 3 4 5 5" xfId="59044"/>
    <cellStyle name="Output 2 2 3 4 5 6" xfId="59045"/>
    <cellStyle name="Output 2 2 3 4 5 7" xfId="59046"/>
    <cellStyle name="Output 2 2 3 4 5 8" xfId="59047"/>
    <cellStyle name="Output 2 2 3 4 6" xfId="59048"/>
    <cellStyle name="Output 2 2 3 4 6 2" xfId="59049"/>
    <cellStyle name="Output 2 2 3 4 6 3" xfId="59050"/>
    <cellStyle name="Output 2 2 3 4 6 4" xfId="59051"/>
    <cellStyle name="Output 2 2 3 4 6 5" xfId="59052"/>
    <cellStyle name="Output 2 2 3 4 6 6" xfId="59053"/>
    <cellStyle name="Output 2 2 3 4 6 7" xfId="59054"/>
    <cellStyle name="Output 2 2 3 4 6 8" xfId="59055"/>
    <cellStyle name="Output 2 2 3 4 7" xfId="59056"/>
    <cellStyle name="Output 2 2 3 4 7 2" xfId="59057"/>
    <cellStyle name="Output 2 2 3 4 7 3" xfId="59058"/>
    <cellStyle name="Output 2 2 3 4 7 4" xfId="59059"/>
    <cellStyle name="Output 2 2 3 4 7 5" xfId="59060"/>
    <cellStyle name="Output 2 2 3 4 7 6" xfId="59061"/>
    <cellStyle name="Output 2 2 3 4 7 7" xfId="59062"/>
    <cellStyle name="Output 2 2 3 4 7 8" xfId="59063"/>
    <cellStyle name="Output 2 2 3 4 8" xfId="59064"/>
    <cellStyle name="Output 2 2 3 4 9" xfId="59065"/>
    <cellStyle name="Output 2 2 3 5" xfId="59066"/>
    <cellStyle name="Output 2 2 3 5 2" xfId="59067"/>
    <cellStyle name="Output 2 2 3 5 3" xfId="59068"/>
    <cellStyle name="Output 2 2 3 5 4" xfId="59069"/>
    <cellStyle name="Output 2 2 3 5 5" xfId="59070"/>
    <cellStyle name="Output 2 2 3 5 6" xfId="59071"/>
    <cellStyle name="Output 2 2 3 5 7" xfId="59072"/>
    <cellStyle name="Output 2 2 3 5 8" xfId="59073"/>
    <cellStyle name="Output 2 2 3 5 9" xfId="59074"/>
    <cellStyle name="Output 2 2 3 6" xfId="59075"/>
    <cellStyle name="Output 2 2 3 6 2" xfId="59076"/>
    <cellStyle name="Output 2 2 3 6 3" xfId="59077"/>
    <cellStyle name="Output 2 2 3 6 4" xfId="59078"/>
    <cellStyle name="Output 2 2 3 6 5" xfId="59079"/>
    <cellStyle name="Output 2 2 3 6 6" xfId="59080"/>
    <cellStyle name="Output 2 2 3 6 7" xfId="59081"/>
    <cellStyle name="Output 2 2 3 6 8" xfId="59082"/>
    <cellStyle name="Output 2 2 3 6 9" xfId="59083"/>
    <cellStyle name="Output 2 2 3 7" xfId="59084"/>
    <cellStyle name="Output 2 2 3 7 2" xfId="59085"/>
    <cellStyle name="Output 2 2 3 7 3" xfId="59086"/>
    <cellStyle name="Output 2 2 3 7 4" xfId="59087"/>
    <cellStyle name="Output 2 2 3 7 5" xfId="59088"/>
    <cellStyle name="Output 2 2 3 7 6" xfId="59089"/>
    <cellStyle name="Output 2 2 3 7 7" xfId="59090"/>
    <cellStyle name="Output 2 2 3 7 8" xfId="59091"/>
    <cellStyle name="Output 2 2 3 7 9" xfId="59092"/>
    <cellStyle name="Output 2 2 3 8" xfId="59093"/>
    <cellStyle name="Output 2 2 3 8 2" xfId="59094"/>
    <cellStyle name="Output 2 2 3 8 3" xfId="59095"/>
    <cellStyle name="Output 2 2 3 8 4" xfId="59096"/>
    <cellStyle name="Output 2 2 3 8 5" xfId="59097"/>
    <cellStyle name="Output 2 2 3 8 6" xfId="59098"/>
    <cellStyle name="Output 2 2 3 8 7" xfId="59099"/>
    <cellStyle name="Output 2 2 3 8 8" xfId="59100"/>
    <cellStyle name="Output 2 2 3 8 9" xfId="59101"/>
    <cellStyle name="Output 2 2 3 9" xfId="59102"/>
    <cellStyle name="Output 2 2 3 9 2" xfId="59103"/>
    <cellStyle name="Output 2 2 3 9 3" xfId="59104"/>
    <cellStyle name="Output 2 2 3 9 4" xfId="59105"/>
    <cellStyle name="Output 2 2 3 9 5" xfId="59106"/>
    <cellStyle name="Output 2 2 3 9 6" xfId="59107"/>
    <cellStyle name="Output 2 2 3 9 7" xfId="59108"/>
    <cellStyle name="Output 2 2 3 9 8" xfId="59109"/>
    <cellStyle name="Output 2 2 3 9 9" xfId="59110"/>
    <cellStyle name="Output 2 2 4" xfId="9789"/>
    <cellStyle name="Output 2 2 4 10" xfId="59111"/>
    <cellStyle name="Output 2 2 4 11" xfId="59112"/>
    <cellStyle name="Output 2 2 4 12" xfId="59113"/>
    <cellStyle name="Output 2 2 4 13" xfId="59114"/>
    <cellStyle name="Output 2 2 4 14" xfId="59115"/>
    <cellStyle name="Output 2 2 4 15" xfId="59116"/>
    <cellStyle name="Output 2 2 4 16" xfId="59117"/>
    <cellStyle name="Output 2 2 4 17" xfId="59118"/>
    <cellStyle name="Output 2 2 4 18" xfId="59119"/>
    <cellStyle name="Output 2 2 4 19" xfId="59120"/>
    <cellStyle name="Output 2 2 4 2" xfId="59121"/>
    <cellStyle name="Output 2 2 4 2 10" xfId="59122"/>
    <cellStyle name="Output 2 2 4 2 11" xfId="59123"/>
    <cellStyle name="Output 2 2 4 2 12" xfId="59124"/>
    <cellStyle name="Output 2 2 4 2 13" xfId="59125"/>
    <cellStyle name="Output 2 2 4 2 14" xfId="59126"/>
    <cellStyle name="Output 2 2 4 2 15" xfId="59127"/>
    <cellStyle name="Output 2 2 4 2 16" xfId="59128"/>
    <cellStyle name="Output 2 2 4 2 17" xfId="59129"/>
    <cellStyle name="Output 2 2 4 2 18" xfId="59130"/>
    <cellStyle name="Output 2 2 4 2 19" xfId="59131"/>
    <cellStyle name="Output 2 2 4 2 2" xfId="59132"/>
    <cellStyle name="Output 2 2 4 2 2 10" xfId="59133"/>
    <cellStyle name="Output 2 2 4 2 2 11" xfId="59134"/>
    <cellStyle name="Output 2 2 4 2 2 12" xfId="59135"/>
    <cellStyle name="Output 2 2 4 2 2 13" xfId="59136"/>
    <cellStyle name="Output 2 2 4 2 2 14" xfId="59137"/>
    <cellStyle name="Output 2 2 4 2 2 15" xfId="59138"/>
    <cellStyle name="Output 2 2 4 2 2 2" xfId="59139"/>
    <cellStyle name="Output 2 2 4 2 2 2 2" xfId="59140"/>
    <cellStyle name="Output 2 2 4 2 2 2 3" xfId="59141"/>
    <cellStyle name="Output 2 2 4 2 2 2 4" xfId="59142"/>
    <cellStyle name="Output 2 2 4 2 2 2 5" xfId="59143"/>
    <cellStyle name="Output 2 2 4 2 2 2 6" xfId="59144"/>
    <cellStyle name="Output 2 2 4 2 2 2 7" xfId="59145"/>
    <cellStyle name="Output 2 2 4 2 2 2 8" xfId="59146"/>
    <cellStyle name="Output 2 2 4 2 2 3" xfId="59147"/>
    <cellStyle name="Output 2 2 4 2 2 3 2" xfId="59148"/>
    <cellStyle name="Output 2 2 4 2 2 3 3" xfId="59149"/>
    <cellStyle name="Output 2 2 4 2 2 3 4" xfId="59150"/>
    <cellStyle name="Output 2 2 4 2 2 3 5" xfId="59151"/>
    <cellStyle name="Output 2 2 4 2 2 3 6" xfId="59152"/>
    <cellStyle name="Output 2 2 4 2 2 3 7" xfId="59153"/>
    <cellStyle name="Output 2 2 4 2 2 3 8" xfId="59154"/>
    <cellStyle name="Output 2 2 4 2 2 4" xfId="59155"/>
    <cellStyle name="Output 2 2 4 2 2 4 2" xfId="59156"/>
    <cellStyle name="Output 2 2 4 2 2 4 3" xfId="59157"/>
    <cellStyle name="Output 2 2 4 2 2 4 4" xfId="59158"/>
    <cellStyle name="Output 2 2 4 2 2 4 5" xfId="59159"/>
    <cellStyle name="Output 2 2 4 2 2 4 6" xfId="59160"/>
    <cellStyle name="Output 2 2 4 2 2 4 7" xfId="59161"/>
    <cellStyle name="Output 2 2 4 2 2 4 8" xfId="59162"/>
    <cellStyle name="Output 2 2 4 2 2 5" xfId="59163"/>
    <cellStyle name="Output 2 2 4 2 2 5 2" xfId="59164"/>
    <cellStyle name="Output 2 2 4 2 2 5 3" xfId="59165"/>
    <cellStyle name="Output 2 2 4 2 2 5 4" xfId="59166"/>
    <cellStyle name="Output 2 2 4 2 2 5 5" xfId="59167"/>
    <cellStyle name="Output 2 2 4 2 2 5 6" xfId="59168"/>
    <cellStyle name="Output 2 2 4 2 2 5 7" xfId="59169"/>
    <cellStyle name="Output 2 2 4 2 2 5 8" xfId="59170"/>
    <cellStyle name="Output 2 2 4 2 2 6" xfId="59171"/>
    <cellStyle name="Output 2 2 4 2 2 6 2" xfId="59172"/>
    <cellStyle name="Output 2 2 4 2 2 6 3" xfId="59173"/>
    <cellStyle name="Output 2 2 4 2 2 6 4" xfId="59174"/>
    <cellStyle name="Output 2 2 4 2 2 6 5" xfId="59175"/>
    <cellStyle name="Output 2 2 4 2 2 6 6" xfId="59176"/>
    <cellStyle name="Output 2 2 4 2 2 6 7" xfId="59177"/>
    <cellStyle name="Output 2 2 4 2 2 6 8" xfId="59178"/>
    <cellStyle name="Output 2 2 4 2 2 7" xfId="59179"/>
    <cellStyle name="Output 2 2 4 2 2 7 2" xfId="59180"/>
    <cellStyle name="Output 2 2 4 2 2 7 3" xfId="59181"/>
    <cellStyle name="Output 2 2 4 2 2 7 4" xfId="59182"/>
    <cellStyle name="Output 2 2 4 2 2 7 5" xfId="59183"/>
    <cellStyle name="Output 2 2 4 2 2 7 6" xfId="59184"/>
    <cellStyle name="Output 2 2 4 2 2 7 7" xfId="59185"/>
    <cellStyle name="Output 2 2 4 2 2 7 8" xfId="59186"/>
    <cellStyle name="Output 2 2 4 2 2 8" xfId="59187"/>
    <cellStyle name="Output 2 2 4 2 2 9" xfId="59188"/>
    <cellStyle name="Output 2 2 4 2 20" xfId="59189"/>
    <cellStyle name="Output 2 2 4 2 21" xfId="59190"/>
    <cellStyle name="Output 2 2 4 2 22" xfId="59191"/>
    <cellStyle name="Output 2 2 4 2 23" xfId="59192"/>
    <cellStyle name="Output 2 2 4 2 24" xfId="59193"/>
    <cellStyle name="Output 2 2 4 2 25" xfId="59194"/>
    <cellStyle name="Output 2 2 4 2 26" xfId="59195"/>
    <cellStyle name="Output 2 2 4 2 27" xfId="59196"/>
    <cellStyle name="Output 2 2 4 2 3" xfId="59197"/>
    <cellStyle name="Output 2 2 4 2 3 10" xfId="59198"/>
    <cellStyle name="Output 2 2 4 2 3 11" xfId="59199"/>
    <cellStyle name="Output 2 2 4 2 3 12" xfId="59200"/>
    <cellStyle name="Output 2 2 4 2 3 13" xfId="59201"/>
    <cellStyle name="Output 2 2 4 2 3 14" xfId="59202"/>
    <cellStyle name="Output 2 2 4 2 3 15" xfId="59203"/>
    <cellStyle name="Output 2 2 4 2 3 2" xfId="59204"/>
    <cellStyle name="Output 2 2 4 2 3 2 2" xfId="59205"/>
    <cellStyle name="Output 2 2 4 2 3 2 3" xfId="59206"/>
    <cellStyle name="Output 2 2 4 2 3 2 4" xfId="59207"/>
    <cellStyle name="Output 2 2 4 2 3 2 5" xfId="59208"/>
    <cellStyle name="Output 2 2 4 2 3 2 6" xfId="59209"/>
    <cellStyle name="Output 2 2 4 2 3 2 7" xfId="59210"/>
    <cellStyle name="Output 2 2 4 2 3 2 8" xfId="59211"/>
    <cellStyle name="Output 2 2 4 2 3 3" xfId="59212"/>
    <cellStyle name="Output 2 2 4 2 3 3 2" xfId="59213"/>
    <cellStyle name="Output 2 2 4 2 3 3 3" xfId="59214"/>
    <cellStyle name="Output 2 2 4 2 3 3 4" xfId="59215"/>
    <cellStyle name="Output 2 2 4 2 3 3 5" xfId="59216"/>
    <cellStyle name="Output 2 2 4 2 3 3 6" xfId="59217"/>
    <cellStyle name="Output 2 2 4 2 3 3 7" xfId="59218"/>
    <cellStyle name="Output 2 2 4 2 3 3 8" xfId="59219"/>
    <cellStyle name="Output 2 2 4 2 3 4" xfId="59220"/>
    <cellStyle name="Output 2 2 4 2 3 4 2" xfId="59221"/>
    <cellStyle name="Output 2 2 4 2 3 4 3" xfId="59222"/>
    <cellStyle name="Output 2 2 4 2 3 4 4" xfId="59223"/>
    <cellStyle name="Output 2 2 4 2 3 4 5" xfId="59224"/>
    <cellStyle name="Output 2 2 4 2 3 4 6" xfId="59225"/>
    <cellStyle name="Output 2 2 4 2 3 4 7" xfId="59226"/>
    <cellStyle name="Output 2 2 4 2 3 4 8" xfId="59227"/>
    <cellStyle name="Output 2 2 4 2 3 5" xfId="59228"/>
    <cellStyle name="Output 2 2 4 2 3 5 2" xfId="59229"/>
    <cellStyle name="Output 2 2 4 2 3 5 3" xfId="59230"/>
    <cellStyle name="Output 2 2 4 2 3 5 4" xfId="59231"/>
    <cellStyle name="Output 2 2 4 2 3 5 5" xfId="59232"/>
    <cellStyle name="Output 2 2 4 2 3 5 6" xfId="59233"/>
    <cellStyle name="Output 2 2 4 2 3 5 7" xfId="59234"/>
    <cellStyle name="Output 2 2 4 2 3 5 8" xfId="59235"/>
    <cellStyle name="Output 2 2 4 2 3 6" xfId="59236"/>
    <cellStyle name="Output 2 2 4 2 3 6 2" xfId="59237"/>
    <cellStyle name="Output 2 2 4 2 3 6 3" xfId="59238"/>
    <cellStyle name="Output 2 2 4 2 3 6 4" xfId="59239"/>
    <cellStyle name="Output 2 2 4 2 3 6 5" xfId="59240"/>
    <cellStyle name="Output 2 2 4 2 3 6 6" xfId="59241"/>
    <cellStyle name="Output 2 2 4 2 3 6 7" xfId="59242"/>
    <cellStyle name="Output 2 2 4 2 3 6 8" xfId="59243"/>
    <cellStyle name="Output 2 2 4 2 3 7" xfId="59244"/>
    <cellStyle name="Output 2 2 4 2 3 7 2" xfId="59245"/>
    <cellStyle name="Output 2 2 4 2 3 7 3" xfId="59246"/>
    <cellStyle name="Output 2 2 4 2 3 7 4" xfId="59247"/>
    <cellStyle name="Output 2 2 4 2 3 7 5" xfId="59248"/>
    <cellStyle name="Output 2 2 4 2 3 7 6" xfId="59249"/>
    <cellStyle name="Output 2 2 4 2 3 7 7" xfId="59250"/>
    <cellStyle name="Output 2 2 4 2 3 7 8" xfId="59251"/>
    <cellStyle name="Output 2 2 4 2 3 8" xfId="59252"/>
    <cellStyle name="Output 2 2 4 2 3 9" xfId="59253"/>
    <cellStyle name="Output 2 2 4 2 4" xfId="59254"/>
    <cellStyle name="Output 2 2 4 2 4 2" xfId="59255"/>
    <cellStyle name="Output 2 2 4 2 4 3" xfId="59256"/>
    <cellStyle name="Output 2 2 4 2 4 4" xfId="59257"/>
    <cellStyle name="Output 2 2 4 2 4 5" xfId="59258"/>
    <cellStyle name="Output 2 2 4 2 4 6" xfId="59259"/>
    <cellStyle name="Output 2 2 4 2 4 7" xfId="59260"/>
    <cellStyle name="Output 2 2 4 2 4 8" xfId="59261"/>
    <cellStyle name="Output 2 2 4 2 4 9" xfId="59262"/>
    <cellStyle name="Output 2 2 4 2 5" xfId="59263"/>
    <cellStyle name="Output 2 2 4 2 5 2" xfId="59264"/>
    <cellStyle name="Output 2 2 4 2 5 3" xfId="59265"/>
    <cellStyle name="Output 2 2 4 2 5 4" xfId="59266"/>
    <cellStyle name="Output 2 2 4 2 5 5" xfId="59267"/>
    <cellStyle name="Output 2 2 4 2 5 6" xfId="59268"/>
    <cellStyle name="Output 2 2 4 2 5 7" xfId="59269"/>
    <cellStyle name="Output 2 2 4 2 5 8" xfId="59270"/>
    <cellStyle name="Output 2 2 4 2 6" xfId="59271"/>
    <cellStyle name="Output 2 2 4 2 6 2" xfId="59272"/>
    <cellStyle name="Output 2 2 4 2 6 3" xfId="59273"/>
    <cellStyle name="Output 2 2 4 2 6 4" xfId="59274"/>
    <cellStyle name="Output 2 2 4 2 6 5" xfId="59275"/>
    <cellStyle name="Output 2 2 4 2 6 6" xfId="59276"/>
    <cellStyle name="Output 2 2 4 2 6 7" xfId="59277"/>
    <cellStyle name="Output 2 2 4 2 6 8" xfId="59278"/>
    <cellStyle name="Output 2 2 4 2 7" xfId="59279"/>
    <cellStyle name="Output 2 2 4 2 7 2" xfId="59280"/>
    <cellStyle name="Output 2 2 4 2 7 3" xfId="59281"/>
    <cellStyle name="Output 2 2 4 2 7 4" xfId="59282"/>
    <cellStyle name="Output 2 2 4 2 7 5" xfId="59283"/>
    <cellStyle name="Output 2 2 4 2 7 6" xfId="59284"/>
    <cellStyle name="Output 2 2 4 2 7 7" xfId="59285"/>
    <cellStyle name="Output 2 2 4 2 7 8" xfId="59286"/>
    <cellStyle name="Output 2 2 4 2 8" xfId="59287"/>
    <cellStyle name="Output 2 2 4 2 8 2" xfId="59288"/>
    <cellStyle name="Output 2 2 4 2 8 3" xfId="59289"/>
    <cellStyle name="Output 2 2 4 2 8 4" xfId="59290"/>
    <cellStyle name="Output 2 2 4 2 8 5" xfId="59291"/>
    <cellStyle name="Output 2 2 4 2 8 6" xfId="59292"/>
    <cellStyle name="Output 2 2 4 2 8 7" xfId="59293"/>
    <cellStyle name="Output 2 2 4 2 8 8" xfId="59294"/>
    <cellStyle name="Output 2 2 4 2 9" xfId="59295"/>
    <cellStyle name="Output 2 2 4 2 9 2" xfId="59296"/>
    <cellStyle name="Output 2 2 4 2 9 3" xfId="59297"/>
    <cellStyle name="Output 2 2 4 2 9 4" xfId="59298"/>
    <cellStyle name="Output 2 2 4 2 9 5" xfId="59299"/>
    <cellStyle name="Output 2 2 4 2 9 6" xfId="59300"/>
    <cellStyle name="Output 2 2 4 2 9 7" xfId="59301"/>
    <cellStyle name="Output 2 2 4 2 9 8" xfId="59302"/>
    <cellStyle name="Output 2 2 4 20" xfId="59303"/>
    <cellStyle name="Output 2 2 4 21" xfId="59304"/>
    <cellStyle name="Output 2 2 4 22" xfId="59305"/>
    <cellStyle name="Output 2 2 4 23" xfId="59306"/>
    <cellStyle name="Output 2 2 4 24" xfId="59307"/>
    <cellStyle name="Output 2 2 4 3" xfId="59308"/>
    <cellStyle name="Output 2 2 4 3 10" xfId="59309"/>
    <cellStyle name="Output 2 2 4 3 11" xfId="59310"/>
    <cellStyle name="Output 2 2 4 3 12" xfId="59311"/>
    <cellStyle name="Output 2 2 4 3 13" xfId="59312"/>
    <cellStyle name="Output 2 2 4 3 14" xfId="59313"/>
    <cellStyle name="Output 2 2 4 3 15" xfId="59314"/>
    <cellStyle name="Output 2 2 4 3 16" xfId="59315"/>
    <cellStyle name="Output 2 2 4 3 17" xfId="59316"/>
    <cellStyle name="Output 2 2 4 3 18" xfId="59317"/>
    <cellStyle name="Output 2 2 4 3 19" xfId="59318"/>
    <cellStyle name="Output 2 2 4 3 2" xfId="59319"/>
    <cellStyle name="Output 2 2 4 3 2 2" xfId="59320"/>
    <cellStyle name="Output 2 2 4 3 2 3" xfId="59321"/>
    <cellStyle name="Output 2 2 4 3 2 4" xfId="59322"/>
    <cellStyle name="Output 2 2 4 3 2 5" xfId="59323"/>
    <cellStyle name="Output 2 2 4 3 2 6" xfId="59324"/>
    <cellStyle name="Output 2 2 4 3 2 7" xfId="59325"/>
    <cellStyle name="Output 2 2 4 3 2 8" xfId="59326"/>
    <cellStyle name="Output 2 2 4 3 20" xfId="59327"/>
    <cellStyle name="Output 2 2 4 3 21" xfId="59328"/>
    <cellStyle name="Output 2 2 4 3 22" xfId="59329"/>
    <cellStyle name="Output 2 2 4 3 23" xfId="59330"/>
    <cellStyle name="Output 2 2 4 3 24" xfId="59331"/>
    <cellStyle name="Output 2 2 4 3 3" xfId="59332"/>
    <cellStyle name="Output 2 2 4 3 3 2" xfId="59333"/>
    <cellStyle name="Output 2 2 4 3 3 3" xfId="59334"/>
    <cellStyle name="Output 2 2 4 3 3 4" xfId="59335"/>
    <cellStyle name="Output 2 2 4 3 3 5" xfId="59336"/>
    <cellStyle name="Output 2 2 4 3 3 6" xfId="59337"/>
    <cellStyle name="Output 2 2 4 3 3 7" xfId="59338"/>
    <cellStyle name="Output 2 2 4 3 3 8" xfId="59339"/>
    <cellStyle name="Output 2 2 4 3 4" xfId="59340"/>
    <cellStyle name="Output 2 2 4 3 4 2" xfId="59341"/>
    <cellStyle name="Output 2 2 4 3 4 3" xfId="59342"/>
    <cellStyle name="Output 2 2 4 3 4 4" xfId="59343"/>
    <cellStyle name="Output 2 2 4 3 4 5" xfId="59344"/>
    <cellStyle name="Output 2 2 4 3 4 6" xfId="59345"/>
    <cellStyle name="Output 2 2 4 3 4 7" xfId="59346"/>
    <cellStyle name="Output 2 2 4 3 4 8" xfId="59347"/>
    <cellStyle name="Output 2 2 4 3 5" xfId="59348"/>
    <cellStyle name="Output 2 2 4 3 5 2" xfId="59349"/>
    <cellStyle name="Output 2 2 4 3 5 3" xfId="59350"/>
    <cellStyle name="Output 2 2 4 3 5 4" xfId="59351"/>
    <cellStyle name="Output 2 2 4 3 5 5" xfId="59352"/>
    <cellStyle name="Output 2 2 4 3 5 6" xfId="59353"/>
    <cellStyle name="Output 2 2 4 3 5 7" xfId="59354"/>
    <cellStyle name="Output 2 2 4 3 5 8" xfId="59355"/>
    <cellStyle name="Output 2 2 4 3 6" xfId="59356"/>
    <cellStyle name="Output 2 2 4 3 6 2" xfId="59357"/>
    <cellStyle name="Output 2 2 4 3 6 3" xfId="59358"/>
    <cellStyle name="Output 2 2 4 3 6 4" xfId="59359"/>
    <cellStyle name="Output 2 2 4 3 6 5" xfId="59360"/>
    <cellStyle name="Output 2 2 4 3 6 6" xfId="59361"/>
    <cellStyle name="Output 2 2 4 3 6 7" xfId="59362"/>
    <cellStyle name="Output 2 2 4 3 6 8" xfId="59363"/>
    <cellStyle name="Output 2 2 4 3 7" xfId="59364"/>
    <cellStyle name="Output 2 2 4 3 7 2" xfId="59365"/>
    <cellStyle name="Output 2 2 4 3 7 3" xfId="59366"/>
    <cellStyle name="Output 2 2 4 3 7 4" xfId="59367"/>
    <cellStyle name="Output 2 2 4 3 7 5" xfId="59368"/>
    <cellStyle name="Output 2 2 4 3 7 6" xfId="59369"/>
    <cellStyle name="Output 2 2 4 3 7 7" xfId="59370"/>
    <cellStyle name="Output 2 2 4 3 7 8" xfId="59371"/>
    <cellStyle name="Output 2 2 4 3 8" xfId="59372"/>
    <cellStyle name="Output 2 2 4 3 9" xfId="59373"/>
    <cellStyle name="Output 2 2 4 4" xfId="59374"/>
    <cellStyle name="Output 2 2 4 4 2" xfId="59375"/>
    <cellStyle name="Output 2 2 4 4 3" xfId="59376"/>
    <cellStyle name="Output 2 2 4 4 4" xfId="59377"/>
    <cellStyle name="Output 2 2 4 4 5" xfId="59378"/>
    <cellStyle name="Output 2 2 4 4 6" xfId="59379"/>
    <cellStyle name="Output 2 2 4 4 7" xfId="59380"/>
    <cellStyle name="Output 2 2 4 4 8" xfId="59381"/>
    <cellStyle name="Output 2 2 4 4 9" xfId="59382"/>
    <cellStyle name="Output 2 2 4 5" xfId="59383"/>
    <cellStyle name="Output 2 2 4 5 2" xfId="59384"/>
    <cellStyle name="Output 2 2 4 5 3" xfId="59385"/>
    <cellStyle name="Output 2 2 4 5 4" xfId="59386"/>
    <cellStyle name="Output 2 2 4 5 5" xfId="59387"/>
    <cellStyle name="Output 2 2 4 5 6" xfId="59388"/>
    <cellStyle name="Output 2 2 4 5 7" xfId="59389"/>
    <cellStyle name="Output 2 2 4 5 8" xfId="59390"/>
    <cellStyle name="Output 2 2 4 5 9" xfId="59391"/>
    <cellStyle name="Output 2 2 4 6" xfId="59392"/>
    <cellStyle name="Output 2 2 4 6 2" xfId="59393"/>
    <cellStyle name="Output 2 2 4 6 3" xfId="59394"/>
    <cellStyle name="Output 2 2 4 6 4" xfId="59395"/>
    <cellStyle name="Output 2 2 4 6 5" xfId="59396"/>
    <cellStyle name="Output 2 2 4 6 6" xfId="59397"/>
    <cellStyle name="Output 2 2 4 6 7" xfId="59398"/>
    <cellStyle name="Output 2 2 4 6 8" xfId="59399"/>
    <cellStyle name="Output 2 2 4 6 9" xfId="59400"/>
    <cellStyle name="Output 2 2 4 7" xfId="59401"/>
    <cellStyle name="Output 2 2 4 7 2" xfId="59402"/>
    <cellStyle name="Output 2 2 4 7 3" xfId="59403"/>
    <cellStyle name="Output 2 2 4 7 4" xfId="59404"/>
    <cellStyle name="Output 2 2 4 7 5" xfId="59405"/>
    <cellStyle name="Output 2 2 4 7 6" xfId="59406"/>
    <cellStyle name="Output 2 2 4 7 7" xfId="59407"/>
    <cellStyle name="Output 2 2 4 7 8" xfId="59408"/>
    <cellStyle name="Output 2 2 4 7 9" xfId="59409"/>
    <cellStyle name="Output 2 2 4 8" xfId="59410"/>
    <cellStyle name="Output 2 2 4 8 2" xfId="59411"/>
    <cellStyle name="Output 2 2 4 8 3" xfId="59412"/>
    <cellStyle name="Output 2 2 4 8 4" xfId="59413"/>
    <cellStyle name="Output 2 2 4 8 5" xfId="59414"/>
    <cellStyle name="Output 2 2 4 8 6" xfId="59415"/>
    <cellStyle name="Output 2 2 4 8 7" xfId="59416"/>
    <cellStyle name="Output 2 2 4 8 8" xfId="59417"/>
    <cellStyle name="Output 2 2 4 9" xfId="59418"/>
    <cellStyle name="Output 2 2 5" xfId="9894"/>
    <cellStyle name="Output 2 2 5 10" xfId="59419"/>
    <cellStyle name="Output 2 2 5 11" xfId="59420"/>
    <cellStyle name="Output 2 2 5 12" xfId="59421"/>
    <cellStyle name="Output 2 2 5 13" xfId="59422"/>
    <cellStyle name="Output 2 2 5 14" xfId="59423"/>
    <cellStyle name="Output 2 2 5 15" xfId="59424"/>
    <cellStyle name="Output 2 2 5 16" xfId="59425"/>
    <cellStyle name="Output 2 2 5 17" xfId="59426"/>
    <cellStyle name="Output 2 2 5 18" xfId="59427"/>
    <cellStyle name="Output 2 2 5 19" xfId="59428"/>
    <cellStyle name="Output 2 2 5 2" xfId="59429"/>
    <cellStyle name="Output 2 2 5 20" xfId="59430"/>
    <cellStyle name="Output 2 2 5 3" xfId="59431"/>
    <cellStyle name="Output 2 2 5 4" xfId="59432"/>
    <cellStyle name="Output 2 2 5 5" xfId="59433"/>
    <cellStyle name="Output 2 2 5 6" xfId="59434"/>
    <cellStyle name="Output 2 2 5 7" xfId="59435"/>
    <cellStyle name="Output 2 2 5 8" xfId="59436"/>
    <cellStyle name="Output 2 2 5 9" xfId="59437"/>
    <cellStyle name="Output 2 2 6" xfId="9821"/>
    <cellStyle name="Output 2 2 6 10" xfId="59438"/>
    <cellStyle name="Output 2 2 6 11" xfId="59439"/>
    <cellStyle name="Output 2 2 6 12" xfId="59440"/>
    <cellStyle name="Output 2 2 6 13" xfId="59441"/>
    <cellStyle name="Output 2 2 6 14" xfId="59442"/>
    <cellStyle name="Output 2 2 6 15" xfId="59443"/>
    <cellStyle name="Output 2 2 6 16" xfId="59444"/>
    <cellStyle name="Output 2 2 6 17" xfId="59445"/>
    <cellStyle name="Output 2 2 6 18" xfId="59446"/>
    <cellStyle name="Output 2 2 6 19" xfId="59447"/>
    <cellStyle name="Output 2 2 6 2" xfId="59448"/>
    <cellStyle name="Output 2 2 6 3" xfId="59449"/>
    <cellStyle name="Output 2 2 6 4" xfId="59450"/>
    <cellStyle name="Output 2 2 6 5" xfId="59451"/>
    <cellStyle name="Output 2 2 6 6" xfId="59452"/>
    <cellStyle name="Output 2 2 6 7" xfId="59453"/>
    <cellStyle name="Output 2 2 6 8" xfId="59454"/>
    <cellStyle name="Output 2 2 6 9" xfId="59455"/>
    <cellStyle name="Output 2 2 7" xfId="59456"/>
    <cellStyle name="Output 2 2 7 10" xfId="59457"/>
    <cellStyle name="Output 2 2 7 2" xfId="59458"/>
    <cellStyle name="Output 2 2 7 3" xfId="59459"/>
    <cellStyle name="Output 2 2 7 4" xfId="59460"/>
    <cellStyle name="Output 2 2 7 5" xfId="59461"/>
    <cellStyle name="Output 2 2 7 6" xfId="59462"/>
    <cellStyle name="Output 2 2 7 7" xfId="59463"/>
    <cellStyle name="Output 2 2 7 8" xfId="59464"/>
    <cellStyle name="Output 2 2 7 9" xfId="59465"/>
    <cellStyle name="Output 2 2 8" xfId="59466"/>
    <cellStyle name="Output 2 2 8 2" xfId="59467"/>
    <cellStyle name="Output 2 2 8 3" xfId="59468"/>
    <cellStyle name="Output 2 2 8 4" xfId="59469"/>
    <cellStyle name="Output 2 2 8 5" xfId="59470"/>
    <cellStyle name="Output 2 2 8 6" xfId="59471"/>
    <cellStyle name="Output 2 2 8 7" xfId="59472"/>
    <cellStyle name="Output 2 2 8 8" xfId="59473"/>
    <cellStyle name="Output 2 2 8 9" xfId="59474"/>
    <cellStyle name="Output 2 2 9" xfId="59475"/>
    <cellStyle name="Output 2 2 9 10" xfId="59476"/>
    <cellStyle name="Output 2 2 9 2" xfId="59477"/>
    <cellStyle name="Output 2 2 9 3" xfId="59478"/>
    <cellStyle name="Output 2 2 9 4" xfId="59479"/>
    <cellStyle name="Output 2 2 9 5" xfId="59480"/>
    <cellStyle name="Output 2 2 9 6" xfId="59481"/>
    <cellStyle name="Output 2 2 9 7" xfId="59482"/>
    <cellStyle name="Output 2 2 9 8" xfId="59483"/>
    <cellStyle name="Output 2 2 9 9" xfId="59484"/>
    <cellStyle name="Output 2 20" xfId="59485"/>
    <cellStyle name="Output 2 21" xfId="59486"/>
    <cellStyle name="Output 2 22" xfId="59487"/>
    <cellStyle name="Output 2 23" xfId="59488"/>
    <cellStyle name="Output 2 24" xfId="59489"/>
    <cellStyle name="Output 2 25" xfId="59490"/>
    <cellStyle name="Output 2 26" xfId="59491"/>
    <cellStyle name="Output 2 27" xfId="59492"/>
    <cellStyle name="Output 2 3" xfId="82"/>
    <cellStyle name="Output 2 3 10" xfId="59493"/>
    <cellStyle name="Output 2 3 10 2" xfId="59494"/>
    <cellStyle name="Output 2 3 11" xfId="59495"/>
    <cellStyle name="Output 2 3 12" xfId="59496"/>
    <cellStyle name="Output 2 3 13" xfId="59497"/>
    <cellStyle name="Output 2 3 14" xfId="59498"/>
    <cellStyle name="Output 2 3 15" xfId="59499"/>
    <cellStyle name="Output 2 3 16" xfId="59500"/>
    <cellStyle name="Output 2 3 17" xfId="59501"/>
    <cellStyle name="Output 2 3 18" xfId="59502"/>
    <cellStyle name="Output 2 3 19" xfId="59503"/>
    <cellStyle name="Output 2 3 2" xfId="9764"/>
    <cellStyle name="Output 2 3 2 10" xfId="59504"/>
    <cellStyle name="Output 2 3 2 10 2" xfId="59505"/>
    <cellStyle name="Output 2 3 2 10 3" xfId="59506"/>
    <cellStyle name="Output 2 3 2 10 4" xfId="59507"/>
    <cellStyle name="Output 2 3 2 10 5" xfId="59508"/>
    <cellStyle name="Output 2 3 2 10 6" xfId="59509"/>
    <cellStyle name="Output 2 3 2 10 7" xfId="59510"/>
    <cellStyle name="Output 2 3 2 10 8" xfId="59511"/>
    <cellStyle name="Output 2 3 2 11" xfId="59512"/>
    <cellStyle name="Output 2 3 2 12" xfId="59513"/>
    <cellStyle name="Output 2 3 2 13" xfId="59514"/>
    <cellStyle name="Output 2 3 2 14" xfId="59515"/>
    <cellStyle name="Output 2 3 2 15" xfId="59516"/>
    <cellStyle name="Output 2 3 2 16" xfId="59517"/>
    <cellStyle name="Output 2 3 2 17" xfId="59518"/>
    <cellStyle name="Output 2 3 2 18" xfId="59519"/>
    <cellStyle name="Output 2 3 2 19" xfId="59520"/>
    <cellStyle name="Output 2 3 2 2" xfId="59521"/>
    <cellStyle name="Output 2 3 2 2 10" xfId="59522"/>
    <cellStyle name="Output 2 3 2 2 11" xfId="59523"/>
    <cellStyle name="Output 2 3 2 2 12" xfId="59524"/>
    <cellStyle name="Output 2 3 2 2 13" xfId="59525"/>
    <cellStyle name="Output 2 3 2 2 14" xfId="59526"/>
    <cellStyle name="Output 2 3 2 2 15" xfId="59527"/>
    <cellStyle name="Output 2 3 2 2 16" xfId="59528"/>
    <cellStyle name="Output 2 3 2 2 17" xfId="59529"/>
    <cellStyle name="Output 2 3 2 2 18" xfId="59530"/>
    <cellStyle name="Output 2 3 2 2 19" xfId="59531"/>
    <cellStyle name="Output 2 3 2 2 2" xfId="59532"/>
    <cellStyle name="Output 2 3 2 2 2 10" xfId="59533"/>
    <cellStyle name="Output 2 3 2 2 2 11" xfId="59534"/>
    <cellStyle name="Output 2 3 2 2 2 12" xfId="59535"/>
    <cellStyle name="Output 2 3 2 2 2 13" xfId="59536"/>
    <cellStyle name="Output 2 3 2 2 2 14" xfId="59537"/>
    <cellStyle name="Output 2 3 2 2 2 15" xfId="59538"/>
    <cellStyle name="Output 2 3 2 2 2 2" xfId="59539"/>
    <cellStyle name="Output 2 3 2 2 2 2 2" xfId="59540"/>
    <cellStyle name="Output 2 3 2 2 2 2 3" xfId="59541"/>
    <cellStyle name="Output 2 3 2 2 2 2 4" xfId="59542"/>
    <cellStyle name="Output 2 3 2 2 2 2 5" xfId="59543"/>
    <cellStyle name="Output 2 3 2 2 2 2 6" xfId="59544"/>
    <cellStyle name="Output 2 3 2 2 2 2 7" xfId="59545"/>
    <cellStyle name="Output 2 3 2 2 2 2 8" xfId="59546"/>
    <cellStyle name="Output 2 3 2 2 2 2 9" xfId="59547"/>
    <cellStyle name="Output 2 3 2 2 2 3" xfId="59548"/>
    <cellStyle name="Output 2 3 2 2 2 3 2" xfId="59549"/>
    <cellStyle name="Output 2 3 2 2 2 3 3" xfId="59550"/>
    <cellStyle name="Output 2 3 2 2 2 3 4" xfId="59551"/>
    <cellStyle name="Output 2 3 2 2 2 3 5" xfId="59552"/>
    <cellStyle name="Output 2 3 2 2 2 3 6" xfId="59553"/>
    <cellStyle name="Output 2 3 2 2 2 3 7" xfId="59554"/>
    <cellStyle name="Output 2 3 2 2 2 3 8" xfId="59555"/>
    <cellStyle name="Output 2 3 2 2 2 3 9" xfId="59556"/>
    <cellStyle name="Output 2 3 2 2 2 4" xfId="59557"/>
    <cellStyle name="Output 2 3 2 2 2 4 2" xfId="59558"/>
    <cellStyle name="Output 2 3 2 2 2 4 3" xfId="59559"/>
    <cellStyle name="Output 2 3 2 2 2 4 4" xfId="59560"/>
    <cellStyle name="Output 2 3 2 2 2 4 5" xfId="59561"/>
    <cellStyle name="Output 2 3 2 2 2 4 6" xfId="59562"/>
    <cellStyle name="Output 2 3 2 2 2 4 7" xfId="59563"/>
    <cellStyle name="Output 2 3 2 2 2 4 8" xfId="59564"/>
    <cellStyle name="Output 2 3 2 2 2 4 9" xfId="59565"/>
    <cellStyle name="Output 2 3 2 2 2 5" xfId="59566"/>
    <cellStyle name="Output 2 3 2 2 2 5 2" xfId="59567"/>
    <cellStyle name="Output 2 3 2 2 2 5 3" xfId="59568"/>
    <cellStyle name="Output 2 3 2 2 2 5 4" xfId="59569"/>
    <cellStyle name="Output 2 3 2 2 2 5 5" xfId="59570"/>
    <cellStyle name="Output 2 3 2 2 2 5 6" xfId="59571"/>
    <cellStyle name="Output 2 3 2 2 2 5 7" xfId="59572"/>
    <cellStyle name="Output 2 3 2 2 2 5 8" xfId="59573"/>
    <cellStyle name="Output 2 3 2 2 2 6" xfId="59574"/>
    <cellStyle name="Output 2 3 2 2 2 6 2" xfId="59575"/>
    <cellStyle name="Output 2 3 2 2 2 6 3" xfId="59576"/>
    <cellStyle name="Output 2 3 2 2 2 6 4" xfId="59577"/>
    <cellStyle name="Output 2 3 2 2 2 6 5" xfId="59578"/>
    <cellStyle name="Output 2 3 2 2 2 6 6" xfId="59579"/>
    <cellStyle name="Output 2 3 2 2 2 6 7" xfId="59580"/>
    <cellStyle name="Output 2 3 2 2 2 6 8" xfId="59581"/>
    <cellStyle name="Output 2 3 2 2 2 7" xfId="59582"/>
    <cellStyle name="Output 2 3 2 2 2 7 2" xfId="59583"/>
    <cellStyle name="Output 2 3 2 2 2 7 3" xfId="59584"/>
    <cellStyle name="Output 2 3 2 2 2 7 4" xfId="59585"/>
    <cellStyle name="Output 2 3 2 2 2 7 5" xfId="59586"/>
    <cellStyle name="Output 2 3 2 2 2 7 6" xfId="59587"/>
    <cellStyle name="Output 2 3 2 2 2 7 7" xfId="59588"/>
    <cellStyle name="Output 2 3 2 2 2 7 8" xfId="59589"/>
    <cellStyle name="Output 2 3 2 2 2 8" xfId="59590"/>
    <cellStyle name="Output 2 3 2 2 2 9" xfId="59591"/>
    <cellStyle name="Output 2 3 2 2 20" xfId="59592"/>
    <cellStyle name="Output 2 3 2 2 21" xfId="59593"/>
    <cellStyle name="Output 2 3 2 2 22" xfId="59594"/>
    <cellStyle name="Output 2 3 2 2 23" xfId="59595"/>
    <cellStyle name="Output 2 3 2 2 24" xfId="59596"/>
    <cellStyle name="Output 2 3 2 2 25" xfId="59597"/>
    <cellStyle name="Output 2 3 2 2 26" xfId="59598"/>
    <cellStyle name="Output 2 3 2 2 27" xfId="59599"/>
    <cellStyle name="Output 2 3 2 2 3" xfId="59600"/>
    <cellStyle name="Output 2 3 2 2 3 10" xfId="59601"/>
    <cellStyle name="Output 2 3 2 2 3 11" xfId="59602"/>
    <cellStyle name="Output 2 3 2 2 3 12" xfId="59603"/>
    <cellStyle name="Output 2 3 2 2 3 13" xfId="59604"/>
    <cellStyle name="Output 2 3 2 2 3 14" xfId="59605"/>
    <cellStyle name="Output 2 3 2 2 3 15" xfId="59606"/>
    <cellStyle name="Output 2 3 2 2 3 2" xfId="59607"/>
    <cellStyle name="Output 2 3 2 2 3 2 2" xfId="59608"/>
    <cellStyle name="Output 2 3 2 2 3 2 3" xfId="59609"/>
    <cellStyle name="Output 2 3 2 2 3 2 4" xfId="59610"/>
    <cellStyle name="Output 2 3 2 2 3 2 5" xfId="59611"/>
    <cellStyle name="Output 2 3 2 2 3 2 6" xfId="59612"/>
    <cellStyle name="Output 2 3 2 2 3 2 7" xfId="59613"/>
    <cellStyle name="Output 2 3 2 2 3 2 8" xfId="59614"/>
    <cellStyle name="Output 2 3 2 2 3 3" xfId="59615"/>
    <cellStyle name="Output 2 3 2 2 3 3 2" xfId="59616"/>
    <cellStyle name="Output 2 3 2 2 3 3 3" xfId="59617"/>
    <cellStyle name="Output 2 3 2 2 3 3 4" xfId="59618"/>
    <cellStyle name="Output 2 3 2 2 3 3 5" xfId="59619"/>
    <cellStyle name="Output 2 3 2 2 3 3 6" xfId="59620"/>
    <cellStyle name="Output 2 3 2 2 3 3 7" xfId="59621"/>
    <cellStyle name="Output 2 3 2 2 3 3 8" xfId="59622"/>
    <cellStyle name="Output 2 3 2 2 3 4" xfId="59623"/>
    <cellStyle name="Output 2 3 2 2 3 4 2" xfId="59624"/>
    <cellStyle name="Output 2 3 2 2 3 4 3" xfId="59625"/>
    <cellStyle name="Output 2 3 2 2 3 4 4" xfId="59626"/>
    <cellStyle name="Output 2 3 2 2 3 4 5" xfId="59627"/>
    <cellStyle name="Output 2 3 2 2 3 4 6" xfId="59628"/>
    <cellStyle name="Output 2 3 2 2 3 4 7" xfId="59629"/>
    <cellStyle name="Output 2 3 2 2 3 4 8" xfId="59630"/>
    <cellStyle name="Output 2 3 2 2 3 5" xfId="59631"/>
    <cellStyle name="Output 2 3 2 2 3 5 2" xfId="59632"/>
    <cellStyle name="Output 2 3 2 2 3 5 3" xfId="59633"/>
    <cellStyle name="Output 2 3 2 2 3 5 4" xfId="59634"/>
    <cellStyle name="Output 2 3 2 2 3 5 5" xfId="59635"/>
    <cellStyle name="Output 2 3 2 2 3 5 6" xfId="59636"/>
    <cellStyle name="Output 2 3 2 2 3 5 7" xfId="59637"/>
    <cellStyle name="Output 2 3 2 2 3 5 8" xfId="59638"/>
    <cellStyle name="Output 2 3 2 2 3 6" xfId="59639"/>
    <cellStyle name="Output 2 3 2 2 3 6 2" xfId="59640"/>
    <cellStyle name="Output 2 3 2 2 3 6 3" xfId="59641"/>
    <cellStyle name="Output 2 3 2 2 3 6 4" xfId="59642"/>
    <cellStyle name="Output 2 3 2 2 3 6 5" xfId="59643"/>
    <cellStyle name="Output 2 3 2 2 3 6 6" xfId="59644"/>
    <cellStyle name="Output 2 3 2 2 3 6 7" xfId="59645"/>
    <cellStyle name="Output 2 3 2 2 3 6 8" xfId="59646"/>
    <cellStyle name="Output 2 3 2 2 3 7" xfId="59647"/>
    <cellStyle name="Output 2 3 2 2 3 7 2" xfId="59648"/>
    <cellStyle name="Output 2 3 2 2 3 7 3" xfId="59649"/>
    <cellStyle name="Output 2 3 2 2 3 7 4" xfId="59650"/>
    <cellStyle name="Output 2 3 2 2 3 7 5" xfId="59651"/>
    <cellStyle name="Output 2 3 2 2 3 7 6" xfId="59652"/>
    <cellStyle name="Output 2 3 2 2 3 7 7" xfId="59653"/>
    <cellStyle name="Output 2 3 2 2 3 7 8" xfId="59654"/>
    <cellStyle name="Output 2 3 2 2 3 8" xfId="59655"/>
    <cellStyle name="Output 2 3 2 2 3 9" xfId="59656"/>
    <cellStyle name="Output 2 3 2 2 4" xfId="59657"/>
    <cellStyle name="Output 2 3 2 2 4 2" xfId="59658"/>
    <cellStyle name="Output 2 3 2 2 4 3" xfId="59659"/>
    <cellStyle name="Output 2 3 2 2 4 4" xfId="59660"/>
    <cellStyle name="Output 2 3 2 2 4 5" xfId="59661"/>
    <cellStyle name="Output 2 3 2 2 4 6" xfId="59662"/>
    <cellStyle name="Output 2 3 2 2 4 7" xfId="59663"/>
    <cellStyle name="Output 2 3 2 2 4 8" xfId="59664"/>
    <cellStyle name="Output 2 3 2 2 4 9" xfId="59665"/>
    <cellStyle name="Output 2 3 2 2 5" xfId="59666"/>
    <cellStyle name="Output 2 3 2 2 5 2" xfId="59667"/>
    <cellStyle name="Output 2 3 2 2 5 3" xfId="59668"/>
    <cellStyle name="Output 2 3 2 2 5 4" xfId="59669"/>
    <cellStyle name="Output 2 3 2 2 5 5" xfId="59670"/>
    <cellStyle name="Output 2 3 2 2 5 6" xfId="59671"/>
    <cellStyle name="Output 2 3 2 2 5 7" xfId="59672"/>
    <cellStyle name="Output 2 3 2 2 5 8" xfId="59673"/>
    <cellStyle name="Output 2 3 2 2 5 9" xfId="59674"/>
    <cellStyle name="Output 2 3 2 2 6" xfId="59675"/>
    <cellStyle name="Output 2 3 2 2 6 2" xfId="59676"/>
    <cellStyle name="Output 2 3 2 2 6 3" xfId="59677"/>
    <cellStyle name="Output 2 3 2 2 6 4" xfId="59678"/>
    <cellStyle name="Output 2 3 2 2 6 5" xfId="59679"/>
    <cellStyle name="Output 2 3 2 2 6 6" xfId="59680"/>
    <cellStyle name="Output 2 3 2 2 6 7" xfId="59681"/>
    <cellStyle name="Output 2 3 2 2 6 8" xfId="59682"/>
    <cellStyle name="Output 2 3 2 2 6 9" xfId="59683"/>
    <cellStyle name="Output 2 3 2 2 7" xfId="59684"/>
    <cellStyle name="Output 2 3 2 2 7 2" xfId="59685"/>
    <cellStyle name="Output 2 3 2 2 7 3" xfId="59686"/>
    <cellStyle name="Output 2 3 2 2 7 4" xfId="59687"/>
    <cellStyle name="Output 2 3 2 2 7 5" xfId="59688"/>
    <cellStyle name="Output 2 3 2 2 7 6" xfId="59689"/>
    <cellStyle name="Output 2 3 2 2 7 7" xfId="59690"/>
    <cellStyle name="Output 2 3 2 2 7 8" xfId="59691"/>
    <cellStyle name="Output 2 3 2 2 8" xfId="59692"/>
    <cellStyle name="Output 2 3 2 2 8 2" xfId="59693"/>
    <cellStyle name="Output 2 3 2 2 8 3" xfId="59694"/>
    <cellStyle name="Output 2 3 2 2 8 4" xfId="59695"/>
    <cellStyle name="Output 2 3 2 2 8 5" xfId="59696"/>
    <cellStyle name="Output 2 3 2 2 8 6" xfId="59697"/>
    <cellStyle name="Output 2 3 2 2 8 7" xfId="59698"/>
    <cellStyle name="Output 2 3 2 2 8 8" xfId="59699"/>
    <cellStyle name="Output 2 3 2 2 9" xfId="59700"/>
    <cellStyle name="Output 2 3 2 2 9 2" xfId="59701"/>
    <cellStyle name="Output 2 3 2 2 9 3" xfId="59702"/>
    <cellStyle name="Output 2 3 2 2 9 4" xfId="59703"/>
    <cellStyle name="Output 2 3 2 2 9 5" xfId="59704"/>
    <cellStyle name="Output 2 3 2 2 9 6" xfId="59705"/>
    <cellStyle name="Output 2 3 2 2 9 7" xfId="59706"/>
    <cellStyle name="Output 2 3 2 2 9 8" xfId="59707"/>
    <cellStyle name="Output 2 3 2 20" xfId="59708"/>
    <cellStyle name="Output 2 3 2 21" xfId="59709"/>
    <cellStyle name="Output 2 3 2 22" xfId="59710"/>
    <cellStyle name="Output 2 3 2 23" xfId="59711"/>
    <cellStyle name="Output 2 3 2 24" xfId="59712"/>
    <cellStyle name="Output 2 3 2 25" xfId="59713"/>
    <cellStyle name="Output 2 3 2 3" xfId="59714"/>
    <cellStyle name="Output 2 3 2 3 10" xfId="59715"/>
    <cellStyle name="Output 2 3 2 3 11" xfId="59716"/>
    <cellStyle name="Output 2 3 2 3 12" xfId="59717"/>
    <cellStyle name="Output 2 3 2 3 13" xfId="59718"/>
    <cellStyle name="Output 2 3 2 3 14" xfId="59719"/>
    <cellStyle name="Output 2 3 2 3 15" xfId="59720"/>
    <cellStyle name="Output 2 3 2 3 16" xfId="59721"/>
    <cellStyle name="Output 2 3 2 3 17" xfId="59722"/>
    <cellStyle name="Output 2 3 2 3 18" xfId="59723"/>
    <cellStyle name="Output 2 3 2 3 19" xfId="59724"/>
    <cellStyle name="Output 2 3 2 3 2" xfId="59725"/>
    <cellStyle name="Output 2 3 2 3 2 2" xfId="59726"/>
    <cellStyle name="Output 2 3 2 3 2 3" xfId="59727"/>
    <cellStyle name="Output 2 3 2 3 2 4" xfId="59728"/>
    <cellStyle name="Output 2 3 2 3 2 5" xfId="59729"/>
    <cellStyle name="Output 2 3 2 3 2 6" xfId="59730"/>
    <cellStyle name="Output 2 3 2 3 2 7" xfId="59731"/>
    <cellStyle name="Output 2 3 2 3 2 8" xfId="59732"/>
    <cellStyle name="Output 2 3 2 3 2 9" xfId="59733"/>
    <cellStyle name="Output 2 3 2 3 20" xfId="59734"/>
    <cellStyle name="Output 2 3 2 3 21" xfId="59735"/>
    <cellStyle name="Output 2 3 2 3 22" xfId="59736"/>
    <cellStyle name="Output 2 3 2 3 23" xfId="59737"/>
    <cellStyle name="Output 2 3 2 3 24" xfId="59738"/>
    <cellStyle name="Output 2 3 2 3 3" xfId="59739"/>
    <cellStyle name="Output 2 3 2 3 3 2" xfId="59740"/>
    <cellStyle name="Output 2 3 2 3 3 3" xfId="59741"/>
    <cellStyle name="Output 2 3 2 3 3 4" xfId="59742"/>
    <cellStyle name="Output 2 3 2 3 3 5" xfId="59743"/>
    <cellStyle name="Output 2 3 2 3 3 6" xfId="59744"/>
    <cellStyle name="Output 2 3 2 3 3 7" xfId="59745"/>
    <cellStyle name="Output 2 3 2 3 3 8" xfId="59746"/>
    <cellStyle name="Output 2 3 2 3 3 9" xfId="59747"/>
    <cellStyle name="Output 2 3 2 3 4" xfId="59748"/>
    <cellStyle name="Output 2 3 2 3 4 2" xfId="59749"/>
    <cellStyle name="Output 2 3 2 3 4 3" xfId="59750"/>
    <cellStyle name="Output 2 3 2 3 4 4" xfId="59751"/>
    <cellStyle name="Output 2 3 2 3 4 5" xfId="59752"/>
    <cellStyle name="Output 2 3 2 3 4 6" xfId="59753"/>
    <cellStyle name="Output 2 3 2 3 4 7" xfId="59754"/>
    <cellStyle name="Output 2 3 2 3 4 8" xfId="59755"/>
    <cellStyle name="Output 2 3 2 3 4 9" xfId="59756"/>
    <cellStyle name="Output 2 3 2 3 5" xfId="59757"/>
    <cellStyle name="Output 2 3 2 3 5 2" xfId="59758"/>
    <cellStyle name="Output 2 3 2 3 5 3" xfId="59759"/>
    <cellStyle name="Output 2 3 2 3 5 4" xfId="59760"/>
    <cellStyle name="Output 2 3 2 3 5 5" xfId="59761"/>
    <cellStyle name="Output 2 3 2 3 5 6" xfId="59762"/>
    <cellStyle name="Output 2 3 2 3 5 7" xfId="59763"/>
    <cellStyle name="Output 2 3 2 3 5 8" xfId="59764"/>
    <cellStyle name="Output 2 3 2 3 6" xfId="59765"/>
    <cellStyle name="Output 2 3 2 3 6 2" xfId="59766"/>
    <cellStyle name="Output 2 3 2 3 6 3" xfId="59767"/>
    <cellStyle name="Output 2 3 2 3 6 4" xfId="59768"/>
    <cellStyle name="Output 2 3 2 3 6 5" xfId="59769"/>
    <cellStyle name="Output 2 3 2 3 6 6" xfId="59770"/>
    <cellStyle name="Output 2 3 2 3 6 7" xfId="59771"/>
    <cellStyle name="Output 2 3 2 3 6 8" xfId="59772"/>
    <cellStyle name="Output 2 3 2 3 7" xfId="59773"/>
    <cellStyle name="Output 2 3 2 3 7 2" xfId="59774"/>
    <cellStyle name="Output 2 3 2 3 7 3" xfId="59775"/>
    <cellStyle name="Output 2 3 2 3 7 4" xfId="59776"/>
    <cellStyle name="Output 2 3 2 3 7 5" xfId="59777"/>
    <cellStyle name="Output 2 3 2 3 7 6" xfId="59778"/>
    <cellStyle name="Output 2 3 2 3 7 7" xfId="59779"/>
    <cellStyle name="Output 2 3 2 3 7 8" xfId="59780"/>
    <cellStyle name="Output 2 3 2 3 8" xfId="59781"/>
    <cellStyle name="Output 2 3 2 3 9" xfId="59782"/>
    <cellStyle name="Output 2 3 2 4" xfId="59783"/>
    <cellStyle name="Output 2 3 2 4 2" xfId="59784"/>
    <cellStyle name="Output 2 3 2 4 3" xfId="59785"/>
    <cellStyle name="Output 2 3 2 4 4" xfId="59786"/>
    <cellStyle name="Output 2 3 2 4 5" xfId="59787"/>
    <cellStyle name="Output 2 3 2 4 6" xfId="59788"/>
    <cellStyle name="Output 2 3 2 4 7" xfId="59789"/>
    <cellStyle name="Output 2 3 2 4 8" xfId="59790"/>
    <cellStyle name="Output 2 3 2 4 9" xfId="59791"/>
    <cellStyle name="Output 2 3 2 5" xfId="59792"/>
    <cellStyle name="Output 2 3 2 5 2" xfId="59793"/>
    <cellStyle name="Output 2 3 2 5 3" xfId="59794"/>
    <cellStyle name="Output 2 3 2 5 4" xfId="59795"/>
    <cellStyle name="Output 2 3 2 5 5" xfId="59796"/>
    <cellStyle name="Output 2 3 2 5 6" xfId="59797"/>
    <cellStyle name="Output 2 3 2 5 7" xfId="59798"/>
    <cellStyle name="Output 2 3 2 5 8" xfId="59799"/>
    <cellStyle name="Output 2 3 2 5 9" xfId="59800"/>
    <cellStyle name="Output 2 3 2 6" xfId="59801"/>
    <cellStyle name="Output 2 3 2 6 2" xfId="59802"/>
    <cellStyle name="Output 2 3 2 6 3" xfId="59803"/>
    <cellStyle name="Output 2 3 2 6 4" xfId="59804"/>
    <cellStyle name="Output 2 3 2 6 5" xfId="59805"/>
    <cellStyle name="Output 2 3 2 6 6" xfId="59806"/>
    <cellStyle name="Output 2 3 2 6 7" xfId="59807"/>
    <cellStyle name="Output 2 3 2 6 8" xfId="59808"/>
    <cellStyle name="Output 2 3 2 6 9" xfId="59809"/>
    <cellStyle name="Output 2 3 2 7" xfId="59810"/>
    <cellStyle name="Output 2 3 2 7 2" xfId="59811"/>
    <cellStyle name="Output 2 3 2 7 3" xfId="59812"/>
    <cellStyle name="Output 2 3 2 7 4" xfId="59813"/>
    <cellStyle name="Output 2 3 2 7 5" xfId="59814"/>
    <cellStyle name="Output 2 3 2 7 6" xfId="59815"/>
    <cellStyle name="Output 2 3 2 7 7" xfId="59816"/>
    <cellStyle name="Output 2 3 2 7 8" xfId="59817"/>
    <cellStyle name="Output 2 3 2 7 9" xfId="59818"/>
    <cellStyle name="Output 2 3 2 8" xfId="59819"/>
    <cellStyle name="Output 2 3 2 8 2" xfId="59820"/>
    <cellStyle name="Output 2 3 2 8 3" xfId="59821"/>
    <cellStyle name="Output 2 3 2 8 4" xfId="59822"/>
    <cellStyle name="Output 2 3 2 8 5" xfId="59823"/>
    <cellStyle name="Output 2 3 2 8 6" xfId="59824"/>
    <cellStyle name="Output 2 3 2 8 7" xfId="59825"/>
    <cellStyle name="Output 2 3 2 8 8" xfId="59826"/>
    <cellStyle name="Output 2 3 2 8 9" xfId="59827"/>
    <cellStyle name="Output 2 3 2 9" xfId="59828"/>
    <cellStyle name="Output 2 3 2 9 2" xfId="59829"/>
    <cellStyle name="Output 2 3 2 9 3" xfId="59830"/>
    <cellStyle name="Output 2 3 2 9 4" xfId="59831"/>
    <cellStyle name="Output 2 3 2 9 5" xfId="59832"/>
    <cellStyle name="Output 2 3 2 9 6" xfId="59833"/>
    <cellStyle name="Output 2 3 2 9 7" xfId="59834"/>
    <cellStyle name="Output 2 3 2 9 8" xfId="59835"/>
    <cellStyle name="Output 2 3 20" xfId="59836"/>
    <cellStyle name="Output 2 3 21" xfId="59837"/>
    <cellStyle name="Output 2 3 22" xfId="59838"/>
    <cellStyle name="Output 2 3 23" xfId="59839"/>
    <cellStyle name="Output 2 3 24" xfId="59840"/>
    <cellStyle name="Output 2 3 3" xfId="9781"/>
    <cellStyle name="Output 2 3 3 10" xfId="59841"/>
    <cellStyle name="Output 2 3 3 10 2" xfId="59842"/>
    <cellStyle name="Output 2 3 3 10 3" xfId="59843"/>
    <cellStyle name="Output 2 3 3 10 4" xfId="59844"/>
    <cellStyle name="Output 2 3 3 10 5" xfId="59845"/>
    <cellStyle name="Output 2 3 3 10 6" xfId="59846"/>
    <cellStyle name="Output 2 3 3 10 7" xfId="59847"/>
    <cellStyle name="Output 2 3 3 10 8" xfId="59848"/>
    <cellStyle name="Output 2 3 3 11" xfId="59849"/>
    <cellStyle name="Output 2 3 3 11 2" xfId="59850"/>
    <cellStyle name="Output 2 3 3 11 3" xfId="59851"/>
    <cellStyle name="Output 2 3 3 11 4" xfId="59852"/>
    <cellStyle name="Output 2 3 3 11 5" xfId="59853"/>
    <cellStyle name="Output 2 3 3 11 6" xfId="59854"/>
    <cellStyle name="Output 2 3 3 11 7" xfId="59855"/>
    <cellStyle name="Output 2 3 3 11 8" xfId="59856"/>
    <cellStyle name="Output 2 3 3 12" xfId="59857"/>
    <cellStyle name="Output 2 3 3 13" xfId="59858"/>
    <cellStyle name="Output 2 3 3 14" xfId="59859"/>
    <cellStyle name="Output 2 3 3 15" xfId="59860"/>
    <cellStyle name="Output 2 3 3 16" xfId="59861"/>
    <cellStyle name="Output 2 3 3 17" xfId="59862"/>
    <cellStyle name="Output 2 3 3 18" xfId="59863"/>
    <cellStyle name="Output 2 3 3 19" xfId="59864"/>
    <cellStyle name="Output 2 3 3 2" xfId="59865"/>
    <cellStyle name="Output 2 3 3 2 10" xfId="59866"/>
    <cellStyle name="Output 2 3 3 2 10 2" xfId="59867"/>
    <cellStyle name="Output 2 3 3 2 10 3" xfId="59868"/>
    <cellStyle name="Output 2 3 3 2 10 4" xfId="59869"/>
    <cellStyle name="Output 2 3 3 2 10 5" xfId="59870"/>
    <cellStyle name="Output 2 3 3 2 10 6" xfId="59871"/>
    <cellStyle name="Output 2 3 3 2 10 7" xfId="59872"/>
    <cellStyle name="Output 2 3 3 2 10 8" xfId="59873"/>
    <cellStyle name="Output 2 3 3 2 11" xfId="59874"/>
    <cellStyle name="Output 2 3 3 2 12" xfId="59875"/>
    <cellStyle name="Output 2 3 3 2 13" xfId="59876"/>
    <cellStyle name="Output 2 3 3 2 14" xfId="59877"/>
    <cellStyle name="Output 2 3 3 2 15" xfId="59878"/>
    <cellStyle name="Output 2 3 3 2 16" xfId="59879"/>
    <cellStyle name="Output 2 3 3 2 17" xfId="59880"/>
    <cellStyle name="Output 2 3 3 2 18" xfId="59881"/>
    <cellStyle name="Output 2 3 3 2 19" xfId="59882"/>
    <cellStyle name="Output 2 3 3 2 2" xfId="59883"/>
    <cellStyle name="Output 2 3 3 2 2 10" xfId="59884"/>
    <cellStyle name="Output 2 3 3 2 2 11" xfId="59885"/>
    <cellStyle name="Output 2 3 3 2 2 12" xfId="59886"/>
    <cellStyle name="Output 2 3 3 2 2 13" xfId="59887"/>
    <cellStyle name="Output 2 3 3 2 2 14" xfId="59888"/>
    <cellStyle name="Output 2 3 3 2 2 15" xfId="59889"/>
    <cellStyle name="Output 2 3 3 2 2 16" xfId="59890"/>
    <cellStyle name="Output 2 3 3 2 2 17" xfId="59891"/>
    <cellStyle name="Output 2 3 3 2 2 18" xfId="59892"/>
    <cellStyle name="Output 2 3 3 2 2 19" xfId="59893"/>
    <cellStyle name="Output 2 3 3 2 2 2" xfId="59894"/>
    <cellStyle name="Output 2 3 3 2 2 2 10" xfId="59895"/>
    <cellStyle name="Output 2 3 3 2 2 2 11" xfId="59896"/>
    <cellStyle name="Output 2 3 3 2 2 2 12" xfId="59897"/>
    <cellStyle name="Output 2 3 3 2 2 2 13" xfId="59898"/>
    <cellStyle name="Output 2 3 3 2 2 2 14" xfId="59899"/>
    <cellStyle name="Output 2 3 3 2 2 2 15" xfId="59900"/>
    <cellStyle name="Output 2 3 3 2 2 2 2" xfId="59901"/>
    <cellStyle name="Output 2 3 3 2 2 2 2 2" xfId="59902"/>
    <cellStyle name="Output 2 3 3 2 2 2 2 3" xfId="59903"/>
    <cellStyle name="Output 2 3 3 2 2 2 2 4" xfId="59904"/>
    <cellStyle name="Output 2 3 3 2 2 2 2 5" xfId="59905"/>
    <cellStyle name="Output 2 3 3 2 2 2 2 6" xfId="59906"/>
    <cellStyle name="Output 2 3 3 2 2 2 2 7" xfId="59907"/>
    <cellStyle name="Output 2 3 3 2 2 2 2 8" xfId="59908"/>
    <cellStyle name="Output 2 3 3 2 2 2 2 9" xfId="59909"/>
    <cellStyle name="Output 2 3 3 2 2 2 3" xfId="59910"/>
    <cellStyle name="Output 2 3 3 2 2 2 3 2" xfId="59911"/>
    <cellStyle name="Output 2 3 3 2 2 2 3 3" xfId="59912"/>
    <cellStyle name="Output 2 3 3 2 2 2 3 4" xfId="59913"/>
    <cellStyle name="Output 2 3 3 2 2 2 3 5" xfId="59914"/>
    <cellStyle name="Output 2 3 3 2 2 2 3 6" xfId="59915"/>
    <cellStyle name="Output 2 3 3 2 2 2 3 7" xfId="59916"/>
    <cellStyle name="Output 2 3 3 2 2 2 3 8" xfId="59917"/>
    <cellStyle name="Output 2 3 3 2 2 2 3 9" xfId="59918"/>
    <cellStyle name="Output 2 3 3 2 2 2 4" xfId="59919"/>
    <cellStyle name="Output 2 3 3 2 2 2 4 2" xfId="59920"/>
    <cellStyle name="Output 2 3 3 2 2 2 4 3" xfId="59921"/>
    <cellStyle name="Output 2 3 3 2 2 2 4 4" xfId="59922"/>
    <cellStyle name="Output 2 3 3 2 2 2 4 5" xfId="59923"/>
    <cellStyle name="Output 2 3 3 2 2 2 4 6" xfId="59924"/>
    <cellStyle name="Output 2 3 3 2 2 2 4 7" xfId="59925"/>
    <cellStyle name="Output 2 3 3 2 2 2 4 8" xfId="59926"/>
    <cellStyle name="Output 2 3 3 2 2 2 4 9" xfId="59927"/>
    <cellStyle name="Output 2 3 3 2 2 2 5" xfId="59928"/>
    <cellStyle name="Output 2 3 3 2 2 2 5 2" xfId="59929"/>
    <cellStyle name="Output 2 3 3 2 2 2 5 3" xfId="59930"/>
    <cellStyle name="Output 2 3 3 2 2 2 5 4" xfId="59931"/>
    <cellStyle name="Output 2 3 3 2 2 2 5 5" xfId="59932"/>
    <cellStyle name="Output 2 3 3 2 2 2 5 6" xfId="59933"/>
    <cellStyle name="Output 2 3 3 2 2 2 5 7" xfId="59934"/>
    <cellStyle name="Output 2 3 3 2 2 2 5 8" xfId="59935"/>
    <cellStyle name="Output 2 3 3 2 2 2 6" xfId="59936"/>
    <cellStyle name="Output 2 3 3 2 2 2 6 2" xfId="59937"/>
    <cellStyle name="Output 2 3 3 2 2 2 6 3" xfId="59938"/>
    <cellStyle name="Output 2 3 3 2 2 2 6 4" xfId="59939"/>
    <cellStyle name="Output 2 3 3 2 2 2 6 5" xfId="59940"/>
    <cellStyle name="Output 2 3 3 2 2 2 6 6" xfId="59941"/>
    <cellStyle name="Output 2 3 3 2 2 2 6 7" xfId="59942"/>
    <cellStyle name="Output 2 3 3 2 2 2 6 8" xfId="59943"/>
    <cellStyle name="Output 2 3 3 2 2 2 7" xfId="59944"/>
    <cellStyle name="Output 2 3 3 2 2 2 7 2" xfId="59945"/>
    <cellStyle name="Output 2 3 3 2 2 2 7 3" xfId="59946"/>
    <cellStyle name="Output 2 3 3 2 2 2 7 4" xfId="59947"/>
    <cellStyle name="Output 2 3 3 2 2 2 7 5" xfId="59948"/>
    <cellStyle name="Output 2 3 3 2 2 2 7 6" xfId="59949"/>
    <cellStyle name="Output 2 3 3 2 2 2 7 7" xfId="59950"/>
    <cellStyle name="Output 2 3 3 2 2 2 7 8" xfId="59951"/>
    <cellStyle name="Output 2 3 3 2 2 2 8" xfId="59952"/>
    <cellStyle name="Output 2 3 3 2 2 2 9" xfId="59953"/>
    <cellStyle name="Output 2 3 3 2 2 20" xfId="59954"/>
    <cellStyle name="Output 2 3 3 2 2 21" xfId="59955"/>
    <cellStyle name="Output 2 3 3 2 2 22" xfId="59956"/>
    <cellStyle name="Output 2 3 3 2 2 23" xfId="59957"/>
    <cellStyle name="Output 2 3 3 2 2 24" xfId="59958"/>
    <cellStyle name="Output 2 3 3 2 2 25" xfId="59959"/>
    <cellStyle name="Output 2 3 3 2 2 26" xfId="59960"/>
    <cellStyle name="Output 2 3 3 2 2 27" xfId="59961"/>
    <cellStyle name="Output 2 3 3 2 2 3" xfId="59962"/>
    <cellStyle name="Output 2 3 3 2 2 3 10" xfId="59963"/>
    <cellStyle name="Output 2 3 3 2 2 3 11" xfId="59964"/>
    <cellStyle name="Output 2 3 3 2 2 3 12" xfId="59965"/>
    <cellStyle name="Output 2 3 3 2 2 3 13" xfId="59966"/>
    <cellStyle name="Output 2 3 3 2 2 3 14" xfId="59967"/>
    <cellStyle name="Output 2 3 3 2 2 3 15" xfId="59968"/>
    <cellStyle name="Output 2 3 3 2 2 3 2" xfId="59969"/>
    <cellStyle name="Output 2 3 3 2 2 3 2 2" xfId="59970"/>
    <cellStyle name="Output 2 3 3 2 2 3 2 3" xfId="59971"/>
    <cellStyle name="Output 2 3 3 2 2 3 2 4" xfId="59972"/>
    <cellStyle name="Output 2 3 3 2 2 3 2 5" xfId="59973"/>
    <cellStyle name="Output 2 3 3 2 2 3 2 6" xfId="59974"/>
    <cellStyle name="Output 2 3 3 2 2 3 2 7" xfId="59975"/>
    <cellStyle name="Output 2 3 3 2 2 3 2 8" xfId="59976"/>
    <cellStyle name="Output 2 3 3 2 2 3 3" xfId="59977"/>
    <cellStyle name="Output 2 3 3 2 2 3 3 2" xfId="59978"/>
    <cellStyle name="Output 2 3 3 2 2 3 3 3" xfId="59979"/>
    <cellStyle name="Output 2 3 3 2 2 3 3 4" xfId="59980"/>
    <cellStyle name="Output 2 3 3 2 2 3 3 5" xfId="59981"/>
    <cellStyle name="Output 2 3 3 2 2 3 3 6" xfId="59982"/>
    <cellStyle name="Output 2 3 3 2 2 3 3 7" xfId="59983"/>
    <cellStyle name="Output 2 3 3 2 2 3 3 8" xfId="59984"/>
    <cellStyle name="Output 2 3 3 2 2 3 4" xfId="59985"/>
    <cellStyle name="Output 2 3 3 2 2 3 4 2" xfId="59986"/>
    <cellStyle name="Output 2 3 3 2 2 3 4 3" xfId="59987"/>
    <cellStyle name="Output 2 3 3 2 2 3 4 4" xfId="59988"/>
    <cellStyle name="Output 2 3 3 2 2 3 4 5" xfId="59989"/>
    <cellStyle name="Output 2 3 3 2 2 3 4 6" xfId="59990"/>
    <cellStyle name="Output 2 3 3 2 2 3 4 7" xfId="59991"/>
    <cellStyle name="Output 2 3 3 2 2 3 4 8" xfId="59992"/>
    <cellStyle name="Output 2 3 3 2 2 3 5" xfId="59993"/>
    <cellStyle name="Output 2 3 3 2 2 3 5 2" xfId="59994"/>
    <cellStyle name="Output 2 3 3 2 2 3 5 3" xfId="59995"/>
    <cellStyle name="Output 2 3 3 2 2 3 5 4" xfId="59996"/>
    <cellStyle name="Output 2 3 3 2 2 3 5 5" xfId="59997"/>
    <cellStyle name="Output 2 3 3 2 2 3 5 6" xfId="59998"/>
    <cellStyle name="Output 2 3 3 2 2 3 5 7" xfId="59999"/>
    <cellStyle name="Output 2 3 3 2 2 3 5 8" xfId="60000"/>
    <cellStyle name="Output 2 3 3 2 2 3 6" xfId="60001"/>
    <cellStyle name="Output 2 3 3 2 2 3 6 2" xfId="60002"/>
    <cellStyle name="Output 2 3 3 2 2 3 6 3" xfId="60003"/>
    <cellStyle name="Output 2 3 3 2 2 3 6 4" xfId="60004"/>
    <cellStyle name="Output 2 3 3 2 2 3 6 5" xfId="60005"/>
    <cellStyle name="Output 2 3 3 2 2 3 6 6" xfId="60006"/>
    <cellStyle name="Output 2 3 3 2 2 3 6 7" xfId="60007"/>
    <cellStyle name="Output 2 3 3 2 2 3 6 8" xfId="60008"/>
    <cellStyle name="Output 2 3 3 2 2 3 7" xfId="60009"/>
    <cellStyle name="Output 2 3 3 2 2 3 7 2" xfId="60010"/>
    <cellStyle name="Output 2 3 3 2 2 3 7 3" xfId="60011"/>
    <cellStyle name="Output 2 3 3 2 2 3 7 4" xfId="60012"/>
    <cellStyle name="Output 2 3 3 2 2 3 7 5" xfId="60013"/>
    <cellStyle name="Output 2 3 3 2 2 3 7 6" xfId="60014"/>
    <cellStyle name="Output 2 3 3 2 2 3 7 7" xfId="60015"/>
    <cellStyle name="Output 2 3 3 2 2 3 7 8" xfId="60016"/>
    <cellStyle name="Output 2 3 3 2 2 3 8" xfId="60017"/>
    <cellStyle name="Output 2 3 3 2 2 3 9" xfId="60018"/>
    <cellStyle name="Output 2 3 3 2 2 4" xfId="60019"/>
    <cellStyle name="Output 2 3 3 2 2 4 2" xfId="60020"/>
    <cellStyle name="Output 2 3 3 2 2 4 3" xfId="60021"/>
    <cellStyle name="Output 2 3 3 2 2 4 4" xfId="60022"/>
    <cellStyle name="Output 2 3 3 2 2 4 5" xfId="60023"/>
    <cellStyle name="Output 2 3 3 2 2 4 6" xfId="60024"/>
    <cellStyle name="Output 2 3 3 2 2 4 7" xfId="60025"/>
    <cellStyle name="Output 2 3 3 2 2 4 8" xfId="60026"/>
    <cellStyle name="Output 2 3 3 2 2 4 9" xfId="60027"/>
    <cellStyle name="Output 2 3 3 2 2 5" xfId="60028"/>
    <cellStyle name="Output 2 3 3 2 2 5 2" xfId="60029"/>
    <cellStyle name="Output 2 3 3 2 2 5 3" xfId="60030"/>
    <cellStyle name="Output 2 3 3 2 2 5 4" xfId="60031"/>
    <cellStyle name="Output 2 3 3 2 2 5 5" xfId="60032"/>
    <cellStyle name="Output 2 3 3 2 2 5 6" xfId="60033"/>
    <cellStyle name="Output 2 3 3 2 2 5 7" xfId="60034"/>
    <cellStyle name="Output 2 3 3 2 2 5 8" xfId="60035"/>
    <cellStyle name="Output 2 3 3 2 2 5 9" xfId="60036"/>
    <cellStyle name="Output 2 3 3 2 2 6" xfId="60037"/>
    <cellStyle name="Output 2 3 3 2 2 6 2" xfId="60038"/>
    <cellStyle name="Output 2 3 3 2 2 6 3" xfId="60039"/>
    <cellStyle name="Output 2 3 3 2 2 6 4" xfId="60040"/>
    <cellStyle name="Output 2 3 3 2 2 6 5" xfId="60041"/>
    <cellStyle name="Output 2 3 3 2 2 6 6" xfId="60042"/>
    <cellStyle name="Output 2 3 3 2 2 6 7" xfId="60043"/>
    <cellStyle name="Output 2 3 3 2 2 6 8" xfId="60044"/>
    <cellStyle name="Output 2 3 3 2 2 6 9" xfId="60045"/>
    <cellStyle name="Output 2 3 3 2 2 7" xfId="60046"/>
    <cellStyle name="Output 2 3 3 2 2 7 2" xfId="60047"/>
    <cellStyle name="Output 2 3 3 2 2 7 3" xfId="60048"/>
    <cellStyle name="Output 2 3 3 2 2 7 4" xfId="60049"/>
    <cellStyle name="Output 2 3 3 2 2 7 5" xfId="60050"/>
    <cellStyle name="Output 2 3 3 2 2 7 6" xfId="60051"/>
    <cellStyle name="Output 2 3 3 2 2 7 7" xfId="60052"/>
    <cellStyle name="Output 2 3 3 2 2 7 8" xfId="60053"/>
    <cellStyle name="Output 2 3 3 2 2 8" xfId="60054"/>
    <cellStyle name="Output 2 3 3 2 2 8 2" xfId="60055"/>
    <cellStyle name="Output 2 3 3 2 2 8 3" xfId="60056"/>
    <cellStyle name="Output 2 3 3 2 2 8 4" xfId="60057"/>
    <cellStyle name="Output 2 3 3 2 2 8 5" xfId="60058"/>
    <cellStyle name="Output 2 3 3 2 2 8 6" xfId="60059"/>
    <cellStyle name="Output 2 3 3 2 2 8 7" xfId="60060"/>
    <cellStyle name="Output 2 3 3 2 2 8 8" xfId="60061"/>
    <cellStyle name="Output 2 3 3 2 2 9" xfId="60062"/>
    <cellStyle name="Output 2 3 3 2 2 9 2" xfId="60063"/>
    <cellStyle name="Output 2 3 3 2 2 9 3" xfId="60064"/>
    <cellStyle name="Output 2 3 3 2 2 9 4" xfId="60065"/>
    <cellStyle name="Output 2 3 3 2 2 9 5" xfId="60066"/>
    <cellStyle name="Output 2 3 3 2 2 9 6" xfId="60067"/>
    <cellStyle name="Output 2 3 3 2 2 9 7" xfId="60068"/>
    <cellStyle name="Output 2 3 3 2 2 9 8" xfId="60069"/>
    <cellStyle name="Output 2 3 3 2 20" xfId="60070"/>
    <cellStyle name="Output 2 3 3 2 21" xfId="60071"/>
    <cellStyle name="Output 2 3 3 2 22" xfId="60072"/>
    <cellStyle name="Output 2 3 3 2 23" xfId="60073"/>
    <cellStyle name="Output 2 3 3 2 24" xfId="60074"/>
    <cellStyle name="Output 2 3 3 2 25" xfId="60075"/>
    <cellStyle name="Output 2 3 3 2 3" xfId="60076"/>
    <cellStyle name="Output 2 3 3 2 3 10" xfId="60077"/>
    <cellStyle name="Output 2 3 3 2 3 11" xfId="60078"/>
    <cellStyle name="Output 2 3 3 2 3 12" xfId="60079"/>
    <cellStyle name="Output 2 3 3 2 3 13" xfId="60080"/>
    <cellStyle name="Output 2 3 3 2 3 14" xfId="60081"/>
    <cellStyle name="Output 2 3 3 2 3 15" xfId="60082"/>
    <cellStyle name="Output 2 3 3 2 3 16" xfId="60083"/>
    <cellStyle name="Output 2 3 3 2 3 17" xfId="60084"/>
    <cellStyle name="Output 2 3 3 2 3 18" xfId="60085"/>
    <cellStyle name="Output 2 3 3 2 3 19" xfId="60086"/>
    <cellStyle name="Output 2 3 3 2 3 2" xfId="60087"/>
    <cellStyle name="Output 2 3 3 2 3 2 2" xfId="60088"/>
    <cellStyle name="Output 2 3 3 2 3 2 3" xfId="60089"/>
    <cellStyle name="Output 2 3 3 2 3 2 4" xfId="60090"/>
    <cellStyle name="Output 2 3 3 2 3 2 5" xfId="60091"/>
    <cellStyle name="Output 2 3 3 2 3 2 6" xfId="60092"/>
    <cellStyle name="Output 2 3 3 2 3 2 7" xfId="60093"/>
    <cellStyle name="Output 2 3 3 2 3 2 8" xfId="60094"/>
    <cellStyle name="Output 2 3 3 2 3 2 9" xfId="60095"/>
    <cellStyle name="Output 2 3 3 2 3 20" xfId="60096"/>
    <cellStyle name="Output 2 3 3 2 3 21" xfId="60097"/>
    <cellStyle name="Output 2 3 3 2 3 22" xfId="60098"/>
    <cellStyle name="Output 2 3 3 2 3 23" xfId="60099"/>
    <cellStyle name="Output 2 3 3 2 3 24" xfId="60100"/>
    <cellStyle name="Output 2 3 3 2 3 3" xfId="60101"/>
    <cellStyle name="Output 2 3 3 2 3 3 2" xfId="60102"/>
    <cellStyle name="Output 2 3 3 2 3 3 3" xfId="60103"/>
    <cellStyle name="Output 2 3 3 2 3 3 4" xfId="60104"/>
    <cellStyle name="Output 2 3 3 2 3 3 5" xfId="60105"/>
    <cellStyle name="Output 2 3 3 2 3 3 6" xfId="60106"/>
    <cellStyle name="Output 2 3 3 2 3 3 7" xfId="60107"/>
    <cellStyle name="Output 2 3 3 2 3 3 8" xfId="60108"/>
    <cellStyle name="Output 2 3 3 2 3 3 9" xfId="60109"/>
    <cellStyle name="Output 2 3 3 2 3 4" xfId="60110"/>
    <cellStyle name="Output 2 3 3 2 3 4 2" xfId="60111"/>
    <cellStyle name="Output 2 3 3 2 3 4 3" xfId="60112"/>
    <cellStyle name="Output 2 3 3 2 3 4 4" xfId="60113"/>
    <cellStyle name="Output 2 3 3 2 3 4 5" xfId="60114"/>
    <cellStyle name="Output 2 3 3 2 3 4 6" xfId="60115"/>
    <cellStyle name="Output 2 3 3 2 3 4 7" xfId="60116"/>
    <cellStyle name="Output 2 3 3 2 3 4 8" xfId="60117"/>
    <cellStyle name="Output 2 3 3 2 3 4 9" xfId="60118"/>
    <cellStyle name="Output 2 3 3 2 3 5" xfId="60119"/>
    <cellStyle name="Output 2 3 3 2 3 5 2" xfId="60120"/>
    <cellStyle name="Output 2 3 3 2 3 5 3" xfId="60121"/>
    <cellStyle name="Output 2 3 3 2 3 5 4" xfId="60122"/>
    <cellStyle name="Output 2 3 3 2 3 5 5" xfId="60123"/>
    <cellStyle name="Output 2 3 3 2 3 5 6" xfId="60124"/>
    <cellStyle name="Output 2 3 3 2 3 5 7" xfId="60125"/>
    <cellStyle name="Output 2 3 3 2 3 5 8" xfId="60126"/>
    <cellStyle name="Output 2 3 3 2 3 6" xfId="60127"/>
    <cellStyle name="Output 2 3 3 2 3 6 2" xfId="60128"/>
    <cellStyle name="Output 2 3 3 2 3 6 3" xfId="60129"/>
    <cellStyle name="Output 2 3 3 2 3 6 4" xfId="60130"/>
    <cellStyle name="Output 2 3 3 2 3 6 5" xfId="60131"/>
    <cellStyle name="Output 2 3 3 2 3 6 6" xfId="60132"/>
    <cellStyle name="Output 2 3 3 2 3 6 7" xfId="60133"/>
    <cellStyle name="Output 2 3 3 2 3 6 8" xfId="60134"/>
    <cellStyle name="Output 2 3 3 2 3 7" xfId="60135"/>
    <cellStyle name="Output 2 3 3 2 3 7 2" xfId="60136"/>
    <cellStyle name="Output 2 3 3 2 3 7 3" xfId="60137"/>
    <cellStyle name="Output 2 3 3 2 3 7 4" xfId="60138"/>
    <cellStyle name="Output 2 3 3 2 3 7 5" xfId="60139"/>
    <cellStyle name="Output 2 3 3 2 3 7 6" xfId="60140"/>
    <cellStyle name="Output 2 3 3 2 3 7 7" xfId="60141"/>
    <cellStyle name="Output 2 3 3 2 3 7 8" xfId="60142"/>
    <cellStyle name="Output 2 3 3 2 3 8" xfId="60143"/>
    <cellStyle name="Output 2 3 3 2 3 9" xfId="60144"/>
    <cellStyle name="Output 2 3 3 2 4" xfId="60145"/>
    <cellStyle name="Output 2 3 3 2 4 2" xfId="60146"/>
    <cellStyle name="Output 2 3 3 2 4 3" xfId="60147"/>
    <cellStyle name="Output 2 3 3 2 4 4" xfId="60148"/>
    <cellStyle name="Output 2 3 3 2 4 5" xfId="60149"/>
    <cellStyle name="Output 2 3 3 2 4 6" xfId="60150"/>
    <cellStyle name="Output 2 3 3 2 4 7" xfId="60151"/>
    <cellStyle name="Output 2 3 3 2 4 8" xfId="60152"/>
    <cellStyle name="Output 2 3 3 2 4 9" xfId="60153"/>
    <cellStyle name="Output 2 3 3 2 5" xfId="60154"/>
    <cellStyle name="Output 2 3 3 2 5 2" xfId="60155"/>
    <cellStyle name="Output 2 3 3 2 5 3" xfId="60156"/>
    <cellStyle name="Output 2 3 3 2 5 4" xfId="60157"/>
    <cellStyle name="Output 2 3 3 2 5 5" xfId="60158"/>
    <cellStyle name="Output 2 3 3 2 5 6" xfId="60159"/>
    <cellStyle name="Output 2 3 3 2 5 7" xfId="60160"/>
    <cellStyle name="Output 2 3 3 2 5 8" xfId="60161"/>
    <cellStyle name="Output 2 3 3 2 5 9" xfId="60162"/>
    <cellStyle name="Output 2 3 3 2 6" xfId="60163"/>
    <cellStyle name="Output 2 3 3 2 6 2" xfId="60164"/>
    <cellStyle name="Output 2 3 3 2 6 3" xfId="60165"/>
    <cellStyle name="Output 2 3 3 2 6 4" xfId="60166"/>
    <cellStyle name="Output 2 3 3 2 6 5" xfId="60167"/>
    <cellStyle name="Output 2 3 3 2 6 6" xfId="60168"/>
    <cellStyle name="Output 2 3 3 2 6 7" xfId="60169"/>
    <cellStyle name="Output 2 3 3 2 6 8" xfId="60170"/>
    <cellStyle name="Output 2 3 3 2 6 9" xfId="60171"/>
    <cellStyle name="Output 2 3 3 2 7" xfId="60172"/>
    <cellStyle name="Output 2 3 3 2 7 2" xfId="60173"/>
    <cellStyle name="Output 2 3 3 2 7 3" xfId="60174"/>
    <cellStyle name="Output 2 3 3 2 7 4" xfId="60175"/>
    <cellStyle name="Output 2 3 3 2 7 5" xfId="60176"/>
    <cellStyle name="Output 2 3 3 2 7 6" xfId="60177"/>
    <cellStyle name="Output 2 3 3 2 7 7" xfId="60178"/>
    <cellStyle name="Output 2 3 3 2 7 8" xfId="60179"/>
    <cellStyle name="Output 2 3 3 2 7 9" xfId="60180"/>
    <cellStyle name="Output 2 3 3 2 8" xfId="60181"/>
    <cellStyle name="Output 2 3 3 2 8 2" xfId="60182"/>
    <cellStyle name="Output 2 3 3 2 8 3" xfId="60183"/>
    <cellStyle name="Output 2 3 3 2 8 4" xfId="60184"/>
    <cellStyle name="Output 2 3 3 2 8 5" xfId="60185"/>
    <cellStyle name="Output 2 3 3 2 8 6" xfId="60186"/>
    <cellStyle name="Output 2 3 3 2 8 7" xfId="60187"/>
    <cellStyle name="Output 2 3 3 2 8 8" xfId="60188"/>
    <cellStyle name="Output 2 3 3 2 8 9" xfId="60189"/>
    <cellStyle name="Output 2 3 3 2 9" xfId="60190"/>
    <cellStyle name="Output 2 3 3 2 9 2" xfId="60191"/>
    <cellStyle name="Output 2 3 3 2 9 3" xfId="60192"/>
    <cellStyle name="Output 2 3 3 2 9 4" xfId="60193"/>
    <cellStyle name="Output 2 3 3 2 9 5" xfId="60194"/>
    <cellStyle name="Output 2 3 3 2 9 6" xfId="60195"/>
    <cellStyle name="Output 2 3 3 2 9 7" xfId="60196"/>
    <cellStyle name="Output 2 3 3 2 9 8" xfId="60197"/>
    <cellStyle name="Output 2 3 3 20" xfId="60198"/>
    <cellStyle name="Output 2 3 3 21" xfId="60199"/>
    <cellStyle name="Output 2 3 3 22" xfId="60200"/>
    <cellStyle name="Output 2 3 3 23" xfId="60201"/>
    <cellStyle name="Output 2 3 3 24" xfId="60202"/>
    <cellStyle name="Output 2 3 3 25" xfId="60203"/>
    <cellStyle name="Output 2 3 3 26" xfId="60204"/>
    <cellStyle name="Output 2 3 3 3" xfId="60205"/>
    <cellStyle name="Output 2 3 3 3 10" xfId="60206"/>
    <cellStyle name="Output 2 3 3 3 11" xfId="60207"/>
    <cellStyle name="Output 2 3 3 3 12" xfId="60208"/>
    <cellStyle name="Output 2 3 3 3 13" xfId="60209"/>
    <cellStyle name="Output 2 3 3 3 14" xfId="60210"/>
    <cellStyle name="Output 2 3 3 3 15" xfId="60211"/>
    <cellStyle name="Output 2 3 3 3 16" xfId="60212"/>
    <cellStyle name="Output 2 3 3 3 17" xfId="60213"/>
    <cellStyle name="Output 2 3 3 3 18" xfId="60214"/>
    <cellStyle name="Output 2 3 3 3 19" xfId="60215"/>
    <cellStyle name="Output 2 3 3 3 2" xfId="60216"/>
    <cellStyle name="Output 2 3 3 3 2 10" xfId="60217"/>
    <cellStyle name="Output 2 3 3 3 2 11" xfId="60218"/>
    <cellStyle name="Output 2 3 3 3 2 12" xfId="60219"/>
    <cellStyle name="Output 2 3 3 3 2 13" xfId="60220"/>
    <cellStyle name="Output 2 3 3 3 2 14" xfId="60221"/>
    <cellStyle name="Output 2 3 3 3 2 15" xfId="60222"/>
    <cellStyle name="Output 2 3 3 3 2 2" xfId="60223"/>
    <cellStyle name="Output 2 3 3 3 2 2 2" xfId="60224"/>
    <cellStyle name="Output 2 3 3 3 2 2 3" xfId="60225"/>
    <cellStyle name="Output 2 3 3 3 2 2 4" xfId="60226"/>
    <cellStyle name="Output 2 3 3 3 2 2 5" xfId="60227"/>
    <cellStyle name="Output 2 3 3 3 2 2 6" xfId="60228"/>
    <cellStyle name="Output 2 3 3 3 2 2 7" xfId="60229"/>
    <cellStyle name="Output 2 3 3 3 2 2 8" xfId="60230"/>
    <cellStyle name="Output 2 3 3 3 2 2 9" xfId="60231"/>
    <cellStyle name="Output 2 3 3 3 2 3" xfId="60232"/>
    <cellStyle name="Output 2 3 3 3 2 3 2" xfId="60233"/>
    <cellStyle name="Output 2 3 3 3 2 3 3" xfId="60234"/>
    <cellStyle name="Output 2 3 3 3 2 3 4" xfId="60235"/>
    <cellStyle name="Output 2 3 3 3 2 3 5" xfId="60236"/>
    <cellStyle name="Output 2 3 3 3 2 3 6" xfId="60237"/>
    <cellStyle name="Output 2 3 3 3 2 3 7" xfId="60238"/>
    <cellStyle name="Output 2 3 3 3 2 3 8" xfId="60239"/>
    <cellStyle name="Output 2 3 3 3 2 3 9" xfId="60240"/>
    <cellStyle name="Output 2 3 3 3 2 4" xfId="60241"/>
    <cellStyle name="Output 2 3 3 3 2 4 2" xfId="60242"/>
    <cellStyle name="Output 2 3 3 3 2 4 3" xfId="60243"/>
    <cellStyle name="Output 2 3 3 3 2 4 4" xfId="60244"/>
    <cellStyle name="Output 2 3 3 3 2 4 5" xfId="60245"/>
    <cellStyle name="Output 2 3 3 3 2 4 6" xfId="60246"/>
    <cellStyle name="Output 2 3 3 3 2 4 7" xfId="60247"/>
    <cellStyle name="Output 2 3 3 3 2 4 8" xfId="60248"/>
    <cellStyle name="Output 2 3 3 3 2 4 9" xfId="60249"/>
    <cellStyle name="Output 2 3 3 3 2 5" xfId="60250"/>
    <cellStyle name="Output 2 3 3 3 2 5 2" xfId="60251"/>
    <cellStyle name="Output 2 3 3 3 2 5 3" xfId="60252"/>
    <cellStyle name="Output 2 3 3 3 2 5 4" xfId="60253"/>
    <cellStyle name="Output 2 3 3 3 2 5 5" xfId="60254"/>
    <cellStyle name="Output 2 3 3 3 2 5 6" xfId="60255"/>
    <cellStyle name="Output 2 3 3 3 2 5 7" xfId="60256"/>
    <cellStyle name="Output 2 3 3 3 2 5 8" xfId="60257"/>
    <cellStyle name="Output 2 3 3 3 2 6" xfId="60258"/>
    <cellStyle name="Output 2 3 3 3 2 6 2" xfId="60259"/>
    <cellStyle name="Output 2 3 3 3 2 6 3" xfId="60260"/>
    <cellStyle name="Output 2 3 3 3 2 6 4" xfId="60261"/>
    <cellStyle name="Output 2 3 3 3 2 6 5" xfId="60262"/>
    <cellStyle name="Output 2 3 3 3 2 6 6" xfId="60263"/>
    <cellStyle name="Output 2 3 3 3 2 6 7" xfId="60264"/>
    <cellStyle name="Output 2 3 3 3 2 6 8" xfId="60265"/>
    <cellStyle name="Output 2 3 3 3 2 7" xfId="60266"/>
    <cellStyle name="Output 2 3 3 3 2 7 2" xfId="60267"/>
    <cellStyle name="Output 2 3 3 3 2 7 3" xfId="60268"/>
    <cellStyle name="Output 2 3 3 3 2 7 4" xfId="60269"/>
    <cellStyle name="Output 2 3 3 3 2 7 5" xfId="60270"/>
    <cellStyle name="Output 2 3 3 3 2 7 6" xfId="60271"/>
    <cellStyle name="Output 2 3 3 3 2 7 7" xfId="60272"/>
    <cellStyle name="Output 2 3 3 3 2 7 8" xfId="60273"/>
    <cellStyle name="Output 2 3 3 3 2 8" xfId="60274"/>
    <cellStyle name="Output 2 3 3 3 2 9" xfId="60275"/>
    <cellStyle name="Output 2 3 3 3 20" xfId="60276"/>
    <cellStyle name="Output 2 3 3 3 21" xfId="60277"/>
    <cellStyle name="Output 2 3 3 3 22" xfId="60278"/>
    <cellStyle name="Output 2 3 3 3 23" xfId="60279"/>
    <cellStyle name="Output 2 3 3 3 24" xfId="60280"/>
    <cellStyle name="Output 2 3 3 3 25" xfId="60281"/>
    <cellStyle name="Output 2 3 3 3 26" xfId="60282"/>
    <cellStyle name="Output 2 3 3 3 27" xfId="60283"/>
    <cellStyle name="Output 2 3 3 3 3" xfId="60284"/>
    <cellStyle name="Output 2 3 3 3 3 10" xfId="60285"/>
    <cellStyle name="Output 2 3 3 3 3 11" xfId="60286"/>
    <cellStyle name="Output 2 3 3 3 3 12" xfId="60287"/>
    <cellStyle name="Output 2 3 3 3 3 13" xfId="60288"/>
    <cellStyle name="Output 2 3 3 3 3 14" xfId="60289"/>
    <cellStyle name="Output 2 3 3 3 3 15" xfId="60290"/>
    <cellStyle name="Output 2 3 3 3 3 2" xfId="60291"/>
    <cellStyle name="Output 2 3 3 3 3 2 2" xfId="60292"/>
    <cellStyle name="Output 2 3 3 3 3 2 3" xfId="60293"/>
    <cellStyle name="Output 2 3 3 3 3 2 4" xfId="60294"/>
    <cellStyle name="Output 2 3 3 3 3 2 5" xfId="60295"/>
    <cellStyle name="Output 2 3 3 3 3 2 6" xfId="60296"/>
    <cellStyle name="Output 2 3 3 3 3 2 7" xfId="60297"/>
    <cellStyle name="Output 2 3 3 3 3 2 8" xfId="60298"/>
    <cellStyle name="Output 2 3 3 3 3 3" xfId="60299"/>
    <cellStyle name="Output 2 3 3 3 3 3 2" xfId="60300"/>
    <cellStyle name="Output 2 3 3 3 3 3 3" xfId="60301"/>
    <cellStyle name="Output 2 3 3 3 3 3 4" xfId="60302"/>
    <cellStyle name="Output 2 3 3 3 3 3 5" xfId="60303"/>
    <cellStyle name="Output 2 3 3 3 3 3 6" xfId="60304"/>
    <cellStyle name="Output 2 3 3 3 3 3 7" xfId="60305"/>
    <cellStyle name="Output 2 3 3 3 3 3 8" xfId="60306"/>
    <cellStyle name="Output 2 3 3 3 3 4" xfId="60307"/>
    <cellStyle name="Output 2 3 3 3 3 4 2" xfId="60308"/>
    <cellStyle name="Output 2 3 3 3 3 4 3" xfId="60309"/>
    <cellStyle name="Output 2 3 3 3 3 4 4" xfId="60310"/>
    <cellStyle name="Output 2 3 3 3 3 4 5" xfId="60311"/>
    <cellStyle name="Output 2 3 3 3 3 4 6" xfId="60312"/>
    <cellStyle name="Output 2 3 3 3 3 4 7" xfId="60313"/>
    <cellStyle name="Output 2 3 3 3 3 4 8" xfId="60314"/>
    <cellStyle name="Output 2 3 3 3 3 5" xfId="60315"/>
    <cellStyle name="Output 2 3 3 3 3 5 2" xfId="60316"/>
    <cellStyle name="Output 2 3 3 3 3 5 3" xfId="60317"/>
    <cellStyle name="Output 2 3 3 3 3 5 4" xfId="60318"/>
    <cellStyle name="Output 2 3 3 3 3 5 5" xfId="60319"/>
    <cellStyle name="Output 2 3 3 3 3 5 6" xfId="60320"/>
    <cellStyle name="Output 2 3 3 3 3 5 7" xfId="60321"/>
    <cellStyle name="Output 2 3 3 3 3 5 8" xfId="60322"/>
    <cellStyle name="Output 2 3 3 3 3 6" xfId="60323"/>
    <cellStyle name="Output 2 3 3 3 3 6 2" xfId="60324"/>
    <cellStyle name="Output 2 3 3 3 3 6 3" xfId="60325"/>
    <cellStyle name="Output 2 3 3 3 3 6 4" xfId="60326"/>
    <cellStyle name="Output 2 3 3 3 3 6 5" xfId="60327"/>
    <cellStyle name="Output 2 3 3 3 3 6 6" xfId="60328"/>
    <cellStyle name="Output 2 3 3 3 3 6 7" xfId="60329"/>
    <cellStyle name="Output 2 3 3 3 3 6 8" xfId="60330"/>
    <cellStyle name="Output 2 3 3 3 3 7" xfId="60331"/>
    <cellStyle name="Output 2 3 3 3 3 7 2" xfId="60332"/>
    <cellStyle name="Output 2 3 3 3 3 7 3" xfId="60333"/>
    <cellStyle name="Output 2 3 3 3 3 7 4" xfId="60334"/>
    <cellStyle name="Output 2 3 3 3 3 7 5" xfId="60335"/>
    <cellStyle name="Output 2 3 3 3 3 7 6" xfId="60336"/>
    <cellStyle name="Output 2 3 3 3 3 7 7" xfId="60337"/>
    <cellStyle name="Output 2 3 3 3 3 7 8" xfId="60338"/>
    <cellStyle name="Output 2 3 3 3 3 8" xfId="60339"/>
    <cellStyle name="Output 2 3 3 3 3 9" xfId="60340"/>
    <cellStyle name="Output 2 3 3 3 4" xfId="60341"/>
    <cellStyle name="Output 2 3 3 3 4 2" xfId="60342"/>
    <cellStyle name="Output 2 3 3 3 4 3" xfId="60343"/>
    <cellStyle name="Output 2 3 3 3 4 4" xfId="60344"/>
    <cellStyle name="Output 2 3 3 3 4 5" xfId="60345"/>
    <cellStyle name="Output 2 3 3 3 4 6" xfId="60346"/>
    <cellStyle name="Output 2 3 3 3 4 7" xfId="60347"/>
    <cellStyle name="Output 2 3 3 3 4 8" xfId="60348"/>
    <cellStyle name="Output 2 3 3 3 4 9" xfId="60349"/>
    <cellStyle name="Output 2 3 3 3 5" xfId="60350"/>
    <cellStyle name="Output 2 3 3 3 5 2" xfId="60351"/>
    <cellStyle name="Output 2 3 3 3 5 3" xfId="60352"/>
    <cellStyle name="Output 2 3 3 3 5 4" xfId="60353"/>
    <cellStyle name="Output 2 3 3 3 5 5" xfId="60354"/>
    <cellStyle name="Output 2 3 3 3 5 6" xfId="60355"/>
    <cellStyle name="Output 2 3 3 3 5 7" xfId="60356"/>
    <cellStyle name="Output 2 3 3 3 5 8" xfId="60357"/>
    <cellStyle name="Output 2 3 3 3 5 9" xfId="60358"/>
    <cellStyle name="Output 2 3 3 3 6" xfId="60359"/>
    <cellStyle name="Output 2 3 3 3 6 2" xfId="60360"/>
    <cellStyle name="Output 2 3 3 3 6 3" xfId="60361"/>
    <cellStyle name="Output 2 3 3 3 6 4" xfId="60362"/>
    <cellStyle name="Output 2 3 3 3 6 5" xfId="60363"/>
    <cellStyle name="Output 2 3 3 3 6 6" xfId="60364"/>
    <cellStyle name="Output 2 3 3 3 6 7" xfId="60365"/>
    <cellStyle name="Output 2 3 3 3 6 8" xfId="60366"/>
    <cellStyle name="Output 2 3 3 3 6 9" xfId="60367"/>
    <cellStyle name="Output 2 3 3 3 7" xfId="60368"/>
    <cellStyle name="Output 2 3 3 3 7 2" xfId="60369"/>
    <cellStyle name="Output 2 3 3 3 7 3" xfId="60370"/>
    <cellStyle name="Output 2 3 3 3 7 4" xfId="60371"/>
    <cellStyle name="Output 2 3 3 3 7 5" xfId="60372"/>
    <cellStyle name="Output 2 3 3 3 7 6" xfId="60373"/>
    <cellStyle name="Output 2 3 3 3 7 7" xfId="60374"/>
    <cellStyle name="Output 2 3 3 3 7 8" xfId="60375"/>
    <cellStyle name="Output 2 3 3 3 8" xfId="60376"/>
    <cellStyle name="Output 2 3 3 3 8 2" xfId="60377"/>
    <cellStyle name="Output 2 3 3 3 8 3" xfId="60378"/>
    <cellStyle name="Output 2 3 3 3 8 4" xfId="60379"/>
    <cellStyle name="Output 2 3 3 3 8 5" xfId="60380"/>
    <cellStyle name="Output 2 3 3 3 8 6" xfId="60381"/>
    <cellStyle name="Output 2 3 3 3 8 7" xfId="60382"/>
    <cellStyle name="Output 2 3 3 3 8 8" xfId="60383"/>
    <cellStyle name="Output 2 3 3 3 9" xfId="60384"/>
    <cellStyle name="Output 2 3 3 3 9 2" xfId="60385"/>
    <cellStyle name="Output 2 3 3 3 9 3" xfId="60386"/>
    <cellStyle name="Output 2 3 3 3 9 4" xfId="60387"/>
    <cellStyle name="Output 2 3 3 3 9 5" xfId="60388"/>
    <cellStyle name="Output 2 3 3 3 9 6" xfId="60389"/>
    <cellStyle name="Output 2 3 3 3 9 7" xfId="60390"/>
    <cellStyle name="Output 2 3 3 3 9 8" xfId="60391"/>
    <cellStyle name="Output 2 3 3 4" xfId="60392"/>
    <cellStyle name="Output 2 3 3 4 10" xfId="60393"/>
    <cellStyle name="Output 2 3 3 4 11" xfId="60394"/>
    <cellStyle name="Output 2 3 3 4 12" xfId="60395"/>
    <cellStyle name="Output 2 3 3 4 13" xfId="60396"/>
    <cellStyle name="Output 2 3 3 4 14" xfId="60397"/>
    <cellStyle name="Output 2 3 3 4 15" xfId="60398"/>
    <cellStyle name="Output 2 3 3 4 16" xfId="60399"/>
    <cellStyle name="Output 2 3 3 4 17" xfId="60400"/>
    <cellStyle name="Output 2 3 3 4 18" xfId="60401"/>
    <cellStyle name="Output 2 3 3 4 19" xfId="60402"/>
    <cellStyle name="Output 2 3 3 4 2" xfId="60403"/>
    <cellStyle name="Output 2 3 3 4 2 2" xfId="60404"/>
    <cellStyle name="Output 2 3 3 4 2 3" xfId="60405"/>
    <cellStyle name="Output 2 3 3 4 2 4" xfId="60406"/>
    <cellStyle name="Output 2 3 3 4 2 5" xfId="60407"/>
    <cellStyle name="Output 2 3 3 4 2 6" xfId="60408"/>
    <cellStyle name="Output 2 3 3 4 2 7" xfId="60409"/>
    <cellStyle name="Output 2 3 3 4 2 8" xfId="60410"/>
    <cellStyle name="Output 2 3 3 4 2 9" xfId="60411"/>
    <cellStyle name="Output 2 3 3 4 20" xfId="60412"/>
    <cellStyle name="Output 2 3 3 4 21" xfId="60413"/>
    <cellStyle name="Output 2 3 3 4 22" xfId="60414"/>
    <cellStyle name="Output 2 3 3 4 23" xfId="60415"/>
    <cellStyle name="Output 2 3 3 4 24" xfId="60416"/>
    <cellStyle name="Output 2 3 3 4 3" xfId="60417"/>
    <cellStyle name="Output 2 3 3 4 3 2" xfId="60418"/>
    <cellStyle name="Output 2 3 3 4 3 3" xfId="60419"/>
    <cellStyle name="Output 2 3 3 4 3 4" xfId="60420"/>
    <cellStyle name="Output 2 3 3 4 3 5" xfId="60421"/>
    <cellStyle name="Output 2 3 3 4 3 6" xfId="60422"/>
    <cellStyle name="Output 2 3 3 4 3 7" xfId="60423"/>
    <cellStyle name="Output 2 3 3 4 3 8" xfId="60424"/>
    <cellStyle name="Output 2 3 3 4 3 9" xfId="60425"/>
    <cellStyle name="Output 2 3 3 4 4" xfId="60426"/>
    <cellStyle name="Output 2 3 3 4 4 2" xfId="60427"/>
    <cellStyle name="Output 2 3 3 4 4 3" xfId="60428"/>
    <cellStyle name="Output 2 3 3 4 4 4" xfId="60429"/>
    <cellStyle name="Output 2 3 3 4 4 5" xfId="60430"/>
    <cellStyle name="Output 2 3 3 4 4 6" xfId="60431"/>
    <cellStyle name="Output 2 3 3 4 4 7" xfId="60432"/>
    <cellStyle name="Output 2 3 3 4 4 8" xfId="60433"/>
    <cellStyle name="Output 2 3 3 4 4 9" xfId="60434"/>
    <cellStyle name="Output 2 3 3 4 5" xfId="60435"/>
    <cellStyle name="Output 2 3 3 4 5 2" xfId="60436"/>
    <cellStyle name="Output 2 3 3 4 5 3" xfId="60437"/>
    <cellStyle name="Output 2 3 3 4 5 4" xfId="60438"/>
    <cellStyle name="Output 2 3 3 4 5 5" xfId="60439"/>
    <cellStyle name="Output 2 3 3 4 5 6" xfId="60440"/>
    <cellStyle name="Output 2 3 3 4 5 7" xfId="60441"/>
    <cellStyle name="Output 2 3 3 4 5 8" xfId="60442"/>
    <cellStyle name="Output 2 3 3 4 6" xfId="60443"/>
    <cellStyle name="Output 2 3 3 4 6 2" xfId="60444"/>
    <cellStyle name="Output 2 3 3 4 6 3" xfId="60445"/>
    <cellStyle name="Output 2 3 3 4 6 4" xfId="60446"/>
    <cellStyle name="Output 2 3 3 4 6 5" xfId="60447"/>
    <cellStyle name="Output 2 3 3 4 6 6" xfId="60448"/>
    <cellStyle name="Output 2 3 3 4 6 7" xfId="60449"/>
    <cellStyle name="Output 2 3 3 4 6 8" xfId="60450"/>
    <cellStyle name="Output 2 3 3 4 7" xfId="60451"/>
    <cellStyle name="Output 2 3 3 4 7 2" xfId="60452"/>
    <cellStyle name="Output 2 3 3 4 7 3" xfId="60453"/>
    <cellStyle name="Output 2 3 3 4 7 4" xfId="60454"/>
    <cellStyle name="Output 2 3 3 4 7 5" xfId="60455"/>
    <cellStyle name="Output 2 3 3 4 7 6" xfId="60456"/>
    <cellStyle name="Output 2 3 3 4 7 7" xfId="60457"/>
    <cellStyle name="Output 2 3 3 4 7 8" xfId="60458"/>
    <cellStyle name="Output 2 3 3 4 8" xfId="60459"/>
    <cellStyle name="Output 2 3 3 4 9" xfId="60460"/>
    <cellStyle name="Output 2 3 3 5" xfId="60461"/>
    <cellStyle name="Output 2 3 3 5 2" xfId="60462"/>
    <cellStyle name="Output 2 3 3 5 3" xfId="60463"/>
    <cellStyle name="Output 2 3 3 5 4" xfId="60464"/>
    <cellStyle name="Output 2 3 3 5 5" xfId="60465"/>
    <cellStyle name="Output 2 3 3 5 6" xfId="60466"/>
    <cellStyle name="Output 2 3 3 5 7" xfId="60467"/>
    <cellStyle name="Output 2 3 3 5 8" xfId="60468"/>
    <cellStyle name="Output 2 3 3 5 9" xfId="60469"/>
    <cellStyle name="Output 2 3 3 6" xfId="60470"/>
    <cellStyle name="Output 2 3 3 6 2" xfId="60471"/>
    <cellStyle name="Output 2 3 3 6 3" xfId="60472"/>
    <cellStyle name="Output 2 3 3 6 4" xfId="60473"/>
    <cellStyle name="Output 2 3 3 6 5" xfId="60474"/>
    <cellStyle name="Output 2 3 3 6 6" xfId="60475"/>
    <cellStyle name="Output 2 3 3 6 7" xfId="60476"/>
    <cellStyle name="Output 2 3 3 6 8" xfId="60477"/>
    <cellStyle name="Output 2 3 3 6 9" xfId="60478"/>
    <cellStyle name="Output 2 3 3 7" xfId="60479"/>
    <cellStyle name="Output 2 3 3 7 2" xfId="60480"/>
    <cellStyle name="Output 2 3 3 7 3" xfId="60481"/>
    <cellStyle name="Output 2 3 3 7 4" xfId="60482"/>
    <cellStyle name="Output 2 3 3 7 5" xfId="60483"/>
    <cellStyle name="Output 2 3 3 7 6" xfId="60484"/>
    <cellStyle name="Output 2 3 3 7 7" xfId="60485"/>
    <cellStyle name="Output 2 3 3 7 8" xfId="60486"/>
    <cellStyle name="Output 2 3 3 7 9" xfId="60487"/>
    <cellStyle name="Output 2 3 3 8" xfId="60488"/>
    <cellStyle name="Output 2 3 3 8 2" xfId="60489"/>
    <cellStyle name="Output 2 3 3 8 3" xfId="60490"/>
    <cellStyle name="Output 2 3 3 8 4" xfId="60491"/>
    <cellStyle name="Output 2 3 3 8 5" xfId="60492"/>
    <cellStyle name="Output 2 3 3 8 6" xfId="60493"/>
    <cellStyle name="Output 2 3 3 8 7" xfId="60494"/>
    <cellStyle name="Output 2 3 3 8 8" xfId="60495"/>
    <cellStyle name="Output 2 3 3 8 9" xfId="60496"/>
    <cellStyle name="Output 2 3 3 9" xfId="60497"/>
    <cellStyle name="Output 2 3 3 9 2" xfId="60498"/>
    <cellStyle name="Output 2 3 3 9 3" xfId="60499"/>
    <cellStyle name="Output 2 3 3 9 4" xfId="60500"/>
    <cellStyle name="Output 2 3 3 9 5" xfId="60501"/>
    <cellStyle name="Output 2 3 3 9 6" xfId="60502"/>
    <cellStyle name="Output 2 3 3 9 7" xfId="60503"/>
    <cellStyle name="Output 2 3 3 9 8" xfId="60504"/>
    <cellStyle name="Output 2 3 3 9 9" xfId="60505"/>
    <cellStyle name="Output 2 3 4" xfId="9896"/>
    <cellStyle name="Output 2 3 4 10" xfId="60506"/>
    <cellStyle name="Output 2 3 4 11" xfId="60507"/>
    <cellStyle name="Output 2 3 4 12" xfId="60508"/>
    <cellStyle name="Output 2 3 4 13" xfId="60509"/>
    <cellStyle name="Output 2 3 4 14" xfId="60510"/>
    <cellStyle name="Output 2 3 4 15" xfId="60511"/>
    <cellStyle name="Output 2 3 4 16" xfId="60512"/>
    <cellStyle name="Output 2 3 4 17" xfId="60513"/>
    <cellStyle name="Output 2 3 4 18" xfId="60514"/>
    <cellStyle name="Output 2 3 4 19" xfId="60515"/>
    <cellStyle name="Output 2 3 4 2" xfId="60516"/>
    <cellStyle name="Output 2 3 4 2 10" xfId="60517"/>
    <cellStyle name="Output 2 3 4 2 11" xfId="60518"/>
    <cellStyle name="Output 2 3 4 2 12" xfId="60519"/>
    <cellStyle name="Output 2 3 4 2 13" xfId="60520"/>
    <cellStyle name="Output 2 3 4 2 14" xfId="60521"/>
    <cellStyle name="Output 2 3 4 2 15" xfId="60522"/>
    <cellStyle name="Output 2 3 4 2 16" xfId="60523"/>
    <cellStyle name="Output 2 3 4 2 17" xfId="60524"/>
    <cellStyle name="Output 2 3 4 2 18" xfId="60525"/>
    <cellStyle name="Output 2 3 4 2 19" xfId="60526"/>
    <cellStyle name="Output 2 3 4 2 2" xfId="60527"/>
    <cellStyle name="Output 2 3 4 2 2 10" xfId="60528"/>
    <cellStyle name="Output 2 3 4 2 2 11" xfId="60529"/>
    <cellStyle name="Output 2 3 4 2 2 12" xfId="60530"/>
    <cellStyle name="Output 2 3 4 2 2 13" xfId="60531"/>
    <cellStyle name="Output 2 3 4 2 2 14" xfId="60532"/>
    <cellStyle name="Output 2 3 4 2 2 15" xfId="60533"/>
    <cellStyle name="Output 2 3 4 2 2 2" xfId="60534"/>
    <cellStyle name="Output 2 3 4 2 2 2 2" xfId="60535"/>
    <cellStyle name="Output 2 3 4 2 2 2 3" xfId="60536"/>
    <cellStyle name="Output 2 3 4 2 2 2 4" xfId="60537"/>
    <cellStyle name="Output 2 3 4 2 2 2 5" xfId="60538"/>
    <cellStyle name="Output 2 3 4 2 2 2 6" xfId="60539"/>
    <cellStyle name="Output 2 3 4 2 2 2 7" xfId="60540"/>
    <cellStyle name="Output 2 3 4 2 2 2 8" xfId="60541"/>
    <cellStyle name="Output 2 3 4 2 2 3" xfId="60542"/>
    <cellStyle name="Output 2 3 4 2 2 3 2" xfId="60543"/>
    <cellStyle name="Output 2 3 4 2 2 3 3" xfId="60544"/>
    <cellStyle name="Output 2 3 4 2 2 3 4" xfId="60545"/>
    <cellStyle name="Output 2 3 4 2 2 3 5" xfId="60546"/>
    <cellStyle name="Output 2 3 4 2 2 3 6" xfId="60547"/>
    <cellStyle name="Output 2 3 4 2 2 3 7" xfId="60548"/>
    <cellStyle name="Output 2 3 4 2 2 3 8" xfId="60549"/>
    <cellStyle name="Output 2 3 4 2 2 4" xfId="60550"/>
    <cellStyle name="Output 2 3 4 2 2 4 2" xfId="60551"/>
    <cellStyle name="Output 2 3 4 2 2 4 3" xfId="60552"/>
    <cellStyle name="Output 2 3 4 2 2 4 4" xfId="60553"/>
    <cellStyle name="Output 2 3 4 2 2 4 5" xfId="60554"/>
    <cellStyle name="Output 2 3 4 2 2 4 6" xfId="60555"/>
    <cellStyle name="Output 2 3 4 2 2 4 7" xfId="60556"/>
    <cellStyle name="Output 2 3 4 2 2 4 8" xfId="60557"/>
    <cellStyle name="Output 2 3 4 2 2 5" xfId="60558"/>
    <cellStyle name="Output 2 3 4 2 2 5 2" xfId="60559"/>
    <cellStyle name="Output 2 3 4 2 2 5 3" xfId="60560"/>
    <cellStyle name="Output 2 3 4 2 2 5 4" xfId="60561"/>
    <cellStyle name="Output 2 3 4 2 2 5 5" xfId="60562"/>
    <cellStyle name="Output 2 3 4 2 2 5 6" xfId="60563"/>
    <cellStyle name="Output 2 3 4 2 2 5 7" xfId="60564"/>
    <cellStyle name="Output 2 3 4 2 2 5 8" xfId="60565"/>
    <cellStyle name="Output 2 3 4 2 2 6" xfId="60566"/>
    <cellStyle name="Output 2 3 4 2 2 6 2" xfId="60567"/>
    <cellStyle name="Output 2 3 4 2 2 6 3" xfId="60568"/>
    <cellStyle name="Output 2 3 4 2 2 6 4" xfId="60569"/>
    <cellStyle name="Output 2 3 4 2 2 6 5" xfId="60570"/>
    <cellStyle name="Output 2 3 4 2 2 6 6" xfId="60571"/>
    <cellStyle name="Output 2 3 4 2 2 6 7" xfId="60572"/>
    <cellStyle name="Output 2 3 4 2 2 6 8" xfId="60573"/>
    <cellStyle name="Output 2 3 4 2 2 7" xfId="60574"/>
    <cellStyle name="Output 2 3 4 2 2 7 2" xfId="60575"/>
    <cellStyle name="Output 2 3 4 2 2 7 3" xfId="60576"/>
    <cellStyle name="Output 2 3 4 2 2 7 4" xfId="60577"/>
    <cellStyle name="Output 2 3 4 2 2 7 5" xfId="60578"/>
    <cellStyle name="Output 2 3 4 2 2 7 6" xfId="60579"/>
    <cellStyle name="Output 2 3 4 2 2 7 7" xfId="60580"/>
    <cellStyle name="Output 2 3 4 2 2 7 8" xfId="60581"/>
    <cellStyle name="Output 2 3 4 2 2 8" xfId="60582"/>
    <cellStyle name="Output 2 3 4 2 2 9" xfId="60583"/>
    <cellStyle name="Output 2 3 4 2 20" xfId="60584"/>
    <cellStyle name="Output 2 3 4 2 21" xfId="60585"/>
    <cellStyle name="Output 2 3 4 2 22" xfId="60586"/>
    <cellStyle name="Output 2 3 4 2 23" xfId="60587"/>
    <cellStyle name="Output 2 3 4 2 24" xfId="60588"/>
    <cellStyle name="Output 2 3 4 2 25" xfId="60589"/>
    <cellStyle name="Output 2 3 4 2 26" xfId="60590"/>
    <cellStyle name="Output 2 3 4 2 27" xfId="60591"/>
    <cellStyle name="Output 2 3 4 2 3" xfId="60592"/>
    <cellStyle name="Output 2 3 4 2 3 10" xfId="60593"/>
    <cellStyle name="Output 2 3 4 2 3 11" xfId="60594"/>
    <cellStyle name="Output 2 3 4 2 3 12" xfId="60595"/>
    <cellStyle name="Output 2 3 4 2 3 13" xfId="60596"/>
    <cellStyle name="Output 2 3 4 2 3 14" xfId="60597"/>
    <cellStyle name="Output 2 3 4 2 3 15" xfId="60598"/>
    <cellStyle name="Output 2 3 4 2 3 2" xfId="60599"/>
    <cellStyle name="Output 2 3 4 2 3 2 2" xfId="60600"/>
    <cellStyle name="Output 2 3 4 2 3 2 3" xfId="60601"/>
    <cellStyle name="Output 2 3 4 2 3 2 4" xfId="60602"/>
    <cellStyle name="Output 2 3 4 2 3 2 5" xfId="60603"/>
    <cellStyle name="Output 2 3 4 2 3 2 6" xfId="60604"/>
    <cellStyle name="Output 2 3 4 2 3 2 7" xfId="60605"/>
    <cellStyle name="Output 2 3 4 2 3 2 8" xfId="60606"/>
    <cellStyle name="Output 2 3 4 2 3 3" xfId="60607"/>
    <cellStyle name="Output 2 3 4 2 3 3 2" xfId="60608"/>
    <cellStyle name="Output 2 3 4 2 3 3 3" xfId="60609"/>
    <cellStyle name="Output 2 3 4 2 3 3 4" xfId="60610"/>
    <cellStyle name="Output 2 3 4 2 3 3 5" xfId="60611"/>
    <cellStyle name="Output 2 3 4 2 3 3 6" xfId="60612"/>
    <cellStyle name="Output 2 3 4 2 3 3 7" xfId="60613"/>
    <cellStyle name="Output 2 3 4 2 3 3 8" xfId="60614"/>
    <cellStyle name="Output 2 3 4 2 3 4" xfId="60615"/>
    <cellStyle name="Output 2 3 4 2 3 4 2" xfId="60616"/>
    <cellStyle name="Output 2 3 4 2 3 4 3" xfId="60617"/>
    <cellStyle name="Output 2 3 4 2 3 4 4" xfId="60618"/>
    <cellStyle name="Output 2 3 4 2 3 4 5" xfId="60619"/>
    <cellStyle name="Output 2 3 4 2 3 4 6" xfId="60620"/>
    <cellStyle name="Output 2 3 4 2 3 4 7" xfId="60621"/>
    <cellStyle name="Output 2 3 4 2 3 4 8" xfId="60622"/>
    <cellStyle name="Output 2 3 4 2 3 5" xfId="60623"/>
    <cellStyle name="Output 2 3 4 2 3 5 2" xfId="60624"/>
    <cellStyle name="Output 2 3 4 2 3 5 3" xfId="60625"/>
    <cellStyle name="Output 2 3 4 2 3 5 4" xfId="60626"/>
    <cellStyle name="Output 2 3 4 2 3 5 5" xfId="60627"/>
    <cellStyle name="Output 2 3 4 2 3 5 6" xfId="60628"/>
    <cellStyle name="Output 2 3 4 2 3 5 7" xfId="60629"/>
    <cellStyle name="Output 2 3 4 2 3 5 8" xfId="60630"/>
    <cellStyle name="Output 2 3 4 2 3 6" xfId="60631"/>
    <cellStyle name="Output 2 3 4 2 3 6 2" xfId="60632"/>
    <cellStyle name="Output 2 3 4 2 3 6 3" xfId="60633"/>
    <cellStyle name="Output 2 3 4 2 3 6 4" xfId="60634"/>
    <cellStyle name="Output 2 3 4 2 3 6 5" xfId="60635"/>
    <cellStyle name="Output 2 3 4 2 3 6 6" xfId="60636"/>
    <cellStyle name="Output 2 3 4 2 3 6 7" xfId="60637"/>
    <cellStyle name="Output 2 3 4 2 3 6 8" xfId="60638"/>
    <cellStyle name="Output 2 3 4 2 3 7" xfId="60639"/>
    <cellStyle name="Output 2 3 4 2 3 7 2" xfId="60640"/>
    <cellStyle name="Output 2 3 4 2 3 7 3" xfId="60641"/>
    <cellStyle name="Output 2 3 4 2 3 7 4" xfId="60642"/>
    <cellStyle name="Output 2 3 4 2 3 7 5" xfId="60643"/>
    <cellStyle name="Output 2 3 4 2 3 7 6" xfId="60644"/>
    <cellStyle name="Output 2 3 4 2 3 7 7" xfId="60645"/>
    <cellStyle name="Output 2 3 4 2 3 7 8" xfId="60646"/>
    <cellStyle name="Output 2 3 4 2 3 8" xfId="60647"/>
    <cellStyle name="Output 2 3 4 2 3 9" xfId="60648"/>
    <cellStyle name="Output 2 3 4 2 4" xfId="60649"/>
    <cellStyle name="Output 2 3 4 2 4 2" xfId="60650"/>
    <cellStyle name="Output 2 3 4 2 4 3" xfId="60651"/>
    <cellStyle name="Output 2 3 4 2 4 4" xfId="60652"/>
    <cellStyle name="Output 2 3 4 2 4 5" xfId="60653"/>
    <cellStyle name="Output 2 3 4 2 4 6" xfId="60654"/>
    <cellStyle name="Output 2 3 4 2 4 7" xfId="60655"/>
    <cellStyle name="Output 2 3 4 2 4 8" xfId="60656"/>
    <cellStyle name="Output 2 3 4 2 4 9" xfId="60657"/>
    <cellStyle name="Output 2 3 4 2 5" xfId="60658"/>
    <cellStyle name="Output 2 3 4 2 5 2" xfId="60659"/>
    <cellStyle name="Output 2 3 4 2 5 3" xfId="60660"/>
    <cellStyle name="Output 2 3 4 2 5 4" xfId="60661"/>
    <cellStyle name="Output 2 3 4 2 5 5" xfId="60662"/>
    <cellStyle name="Output 2 3 4 2 5 6" xfId="60663"/>
    <cellStyle name="Output 2 3 4 2 5 7" xfId="60664"/>
    <cellStyle name="Output 2 3 4 2 5 8" xfId="60665"/>
    <cellStyle name="Output 2 3 4 2 6" xfId="60666"/>
    <cellStyle name="Output 2 3 4 2 6 2" xfId="60667"/>
    <cellStyle name="Output 2 3 4 2 6 3" xfId="60668"/>
    <cellStyle name="Output 2 3 4 2 6 4" xfId="60669"/>
    <cellStyle name="Output 2 3 4 2 6 5" xfId="60670"/>
    <cellStyle name="Output 2 3 4 2 6 6" xfId="60671"/>
    <cellStyle name="Output 2 3 4 2 6 7" xfId="60672"/>
    <cellStyle name="Output 2 3 4 2 6 8" xfId="60673"/>
    <cellStyle name="Output 2 3 4 2 7" xfId="60674"/>
    <cellStyle name="Output 2 3 4 2 7 2" xfId="60675"/>
    <cellStyle name="Output 2 3 4 2 7 3" xfId="60676"/>
    <cellStyle name="Output 2 3 4 2 7 4" xfId="60677"/>
    <cellStyle name="Output 2 3 4 2 7 5" xfId="60678"/>
    <cellStyle name="Output 2 3 4 2 7 6" xfId="60679"/>
    <cellStyle name="Output 2 3 4 2 7 7" xfId="60680"/>
    <cellStyle name="Output 2 3 4 2 7 8" xfId="60681"/>
    <cellStyle name="Output 2 3 4 2 8" xfId="60682"/>
    <cellStyle name="Output 2 3 4 2 8 2" xfId="60683"/>
    <cellStyle name="Output 2 3 4 2 8 3" xfId="60684"/>
    <cellStyle name="Output 2 3 4 2 8 4" xfId="60685"/>
    <cellStyle name="Output 2 3 4 2 8 5" xfId="60686"/>
    <cellStyle name="Output 2 3 4 2 8 6" xfId="60687"/>
    <cellStyle name="Output 2 3 4 2 8 7" xfId="60688"/>
    <cellStyle name="Output 2 3 4 2 8 8" xfId="60689"/>
    <cellStyle name="Output 2 3 4 2 9" xfId="60690"/>
    <cellStyle name="Output 2 3 4 2 9 2" xfId="60691"/>
    <cellStyle name="Output 2 3 4 2 9 3" xfId="60692"/>
    <cellStyle name="Output 2 3 4 2 9 4" xfId="60693"/>
    <cellStyle name="Output 2 3 4 2 9 5" xfId="60694"/>
    <cellStyle name="Output 2 3 4 2 9 6" xfId="60695"/>
    <cellStyle name="Output 2 3 4 2 9 7" xfId="60696"/>
    <cellStyle name="Output 2 3 4 2 9 8" xfId="60697"/>
    <cellStyle name="Output 2 3 4 20" xfId="60698"/>
    <cellStyle name="Output 2 3 4 21" xfId="60699"/>
    <cellStyle name="Output 2 3 4 22" xfId="60700"/>
    <cellStyle name="Output 2 3 4 23" xfId="60701"/>
    <cellStyle name="Output 2 3 4 3" xfId="60702"/>
    <cellStyle name="Output 2 3 4 3 10" xfId="60703"/>
    <cellStyle name="Output 2 3 4 3 11" xfId="60704"/>
    <cellStyle name="Output 2 3 4 3 12" xfId="60705"/>
    <cellStyle name="Output 2 3 4 3 13" xfId="60706"/>
    <cellStyle name="Output 2 3 4 3 14" xfId="60707"/>
    <cellStyle name="Output 2 3 4 3 15" xfId="60708"/>
    <cellStyle name="Output 2 3 4 3 16" xfId="60709"/>
    <cellStyle name="Output 2 3 4 3 17" xfId="60710"/>
    <cellStyle name="Output 2 3 4 3 18" xfId="60711"/>
    <cellStyle name="Output 2 3 4 3 19" xfId="60712"/>
    <cellStyle name="Output 2 3 4 3 2" xfId="60713"/>
    <cellStyle name="Output 2 3 4 3 2 2" xfId="60714"/>
    <cellStyle name="Output 2 3 4 3 2 3" xfId="60715"/>
    <cellStyle name="Output 2 3 4 3 2 4" xfId="60716"/>
    <cellStyle name="Output 2 3 4 3 2 5" xfId="60717"/>
    <cellStyle name="Output 2 3 4 3 2 6" xfId="60718"/>
    <cellStyle name="Output 2 3 4 3 2 7" xfId="60719"/>
    <cellStyle name="Output 2 3 4 3 2 8" xfId="60720"/>
    <cellStyle name="Output 2 3 4 3 20" xfId="60721"/>
    <cellStyle name="Output 2 3 4 3 21" xfId="60722"/>
    <cellStyle name="Output 2 3 4 3 22" xfId="60723"/>
    <cellStyle name="Output 2 3 4 3 23" xfId="60724"/>
    <cellStyle name="Output 2 3 4 3 24" xfId="60725"/>
    <cellStyle name="Output 2 3 4 3 3" xfId="60726"/>
    <cellStyle name="Output 2 3 4 3 3 2" xfId="60727"/>
    <cellStyle name="Output 2 3 4 3 3 3" xfId="60728"/>
    <cellStyle name="Output 2 3 4 3 3 4" xfId="60729"/>
    <cellStyle name="Output 2 3 4 3 3 5" xfId="60730"/>
    <cellStyle name="Output 2 3 4 3 3 6" xfId="60731"/>
    <cellStyle name="Output 2 3 4 3 3 7" xfId="60732"/>
    <cellStyle name="Output 2 3 4 3 3 8" xfId="60733"/>
    <cellStyle name="Output 2 3 4 3 4" xfId="60734"/>
    <cellStyle name="Output 2 3 4 3 4 2" xfId="60735"/>
    <cellStyle name="Output 2 3 4 3 4 3" xfId="60736"/>
    <cellStyle name="Output 2 3 4 3 4 4" xfId="60737"/>
    <cellStyle name="Output 2 3 4 3 4 5" xfId="60738"/>
    <cellStyle name="Output 2 3 4 3 4 6" xfId="60739"/>
    <cellStyle name="Output 2 3 4 3 4 7" xfId="60740"/>
    <cellStyle name="Output 2 3 4 3 4 8" xfId="60741"/>
    <cellStyle name="Output 2 3 4 3 5" xfId="60742"/>
    <cellStyle name="Output 2 3 4 3 5 2" xfId="60743"/>
    <cellStyle name="Output 2 3 4 3 5 3" xfId="60744"/>
    <cellStyle name="Output 2 3 4 3 5 4" xfId="60745"/>
    <cellStyle name="Output 2 3 4 3 5 5" xfId="60746"/>
    <cellStyle name="Output 2 3 4 3 5 6" xfId="60747"/>
    <cellStyle name="Output 2 3 4 3 5 7" xfId="60748"/>
    <cellStyle name="Output 2 3 4 3 5 8" xfId="60749"/>
    <cellStyle name="Output 2 3 4 3 6" xfId="60750"/>
    <cellStyle name="Output 2 3 4 3 6 2" xfId="60751"/>
    <cellStyle name="Output 2 3 4 3 6 3" xfId="60752"/>
    <cellStyle name="Output 2 3 4 3 6 4" xfId="60753"/>
    <cellStyle name="Output 2 3 4 3 6 5" xfId="60754"/>
    <cellStyle name="Output 2 3 4 3 6 6" xfId="60755"/>
    <cellStyle name="Output 2 3 4 3 6 7" xfId="60756"/>
    <cellStyle name="Output 2 3 4 3 6 8" xfId="60757"/>
    <cellStyle name="Output 2 3 4 3 7" xfId="60758"/>
    <cellStyle name="Output 2 3 4 3 7 2" xfId="60759"/>
    <cellStyle name="Output 2 3 4 3 7 3" xfId="60760"/>
    <cellStyle name="Output 2 3 4 3 7 4" xfId="60761"/>
    <cellStyle name="Output 2 3 4 3 7 5" xfId="60762"/>
    <cellStyle name="Output 2 3 4 3 7 6" xfId="60763"/>
    <cellStyle name="Output 2 3 4 3 7 7" xfId="60764"/>
    <cellStyle name="Output 2 3 4 3 7 8" xfId="60765"/>
    <cellStyle name="Output 2 3 4 3 8" xfId="60766"/>
    <cellStyle name="Output 2 3 4 3 9" xfId="60767"/>
    <cellStyle name="Output 2 3 4 4" xfId="60768"/>
    <cellStyle name="Output 2 3 4 4 2" xfId="60769"/>
    <cellStyle name="Output 2 3 4 4 3" xfId="60770"/>
    <cellStyle name="Output 2 3 4 4 4" xfId="60771"/>
    <cellStyle name="Output 2 3 4 4 5" xfId="60772"/>
    <cellStyle name="Output 2 3 4 4 6" xfId="60773"/>
    <cellStyle name="Output 2 3 4 4 7" xfId="60774"/>
    <cellStyle name="Output 2 3 4 4 8" xfId="60775"/>
    <cellStyle name="Output 2 3 4 4 9" xfId="60776"/>
    <cellStyle name="Output 2 3 4 5" xfId="60777"/>
    <cellStyle name="Output 2 3 4 5 2" xfId="60778"/>
    <cellStyle name="Output 2 3 4 5 3" xfId="60779"/>
    <cellStyle name="Output 2 3 4 5 4" xfId="60780"/>
    <cellStyle name="Output 2 3 4 5 5" xfId="60781"/>
    <cellStyle name="Output 2 3 4 5 6" xfId="60782"/>
    <cellStyle name="Output 2 3 4 5 7" xfId="60783"/>
    <cellStyle name="Output 2 3 4 5 8" xfId="60784"/>
    <cellStyle name="Output 2 3 4 5 9" xfId="60785"/>
    <cellStyle name="Output 2 3 4 6" xfId="60786"/>
    <cellStyle name="Output 2 3 4 6 2" xfId="60787"/>
    <cellStyle name="Output 2 3 4 6 3" xfId="60788"/>
    <cellStyle name="Output 2 3 4 6 4" xfId="60789"/>
    <cellStyle name="Output 2 3 4 6 5" xfId="60790"/>
    <cellStyle name="Output 2 3 4 6 6" xfId="60791"/>
    <cellStyle name="Output 2 3 4 6 7" xfId="60792"/>
    <cellStyle name="Output 2 3 4 6 8" xfId="60793"/>
    <cellStyle name="Output 2 3 4 6 9" xfId="60794"/>
    <cellStyle name="Output 2 3 4 7" xfId="60795"/>
    <cellStyle name="Output 2 3 4 7 2" xfId="60796"/>
    <cellStyle name="Output 2 3 4 7 3" xfId="60797"/>
    <cellStyle name="Output 2 3 4 7 4" xfId="60798"/>
    <cellStyle name="Output 2 3 4 7 5" xfId="60799"/>
    <cellStyle name="Output 2 3 4 7 6" xfId="60800"/>
    <cellStyle name="Output 2 3 4 7 7" xfId="60801"/>
    <cellStyle name="Output 2 3 4 7 8" xfId="60802"/>
    <cellStyle name="Output 2 3 4 7 9" xfId="60803"/>
    <cellStyle name="Output 2 3 4 8" xfId="60804"/>
    <cellStyle name="Output 2 3 4 8 2" xfId="60805"/>
    <cellStyle name="Output 2 3 4 8 3" xfId="60806"/>
    <cellStyle name="Output 2 3 4 8 4" xfId="60807"/>
    <cellStyle name="Output 2 3 4 8 5" xfId="60808"/>
    <cellStyle name="Output 2 3 4 8 6" xfId="60809"/>
    <cellStyle name="Output 2 3 4 8 7" xfId="60810"/>
    <cellStyle name="Output 2 3 4 8 8" xfId="60811"/>
    <cellStyle name="Output 2 3 4 9" xfId="60812"/>
    <cellStyle name="Output 2 3 5" xfId="9820"/>
    <cellStyle name="Output 2 3 5 10" xfId="60813"/>
    <cellStyle name="Output 2 3 5 11" xfId="60814"/>
    <cellStyle name="Output 2 3 5 12" xfId="60815"/>
    <cellStyle name="Output 2 3 5 13" xfId="60816"/>
    <cellStyle name="Output 2 3 5 14" xfId="60817"/>
    <cellStyle name="Output 2 3 5 15" xfId="60818"/>
    <cellStyle name="Output 2 3 5 16" xfId="60819"/>
    <cellStyle name="Output 2 3 5 17" xfId="60820"/>
    <cellStyle name="Output 2 3 5 18" xfId="60821"/>
    <cellStyle name="Output 2 3 5 19" xfId="60822"/>
    <cellStyle name="Output 2 3 5 2" xfId="60823"/>
    <cellStyle name="Output 2 3 5 3" xfId="60824"/>
    <cellStyle name="Output 2 3 5 4" xfId="60825"/>
    <cellStyle name="Output 2 3 5 5" xfId="60826"/>
    <cellStyle name="Output 2 3 5 6" xfId="60827"/>
    <cellStyle name="Output 2 3 5 7" xfId="60828"/>
    <cellStyle name="Output 2 3 5 8" xfId="60829"/>
    <cellStyle name="Output 2 3 5 9" xfId="60830"/>
    <cellStyle name="Output 2 3 6" xfId="60831"/>
    <cellStyle name="Output 2 3 6 10" xfId="60832"/>
    <cellStyle name="Output 2 3 6 11" xfId="60833"/>
    <cellStyle name="Output 2 3 6 12" xfId="60834"/>
    <cellStyle name="Output 2 3 6 13" xfId="60835"/>
    <cellStyle name="Output 2 3 6 14" xfId="60836"/>
    <cellStyle name="Output 2 3 6 15" xfId="60837"/>
    <cellStyle name="Output 2 3 6 16" xfId="60838"/>
    <cellStyle name="Output 2 3 6 17" xfId="60839"/>
    <cellStyle name="Output 2 3 6 18" xfId="60840"/>
    <cellStyle name="Output 2 3 6 2" xfId="60841"/>
    <cellStyle name="Output 2 3 6 3" xfId="60842"/>
    <cellStyle name="Output 2 3 6 4" xfId="60843"/>
    <cellStyle name="Output 2 3 6 5" xfId="60844"/>
    <cellStyle name="Output 2 3 6 6" xfId="60845"/>
    <cellStyle name="Output 2 3 6 7" xfId="60846"/>
    <cellStyle name="Output 2 3 6 8" xfId="60847"/>
    <cellStyle name="Output 2 3 6 9" xfId="60848"/>
    <cellStyle name="Output 2 3 7" xfId="60849"/>
    <cellStyle name="Output 2 3 7 2" xfId="60850"/>
    <cellStyle name="Output 2 3 7 3" xfId="60851"/>
    <cellStyle name="Output 2 3 7 4" xfId="60852"/>
    <cellStyle name="Output 2 3 7 5" xfId="60853"/>
    <cellStyle name="Output 2 3 7 6" xfId="60854"/>
    <cellStyle name="Output 2 3 7 7" xfId="60855"/>
    <cellStyle name="Output 2 3 7 8" xfId="60856"/>
    <cellStyle name="Output 2 3 7 9" xfId="60857"/>
    <cellStyle name="Output 2 3 8" xfId="60858"/>
    <cellStyle name="Output 2 3 8 2" xfId="60859"/>
    <cellStyle name="Output 2 3 8 3" xfId="60860"/>
    <cellStyle name="Output 2 3 8 4" xfId="60861"/>
    <cellStyle name="Output 2 3 8 5" xfId="60862"/>
    <cellStyle name="Output 2 3 8 6" xfId="60863"/>
    <cellStyle name="Output 2 3 8 7" xfId="60864"/>
    <cellStyle name="Output 2 3 8 8" xfId="60865"/>
    <cellStyle name="Output 2 3 8 9" xfId="60866"/>
    <cellStyle name="Output 2 3 9" xfId="60867"/>
    <cellStyle name="Output 2 3 9 2" xfId="60868"/>
    <cellStyle name="Output 2 3 9 3" xfId="60869"/>
    <cellStyle name="Output 2 3 9 4" xfId="60870"/>
    <cellStyle name="Output 2 3 9 5" xfId="60871"/>
    <cellStyle name="Output 2 3 9 6" xfId="60872"/>
    <cellStyle name="Output 2 3 9 7" xfId="60873"/>
    <cellStyle name="Output 2 3 9 8" xfId="60874"/>
    <cellStyle name="Output 2 3 9 9" xfId="60875"/>
    <cellStyle name="Output 2 4" xfId="4609"/>
    <cellStyle name="Output 2 4 10" xfId="60876"/>
    <cellStyle name="Output 2 4 10 2" xfId="60877"/>
    <cellStyle name="Output 2 4 10 3" xfId="60878"/>
    <cellStyle name="Output 2 4 10 4" xfId="60879"/>
    <cellStyle name="Output 2 4 10 5" xfId="60880"/>
    <cellStyle name="Output 2 4 10 6" xfId="60881"/>
    <cellStyle name="Output 2 4 10 7" xfId="60882"/>
    <cellStyle name="Output 2 4 10 8" xfId="60883"/>
    <cellStyle name="Output 2 4 11" xfId="60884"/>
    <cellStyle name="Output 2 4 12" xfId="60885"/>
    <cellStyle name="Output 2 4 13" xfId="60886"/>
    <cellStyle name="Output 2 4 14" xfId="60887"/>
    <cellStyle name="Output 2 4 15" xfId="60888"/>
    <cellStyle name="Output 2 4 16" xfId="60889"/>
    <cellStyle name="Output 2 4 17" xfId="60890"/>
    <cellStyle name="Output 2 4 18" xfId="60891"/>
    <cellStyle name="Output 2 4 19" xfId="60892"/>
    <cellStyle name="Output 2 4 2" xfId="60893"/>
    <cellStyle name="Output 2 4 2 10" xfId="60894"/>
    <cellStyle name="Output 2 4 2 11" xfId="60895"/>
    <cellStyle name="Output 2 4 2 12" xfId="60896"/>
    <cellStyle name="Output 2 4 2 13" xfId="60897"/>
    <cellStyle name="Output 2 4 2 14" xfId="60898"/>
    <cellStyle name="Output 2 4 2 15" xfId="60899"/>
    <cellStyle name="Output 2 4 2 16" xfId="60900"/>
    <cellStyle name="Output 2 4 2 17" xfId="60901"/>
    <cellStyle name="Output 2 4 2 18" xfId="60902"/>
    <cellStyle name="Output 2 4 2 19" xfId="60903"/>
    <cellStyle name="Output 2 4 2 2" xfId="60904"/>
    <cellStyle name="Output 2 4 2 2 10" xfId="60905"/>
    <cellStyle name="Output 2 4 2 2 11" xfId="60906"/>
    <cellStyle name="Output 2 4 2 2 12" xfId="60907"/>
    <cellStyle name="Output 2 4 2 2 13" xfId="60908"/>
    <cellStyle name="Output 2 4 2 2 14" xfId="60909"/>
    <cellStyle name="Output 2 4 2 2 15" xfId="60910"/>
    <cellStyle name="Output 2 4 2 2 2" xfId="60911"/>
    <cellStyle name="Output 2 4 2 2 2 2" xfId="60912"/>
    <cellStyle name="Output 2 4 2 2 2 3" xfId="60913"/>
    <cellStyle name="Output 2 4 2 2 2 4" xfId="60914"/>
    <cellStyle name="Output 2 4 2 2 2 5" xfId="60915"/>
    <cellStyle name="Output 2 4 2 2 2 6" xfId="60916"/>
    <cellStyle name="Output 2 4 2 2 2 7" xfId="60917"/>
    <cellStyle name="Output 2 4 2 2 2 8" xfId="60918"/>
    <cellStyle name="Output 2 4 2 2 2 9" xfId="60919"/>
    <cellStyle name="Output 2 4 2 2 3" xfId="60920"/>
    <cellStyle name="Output 2 4 2 2 3 2" xfId="60921"/>
    <cellStyle name="Output 2 4 2 2 3 3" xfId="60922"/>
    <cellStyle name="Output 2 4 2 2 3 4" xfId="60923"/>
    <cellStyle name="Output 2 4 2 2 3 5" xfId="60924"/>
    <cellStyle name="Output 2 4 2 2 3 6" xfId="60925"/>
    <cellStyle name="Output 2 4 2 2 3 7" xfId="60926"/>
    <cellStyle name="Output 2 4 2 2 3 8" xfId="60927"/>
    <cellStyle name="Output 2 4 2 2 3 9" xfId="60928"/>
    <cellStyle name="Output 2 4 2 2 4" xfId="60929"/>
    <cellStyle name="Output 2 4 2 2 4 2" xfId="60930"/>
    <cellStyle name="Output 2 4 2 2 4 3" xfId="60931"/>
    <cellStyle name="Output 2 4 2 2 4 4" xfId="60932"/>
    <cellStyle name="Output 2 4 2 2 4 5" xfId="60933"/>
    <cellStyle name="Output 2 4 2 2 4 6" xfId="60934"/>
    <cellStyle name="Output 2 4 2 2 4 7" xfId="60935"/>
    <cellStyle name="Output 2 4 2 2 4 8" xfId="60936"/>
    <cellStyle name="Output 2 4 2 2 4 9" xfId="60937"/>
    <cellStyle name="Output 2 4 2 2 5" xfId="60938"/>
    <cellStyle name="Output 2 4 2 2 5 2" xfId="60939"/>
    <cellStyle name="Output 2 4 2 2 5 3" xfId="60940"/>
    <cellStyle name="Output 2 4 2 2 5 4" xfId="60941"/>
    <cellStyle name="Output 2 4 2 2 5 5" xfId="60942"/>
    <cellStyle name="Output 2 4 2 2 5 6" xfId="60943"/>
    <cellStyle name="Output 2 4 2 2 5 7" xfId="60944"/>
    <cellStyle name="Output 2 4 2 2 5 8" xfId="60945"/>
    <cellStyle name="Output 2 4 2 2 6" xfId="60946"/>
    <cellStyle name="Output 2 4 2 2 6 2" xfId="60947"/>
    <cellStyle name="Output 2 4 2 2 6 3" xfId="60948"/>
    <cellStyle name="Output 2 4 2 2 6 4" xfId="60949"/>
    <cellStyle name="Output 2 4 2 2 6 5" xfId="60950"/>
    <cellStyle name="Output 2 4 2 2 6 6" xfId="60951"/>
    <cellStyle name="Output 2 4 2 2 6 7" xfId="60952"/>
    <cellStyle name="Output 2 4 2 2 6 8" xfId="60953"/>
    <cellStyle name="Output 2 4 2 2 7" xfId="60954"/>
    <cellStyle name="Output 2 4 2 2 7 2" xfId="60955"/>
    <cellStyle name="Output 2 4 2 2 7 3" xfId="60956"/>
    <cellStyle name="Output 2 4 2 2 7 4" xfId="60957"/>
    <cellStyle name="Output 2 4 2 2 7 5" xfId="60958"/>
    <cellStyle name="Output 2 4 2 2 7 6" xfId="60959"/>
    <cellStyle name="Output 2 4 2 2 7 7" xfId="60960"/>
    <cellStyle name="Output 2 4 2 2 7 8" xfId="60961"/>
    <cellStyle name="Output 2 4 2 2 8" xfId="60962"/>
    <cellStyle name="Output 2 4 2 2 9" xfId="60963"/>
    <cellStyle name="Output 2 4 2 20" xfId="60964"/>
    <cellStyle name="Output 2 4 2 21" xfId="60965"/>
    <cellStyle name="Output 2 4 2 22" xfId="60966"/>
    <cellStyle name="Output 2 4 2 23" xfId="60967"/>
    <cellStyle name="Output 2 4 2 24" xfId="60968"/>
    <cellStyle name="Output 2 4 2 25" xfId="60969"/>
    <cellStyle name="Output 2 4 2 26" xfId="60970"/>
    <cellStyle name="Output 2 4 2 27" xfId="60971"/>
    <cellStyle name="Output 2 4 2 3" xfId="60972"/>
    <cellStyle name="Output 2 4 2 3 10" xfId="60973"/>
    <cellStyle name="Output 2 4 2 3 11" xfId="60974"/>
    <cellStyle name="Output 2 4 2 3 12" xfId="60975"/>
    <cellStyle name="Output 2 4 2 3 13" xfId="60976"/>
    <cellStyle name="Output 2 4 2 3 14" xfId="60977"/>
    <cellStyle name="Output 2 4 2 3 15" xfId="60978"/>
    <cellStyle name="Output 2 4 2 3 2" xfId="60979"/>
    <cellStyle name="Output 2 4 2 3 2 2" xfId="60980"/>
    <cellStyle name="Output 2 4 2 3 2 3" xfId="60981"/>
    <cellStyle name="Output 2 4 2 3 2 4" xfId="60982"/>
    <cellStyle name="Output 2 4 2 3 2 5" xfId="60983"/>
    <cellStyle name="Output 2 4 2 3 2 6" xfId="60984"/>
    <cellStyle name="Output 2 4 2 3 2 7" xfId="60985"/>
    <cellStyle name="Output 2 4 2 3 2 8" xfId="60986"/>
    <cellStyle name="Output 2 4 2 3 3" xfId="60987"/>
    <cellStyle name="Output 2 4 2 3 3 2" xfId="60988"/>
    <cellStyle name="Output 2 4 2 3 3 3" xfId="60989"/>
    <cellStyle name="Output 2 4 2 3 3 4" xfId="60990"/>
    <cellStyle name="Output 2 4 2 3 3 5" xfId="60991"/>
    <cellStyle name="Output 2 4 2 3 3 6" xfId="60992"/>
    <cellStyle name="Output 2 4 2 3 3 7" xfId="60993"/>
    <cellStyle name="Output 2 4 2 3 3 8" xfId="60994"/>
    <cellStyle name="Output 2 4 2 3 4" xfId="60995"/>
    <cellStyle name="Output 2 4 2 3 4 2" xfId="60996"/>
    <cellStyle name="Output 2 4 2 3 4 3" xfId="60997"/>
    <cellStyle name="Output 2 4 2 3 4 4" xfId="60998"/>
    <cellStyle name="Output 2 4 2 3 4 5" xfId="60999"/>
    <cellStyle name="Output 2 4 2 3 4 6" xfId="61000"/>
    <cellStyle name="Output 2 4 2 3 4 7" xfId="61001"/>
    <cellStyle name="Output 2 4 2 3 4 8" xfId="61002"/>
    <cellStyle name="Output 2 4 2 3 5" xfId="61003"/>
    <cellStyle name="Output 2 4 2 3 5 2" xfId="61004"/>
    <cellStyle name="Output 2 4 2 3 5 3" xfId="61005"/>
    <cellStyle name="Output 2 4 2 3 5 4" xfId="61006"/>
    <cellStyle name="Output 2 4 2 3 5 5" xfId="61007"/>
    <cellStyle name="Output 2 4 2 3 5 6" xfId="61008"/>
    <cellStyle name="Output 2 4 2 3 5 7" xfId="61009"/>
    <cellStyle name="Output 2 4 2 3 5 8" xfId="61010"/>
    <cellStyle name="Output 2 4 2 3 6" xfId="61011"/>
    <cellStyle name="Output 2 4 2 3 6 2" xfId="61012"/>
    <cellStyle name="Output 2 4 2 3 6 3" xfId="61013"/>
    <cellStyle name="Output 2 4 2 3 6 4" xfId="61014"/>
    <cellStyle name="Output 2 4 2 3 6 5" xfId="61015"/>
    <cellStyle name="Output 2 4 2 3 6 6" xfId="61016"/>
    <cellStyle name="Output 2 4 2 3 6 7" xfId="61017"/>
    <cellStyle name="Output 2 4 2 3 6 8" xfId="61018"/>
    <cellStyle name="Output 2 4 2 3 7" xfId="61019"/>
    <cellStyle name="Output 2 4 2 3 7 2" xfId="61020"/>
    <cellStyle name="Output 2 4 2 3 7 3" xfId="61021"/>
    <cellStyle name="Output 2 4 2 3 7 4" xfId="61022"/>
    <cellStyle name="Output 2 4 2 3 7 5" xfId="61023"/>
    <cellStyle name="Output 2 4 2 3 7 6" xfId="61024"/>
    <cellStyle name="Output 2 4 2 3 7 7" xfId="61025"/>
    <cellStyle name="Output 2 4 2 3 7 8" xfId="61026"/>
    <cellStyle name="Output 2 4 2 3 8" xfId="61027"/>
    <cellStyle name="Output 2 4 2 3 9" xfId="61028"/>
    <cellStyle name="Output 2 4 2 4" xfId="61029"/>
    <cellStyle name="Output 2 4 2 4 2" xfId="61030"/>
    <cellStyle name="Output 2 4 2 4 3" xfId="61031"/>
    <cellStyle name="Output 2 4 2 4 4" xfId="61032"/>
    <cellStyle name="Output 2 4 2 4 5" xfId="61033"/>
    <cellStyle name="Output 2 4 2 4 6" xfId="61034"/>
    <cellStyle name="Output 2 4 2 4 7" xfId="61035"/>
    <cellStyle name="Output 2 4 2 4 8" xfId="61036"/>
    <cellStyle name="Output 2 4 2 4 9" xfId="61037"/>
    <cellStyle name="Output 2 4 2 5" xfId="61038"/>
    <cellStyle name="Output 2 4 2 5 2" xfId="61039"/>
    <cellStyle name="Output 2 4 2 5 3" xfId="61040"/>
    <cellStyle name="Output 2 4 2 5 4" xfId="61041"/>
    <cellStyle name="Output 2 4 2 5 5" xfId="61042"/>
    <cellStyle name="Output 2 4 2 5 6" xfId="61043"/>
    <cellStyle name="Output 2 4 2 5 7" xfId="61044"/>
    <cellStyle name="Output 2 4 2 5 8" xfId="61045"/>
    <cellStyle name="Output 2 4 2 5 9" xfId="61046"/>
    <cellStyle name="Output 2 4 2 6" xfId="61047"/>
    <cellStyle name="Output 2 4 2 6 2" xfId="61048"/>
    <cellStyle name="Output 2 4 2 6 3" xfId="61049"/>
    <cellStyle name="Output 2 4 2 6 4" xfId="61050"/>
    <cellStyle name="Output 2 4 2 6 5" xfId="61051"/>
    <cellStyle name="Output 2 4 2 6 6" xfId="61052"/>
    <cellStyle name="Output 2 4 2 6 7" xfId="61053"/>
    <cellStyle name="Output 2 4 2 6 8" xfId="61054"/>
    <cellStyle name="Output 2 4 2 6 9" xfId="61055"/>
    <cellStyle name="Output 2 4 2 7" xfId="61056"/>
    <cellStyle name="Output 2 4 2 7 2" xfId="61057"/>
    <cellStyle name="Output 2 4 2 7 3" xfId="61058"/>
    <cellStyle name="Output 2 4 2 7 4" xfId="61059"/>
    <cellStyle name="Output 2 4 2 7 5" xfId="61060"/>
    <cellStyle name="Output 2 4 2 7 6" xfId="61061"/>
    <cellStyle name="Output 2 4 2 7 7" xfId="61062"/>
    <cellStyle name="Output 2 4 2 7 8" xfId="61063"/>
    <cellStyle name="Output 2 4 2 8" xfId="61064"/>
    <cellStyle name="Output 2 4 2 8 2" xfId="61065"/>
    <cellStyle name="Output 2 4 2 8 3" xfId="61066"/>
    <cellStyle name="Output 2 4 2 8 4" xfId="61067"/>
    <cellStyle name="Output 2 4 2 8 5" xfId="61068"/>
    <cellStyle name="Output 2 4 2 8 6" xfId="61069"/>
    <cellStyle name="Output 2 4 2 8 7" xfId="61070"/>
    <cellStyle name="Output 2 4 2 8 8" xfId="61071"/>
    <cellStyle name="Output 2 4 2 9" xfId="61072"/>
    <cellStyle name="Output 2 4 2 9 2" xfId="61073"/>
    <cellStyle name="Output 2 4 2 9 3" xfId="61074"/>
    <cellStyle name="Output 2 4 2 9 4" xfId="61075"/>
    <cellStyle name="Output 2 4 2 9 5" xfId="61076"/>
    <cellStyle name="Output 2 4 2 9 6" xfId="61077"/>
    <cellStyle name="Output 2 4 2 9 7" xfId="61078"/>
    <cellStyle name="Output 2 4 2 9 8" xfId="61079"/>
    <cellStyle name="Output 2 4 20" xfId="61080"/>
    <cellStyle name="Output 2 4 21" xfId="61081"/>
    <cellStyle name="Output 2 4 22" xfId="61082"/>
    <cellStyle name="Output 2 4 23" xfId="61083"/>
    <cellStyle name="Output 2 4 24" xfId="61084"/>
    <cellStyle name="Output 2 4 25" xfId="61085"/>
    <cellStyle name="Output 2 4 3" xfId="61086"/>
    <cellStyle name="Output 2 4 3 10" xfId="61087"/>
    <cellStyle name="Output 2 4 3 11" xfId="61088"/>
    <cellStyle name="Output 2 4 3 12" xfId="61089"/>
    <cellStyle name="Output 2 4 3 13" xfId="61090"/>
    <cellStyle name="Output 2 4 3 14" xfId="61091"/>
    <cellStyle name="Output 2 4 3 15" xfId="61092"/>
    <cellStyle name="Output 2 4 3 16" xfId="61093"/>
    <cellStyle name="Output 2 4 3 17" xfId="61094"/>
    <cellStyle name="Output 2 4 3 18" xfId="61095"/>
    <cellStyle name="Output 2 4 3 19" xfId="61096"/>
    <cellStyle name="Output 2 4 3 2" xfId="61097"/>
    <cellStyle name="Output 2 4 3 2 2" xfId="61098"/>
    <cellStyle name="Output 2 4 3 2 3" xfId="61099"/>
    <cellStyle name="Output 2 4 3 2 4" xfId="61100"/>
    <cellStyle name="Output 2 4 3 2 5" xfId="61101"/>
    <cellStyle name="Output 2 4 3 2 6" xfId="61102"/>
    <cellStyle name="Output 2 4 3 2 7" xfId="61103"/>
    <cellStyle name="Output 2 4 3 2 8" xfId="61104"/>
    <cellStyle name="Output 2 4 3 2 9" xfId="61105"/>
    <cellStyle name="Output 2 4 3 20" xfId="61106"/>
    <cellStyle name="Output 2 4 3 21" xfId="61107"/>
    <cellStyle name="Output 2 4 3 22" xfId="61108"/>
    <cellStyle name="Output 2 4 3 23" xfId="61109"/>
    <cellStyle name="Output 2 4 3 24" xfId="61110"/>
    <cellStyle name="Output 2 4 3 3" xfId="61111"/>
    <cellStyle name="Output 2 4 3 3 2" xfId="61112"/>
    <cellStyle name="Output 2 4 3 3 3" xfId="61113"/>
    <cellStyle name="Output 2 4 3 3 4" xfId="61114"/>
    <cellStyle name="Output 2 4 3 3 5" xfId="61115"/>
    <cellStyle name="Output 2 4 3 3 6" xfId="61116"/>
    <cellStyle name="Output 2 4 3 3 7" xfId="61117"/>
    <cellStyle name="Output 2 4 3 3 8" xfId="61118"/>
    <cellStyle name="Output 2 4 3 3 9" xfId="61119"/>
    <cellStyle name="Output 2 4 3 4" xfId="61120"/>
    <cellStyle name="Output 2 4 3 4 2" xfId="61121"/>
    <cellStyle name="Output 2 4 3 4 3" xfId="61122"/>
    <cellStyle name="Output 2 4 3 4 4" xfId="61123"/>
    <cellStyle name="Output 2 4 3 4 5" xfId="61124"/>
    <cellStyle name="Output 2 4 3 4 6" xfId="61125"/>
    <cellStyle name="Output 2 4 3 4 7" xfId="61126"/>
    <cellStyle name="Output 2 4 3 4 8" xfId="61127"/>
    <cellStyle name="Output 2 4 3 4 9" xfId="61128"/>
    <cellStyle name="Output 2 4 3 5" xfId="61129"/>
    <cellStyle name="Output 2 4 3 5 2" xfId="61130"/>
    <cellStyle name="Output 2 4 3 5 3" xfId="61131"/>
    <cellStyle name="Output 2 4 3 5 4" xfId="61132"/>
    <cellStyle name="Output 2 4 3 5 5" xfId="61133"/>
    <cellStyle name="Output 2 4 3 5 6" xfId="61134"/>
    <cellStyle name="Output 2 4 3 5 7" xfId="61135"/>
    <cellStyle name="Output 2 4 3 5 8" xfId="61136"/>
    <cellStyle name="Output 2 4 3 6" xfId="61137"/>
    <cellStyle name="Output 2 4 3 6 2" xfId="61138"/>
    <cellStyle name="Output 2 4 3 6 3" xfId="61139"/>
    <cellStyle name="Output 2 4 3 6 4" xfId="61140"/>
    <cellStyle name="Output 2 4 3 6 5" xfId="61141"/>
    <cellStyle name="Output 2 4 3 6 6" xfId="61142"/>
    <cellStyle name="Output 2 4 3 6 7" xfId="61143"/>
    <cellStyle name="Output 2 4 3 6 8" xfId="61144"/>
    <cellStyle name="Output 2 4 3 7" xfId="61145"/>
    <cellStyle name="Output 2 4 3 7 2" xfId="61146"/>
    <cellStyle name="Output 2 4 3 7 3" xfId="61147"/>
    <cellStyle name="Output 2 4 3 7 4" xfId="61148"/>
    <cellStyle name="Output 2 4 3 7 5" xfId="61149"/>
    <cellStyle name="Output 2 4 3 7 6" xfId="61150"/>
    <cellStyle name="Output 2 4 3 7 7" xfId="61151"/>
    <cellStyle name="Output 2 4 3 7 8" xfId="61152"/>
    <cellStyle name="Output 2 4 3 8" xfId="61153"/>
    <cellStyle name="Output 2 4 3 9" xfId="61154"/>
    <cellStyle name="Output 2 4 4" xfId="61155"/>
    <cellStyle name="Output 2 4 4 2" xfId="61156"/>
    <cellStyle name="Output 2 4 4 3" xfId="61157"/>
    <cellStyle name="Output 2 4 4 4" xfId="61158"/>
    <cellStyle name="Output 2 4 4 5" xfId="61159"/>
    <cellStyle name="Output 2 4 4 6" xfId="61160"/>
    <cellStyle name="Output 2 4 4 7" xfId="61161"/>
    <cellStyle name="Output 2 4 4 8" xfId="61162"/>
    <cellStyle name="Output 2 4 4 9" xfId="61163"/>
    <cellStyle name="Output 2 4 5" xfId="61164"/>
    <cellStyle name="Output 2 4 5 2" xfId="61165"/>
    <cellStyle name="Output 2 4 5 3" xfId="61166"/>
    <cellStyle name="Output 2 4 5 4" xfId="61167"/>
    <cellStyle name="Output 2 4 5 5" xfId="61168"/>
    <cellStyle name="Output 2 4 5 6" xfId="61169"/>
    <cellStyle name="Output 2 4 5 7" xfId="61170"/>
    <cellStyle name="Output 2 4 5 8" xfId="61171"/>
    <cellStyle name="Output 2 4 5 9" xfId="61172"/>
    <cellStyle name="Output 2 4 6" xfId="61173"/>
    <cellStyle name="Output 2 4 6 2" xfId="61174"/>
    <cellStyle name="Output 2 4 6 3" xfId="61175"/>
    <cellStyle name="Output 2 4 6 4" xfId="61176"/>
    <cellStyle name="Output 2 4 6 5" xfId="61177"/>
    <cellStyle name="Output 2 4 6 6" xfId="61178"/>
    <cellStyle name="Output 2 4 6 7" xfId="61179"/>
    <cellStyle name="Output 2 4 6 8" xfId="61180"/>
    <cellStyle name="Output 2 4 6 9" xfId="61181"/>
    <cellStyle name="Output 2 4 7" xfId="61182"/>
    <cellStyle name="Output 2 4 7 2" xfId="61183"/>
    <cellStyle name="Output 2 4 7 3" xfId="61184"/>
    <cellStyle name="Output 2 4 7 4" xfId="61185"/>
    <cellStyle name="Output 2 4 7 5" xfId="61186"/>
    <cellStyle name="Output 2 4 7 6" xfId="61187"/>
    <cellStyle name="Output 2 4 7 7" xfId="61188"/>
    <cellStyle name="Output 2 4 7 8" xfId="61189"/>
    <cellStyle name="Output 2 4 7 9" xfId="61190"/>
    <cellStyle name="Output 2 4 8" xfId="61191"/>
    <cellStyle name="Output 2 4 8 2" xfId="61192"/>
    <cellStyle name="Output 2 4 8 3" xfId="61193"/>
    <cellStyle name="Output 2 4 8 4" xfId="61194"/>
    <cellStyle name="Output 2 4 8 5" xfId="61195"/>
    <cellStyle name="Output 2 4 8 6" xfId="61196"/>
    <cellStyle name="Output 2 4 8 7" xfId="61197"/>
    <cellStyle name="Output 2 4 8 8" xfId="61198"/>
    <cellStyle name="Output 2 4 8 9" xfId="61199"/>
    <cellStyle name="Output 2 4 9" xfId="61200"/>
    <cellStyle name="Output 2 4 9 2" xfId="61201"/>
    <cellStyle name="Output 2 4 9 3" xfId="61202"/>
    <cellStyle name="Output 2 4 9 4" xfId="61203"/>
    <cellStyle name="Output 2 4 9 5" xfId="61204"/>
    <cellStyle name="Output 2 4 9 6" xfId="61205"/>
    <cellStyle name="Output 2 4 9 7" xfId="61206"/>
    <cellStyle name="Output 2 4 9 8" xfId="61207"/>
    <cellStyle name="Output 2 5" xfId="4610"/>
    <cellStyle name="Output 2 5 10" xfId="61208"/>
    <cellStyle name="Output 2 5 10 2" xfId="61209"/>
    <cellStyle name="Output 2 5 10 3" xfId="61210"/>
    <cellStyle name="Output 2 5 10 4" xfId="61211"/>
    <cellStyle name="Output 2 5 10 5" xfId="61212"/>
    <cellStyle name="Output 2 5 10 6" xfId="61213"/>
    <cellStyle name="Output 2 5 10 7" xfId="61214"/>
    <cellStyle name="Output 2 5 10 8" xfId="61215"/>
    <cellStyle name="Output 2 5 11" xfId="61216"/>
    <cellStyle name="Output 2 5 11 2" xfId="61217"/>
    <cellStyle name="Output 2 5 11 3" xfId="61218"/>
    <cellStyle name="Output 2 5 11 4" xfId="61219"/>
    <cellStyle name="Output 2 5 11 5" xfId="61220"/>
    <cellStyle name="Output 2 5 11 6" xfId="61221"/>
    <cellStyle name="Output 2 5 11 7" xfId="61222"/>
    <cellStyle name="Output 2 5 11 8" xfId="61223"/>
    <cellStyle name="Output 2 5 12" xfId="61224"/>
    <cellStyle name="Output 2 5 13" xfId="61225"/>
    <cellStyle name="Output 2 5 14" xfId="61226"/>
    <cellStyle name="Output 2 5 15" xfId="61227"/>
    <cellStyle name="Output 2 5 16" xfId="61228"/>
    <cellStyle name="Output 2 5 17" xfId="61229"/>
    <cellStyle name="Output 2 5 18" xfId="61230"/>
    <cellStyle name="Output 2 5 19" xfId="61231"/>
    <cellStyle name="Output 2 5 2" xfId="61232"/>
    <cellStyle name="Output 2 5 2 10" xfId="61233"/>
    <cellStyle name="Output 2 5 2 10 2" xfId="61234"/>
    <cellStyle name="Output 2 5 2 10 3" xfId="61235"/>
    <cellStyle name="Output 2 5 2 10 4" xfId="61236"/>
    <cellStyle name="Output 2 5 2 10 5" xfId="61237"/>
    <cellStyle name="Output 2 5 2 10 6" xfId="61238"/>
    <cellStyle name="Output 2 5 2 10 7" xfId="61239"/>
    <cellStyle name="Output 2 5 2 10 8" xfId="61240"/>
    <cellStyle name="Output 2 5 2 11" xfId="61241"/>
    <cellStyle name="Output 2 5 2 12" xfId="61242"/>
    <cellStyle name="Output 2 5 2 13" xfId="61243"/>
    <cellStyle name="Output 2 5 2 14" xfId="61244"/>
    <cellStyle name="Output 2 5 2 15" xfId="61245"/>
    <cellStyle name="Output 2 5 2 16" xfId="61246"/>
    <cellStyle name="Output 2 5 2 17" xfId="61247"/>
    <cellStyle name="Output 2 5 2 18" xfId="61248"/>
    <cellStyle name="Output 2 5 2 19" xfId="61249"/>
    <cellStyle name="Output 2 5 2 2" xfId="61250"/>
    <cellStyle name="Output 2 5 2 2 10" xfId="61251"/>
    <cellStyle name="Output 2 5 2 2 11" xfId="61252"/>
    <cellStyle name="Output 2 5 2 2 12" xfId="61253"/>
    <cellStyle name="Output 2 5 2 2 13" xfId="61254"/>
    <cellStyle name="Output 2 5 2 2 14" xfId="61255"/>
    <cellStyle name="Output 2 5 2 2 15" xfId="61256"/>
    <cellStyle name="Output 2 5 2 2 16" xfId="61257"/>
    <cellStyle name="Output 2 5 2 2 17" xfId="61258"/>
    <cellStyle name="Output 2 5 2 2 18" xfId="61259"/>
    <cellStyle name="Output 2 5 2 2 19" xfId="61260"/>
    <cellStyle name="Output 2 5 2 2 2" xfId="61261"/>
    <cellStyle name="Output 2 5 2 2 2 10" xfId="61262"/>
    <cellStyle name="Output 2 5 2 2 2 11" xfId="61263"/>
    <cellStyle name="Output 2 5 2 2 2 12" xfId="61264"/>
    <cellStyle name="Output 2 5 2 2 2 13" xfId="61265"/>
    <cellStyle name="Output 2 5 2 2 2 14" xfId="61266"/>
    <cellStyle name="Output 2 5 2 2 2 15" xfId="61267"/>
    <cellStyle name="Output 2 5 2 2 2 2" xfId="61268"/>
    <cellStyle name="Output 2 5 2 2 2 2 2" xfId="61269"/>
    <cellStyle name="Output 2 5 2 2 2 2 3" xfId="61270"/>
    <cellStyle name="Output 2 5 2 2 2 2 4" xfId="61271"/>
    <cellStyle name="Output 2 5 2 2 2 2 5" xfId="61272"/>
    <cellStyle name="Output 2 5 2 2 2 2 6" xfId="61273"/>
    <cellStyle name="Output 2 5 2 2 2 2 7" xfId="61274"/>
    <cellStyle name="Output 2 5 2 2 2 2 8" xfId="61275"/>
    <cellStyle name="Output 2 5 2 2 2 2 9" xfId="61276"/>
    <cellStyle name="Output 2 5 2 2 2 3" xfId="61277"/>
    <cellStyle name="Output 2 5 2 2 2 3 2" xfId="61278"/>
    <cellStyle name="Output 2 5 2 2 2 3 3" xfId="61279"/>
    <cellStyle name="Output 2 5 2 2 2 3 4" xfId="61280"/>
    <cellStyle name="Output 2 5 2 2 2 3 5" xfId="61281"/>
    <cellStyle name="Output 2 5 2 2 2 3 6" xfId="61282"/>
    <cellStyle name="Output 2 5 2 2 2 3 7" xfId="61283"/>
    <cellStyle name="Output 2 5 2 2 2 3 8" xfId="61284"/>
    <cellStyle name="Output 2 5 2 2 2 3 9" xfId="61285"/>
    <cellStyle name="Output 2 5 2 2 2 4" xfId="61286"/>
    <cellStyle name="Output 2 5 2 2 2 4 2" xfId="61287"/>
    <cellStyle name="Output 2 5 2 2 2 4 3" xfId="61288"/>
    <cellStyle name="Output 2 5 2 2 2 4 4" xfId="61289"/>
    <cellStyle name="Output 2 5 2 2 2 4 5" xfId="61290"/>
    <cellStyle name="Output 2 5 2 2 2 4 6" xfId="61291"/>
    <cellStyle name="Output 2 5 2 2 2 4 7" xfId="61292"/>
    <cellStyle name="Output 2 5 2 2 2 4 8" xfId="61293"/>
    <cellStyle name="Output 2 5 2 2 2 4 9" xfId="61294"/>
    <cellStyle name="Output 2 5 2 2 2 5" xfId="61295"/>
    <cellStyle name="Output 2 5 2 2 2 5 2" xfId="61296"/>
    <cellStyle name="Output 2 5 2 2 2 5 3" xfId="61297"/>
    <cellStyle name="Output 2 5 2 2 2 5 4" xfId="61298"/>
    <cellStyle name="Output 2 5 2 2 2 5 5" xfId="61299"/>
    <cellStyle name="Output 2 5 2 2 2 5 6" xfId="61300"/>
    <cellStyle name="Output 2 5 2 2 2 5 7" xfId="61301"/>
    <cellStyle name="Output 2 5 2 2 2 5 8" xfId="61302"/>
    <cellStyle name="Output 2 5 2 2 2 6" xfId="61303"/>
    <cellStyle name="Output 2 5 2 2 2 6 2" xfId="61304"/>
    <cellStyle name="Output 2 5 2 2 2 6 3" xfId="61305"/>
    <cellStyle name="Output 2 5 2 2 2 6 4" xfId="61306"/>
    <cellStyle name="Output 2 5 2 2 2 6 5" xfId="61307"/>
    <cellStyle name="Output 2 5 2 2 2 6 6" xfId="61308"/>
    <cellStyle name="Output 2 5 2 2 2 6 7" xfId="61309"/>
    <cellStyle name="Output 2 5 2 2 2 6 8" xfId="61310"/>
    <cellStyle name="Output 2 5 2 2 2 7" xfId="61311"/>
    <cellStyle name="Output 2 5 2 2 2 7 2" xfId="61312"/>
    <cellStyle name="Output 2 5 2 2 2 7 3" xfId="61313"/>
    <cellStyle name="Output 2 5 2 2 2 7 4" xfId="61314"/>
    <cellStyle name="Output 2 5 2 2 2 7 5" xfId="61315"/>
    <cellStyle name="Output 2 5 2 2 2 7 6" xfId="61316"/>
    <cellStyle name="Output 2 5 2 2 2 7 7" xfId="61317"/>
    <cellStyle name="Output 2 5 2 2 2 7 8" xfId="61318"/>
    <cellStyle name="Output 2 5 2 2 2 8" xfId="61319"/>
    <cellStyle name="Output 2 5 2 2 2 9" xfId="61320"/>
    <cellStyle name="Output 2 5 2 2 20" xfId="61321"/>
    <cellStyle name="Output 2 5 2 2 21" xfId="61322"/>
    <cellStyle name="Output 2 5 2 2 22" xfId="61323"/>
    <cellStyle name="Output 2 5 2 2 23" xfId="61324"/>
    <cellStyle name="Output 2 5 2 2 24" xfId="61325"/>
    <cellStyle name="Output 2 5 2 2 25" xfId="61326"/>
    <cellStyle name="Output 2 5 2 2 26" xfId="61327"/>
    <cellStyle name="Output 2 5 2 2 27" xfId="61328"/>
    <cellStyle name="Output 2 5 2 2 3" xfId="61329"/>
    <cellStyle name="Output 2 5 2 2 3 10" xfId="61330"/>
    <cellStyle name="Output 2 5 2 2 3 11" xfId="61331"/>
    <cellStyle name="Output 2 5 2 2 3 12" xfId="61332"/>
    <cellStyle name="Output 2 5 2 2 3 13" xfId="61333"/>
    <cellStyle name="Output 2 5 2 2 3 14" xfId="61334"/>
    <cellStyle name="Output 2 5 2 2 3 15" xfId="61335"/>
    <cellStyle name="Output 2 5 2 2 3 2" xfId="61336"/>
    <cellStyle name="Output 2 5 2 2 3 2 2" xfId="61337"/>
    <cellStyle name="Output 2 5 2 2 3 2 3" xfId="61338"/>
    <cellStyle name="Output 2 5 2 2 3 2 4" xfId="61339"/>
    <cellStyle name="Output 2 5 2 2 3 2 5" xfId="61340"/>
    <cellStyle name="Output 2 5 2 2 3 2 6" xfId="61341"/>
    <cellStyle name="Output 2 5 2 2 3 2 7" xfId="61342"/>
    <cellStyle name="Output 2 5 2 2 3 2 8" xfId="61343"/>
    <cellStyle name="Output 2 5 2 2 3 3" xfId="61344"/>
    <cellStyle name="Output 2 5 2 2 3 3 2" xfId="61345"/>
    <cellStyle name="Output 2 5 2 2 3 3 3" xfId="61346"/>
    <cellStyle name="Output 2 5 2 2 3 3 4" xfId="61347"/>
    <cellStyle name="Output 2 5 2 2 3 3 5" xfId="61348"/>
    <cellStyle name="Output 2 5 2 2 3 3 6" xfId="61349"/>
    <cellStyle name="Output 2 5 2 2 3 3 7" xfId="61350"/>
    <cellStyle name="Output 2 5 2 2 3 3 8" xfId="61351"/>
    <cellStyle name="Output 2 5 2 2 3 4" xfId="61352"/>
    <cellStyle name="Output 2 5 2 2 3 4 2" xfId="61353"/>
    <cellStyle name="Output 2 5 2 2 3 4 3" xfId="61354"/>
    <cellStyle name="Output 2 5 2 2 3 4 4" xfId="61355"/>
    <cellStyle name="Output 2 5 2 2 3 4 5" xfId="61356"/>
    <cellStyle name="Output 2 5 2 2 3 4 6" xfId="61357"/>
    <cellStyle name="Output 2 5 2 2 3 4 7" xfId="61358"/>
    <cellStyle name="Output 2 5 2 2 3 4 8" xfId="61359"/>
    <cellStyle name="Output 2 5 2 2 3 5" xfId="61360"/>
    <cellStyle name="Output 2 5 2 2 3 5 2" xfId="61361"/>
    <cellStyle name="Output 2 5 2 2 3 5 3" xfId="61362"/>
    <cellStyle name="Output 2 5 2 2 3 5 4" xfId="61363"/>
    <cellStyle name="Output 2 5 2 2 3 5 5" xfId="61364"/>
    <cellStyle name="Output 2 5 2 2 3 5 6" xfId="61365"/>
    <cellStyle name="Output 2 5 2 2 3 5 7" xfId="61366"/>
    <cellStyle name="Output 2 5 2 2 3 5 8" xfId="61367"/>
    <cellStyle name="Output 2 5 2 2 3 6" xfId="61368"/>
    <cellStyle name="Output 2 5 2 2 3 6 2" xfId="61369"/>
    <cellStyle name="Output 2 5 2 2 3 6 3" xfId="61370"/>
    <cellStyle name="Output 2 5 2 2 3 6 4" xfId="61371"/>
    <cellStyle name="Output 2 5 2 2 3 6 5" xfId="61372"/>
    <cellStyle name="Output 2 5 2 2 3 6 6" xfId="61373"/>
    <cellStyle name="Output 2 5 2 2 3 6 7" xfId="61374"/>
    <cellStyle name="Output 2 5 2 2 3 6 8" xfId="61375"/>
    <cellStyle name="Output 2 5 2 2 3 7" xfId="61376"/>
    <cellStyle name="Output 2 5 2 2 3 7 2" xfId="61377"/>
    <cellStyle name="Output 2 5 2 2 3 7 3" xfId="61378"/>
    <cellStyle name="Output 2 5 2 2 3 7 4" xfId="61379"/>
    <cellStyle name="Output 2 5 2 2 3 7 5" xfId="61380"/>
    <cellStyle name="Output 2 5 2 2 3 7 6" xfId="61381"/>
    <cellStyle name="Output 2 5 2 2 3 7 7" xfId="61382"/>
    <cellStyle name="Output 2 5 2 2 3 7 8" xfId="61383"/>
    <cellStyle name="Output 2 5 2 2 3 8" xfId="61384"/>
    <cellStyle name="Output 2 5 2 2 3 9" xfId="61385"/>
    <cellStyle name="Output 2 5 2 2 4" xfId="61386"/>
    <cellStyle name="Output 2 5 2 2 4 2" xfId="61387"/>
    <cellStyle name="Output 2 5 2 2 4 3" xfId="61388"/>
    <cellStyle name="Output 2 5 2 2 4 4" xfId="61389"/>
    <cellStyle name="Output 2 5 2 2 4 5" xfId="61390"/>
    <cellStyle name="Output 2 5 2 2 4 6" xfId="61391"/>
    <cellStyle name="Output 2 5 2 2 4 7" xfId="61392"/>
    <cellStyle name="Output 2 5 2 2 4 8" xfId="61393"/>
    <cellStyle name="Output 2 5 2 2 4 9" xfId="61394"/>
    <cellStyle name="Output 2 5 2 2 5" xfId="61395"/>
    <cellStyle name="Output 2 5 2 2 5 2" xfId="61396"/>
    <cellStyle name="Output 2 5 2 2 5 3" xfId="61397"/>
    <cellStyle name="Output 2 5 2 2 5 4" xfId="61398"/>
    <cellStyle name="Output 2 5 2 2 5 5" xfId="61399"/>
    <cellStyle name="Output 2 5 2 2 5 6" xfId="61400"/>
    <cellStyle name="Output 2 5 2 2 5 7" xfId="61401"/>
    <cellStyle name="Output 2 5 2 2 5 8" xfId="61402"/>
    <cellStyle name="Output 2 5 2 2 5 9" xfId="61403"/>
    <cellStyle name="Output 2 5 2 2 6" xfId="61404"/>
    <cellStyle name="Output 2 5 2 2 6 2" xfId="61405"/>
    <cellStyle name="Output 2 5 2 2 6 3" xfId="61406"/>
    <cellStyle name="Output 2 5 2 2 6 4" xfId="61407"/>
    <cellStyle name="Output 2 5 2 2 6 5" xfId="61408"/>
    <cellStyle name="Output 2 5 2 2 6 6" xfId="61409"/>
    <cellStyle name="Output 2 5 2 2 6 7" xfId="61410"/>
    <cellStyle name="Output 2 5 2 2 6 8" xfId="61411"/>
    <cellStyle name="Output 2 5 2 2 6 9" xfId="61412"/>
    <cellStyle name="Output 2 5 2 2 7" xfId="61413"/>
    <cellStyle name="Output 2 5 2 2 7 2" xfId="61414"/>
    <cellStyle name="Output 2 5 2 2 7 3" xfId="61415"/>
    <cellStyle name="Output 2 5 2 2 7 4" xfId="61416"/>
    <cellStyle name="Output 2 5 2 2 7 5" xfId="61417"/>
    <cellStyle name="Output 2 5 2 2 7 6" xfId="61418"/>
    <cellStyle name="Output 2 5 2 2 7 7" xfId="61419"/>
    <cellStyle name="Output 2 5 2 2 7 8" xfId="61420"/>
    <cellStyle name="Output 2 5 2 2 8" xfId="61421"/>
    <cellStyle name="Output 2 5 2 2 8 2" xfId="61422"/>
    <cellStyle name="Output 2 5 2 2 8 3" xfId="61423"/>
    <cellStyle name="Output 2 5 2 2 8 4" xfId="61424"/>
    <cellStyle name="Output 2 5 2 2 8 5" xfId="61425"/>
    <cellStyle name="Output 2 5 2 2 8 6" xfId="61426"/>
    <cellStyle name="Output 2 5 2 2 8 7" xfId="61427"/>
    <cellStyle name="Output 2 5 2 2 8 8" xfId="61428"/>
    <cellStyle name="Output 2 5 2 2 9" xfId="61429"/>
    <cellStyle name="Output 2 5 2 2 9 2" xfId="61430"/>
    <cellStyle name="Output 2 5 2 2 9 3" xfId="61431"/>
    <cellStyle name="Output 2 5 2 2 9 4" xfId="61432"/>
    <cellStyle name="Output 2 5 2 2 9 5" xfId="61433"/>
    <cellStyle name="Output 2 5 2 2 9 6" xfId="61434"/>
    <cellStyle name="Output 2 5 2 2 9 7" xfId="61435"/>
    <cellStyle name="Output 2 5 2 2 9 8" xfId="61436"/>
    <cellStyle name="Output 2 5 2 20" xfId="61437"/>
    <cellStyle name="Output 2 5 2 21" xfId="61438"/>
    <cellStyle name="Output 2 5 2 22" xfId="61439"/>
    <cellStyle name="Output 2 5 2 23" xfId="61440"/>
    <cellStyle name="Output 2 5 2 24" xfId="61441"/>
    <cellStyle name="Output 2 5 2 25" xfId="61442"/>
    <cellStyle name="Output 2 5 2 3" xfId="61443"/>
    <cellStyle name="Output 2 5 2 3 10" xfId="61444"/>
    <cellStyle name="Output 2 5 2 3 11" xfId="61445"/>
    <cellStyle name="Output 2 5 2 3 12" xfId="61446"/>
    <cellStyle name="Output 2 5 2 3 13" xfId="61447"/>
    <cellStyle name="Output 2 5 2 3 14" xfId="61448"/>
    <cellStyle name="Output 2 5 2 3 15" xfId="61449"/>
    <cellStyle name="Output 2 5 2 3 16" xfId="61450"/>
    <cellStyle name="Output 2 5 2 3 17" xfId="61451"/>
    <cellStyle name="Output 2 5 2 3 18" xfId="61452"/>
    <cellStyle name="Output 2 5 2 3 19" xfId="61453"/>
    <cellStyle name="Output 2 5 2 3 2" xfId="61454"/>
    <cellStyle name="Output 2 5 2 3 2 2" xfId="61455"/>
    <cellStyle name="Output 2 5 2 3 2 3" xfId="61456"/>
    <cellStyle name="Output 2 5 2 3 2 4" xfId="61457"/>
    <cellStyle name="Output 2 5 2 3 2 5" xfId="61458"/>
    <cellStyle name="Output 2 5 2 3 2 6" xfId="61459"/>
    <cellStyle name="Output 2 5 2 3 2 7" xfId="61460"/>
    <cellStyle name="Output 2 5 2 3 2 8" xfId="61461"/>
    <cellStyle name="Output 2 5 2 3 2 9" xfId="61462"/>
    <cellStyle name="Output 2 5 2 3 20" xfId="61463"/>
    <cellStyle name="Output 2 5 2 3 21" xfId="61464"/>
    <cellStyle name="Output 2 5 2 3 22" xfId="61465"/>
    <cellStyle name="Output 2 5 2 3 23" xfId="61466"/>
    <cellStyle name="Output 2 5 2 3 24" xfId="61467"/>
    <cellStyle name="Output 2 5 2 3 3" xfId="61468"/>
    <cellStyle name="Output 2 5 2 3 3 2" xfId="61469"/>
    <cellStyle name="Output 2 5 2 3 3 3" xfId="61470"/>
    <cellStyle name="Output 2 5 2 3 3 4" xfId="61471"/>
    <cellStyle name="Output 2 5 2 3 3 5" xfId="61472"/>
    <cellStyle name="Output 2 5 2 3 3 6" xfId="61473"/>
    <cellStyle name="Output 2 5 2 3 3 7" xfId="61474"/>
    <cellStyle name="Output 2 5 2 3 3 8" xfId="61475"/>
    <cellStyle name="Output 2 5 2 3 3 9" xfId="61476"/>
    <cellStyle name="Output 2 5 2 3 4" xfId="61477"/>
    <cellStyle name="Output 2 5 2 3 4 2" xfId="61478"/>
    <cellStyle name="Output 2 5 2 3 4 3" xfId="61479"/>
    <cellStyle name="Output 2 5 2 3 4 4" xfId="61480"/>
    <cellStyle name="Output 2 5 2 3 4 5" xfId="61481"/>
    <cellStyle name="Output 2 5 2 3 4 6" xfId="61482"/>
    <cellStyle name="Output 2 5 2 3 4 7" xfId="61483"/>
    <cellStyle name="Output 2 5 2 3 4 8" xfId="61484"/>
    <cellStyle name="Output 2 5 2 3 4 9" xfId="61485"/>
    <cellStyle name="Output 2 5 2 3 5" xfId="61486"/>
    <cellStyle name="Output 2 5 2 3 5 2" xfId="61487"/>
    <cellStyle name="Output 2 5 2 3 5 3" xfId="61488"/>
    <cellStyle name="Output 2 5 2 3 5 4" xfId="61489"/>
    <cellStyle name="Output 2 5 2 3 5 5" xfId="61490"/>
    <cellStyle name="Output 2 5 2 3 5 6" xfId="61491"/>
    <cellStyle name="Output 2 5 2 3 5 7" xfId="61492"/>
    <cellStyle name="Output 2 5 2 3 5 8" xfId="61493"/>
    <cellStyle name="Output 2 5 2 3 6" xfId="61494"/>
    <cellStyle name="Output 2 5 2 3 6 2" xfId="61495"/>
    <cellStyle name="Output 2 5 2 3 6 3" xfId="61496"/>
    <cellStyle name="Output 2 5 2 3 6 4" xfId="61497"/>
    <cellStyle name="Output 2 5 2 3 6 5" xfId="61498"/>
    <cellStyle name="Output 2 5 2 3 6 6" xfId="61499"/>
    <cellStyle name="Output 2 5 2 3 6 7" xfId="61500"/>
    <cellStyle name="Output 2 5 2 3 6 8" xfId="61501"/>
    <cellStyle name="Output 2 5 2 3 7" xfId="61502"/>
    <cellStyle name="Output 2 5 2 3 7 2" xfId="61503"/>
    <cellStyle name="Output 2 5 2 3 7 3" xfId="61504"/>
    <cellStyle name="Output 2 5 2 3 7 4" xfId="61505"/>
    <cellStyle name="Output 2 5 2 3 7 5" xfId="61506"/>
    <cellStyle name="Output 2 5 2 3 7 6" xfId="61507"/>
    <cellStyle name="Output 2 5 2 3 7 7" xfId="61508"/>
    <cellStyle name="Output 2 5 2 3 7 8" xfId="61509"/>
    <cellStyle name="Output 2 5 2 3 8" xfId="61510"/>
    <cellStyle name="Output 2 5 2 3 9" xfId="61511"/>
    <cellStyle name="Output 2 5 2 4" xfId="61512"/>
    <cellStyle name="Output 2 5 2 4 2" xfId="61513"/>
    <cellStyle name="Output 2 5 2 4 3" xfId="61514"/>
    <cellStyle name="Output 2 5 2 4 4" xfId="61515"/>
    <cellStyle name="Output 2 5 2 4 5" xfId="61516"/>
    <cellStyle name="Output 2 5 2 4 6" xfId="61517"/>
    <cellStyle name="Output 2 5 2 4 7" xfId="61518"/>
    <cellStyle name="Output 2 5 2 4 8" xfId="61519"/>
    <cellStyle name="Output 2 5 2 4 9" xfId="61520"/>
    <cellStyle name="Output 2 5 2 5" xfId="61521"/>
    <cellStyle name="Output 2 5 2 5 2" xfId="61522"/>
    <cellStyle name="Output 2 5 2 5 3" xfId="61523"/>
    <cellStyle name="Output 2 5 2 5 4" xfId="61524"/>
    <cellStyle name="Output 2 5 2 5 5" xfId="61525"/>
    <cellStyle name="Output 2 5 2 5 6" xfId="61526"/>
    <cellStyle name="Output 2 5 2 5 7" xfId="61527"/>
    <cellStyle name="Output 2 5 2 5 8" xfId="61528"/>
    <cellStyle name="Output 2 5 2 5 9" xfId="61529"/>
    <cellStyle name="Output 2 5 2 6" xfId="61530"/>
    <cellStyle name="Output 2 5 2 6 2" xfId="61531"/>
    <cellStyle name="Output 2 5 2 6 3" xfId="61532"/>
    <cellStyle name="Output 2 5 2 6 4" xfId="61533"/>
    <cellStyle name="Output 2 5 2 6 5" xfId="61534"/>
    <cellStyle name="Output 2 5 2 6 6" xfId="61535"/>
    <cellStyle name="Output 2 5 2 6 7" xfId="61536"/>
    <cellStyle name="Output 2 5 2 6 8" xfId="61537"/>
    <cellStyle name="Output 2 5 2 6 9" xfId="61538"/>
    <cellStyle name="Output 2 5 2 7" xfId="61539"/>
    <cellStyle name="Output 2 5 2 7 2" xfId="61540"/>
    <cellStyle name="Output 2 5 2 7 3" xfId="61541"/>
    <cellStyle name="Output 2 5 2 7 4" xfId="61542"/>
    <cellStyle name="Output 2 5 2 7 5" xfId="61543"/>
    <cellStyle name="Output 2 5 2 7 6" xfId="61544"/>
    <cellStyle name="Output 2 5 2 7 7" xfId="61545"/>
    <cellStyle name="Output 2 5 2 7 8" xfId="61546"/>
    <cellStyle name="Output 2 5 2 7 9" xfId="61547"/>
    <cellStyle name="Output 2 5 2 8" xfId="61548"/>
    <cellStyle name="Output 2 5 2 8 2" xfId="61549"/>
    <cellStyle name="Output 2 5 2 8 3" xfId="61550"/>
    <cellStyle name="Output 2 5 2 8 4" xfId="61551"/>
    <cellStyle name="Output 2 5 2 8 5" xfId="61552"/>
    <cellStyle name="Output 2 5 2 8 6" xfId="61553"/>
    <cellStyle name="Output 2 5 2 8 7" xfId="61554"/>
    <cellStyle name="Output 2 5 2 8 8" xfId="61555"/>
    <cellStyle name="Output 2 5 2 8 9" xfId="61556"/>
    <cellStyle name="Output 2 5 2 9" xfId="61557"/>
    <cellStyle name="Output 2 5 2 9 2" xfId="61558"/>
    <cellStyle name="Output 2 5 2 9 3" xfId="61559"/>
    <cellStyle name="Output 2 5 2 9 4" xfId="61560"/>
    <cellStyle name="Output 2 5 2 9 5" xfId="61561"/>
    <cellStyle name="Output 2 5 2 9 6" xfId="61562"/>
    <cellStyle name="Output 2 5 2 9 7" xfId="61563"/>
    <cellStyle name="Output 2 5 2 9 8" xfId="61564"/>
    <cellStyle name="Output 2 5 20" xfId="61565"/>
    <cellStyle name="Output 2 5 21" xfId="61566"/>
    <cellStyle name="Output 2 5 22" xfId="61567"/>
    <cellStyle name="Output 2 5 23" xfId="61568"/>
    <cellStyle name="Output 2 5 24" xfId="61569"/>
    <cellStyle name="Output 2 5 25" xfId="61570"/>
    <cellStyle name="Output 2 5 26" xfId="61571"/>
    <cellStyle name="Output 2 5 3" xfId="61572"/>
    <cellStyle name="Output 2 5 3 10" xfId="61573"/>
    <cellStyle name="Output 2 5 3 11" xfId="61574"/>
    <cellStyle name="Output 2 5 3 12" xfId="61575"/>
    <cellStyle name="Output 2 5 3 13" xfId="61576"/>
    <cellStyle name="Output 2 5 3 14" xfId="61577"/>
    <cellStyle name="Output 2 5 3 15" xfId="61578"/>
    <cellStyle name="Output 2 5 3 16" xfId="61579"/>
    <cellStyle name="Output 2 5 3 17" xfId="61580"/>
    <cellStyle name="Output 2 5 3 18" xfId="61581"/>
    <cellStyle name="Output 2 5 3 19" xfId="61582"/>
    <cellStyle name="Output 2 5 3 2" xfId="61583"/>
    <cellStyle name="Output 2 5 3 2 10" xfId="61584"/>
    <cellStyle name="Output 2 5 3 2 11" xfId="61585"/>
    <cellStyle name="Output 2 5 3 2 12" xfId="61586"/>
    <cellStyle name="Output 2 5 3 2 13" xfId="61587"/>
    <cellStyle name="Output 2 5 3 2 14" xfId="61588"/>
    <cellStyle name="Output 2 5 3 2 15" xfId="61589"/>
    <cellStyle name="Output 2 5 3 2 2" xfId="61590"/>
    <cellStyle name="Output 2 5 3 2 2 2" xfId="61591"/>
    <cellStyle name="Output 2 5 3 2 2 3" xfId="61592"/>
    <cellStyle name="Output 2 5 3 2 2 4" xfId="61593"/>
    <cellStyle name="Output 2 5 3 2 2 5" xfId="61594"/>
    <cellStyle name="Output 2 5 3 2 2 6" xfId="61595"/>
    <cellStyle name="Output 2 5 3 2 2 7" xfId="61596"/>
    <cellStyle name="Output 2 5 3 2 2 8" xfId="61597"/>
    <cellStyle name="Output 2 5 3 2 2 9" xfId="61598"/>
    <cellStyle name="Output 2 5 3 2 3" xfId="61599"/>
    <cellStyle name="Output 2 5 3 2 3 2" xfId="61600"/>
    <cellStyle name="Output 2 5 3 2 3 3" xfId="61601"/>
    <cellStyle name="Output 2 5 3 2 3 4" xfId="61602"/>
    <cellStyle name="Output 2 5 3 2 3 5" xfId="61603"/>
    <cellStyle name="Output 2 5 3 2 3 6" xfId="61604"/>
    <cellStyle name="Output 2 5 3 2 3 7" xfId="61605"/>
    <cellStyle name="Output 2 5 3 2 3 8" xfId="61606"/>
    <cellStyle name="Output 2 5 3 2 3 9" xfId="61607"/>
    <cellStyle name="Output 2 5 3 2 4" xfId="61608"/>
    <cellStyle name="Output 2 5 3 2 4 2" xfId="61609"/>
    <cellStyle name="Output 2 5 3 2 4 3" xfId="61610"/>
    <cellStyle name="Output 2 5 3 2 4 4" xfId="61611"/>
    <cellStyle name="Output 2 5 3 2 4 5" xfId="61612"/>
    <cellStyle name="Output 2 5 3 2 4 6" xfId="61613"/>
    <cellStyle name="Output 2 5 3 2 4 7" xfId="61614"/>
    <cellStyle name="Output 2 5 3 2 4 8" xfId="61615"/>
    <cellStyle name="Output 2 5 3 2 4 9" xfId="61616"/>
    <cellStyle name="Output 2 5 3 2 5" xfId="61617"/>
    <cellStyle name="Output 2 5 3 2 5 2" xfId="61618"/>
    <cellStyle name="Output 2 5 3 2 5 3" xfId="61619"/>
    <cellStyle name="Output 2 5 3 2 5 4" xfId="61620"/>
    <cellStyle name="Output 2 5 3 2 5 5" xfId="61621"/>
    <cellStyle name="Output 2 5 3 2 5 6" xfId="61622"/>
    <cellStyle name="Output 2 5 3 2 5 7" xfId="61623"/>
    <cellStyle name="Output 2 5 3 2 5 8" xfId="61624"/>
    <cellStyle name="Output 2 5 3 2 6" xfId="61625"/>
    <cellStyle name="Output 2 5 3 2 6 2" xfId="61626"/>
    <cellStyle name="Output 2 5 3 2 6 3" xfId="61627"/>
    <cellStyle name="Output 2 5 3 2 6 4" xfId="61628"/>
    <cellStyle name="Output 2 5 3 2 6 5" xfId="61629"/>
    <cellStyle name="Output 2 5 3 2 6 6" xfId="61630"/>
    <cellStyle name="Output 2 5 3 2 6 7" xfId="61631"/>
    <cellStyle name="Output 2 5 3 2 6 8" xfId="61632"/>
    <cellStyle name="Output 2 5 3 2 7" xfId="61633"/>
    <cellStyle name="Output 2 5 3 2 7 2" xfId="61634"/>
    <cellStyle name="Output 2 5 3 2 7 3" xfId="61635"/>
    <cellStyle name="Output 2 5 3 2 7 4" xfId="61636"/>
    <cellStyle name="Output 2 5 3 2 7 5" xfId="61637"/>
    <cellStyle name="Output 2 5 3 2 7 6" xfId="61638"/>
    <cellStyle name="Output 2 5 3 2 7 7" xfId="61639"/>
    <cellStyle name="Output 2 5 3 2 7 8" xfId="61640"/>
    <cellStyle name="Output 2 5 3 2 8" xfId="61641"/>
    <cellStyle name="Output 2 5 3 2 9" xfId="61642"/>
    <cellStyle name="Output 2 5 3 20" xfId="61643"/>
    <cellStyle name="Output 2 5 3 21" xfId="61644"/>
    <cellStyle name="Output 2 5 3 22" xfId="61645"/>
    <cellStyle name="Output 2 5 3 23" xfId="61646"/>
    <cellStyle name="Output 2 5 3 24" xfId="61647"/>
    <cellStyle name="Output 2 5 3 25" xfId="61648"/>
    <cellStyle name="Output 2 5 3 26" xfId="61649"/>
    <cellStyle name="Output 2 5 3 27" xfId="61650"/>
    <cellStyle name="Output 2 5 3 3" xfId="61651"/>
    <cellStyle name="Output 2 5 3 3 10" xfId="61652"/>
    <cellStyle name="Output 2 5 3 3 11" xfId="61653"/>
    <cellStyle name="Output 2 5 3 3 12" xfId="61654"/>
    <cellStyle name="Output 2 5 3 3 13" xfId="61655"/>
    <cellStyle name="Output 2 5 3 3 14" xfId="61656"/>
    <cellStyle name="Output 2 5 3 3 15" xfId="61657"/>
    <cellStyle name="Output 2 5 3 3 2" xfId="61658"/>
    <cellStyle name="Output 2 5 3 3 2 2" xfId="61659"/>
    <cellStyle name="Output 2 5 3 3 2 3" xfId="61660"/>
    <cellStyle name="Output 2 5 3 3 2 4" xfId="61661"/>
    <cellStyle name="Output 2 5 3 3 2 5" xfId="61662"/>
    <cellStyle name="Output 2 5 3 3 2 6" xfId="61663"/>
    <cellStyle name="Output 2 5 3 3 2 7" xfId="61664"/>
    <cellStyle name="Output 2 5 3 3 2 8" xfId="61665"/>
    <cellStyle name="Output 2 5 3 3 3" xfId="61666"/>
    <cellStyle name="Output 2 5 3 3 3 2" xfId="61667"/>
    <cellStyle name="Output 2 5 3 3 3 3" xfId="61668"/>
    <cellStyle name="Output 2 5 3 3 3 4" xfId="61669"/>
    <cellStyle name="Output 2 5 3 3 3 5" xfId="61670"/>
    <cellStyle name="Output 2 5 3 3 3 6" xfId="61671"/>
    <cellStyle name="Output 2 5 3 3 3 7" xfId="61672"/>
    <cellStyle name="Output 2 5 3 3 3 8" xfId="61673"/>
    <cellStyle name="Output 2 5 3 3 4" xfId="61674"/>
    <cellStyle name="Output 2 5 3 3 4 2" xfId="61675"/>
    <cellStyle name="Output 2 5 3 3 4 3" xfId="61676"/>
    <cellStyle name="Output 2 5 3 3 4 4" xfId="61677"/>
    <cellStyle name="Output 2 5 3 3 4 5" xfId="61678"/>
    <cellStyle name="Output 2 5 3 3 4 6" xfId="61679"/>
    <cellStyle name="Output 2 5 3 3 4 7" xfId="61680"/>
    <cellStyle name="Output 2 5 3 3 4 8" xfId="61681"/>
    <cellStyle name="Output 2 5 3 3 5" xfId="61682"/>
    <cellStyle name="Output 2 5 3 3 5 2" xfId="61683"/>
    <cellStyle name="Output 2 5 3 3 5 3" xfId="61684"/>
    <cellStyle name="Output 2 5 3 3 5 4" xfId="61685"/>
    <cellStyle name="Output 2 5 3 3 5 5" xfId="61686"/>
    <cellStyle name="Output 2 5 3 3 5 6" xfId="61687"/>
    <cellStyle name="Output 2 5 3 3 5 7" xfId="61688"/>
    <cellStyle name="Output 2 5 3 3 5 8" xfId="61689"/>
    <cellStyle name="Output 2 5 3 3 6" xfId="61690"/>
    <cellStyle name="Output 2 5 3 3 6 2" xfId="61691"/>
    <cellStyle name="Output 2 5 3 3 6 3" xfId="61692"/>
    <cellStyle name="Output 2 5 3 3 6 4" xfId="61693"/>
    <cellStyle name="Output 2 5 3 3 6 5" xfId="61694"/>
    <cellStyle name="Output 2 5 3 3 6 6" xfId="61695"/>
    <cellStyle name="Output 2 5 3 3 6 7" xfId="61696"/>
    <cellStyle name="Output 2 5 3 3 6 8" xfId="61697"/>
    <cellStyle name="Output 2 5 3 3 7" xfId="61698"/>
    <cellStyle name="Output 2 5 3 3 7 2" xfId="61699"/>
    <cellStyle name="Output 2 5 3 3 7 3" xfId="61700"/>
    <cellStyle name="Output 2 5 3 3 7 4" xfId="61701"/>
    <cellStyle name="Output 2 5 3 3 7 5" xfId="61702"/>
    <cellStyle name="Output 2 5 3 3 7 6" xfId="61703"/>
    <cellStyle name="Output 2 5 3 3 7 7" xfId="61704"/>
    <cellStyle name="Output 2 5 3 3 7 8" xfId="61705"/>
    <cellStyle name="Output 2 5 3 3 8" xfId="61706"/>
    <cellStyle name="Output 2 5 3 3 9" xfId="61707"/>
    <cellStyle name="Output 2 5 3 4" xfId="61708"/>
    <cellStyle name="Output 2 5 3 4 2" xfId="61709"/>
    <cellStyle name="Output 2 5 3 4 3" xfId="61710"/>
    <cellStyle name="Output 2 5 3 4 4" xfId="61711"/>
    <cellStyle name="Output 2 5 3 4 5" xfId="61712"/>
    <cellStyle name="Output 2 5 3 4 6" xfId="61713"/>
    <cellStyle name="Output 2 5 3 4 7" xfId="61714"/>
    <cellStyle name="Output 2 5 3 4 8" xfId="61715"/>
    <cellStyle name="Output 2 5 3 4 9" xfId="61716"/>
    <cellStyle name="Output 2 5 3 5" xfId="61717"/>
    <cellStyle name="Output 2 5 3 5 2" xfId="61718"/>
    <cellStyle name="Output 2 5 3 5 3" xfId="61719"/>
    <cellStyle name="Output 2 5 3 5 4" xfId="61720"/>
    <cellStyle name="Output 2 5 3 5 5" xfId="61721"/>
    <cellStyle name="Output 2 5 3 5 6" xfId="61722"/>
    <cellStyle name="Output 2 5 3 5 7" xfId="61723"/>
    <cellStyle name="Output 2 5 3 5 8" xfId="61724"/>
    <cellStyle name="Output 2 5 3 5 9" xfId="61725"/>
    <cellStyle name="Output 2 5 3 6" xfId="61726"/>
    <cellStyle name="Output 2 5 3 6 2" xfId="61727"/>
    <cellStyle name="Output 2 5 3 6 3" xfId="61728"/>
    <cellStyle name="Output 2 5 3 6 4" xfId="61729"/>
    <cellStyle name="Output 2 5 3 6 5" xfId="61730"/>
    <cellStyle name="Output 2 5 3 6 6" xfId="61731"/>
    <cellStyle name="Output 2 5 3 6 7" xfId="61732"/>
    <cellStyle name="Output 2 5 3 6 8" xfId="61733"/>
    <cellStyle name="Output 2 5 3 6 9" xfId="61734"/>
    <cellStyle name="Output 2 5 3 7" xfId="61735"/>
    <cellStyle name="Output 2 5 3 7 2" xfId="61736"/>
    <cellStyle name="Output 2 5 3 7 3" xfId="61737"/>
    <cellStyle name="Output 2 5 3 7 4" xfId="61738"/>
    <cellStyle name="Output 2 5 3 7 5" xfId="61739"/>
    <cellStyle name="Output 2 5 3 7 6" xfId="61740"/>
    <cellStyle name="Output 2 5 3 7 7" xfId="61741"/>
    <cellStyle name="Output 2 5 3 7 8" xfId="61742"/>
    <cellStyle name="Output 2 5 3 8" xfId="61743"/>
    <cellStyle name="Output 2 5 3 8 2" xfId="61744"/>
    <cellStyle name="Output 2 5 3 8 3" xfId="61745"/>
    <cellStyle name="Output 2 5 3 8 4" xfId="61746"/>
    <cellStyle name="Output 2 5 3 8 5" xfId="61747"/>
    <cellStyle name="Output 2 5 3 8 6" xfId="61748"/>
    <cellStyle name="Output 2 5 3 8 7" xfId="61749"/>
    <cellStyle name="Output 2 5 3 8 8" xfId="61750"/>
    <cellStyle name="Output 2 5 3 9" xfId="61751"/>
    <cellStyle name="Output 2 5 3 9 2" xfId="61752"/>
    <cellStyle name="Output 2 5 3 9 3" xfId="61753"/>
    <cellStyle name="Output 2 5 3 9 4" xfId="61754"/>
    <cellStyle name="Output 2 5 3 9 5" xfId="61755"/>
    <cellStyle name="Output 2 5 3 9 6" xfId="61756"/>
    <cellStyle name="Output 2 5 3 9 7" xfId="61757"/>
    <cellStyle name="Output 2 5 3 9 8" xfId="61758"/>
    <cellStyle name="Output 2 5 4" xfId="61759"/>
    <cellStyle name="Output 2 5 4 10" xfId="61760"/>
    <cellStyle name="Output 2 5 4 11" xfId="61761"/>
    <cellStyle name="Output 2 5 4 12" xfId="61762"/>
    <cellStyle name="Output 2 5 4 13" xfId="61763"/>
    <cellStyle name="Output 2 5 4 14" xfId="61764"/>
    <cellStyle name="Output 2 5 4 15" xfId="61765"/>
    <cellStyle name="Output 2 5 4 16" xfId="61766"/>
    <cellStyle name="Output 2 5 4 17" xfId="61767"/>
    <cellStyle name="Output 2 5 4 18" xfId="61768"/>
    <cellStyle name="Output 2 5 4 19" xfId="61769"/>
    <cellStyle name="Output 2 5 4 2" xfId="61770"/>
    <cellStyle name="Output 2 5 4 2 2" xfId="61771"/>
    <cellStyle name="Output 2 5 4 2 3" xfId="61772"/>
    <cellStyle name="Output 2 5 4 2 4" xfId="61773"/>
    <cellStyle name="Output 2 5 4 2 5" xfId="61774"/>
    <cellStyle name="Output 2 5 4 2 6" xfId="61775"/>
    <cellStyle name="Output 2 5 4 2 7" xfId="61776"/>
    <cellStyle name="Output 2 5 4 2 8" xfId="61777"/>
    <cellStyle name="Output 2 5 4 2 9" xfId="61778"/>
    <cellStyle name="Output 2 5 4 20" xfId="61779"/>
    <cellStyle name="Output 2 5 4 21" xfId="61780"/>
    <cellStyle name="Output 2 5 4 22" xfId="61781"/>
    <cellStyle name="Output 2 5 4 23" xfId="61782"/>
    <cellStyle name="Output 2 5 4 24" xfId="61783"/>
    <cellStyle name="Output 2 5 4 3" xfId="61784"/>
    <cellStyle name="Output 2 5 4 3 2" xfId="61785"/>
    <cellStyle name="Output 2 5 4 3 3" xfId="61786"/>
    <cellStyle name="Output 2 5 4 3 4" xfId="61787"/>
    <cellStyle name="Output 2 5 4 3 5" xfId="61788"/>
    <cellStyle name="Output 2 5 4 3 6" xfId="61789"/>
    <cellStyle name="Output 2 5 4 3 7" xfId="61790"/>
    <cellStyle name="Output 2 5 4 3 8" xfId="61791"/>
    <cellStyle name="Output 2 5 4 3 9" xfId="61792"/>
    <cellStyle name="Output 2 5 4 4" xfId="61793"/>
    <cellStyle name="Output 2 5 4 4 2" xfId="61794"/>
    <cellStyle name="Output 2 5 4 4 3" xfId="61795"/>
    <cellStyle name="Output 2 5 4 4 4" xfId="61796"/>
    <cellStyle name="Output 2 5 4 4 5" xfId="61797"/>
    <cellStyle name="Output 2 5 4 4 6" xfId="61798"/>
    <cellStyle name="Output 2 5 4 4 7" xfId="61799"/>
    <cellStyle name="Output 2 5 4 4 8" xfId="61800"/>
    <cellStyle name="Output 2 5 4 4 9" xfId="61801"/>
    <cellStyle name="Output 2 5 4 5" xfId="61802"/>
    <cellStyle name="Output 2 5 4 5 2" xfId="61803"/>
    <cellStyle name="Output 2 5 4 5 3" xfId="61804"/>
    <cellStyle name="Output 2 5 4 5 4" xfId="61805"/>
    <cellStyle name="Output 2 5 4 5 5" xfId="61806"/>
    <cellStyle name="Output 2 5 4 5 6" xfId="61807"/>
    <cellStyle name="Output 2 5 4 5 7" xfId="61808"/>
    <cellStyle name="Output 2 5 4 5 8" xfId="61809"/>
    <cellStyle name="Output 2 5 4 6" xfId="61810"/>
    <cellStyle name="Output 2 5 4 6 2" xfId="61811"/>
    <cellStyle name="Output 2 5 4 6 3" xfId="61812"/>
    <cellStyle name="Output 2 5 4 6 4" xfId="61813"/>
    <cellStyle name="Output 2 5 4 6 5" xfId="61814"/>
    <cellStyle name="Output 2 5 4 6 6" xfId="61815"/>
    <cellStyle name="Output 2 5 4 6 7" xfId="61816"/>
    <cellStyle name="Output 2 5 4 6 8" xfId="61817"/>
    <cellStyle name="Output 2 5 4 7" xfId="61818"/>
    <cellStyle name="Output 2 5 4 7 2" xfId="61819"/>
    <cellStyle name="Output 2 5 4 7 3" xfId="61820"/>
    <cellStyle name="Output 2 5 4 7 4" xfId="61821"/>
    <cellStyle name="Output 2 5 4 7 5" xfId="61822"/>
    <cellStyle name="Output 2 5 4 7 6" xfId="61823"/>
    <cellStyle name="Output 2 5 4 7 7" xfId="61824"/>
    <cellStyle name="Output 2 5 4 7 8" xfId="61825"/>
    <cellStyle name="Output 2 5 4 8" xfId="61826"/>
    <cellStyle name="Output 2 5 4 9" xfId="61827"/>
    <cellStyle name="Output 2 5 5" xfId="61828"/>
    <cellStyle name="Output 2 5 5 2" xfId="61829"/>
    <cellStyle name="Output 2 5 5 3" xfId="61830"/>
    <cellStyle name="Output 2 5 5 4" xfId="61831"/>
    <cellStyle name="Output 2 5 5 5" xfId="61832"/>
    <cellStyle name="Output 2 5 5 6" xfId="61833"/>
    <cellStyle name="Output 2 5 5 7" xfId="61834"/>
    <cellStyle name="Output 2 5 5 8" xfId="61835"/>
    <cellStyle name="Output 2 5 5 9" xfId="61836"/>
    <cellStyle name="Output 2 5 6" xfId="61837"/>
    <cellStyle name="Output 2 5 6 2" xfId="61838"/>
    <cellStyle name="Output 2 5 6 3" xfId="61839"/>
    <cellStyle name="Output 2 5 6 4" xfId="61840"/>
    <cellStyle name="Output 2 5 6 5" xfId="61841"/>
    <cellStyle name="Output 2 5 6 6" xfId="61842"/>
    <cellStyle name="Output 2 5 6 7" xfId="61843"/>
    <cellStyle name="Output 2 5 6 8" xfId="61844"/>
    <cellStyle name="Output 2 5 6 9" xfId="61845"/>
    <cellStyle name="Output 2 5 7" xfId="61846"/>
    <cellStyle name="Output 2 5 7 2" xfId="61847"/>
    <cellStyle name="Output 2 5 7 3" xfId="61848"/>
    <cellStyle name="Output 2 5 7 4" xfId="61849"/>
    <cellStyle name="Output 2 5 7 5" xfId="61850"/>
    <cellStyle name="Output 2 5 7 6" xfId="61851"/>
    <cellStyle name="Output 2 5 7 7" xfId="61852"/>
    <cellStyle name="Output 2 5 7 8" xfId="61853"/>
    <cellStyle name="Output 2 5 7 9" xfId="61854"/>
    <cellStyle name="Output 2 5 8" xfId="61855"/>
    <cellStyle name="Output 2 5 8 2" xfId="61856"/>
    <cellStyle name="Output 2 5 8 3" xfId="61857"/>
    <cellStyle name="Output 2 5 8 4" xfId="61858"/>
    <cellStyle name="Output 2 5 8 5" xfId="61859"/>
    <cellStyle name="Output 2 5 8 6" xfId="61860"/>
    <cellStyle name="Output 2 5 8 7" xfId="61861"/>
    <cellStyle name="Output 2 5 8 8" xfId="61862"/>
    <cellStyle name="Output 2 5 8 9" xfId="61863"/>
    <cellStyle name="Output 2 5 9" xfId="61864"/>
    <cellStyle name="Output 2 5 9 2" xfId="61865"/>
    <cellStyle name="Output 2 5 9 3" xfId="61866"/>
    <cellStyle name="Output 2 5 9 4" xfId="61867"/>
    <cellStyle name="Output 2 5 9 5" xfId="61868"/>
    <cellStyle name="Output 2 5 9 6" xfId="61869"/>
    <cellStyle name="Output 2 5 9 7" xfId="61870"/>
    <cellStyle name="Output 2 5 9 8" xfId="61871"/>
    <cellStyle name="Output 2 5 9 9" xfId="61872"/>
    <cellStyle name="Output 2 6" xfId="4611"/>
    <cellStyle name="Output 2 6 10" xfId="61873"/>
    <cellStyle name="Output 2 6 11" xfId="61874"/>
    <cellStyle name="Output 2 6 12" xfId="61875"/>
    <cellStyle name="Output 2 6 13" xfId="61876"/>
    <cellStyle name="Output 2 6 14" xfId="61877"/>
    <cellStyle name="Output 2 6 15" xfId="61878"/>
    <cellStyle name="Output 2 6 16" xfId="61879"/>
    <cellStyle name="Output 2 6 17" xfId="61880"/>
    <cellStyle name="Output 2 6 18" xfId="61881"/>
    <cellStyle name="Output 2 6 19" xfId="61882"/>
    <cellStyle name="Output 2 6 2" xfId="61883"/>
    <cellStyle name="Output 2 6 2 10" xfId="61884"/>
    <cellStyle name="Output 2 6 2 11" xfId="61885"/>
    <cellStyle name="Output 2 6 2 12" xfId="61886"/>
    <cellStyle name="Output 2 6 2 13" xfId="61887"/>
    <cellStyle name="Output 2 6 2 14" xfId="61888"/>
    <cellStyle name="Output 2 6 2 15" xfId="61889"/>
    <cellStyle name="Output 2 6 2 16" xfId="61890"/>
    <cellStyle name="Output 2 6 2 17" xfId="61891"/>
    <cellStyle name="Output 2 6 2 18" xfId="61892"/>
    <cellStyle name="Output 2 6 2 19" xfId="61893"/>
    <cellStyle name="Output 2 6 2 2" xfId="61894"/>
    <cellStyle name="Output 2 6 2 2 10" xfId="61895"/>
    <cellStyle name="Output 2 6 2 2 11" xfId="61896"/>
    <cellStyle name="Output 2 6 2 2 12" xfId="61897"/>
    <cellStyle name="Output 2 6 2 2 13" xfId="61898"/>
    <cellStyle name="Output 2 6 2 2 14" xfId="61899"/>
    <cellStyle name="Output 2 6 2 2 15" xfId="61900"/>
    <cellStyle name="Output 2 6 2 2 2" xfId="61901"/>
    <cellStyle name="Output 2 6 2 2 2 2" xfId="61902"/>
    <cellStyle name="Output 2 6 2 2 2 3" xfId="61903"/>
    <cellStyle name="Output 2 6 2 2 2 4" xfId="61904"/>
    <cellStyle name="Output 2 6 2 2 2 5" xfId="61905"/>
    <cellStyle name="Output 2 6 2 2 2 6" xfId="61906"/>
    <cellStyle name="Output 2 6 2 2 2 7" xfId="61907"/>
    <cellStyle name="Output 2 6 2 2 2 8" xfId="61908"/>
    <cellStyle name="Output 2 6 2 2 3" xfId="61909"/>
    <cellStyle name="Output 2 6 2 2 3 2" xfId="61910"/>
    <cellStyle name="Output 2 6 2 2 3 3" xfId="61911"/>
    <cellStyle name="Output 2 6 2 2 3 4" xfId="61912"/>
    <cellStyle name="Output 2 6 2 2 3 5" xfId="61913"/>
    <cellStyle name="Output 2 6 2 2 3 6" xfId="61914"/>
    <cellStyle name="Output 2 6 2 2 3 7" xfId="61915"/>
    <cellStyle name="Output 2 6 2 2 3 8" xfId="61916"/>
    <cellStyle name="Output 2 6 2 2 4" xfId="61917"/>
    <cellStyle name="Output 2 6 2 2 4 2" xfId="61918"/>
    <cellStyle name="Output 2 6 2 2 4 3" xfId="61919"/>
    <cellStyle name="Output 2 6 2 2 4 4" xfId="61920"/>
    <cellStyle name="Output 2 6 2 2 4 5" xfId="61921"/>
    <cellStyle name="Output 2 6 2 2 4 6" xfId="61922"/>
    <cellStyle name="Output 2 6 2 2 4 7" xfId="61923"/>
    <cellStyle name="Output 2 6 2 2 4 8" xfId="61924"/>
    <cellStyle name="Output 2 6 2 2 5" xfId="61925"/>
    <cellStyle name="Output 2 6 2 2 5 2" xfId="61926"/>
    <cellStyle name="Output 2 6 2 2 5 3" xfId="61927"/>
    <cellStyle name="Output 2 6 2 2 5 4" xfId="61928"/>
    <cellStyle name="Output 2 6 2 2 5 5" xfId="61929"/>
    <cellStyle name="Output 2 6 2 2 5 6" xfId="61930"/>
    <cellStyle name="Output 2 6 2 2 5 7" xfId="61931"/>
    <cellStyle name="Output 2 6 2 2 5 8" xfId="61932"/>
    <cellStyle name="Output 2 6 2 2 6" xfId="61933"/>
    <cellStyle name="Output 2 6 2 2 6 2" xfId="61934"/>
    <cellStyle name="Output 2 6 2 2 6 3" xfId="61935"/>
    <cellStyle name="Output 2 6 2 2 6 4" xfId="61936"/>
    <cellStyle name="Output 2 6 2 2 6 5" xfId="61937"/>
    <cellStyle name="Output 2 6 2 2 6 6" xfId="61938"/>
    <cellStyle name="Output 2 6 2 2 6 7" xfId="61939"/>
    <cellStyle name="Output 2 6 2 2 6 8" xfId="61940"/>
    <cellStyle name="Output 2 6 2 2 7" xfId="61941"/>
    <cellStyle name="Output 2 6 2 2 7 2" xfId="61942"/>
    <cellStyle name="Output 2 6 2 2 7 3" xfId="61943"/>
    <cellStyle name="Output 2 6 2 2 7 4" xfId="61944"/>
    <cellStyle name="Output 2 6 2 2 7 5" xfId="61945"/>
    <cellStyle name="Output 2 6 2 2 7 6" xfId="61946"/>
    <cellStyle name="Output 2 6 2 2 7 7" xfId="61947"/>
    <cellStyle name="Output 2 6 2 2 7 8" xfId="61948"/>
    <cellStyle name="Output 2 6 2 2 8" xfId="61949"/>
    <cellStyle name="Output 2 6 2 2 9" xfId="61950"/>
    <cellStyle name="Output 2 6 2 20" xfId="61951"/>
    <cellStyle name="Output 2 6 2 21" xfId="61952"/>
    <cellStyle name="Output 2 6 2 22" xfId="61953"/>
    <cellStyle name="Output 2 6 2 23" xfId="61954"/>
    <cellStyle name="Output 2 6 2 24" xfId="61955"/>
    <cellStyle name="Output 2 6 2 25" xfId="61956"/>
    <cellStyle name="Output 2 6 2 26" xfId="61957"/>
    <cellStyle name="Output 2 6 2 27" xfId="61958"/>
    <cellStyle name="Output 2 6 2 3" xfId="61959"/>
    <cellStyle name="Output 2 6 2 3 10" xfId="61960"/>
    <cellStyle name="Output 2 6 2 3 11" xfId="61961"/>
    <cellStyle name="Output 2 6 2 3 12" xfId="61962"/>
    <cellStyle name="Output 2 6 2 3 13" xfId="61963"/>
    <cellStyle name="Output 2 6 2 3 14" xfId="61964"/>
    <cellStyle name="Output 2 6 2 3 15" xfId="61965"/>
    <cellStyle name="Output 2 6 2 3 2" xfId="61966"/>
    <cellStyle name="Output 2 6 2 3 2 2" xfId="61967"/>
    <cellStyle name="Output 2 6 2 3 2 3" xfId="61968"/>
    <cellStyle name="Output 2 6 2 3 2 4" xfId="61969"/>
    <cellStyle name="Output 2 6 2 3 2 5" xfId="61970"/>
    <cellStyle name="Output 2 6 2 3 2 6" xfId="61971"/>
    <cellStyle name="Output 2 6 2 3 2 7" xfId="61972"/>
    <cellStyle name="Output 2 6 2 3 2 8" xfId="61973"/>
    <cellStyle name="Output 2 6 2 3 3" xfId="61974"/>
    <cellStyle name="Output 2 6 2 3 3 2" xfId="61975"/>
    <cellStyle name="Output 2 6 2 3 3 3" xfId="61976"/>
    <cellStyle name="Output 2 6 2 3 3 4" xfId="61977"/>
    <cellStyle name="Output 2 6 2 3 3 5" xfId="61978"/>
    <cellStyle name="Output 2 6 2 3 3 6" xfId="61979"/>
    <cellStyle name="Output 2 6 2 3 3 7" xfId="61980"/>
    <cellStyle name="Output 2 6 2 3 3 8" xfId="61981"/>
    <cellStyle name="Output 2 6 2 3 4" xfId="61982"/>
    <cellStyle name="Output 2 6 2 3 4 2" xfId="61983"/>
    <cellStyle name="Output 2 6 2 3 4 3" xfId="61984"/>
    <cellStyle name="Output 2 6 2 3 4 4" xfId="61985"/>
    <cellStyle name="Output 2 6 2 3 4 5" xfId="61986"/>
    <cellStyle name="Output 2 6 2 3 4 6" xfId="61987"/>
    <cellStyle name="Output 2 6 2 3 4 7" xfId="61988"/>
    <cellStyle name="Output 2 6 2 3 4 8" xfId="61989"/>
    <cellStyle name="Output 2 6 2 3 5" xfId="61990"/>
    <cellStyle name="Output 2 6 2 3 5 2" xfId="61991"/>
    <cellStyle name="Output 2 6 2 3 5 3" xfId="61992"/>
    <cellStyle name="Output 2 6 2 3 5 4" xfId="61993"/>
    <cellStyle name="Output 2 6 2 3 5 5" xfId="61994"/>
    <cellStyle name="Output 2 6 2 3 5 6" xfId="61995"/>
    <cellStyle name="Output 2 6 2 3 5 7" xfId="61996"/>
    <cellStyle name="Output 2 6 2 3 5 8" xfId="61997"/>
    <cellStyle name="Output 2 6 2 3 6" xfId="61998"/>
    <cellStyle name="Output 2 6 2 3 6 2" xfId="61999"/>
    <cellStyle name="Output 2 6 2 3 6 3" xfId="62000"/>
    <cellStyle name="Output 2 6 2 3 6 4" xfId="62001"/>
    <cellStyle name="Output 2 6 2 3 6 5" xfId="62002"/>
    <cellStyle name="Output 2 6 2 3 6 6" xfId="62003"/>
    <cellStyle name="Output 2 6 2 3 6 7" xfId="62004"/>
    <cellStyle name="Output 2 6 2 3 6 8" xfId="62005"/>
    <cellStyle name="Output 2 6 2 3 7" xfId="62006"/>
    <cellStyle name="Output 2 6 2 3 7 2" xfId="62007"/>
    <cellStyle name="Output 2 6 2 3 7 3" xfId="62008"/>
    <cellStyle name="Output 2 6 2 3 7 4" xfId="62009"/>
    <cellStyle name="Output 2 6 2 3 7 5" xfId="62010"/>
    <cellStyle name="Output 2 6 2 3 7 6" xfId="62011"/>
    <cellStyle name="Output 2 6 2 3 7 7" xfId="62012"/>
    <cellStyle name="Output 2 6 2 3 7 8" xfId="62013"/>
    <cellStyle name="Output 2 6 2 3 8" xfId="62014"/>
    <cellStyle name="Output 2 6 2 3 9" xfId="62015"/>
    <cellStyle name="Output 2 6 2 4" xfId="62016"/>
    <cellStyle name="Output 2 6 2 4 2" xfId="62017"/>
    <cellStyle name="Output 2 6 2 4 3" xfId="62018"/>
    <cellStyle name="Output 2 6 2 4 4" xfId="62019"/>
    <cellStyle name="Output 2 6 2 4 5" xfId="62020"/>
    <cellStyle name="Output 2 6 2 4 6" xfId="62021"/>
    <cellStyle name="Output 2 6 2 4 7" xfId="62022"/>
    <cellStyle name="Output 2 6 2 4 8" xfId="62023"/>
    <cellStyle name="Output 2 6 2 4 9" xfId="62024"/>
    <cellStyle name="Output 2 6 2 5" xfId="62025"/>
    <cellStyle name="Output 2 6 2 5 2" xfId="62026"/>
    <cellStyle name="Output 2 6 2 5 3" xfId="62027"/>
    <cellStyle name="Output 2 6 2 5 4" xfId="62028"/>
    <cellStyle name="Output 2 6 2 5 5" xfId="62029"/>
    <cellStyle name="Output 2 6 2 5 6" xfId="62030"/>
    <cellStyle name="Output 2 6 2 5 7" xfId="62031"/>
    <cellStyle name="Output 2 6 2 5 8" xfId="62032"/>
    <cellStyle name="Output 2 6 2 6" xfId="62033"/>
    <cellStyle name="Output 2 6 2 6 2" xfId="62034"/>
    <cellStyle name="Output 2 6 2 6 3" xfId="62035"/>
    <cellStyle name="Output 2 6 2 6 4" xfId="62036"/>
    <cellStyle name="Output 2 6 2 6 5" xfId="62037"/>
    <cellStyle name="Output 2 6 2 6 6" xfId="62038"/>
    <cellStyle name="Output 2 6 2 6 7" xfId="62039"/>
    <cellStyle name="Output 2 6 2 6 8" xfId="62040"/>
    <cellStyle name="Output 2 6 2 7" xfId="62041"/>
    <cellStyle name="Output 2 6 2 7 2" xfId="62042"/>
    <cellStyle name="Output 2 6 2 7 3" xfId="62043"/>
    <cellStyle name="Output 2 6 2 7 4" xfId="62044"/>
    <cellStyle name="Output 2 6 2 7 5" xfId="62045"/>
    <cellStyle name="Output 2 6 2 7 6" xfId="62046"/>
    <cellStyle name="Output 2 6 2 7 7" xfId="62047"/>
    <cellStyle name="Output 2 6 2 7 8" xfId="62048"/>
    <cellStyle name="Output 2 6 2 8" xfId="62049"/>
    <cellStyle name="Output 2 6 2 8 2" xfId="62050"/>
    <cellStyle name="Output 2 6 2 8 3" xfId="62051"/>
    <cellStyle name="Output 2 6 2 8 4" xfId="62052"/>
    <cellStyle name="Output 2 6 2 8 5" xfId="62053"/>
    <cellStyle name="Output 2 6 2 8 6" xfId="62054"/>
    <cellStyle name="Output 2 6 2 8 7" xfId="62055"/>
    <cellStyle name="Output 2 6 2 8 8" xfId="62056"/>
    <cellStyle name="Output 2 6 2 9" xfId="62057"/>
    <cellStyle name="Output 2 6 2 9 2" xfId="62058"/>
    <cellStyle name="Output 2 6 2 9 3" xfId="62059"/>
    <cellStyle name="Output 2 6 2 9 4" xfId="62060"/>
    <cellStyle name="Output 2 6 2 9 5" xfId="62061"/>
    <cellStyle name="Output 2 6 2 9 6" xfId="62062"/>
    <cellStyle name="Output 2 6 2 9 7" xfId="62063"/>
    <cellStyle name="Output 2 6 2 9 8" xfId="62064"/>
    <cellStyle name="Output 2 6 20" xfId="62065"/>
    <cellStyle name="Output 2 6 21" xfId="62066"/>
    <cellStyle name="Output 2 6 22" xfId="62067"/>
    <cellStyle name="Output 2 6 23" xfId="62068"/>
    <cellStyle name="Output 2 6 3" xfId="62069"/>
    <cellStyle name="Output 2 6 3 10" xfId="62070"/>
    <cellStyle name="Output 2 6 3 11" xfId="62071"/>
    <cellStyle name="Output 2 6 3 12" xfId="62072"/>
    <cellStyle name="Output 2 6 3 13" xfId="62073"/>
    <cellStyle name="Output 2 6 3 14" xfId="62074"/>
    <cellStyle name="Output 2 6 3 15" xfId="62075"/>
    <cellStyle name="Output 2 6 3 16" xfId="62076"/>
    <cellStyle name="Output 2 6 3 17" xfId="62077"/>
    <cellStyle name="Output 2 6 3 18" xfId="62078"/>
    <cellStyle name="Output 2 6 3 19" xfId="62079"/>
    <cellStyle name="Output 2 6 3 2" xfId="62080"/>
    <cellStyle name="Output 2 6 3 2 2" xfId="62081"/>
    <cellStyle name="Output 2 6 3 2 3" xfId="62082"/>
    <cellStyle name="Output 2 6 3 2 4" xfId="62083"/>
    <cellStyle name="Output 2 6 3 2 5" xfId="62084"/>
    <cellStyle name="Output 2 6 3 2 6" xfId="62085"/>
    <cellStyle name="Output 2 6 3 2 7" xfId="62086"/>
    <cellStyle name="Output 2 6 3 2 8" xfId="62087"/>
    <cellStyle name="Output 2 6 3 20" xfId="62088"/>
    <cellStyle name="Output 2 6 3 21" xfId="62089"/>
    <cellStyle name="Output 2 6 3 22" xfId="62090"/>
    <cellStyle name="Output 2 6 3 23" xfId="62091"/>
    <cellStyle name="Output 2 6 3 24" xfId="62092"/>
    <cellStyle name="Output 2 6 3 3" xfId="62093"/>
    <cellStyle name="Output 2 6 3 3 2" xfId="62094"/>
    <cellStyle name="Output 2 6 3 3 3" xfId="62095"/>
    <cellStyle name="Output 2 6 3 3 4" xfId="62096"/>
    <cellStyle name="Output 2 6 3 3 5" xfId="62097"/>
    <cellStyle name="Output 2 6 3 3 6" xfId="62098"/>
    <cellStyle name="Output 2 6 3 3 7" xfId="62099"/>
    <cellStyle name="Output 2 6 3 3 8" xfId="62100"/>
    <cellStyle name="Output 2 6 3 4" xfId="62101"/>
    <cellStyle name="Output 2 6 3 4 2" xfId="62102"/>
    <cellStyle name="Output 2 6 3 4 3" xfId="62103"/>
    <cellStyle name="Output 2 6 3 4 4" xfId="62104"/>
    <cellStyle name="Output 2 6 3 4 5" xfId="62105"/>
    <cellStyle name="Output 2 6 3 4 6" xfId="62106"/>
    <cellStyle name="Output 2 6 3 4 7" xfId="62107"/>
    <cellStyle name="Output 2 6 3 4 8" xfId="62108"/>
    <cellStyle name="Output 2 6 3 5" xfId="62109"/>
    <cellStyle name="Output 2 6 3 5 2" xfId="62110"/>
    <cellStyle name="Output 2 6 3 5 3" xfId="62111"/>
    <cellStyle name="Output 2 6 3 5 4" xfId="62112"/>
    <cellStyle name="Output 2 6 3 5 5" xfId="62113"/>
    <cellStyle name="Output 2 6 3 5 6" xfId="62114"/>
    <cellStyle name="Output 2 6 3 5 7" xfId="62115"/>
    <cellStyle name="Output 2 6 3 5 8" xfId="62116"/>
    <cellStyle name="Output 2 6 3 6" xfId="62117"/>
    <cellStyle name="Output 2 6 3 6 2" xfId="62118"/>
    <cellStyle name="Output 2 6 3 6 3" xfId="62119"/>
    <cellStyle name="Output 2 6 3 6 4" xfId="62120"/>
    <cellStyle name="Output 2 6 3 6 5" xfId="62121"/>
    <cellStyle name="Output 2 6 3 6 6" xfId="62122"/>
    <cellStyle name="Output 2 6 3 6 7" xfId="62123"/>
    <cellStyle name="Output 2 6 3 6 8" xfId="62124"/>
    <cellStyle name="Output 2 6 3 7" xfId="62125"/>
    <cellStyle name="Output 2 6 3 7 2" xfId="62126"/>
    <cellStyle name="Output 2 6 3 7 3" xfId="62127"/>
    <cellStyle name="Output 2 6 3 7 4" xfId="62128"/>
    <cellStyle name="Output 2 6 3 7 5" xfId="62129"/>
    <cellStyle name="Output 2 6 3 7 6" xfId="62130"/>
    <cellStyle name="Output 2 6 3 7 7" xfId="62131"/>
    <cellStyle name="Output 2 6 3 7 8" xfId="62132"/>
    <cellStyle name="Output 2 6 3 8" xfId="62133"/>
    <cellStyle name="Output 2 6 3 9" xfId="62134"/>
    <cellStyle name="Output 2 6 4" xfId="62135"/>
    <cellStyle name="Output 2 6 4 2" xfId="62136"/>
    <cellStyle name="Output 2 6 4 3" xfId="62137"/>
    <cellStyle name="Output 2 6 4 4" xfId="62138"/>
    <cellStyle name="Output 2 6 4 5" xfId="62139"/>
    <cellStyle name="Output 2 6 4 6" xfId="62140"/>
    <cellStyle name="Output 2 6 4 7" xfId="62141"/>
    <cellStyle name="Output 2 6 4 8" xfId="62142"/>
    <cellStyle name="Output 2 6 4 9" xfId="62143"/>
    <cellStyle name="Output 2 6 5" xfId="62144"/>
    <cellStyle name="Output 2 6 5 2" xfId="62145"/>
    <cellStyle name="Output 2 6 5 3" xfId="62146"/>
    <cellStyle name="Output 2 6 5 4" xfId="62147"/>
    <cellStyle name="Output 2 6 5 5" xfId="62148"/>
    <cellStyle name="Output 2 6 5 6" xfId="62149"/>
    <cellStyle name="Output 2 6 5 7" xfId="62150"/>
    <cellStyle name="Output 2 6 5 8" xfId="62151"/>
    <cellStyle name="Output 2 6 5 9" xfId="62152"/>
    <cellStyle name="Output 2 6 6" xfId="62153"/>
    <cellStyle name="Output 2 6 6 2" xfId="62154"/>
    <cellStyle name="Output 2 6 6 3" xfId="62155"/>
    <cellStyle name="Output 2 6 6 4" xfId="62156"/>
    <cellStyle name="Output 2 6 6 5" xfId="62157"/>
    <cellStyle name="Output 2 6 6 6" xfId="62158"/>
    <cellStyle name="Output 2 6 6 7" xfId="62159"/>
    <cellStyle name="Output 2 6 6 8" xfId="62160"/>
    <cellStyle name="Output 2 6 6 9" xfId="62161"/>
    <cellStyle name="Output 2 6 7" xfId="62162"/>
    <cellStyle name="Output 2 6 7 2" xfId="62163"/>
    <cellStyle name="Output 2 6 7 3" xfId="62164"/>
    <cellStyle name="Output 2 6 7 4" xfId="62165"/>
    <cellStyle name="Output 2 6 7 5" xfId="62166"/>
    <cellStyle name="Output 2 6 7 6" xfId="62167"/>
    <cellStyle name="Output 2 6 7 7" xfId="62168"/>
    <cellStyle name="Output 2 6 7 8" xfId="62169"/>
    <cellStyle name="Output 2 6 7 9" xfId="62170"/>
    <cellStyle name="Output 2 6 8" xfId="62171"/>
    <cellStyle name="Output 2 6 8 2" xfId="62172"/>
    <cellStyle name="Output 2 6 8 3" xfId="62173"/>
    <cellStyle name="Output 2 6 8 4" xfId="62174"/>
    <cellStyle name="Output 2 6 8 5" xfId="62175"/>
    <cellStyle name="Output 2 6 8 6" xfId="62176"/>
    <cellStyle name="Output 2 6 8 7" xfId="62177"/>
    <cellStyle name="Output 2 6 8 8" xfId="62178"/>
    <cellStyle name="Output 2 6 9" xfId="62179"/>
    <cellStyle name="Output 2 7" xfId="4612"/>
    <cellStyle name="Output 2 7 10" xfId="62180"/>
    <cellStyle name="Output 2 7 11" xfId="62181"/>
    <cellStyle name="Output 2 7 12" xfId="62182"/>
    <cellStyle name="Output 2 7 13" xfId="62183"/>
    <cellStyle name="Output 2 7 14" xfId="62184"/>
    <cellStyle name="Output 2 7 15" xfId="62185"/>
    <cellStyle name="Output 2 7 16" xfId="62186"/>
    <cellStyle name="Output 2 7 17" xfId="62187"/>
    <cellStyle name="Output 2 7 18" xfId="62188"/>
    <cellStyle name="Output 2 7 19" xfId="62189"/>
    <cellStyle name="Output 2 7 2" xfId="62190"/>
    <cellStyle name="Output 2 7 3" xfId="62191"/>
    <cellStyle name="Output 2 7 4" xfId="62192"/>
    <cellStyle name="Output 2 7 5" xfId="62193"/>
    <cellStyle name="Output 2 7 6" xfId="62194"/>
    <cellStyle name="Output 2 7 7" xfId="62195"/>
    <cellStyle name="Output 2 7 8" xfId="62196"/>
    <cellStyle name="Output 2 7 9" xfId="62197"/>
    <cellStyle name="Output 2 8" xfId="4613"/>
    <cellStyle name="Output 2 8 10" xfId="62198"/>
    <cellStyle name="Output 2 8 11" xfId="62199"/>
    <cellStyle name="Output 2 8 12" xfId="62200"/>
    <cellStyle name="Output 2 8 13" xfId="62201"/>
    <cellStyle name="Output 2 8 14" xfId="62202"/>
    <cellStyle name="Output 2 8 15" xfId="62203"/>
    <cellStyle name="Output 2 8 16" xfId="62204"/>
    <cellStyle name="Output 2 8 17" xfId="62205"/>
    <cellStyle name="Output 2 8 18" xfId="62206"/>
    <cellStyle name="Output 2 8 2" xfId="62207"/>
    <cellStyle name="Output 2 8 3" xfId="62208"/>
    <cellStyle name="Output 2 8 4" xfId="62209"/>
    <cellStyle name="Output 2 8 5" xfId="62210"/>
    <cellStyle name="Output 2 8 6" xfId="62211"/>
    <cellStyle name="Output 2 8 7" xfId="62212"/>
    <cellStyle name="Output 2 8 8" xfId="62213"/>
    <cellStyle name="Output 2 8 9" xfId="62214"/>
    <cellStyle name="Output 2 9" xfId="4614"/>
    <cellStyle name="Output 2 9 2" xfId="62215"/>
    <cellStyle name="Output 2 9 3" xfId="62216"/>
    <cellStyle name="Output 2 9 4" xfId="62217"/>
    <cellStyle name="Output 2 9 5" xfId="62218"/>
    <cellStyle name="Output 2 9 6" xfId="62219"/>
    <cellStyle name="Output 2 9 7" xfId="62220"/>
    <cellStyle name="Output 2 9 8" xfId="62221"/>
    <cellStyle name="Output 2 9 9" xfId="62222"/>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1] 2" xfId="9897"/>
    <cellStyle name="Percent [1] 3" xfId="9819"/>
    <cellStyle name="Percent [1] 4" xfId="62223"/>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11" xfId="62224"/>
    <cellStyle name="Percent 12" xfId="62225"/>
    <cellStyle name="Percent 12 2" xfId="62226"/>
    <cellStyle name="Percent 12 2 2" xfId="62227"/>
    <cellStyle name="Percent 12 2 2 2" xfId="62228"/>
    <cellStyle name="Percent 12 2 3" xfId="62229"/>
    <cellStyle name="Percent 12 2 4" xfId="62230"/>
    <cellStyle name="Percent 12 3" xfId="62231"/>
    <cellStyle name="Percent 12 3 2" xfId="62232"/>
    <cellStyle name="Percent 12 4" xfId="62233"/>
    <cellStyle name="Percent 12 5" xfId="62234"/>
    <cellStyle name="Percent 12 6" xfId="62235"/>
    <cellStyle name="Percent 13" xfId="62236"/>
    <cellStyle name="Percent 13 2" xfId="62237"/>
    <cellStyle name="Percent 13 2 2" xfId="62238"/>
    <cellStyle name="Percent 13 2 2 2" xfId="62239"/>
    <cellStyle name="Percent 13 2 3" xfId="62240"/>
    <cellStyle name="Percent 13 2 4" xfId="62241"/>
    <cellStyle name="Percent 13 3" xfId="62242"/>
    <cellStyle name="Percent 13 3 2" xfId="62243"/>
    <cellStyle name="Percent 13 4" xfId="62244"/>
    <cellStyle name="Percent 13 5" xfId="62245"/>
    <cellStyle name="Percent 13 6" xfId="62246"/>
    <cellStyle name="Percent 14" xfId="62247"/>
    <cellStyle name="Percent 15" xfId="62248"/>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2 7" xfId="62249"/>
    <cellStyle name="Percent 2 20" xfId="62250"/>
    <cellStyle name="Percent 2 3" xfId="10"/>
    <cellStyle name="Percent 2 3 2" xfId="9898"/>
    <cellStyle name="Percent 2 3 2 2" xfId="62251"/>
    <cellStyle name="Percent 2 3 2 2 2" xfId="62252"/>
    <cellStyle name="Percent 2 3 2 2 2 2" xfId="62253"/>
    <cellStyle name="Percent 2 3 2 2 3" xfId="62254"/>
    <cellStyle name="Percent 2 3 2 2 4" xfId="62255"/>
    <cellStyle name="Percent 2 3 2 3" xfId="62256"/>
    <cellStyle name="Percent 2 3 2 3 2" xfId="62257"/>
    <cellStyle name="Percent 2 3 2 4" xfId="62258"/>
    <cellStyle name="Percent 2 3 2 5" xfId="62259"/>
    <cellStyle name="Percent 2 3 2 6" xfId="62260"/>
    <cellStyle name="Percent 2 3 2 7" xfId="62261"/>
    <cellStyle name="Percent 2 3 3" xfId="62262"/>
    <cellStyle name="Percent 2 3 3 2" xfId="62263"/>
    <cellStyle name="Percent 2 3 3 2 2" xfId="62264"/>
    <cellStyle name="Percent 2 3 3 3" xfId="62265"/>
    <cellStyle name="Percent 2 3 3 4" xfId="62266"/>
    <cellStyle name="Percent 2 3 3 5" xfId="62267"/>
    <cellStyle name="Percent 2 3 4" xfId="62268"/>
    <cellStyle name="Percent 2 3 4 2" xfId="62269"/>
    <cellStyle name="Percent 2 3 5" xfId="62270"/>
    <cellStyle name="Percent 2 3 6" xfId="62271"/>
    <cellStyle name="Percent 2 3 7" xfId="62272"/>
    <cellStyle name="Percent 2 4" xfId="4662"/>
    <cellStyle name="Percent 2 4 2" xfId="62273"/>
    <cellStyle name="Percent 2 4 2 2" xfId="62274"/>
    <cellStyle name="Percent 2 4 2 2 2" xfId="62275"/>
    <cellStyle name="Percent 2 4 2 3" xfId="62276"/>
    <cellStyle name="Percent 2 4 2 4" xfId="62277"/>
    <cellStyle name="Percent 2 4 2 5" xfId="62278"/>
    <cellStyle name="Percent 2 4 3" xfId="62279"/>
    <cellStyle name="Percent 2 4 3 2" xfId="62280"/>
    <cellStyle name="Percent 2 4 4" xfId="62281"/>
    <cellStyle name="Percent 2 4 5" xfId="62282"/>
    <cellStyle name="Percent 2 4 6" xfId="62283"/>
    <cellStyle name="Percent 2 4 7" xfId="62284"/>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5 7" xfId="62285"/>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6 7" xfId="62286"/>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10" xfId="62287"/>
    <cellStyle name="Percent 3 2 2" xfId="4730"/>
    <cellStyle name="Percent 3 2 2 2" xfId="4731"/>
    <cellStyle name="Percent 3 2 2 2 2" xfId="62288"/>
    <cellStyle name="Percent 3 2 2 2 2 2" xfId="62289"/>
    <cellStyle name="Percent 3 2 2 2 2 2 2" xfId="62290"/>
    <cellStyle name="Percent 3 2 2 2 2 3" xfId="62291"/>
    <cellStyle name="Percent 3 2 2 2 2 4" xfId="62292"/>
    <cellStyle name="Percent 3 2 2 2 3" xfId="62293"/>
    <cellStyle name="Percent 3 2 2 2 3 2" xfId="62294"/>
    <cellStyle name="Percent 3 2 2 2 4" xfId="62295"/>
    <cellStyle name="Percent 3 2 2 2 5" xfId="62296"/>
    <cellStyle name="Percent 3 2 2 2 6" xfId="62297"/>
    <cellStyle name="Percent 3 2 2 3" xfId="62298"/>
    <cellStyle name="Percent 3 2 2 3 2" xfId="62299"/>
    <cellStyle name="Percent 3 2 2 3 2 2" xfId="62300"/>
    <cellStyle name="Percent 3 2 2 3 3" xfId="62301"/>
    <cellStyle name="Percent 3 2 2 3 4" xfId="62302"/>
    <cellStyle name="Percent 3 2 2 4" xfId="62303"/>
    <cellStyle name="Percent 3 2 2 4 2" xfId="62304"/>
    <cellStyle name="Percent 3 2 2 5" xfId="62305"/>
    <cellStyle name="Percent 3 2 2 6" xfId="62306"/>
    <cellStyle name="Percent 3 2 2 7" xfId="62307"/>
    <cellStyle name="Percent 3 2 3" xfId="4732"/>
    <cellStyle name="Percent 3 2 3 2" xfId="62308"/>
    <cellStyle name="Percent 3 2 3 2 2" xfId="62309"/>
    <cellStyle name="Percent 3 2 3 2 2 2" xfId="62310"/>
    <cellStyle name="Percent 3 2 3 2 3" xfId="62311"/>
    <cellStyle name="Percent 3 2 3 2 4" xfId="62312"/>
    <cellStyle name="Percent 3 2 3 3" xfId="62313"/>
    <cellStyle name="Percent 3 2 3 3 2" xfId="62314"/>
    <cellStyle name="Percent 3 2 3 4" xfId="62315"/>
    <cellStyle name="Percent 3 2 3 5" xfId="62316"/>
    <cellStyle name="Percent 3 2 3 6" xfId="62317"/>
    <cellStyle name="Percent 3 2 4" xfId="4733"/>
    <cellStyle name="Percent 3 2 4 2" xfId="62318"/>
    <cellStyle name="Percent 3 2 4 2 2" xfId="62319"/>
    <cellStyle name="Percent 3 2 4 2 2 2" xfId="62320"/>
    <cellStyle name="Percent 3 2 4 2 3" xfId="62321"/>
    <cellStyle name="Percent 3 2 4 2 4" xfId="62322"/>
    <cellStyle name="Percent 3 2 4 3" xfId="62323"/>
    <cellStyle name="Percent 3 2 4 3 2" xfId="62324"/>
    <cellStyle name="Percent 3 2 4 4" xfId="62325"/>
    <cellStyle name="Percent 3 2 4 5" xfId="62326"/>
    <cellStyle name="Percent 3 2 4 6" xfId="62327"/>
    <cellStyle name="Percent 3 2 5" xfId="62328"/>
    <cellStyle name="Percent 3 2 5 2" xfId="62329"/>
    <cellStyle name="Percent 3 2 5 2 2" xfId="62330"/>
    <cellStyle name="Percent 3 2 5 3" xfId="62331"/>
    <cellStyle name="Percent 3 2 5 4" xfId="62332"/>
    <cellStyle name="Percent 3 2 6" xfId="62333"/>
    <cellStyle name="Percent 3 2 6 2" xfId="62334"/>
    <cellStyle name="Percent 3 2 7" xfId="62335"/>
    <cellStyle name="Percent 3 2 8" xfId="62336"/>
    <cellStyle name="Percent 3 2 9" xfId="62337"/>
    <cellStyle name="Percent 3 3" xfId="4734"/>
    <cellStyle name="Percent 3 4" xfId="4735"/>
    <cellStyle name="Percent 3 5" xfId="62338"/>
    <cellStyle name="Percent 4" xfId="4736"/>
    <cellStyle name="Percent 4 2" xfId="4737"/>
    <cellStyle name="Percent 4 2 2" xfId="4738"/>
    <cellStyle name="Percent 4 2 2 2" xfId="62339"/>
    <cellStyle name="Percent 4 2 2 2 2" xfId="62340"/>
    <cellStyle name="Percent 4 2 2 2 2 2" xfId="62341"/>
    <cellStyle name="Percent 4 2 2 2 2 2 2" xfId="62342"/>
    <cellStyle name="Percent 4 2 2 2 2 2 2 2" xfId="62343"/>
    <cellStyle name="Percent 4 2 2 2 2 2 3" xfId="62344"/>
    <cellStyle name="Percent 4 2 2 2 2 2 4" xfId="62345"/>
    <cellStyle name="Percent 4 2 2 2 2 3" xfId="62346"/>
    <cellStyle name="Percent 4 2 2 2 2 3 2" xfId="62347"/>
    <cellStyle name="Percent 4 2 2 2 2 4" xfId="62348"/>
    <cellStyle name="Percent 4 2 2 2 2 5" xfId="62349"/>
    <cellStyle name="Percent 4 2 2 2 2 6" xfId="62350"/>
    <cellStyle name="Percent 4 2 2 2 3" xfId="62351"/>
    <cellStyle name="Percent 4 2 2 2 3 2" xfId="62352"/>
    <cellStyle name="Percent 4 2 2 2 3 2 2" xfId="62353"/>
    <cellStyle name="Percent 4 2 2 2 3 3" xfId="62354"/>
    <cellStyle name="Percent 4 2 2 2 3 4" xfId="62355"/>
    <cellStyle name="Percent 4 2 2 2 4" xfId="62356"/>
    <cellStyle name="Percent 4 2 2 2 4 2" xfId="62357"/>
    <cellStyle name="Percent 4 2 2 2 5" xfId="62358"/>
    <cellStyle name="Percent 4 2 2 2 6" xfId="62359"/>
    <cellStyle name="Percent 4 2 2 2 7" xfId="62360"/>
    <cellStyle name="Percent 4 2 2 3" xfId="62361"/>
    <cellStyle name="Percent 4 2 2 3 2" xfId="62362"/>
    <cellStyle name="Percent 4 2 2 3 2 2" xfId="62363"/>
    <cellStyle name="Percent 4 2 2 3 2 2 2" xfId="62364"/>
    <cellStyle name="Percent 4 2 2 3 2 3" xfId="62365"/>
    <cellStyle name="Percent 4 2 2 3 2 4" xfId="62366"/>
    <cellStyle name="Percent 4 2 2 3 3" xfId="62367"/>
    <cellStyle name="Percent 4 2 2 3 3 2" xfId="62368"/>
    <cellStyle name="Percent 4 2 2 3 4" xfId="62369"/>
    <cellStyle name="Percent 4 2 2 3 5" xfId="62370"/>
    <cellStyle name="Percent 4 2 2 3 6" xfId="62371"/>
    <cellStyle name="Percent 4 2 2 4" xfId="62372"/>
    <cellStyle name="Percent 4 2 2 4 2" xfId="62373"/>
    <cellStyle name="Percent 4 2 2 4 2 2" xfId="62374"/>
    <cellStyle name="Percent 4 2 2 4 2 2 2" xfId="62375"/>
    <cellStyle name="Percent 4 2 2 4 2 3" xfId="62376"/>
    <cellStyle name="Percent 4 2 2 4 2 4" xfId="62377"/>
    <cellStyle name="Percent 4 2 2 4 3" xfId="62378"/>
    <cellStyle name="Percent 4 2 2 4 3 2" xfId="62379"/>
    <cellStyle name="Percent 4 2 2 4 4" xfId="62380"/>
    <cellStyle name="Percent 4 2 2 4 5" xfId="62381"/>
    <cellStyle name="Percent 4 2 2 4 6" xfId="62382"/>
    <cellStyle name="Percent 4 2 2 5" xfId="62383"/>
    <cellStyle name="Percent 4 2 2 5 2" xfId="62384"/>
    <cellStyle name="Percent 4 2 2 5 2 2" xfId="62385"/>
    <cellStyle name="Percent 4 2 2 5 3" xfId="62386"/>
    <cellStyle name="Percent 4 2 2 5 4" xfId="62387"/>
    <cellStyle name="Percent 4 2 2 6" xfId="62388"/>
    <cellStyle name="Percent 4 2 2 6 2" xfId="62389"/>
    <cellStyle name="Percent 4 2 2 7" xfId="62390"/>
    <cellStyle name="Percent 4 2 2 8" xfId="62391"/>
    <cellStyle name="Percent 4 2 2 9" xfId="62392"/>
    <cellStyle name="Percent 4 2 3" xfId="4739"/>
    <cellStyle name="Percent 4 3" xfId="4740"/>
    <cellStyle name="Percent 4 3 2" xfId="4741"/>
    <cellStyle name="Percent 4 3 2 2" xfId="4742"/>
    <cellStyle name="Percent 4 3 3" xfId="4743"/>
    <cellStyle name="Percent 4 3 4" xfId="62393"/>
    <cellStyle name="Percent 4 4" xfId="4744"/>
    <cellStyle name="Percent 4 4 2" xfId="62394"/>
    <cellStyle name="Percent 4 5" xfId="62395"/>
    <cellStyle name="Percent 5" xfId="4745"/>
    <cellStyle name="Percent 5 2" xfId="4746"/>
    <cellStyle name="Percent 5 2 2" xfId="4747"/>
    <cellStyle name="Percent 5 2 2 2" xfId="4748"/>
    <cellStyle name="Percent 5 2 2 2 2" xfId="62396"/>
    <cellStyle name="Percent 5 2 2 2 2 2" xfId="62397"/>
    <cellStyle name="Percent 5 2 2 2 2 2 2" xfId="62398"/>
    <cellStyle name="Percent 5 2 2 2 2 2 2 2" xfId="62399"/>
    <cellStyle name="Percent 5 2 2 2 2 2 3" xfId="62400"/>
    <cellStyle name="Percent 5 2 2 2 2 2 4" xfId="62401"/>
    <cellStyle name="Percent 5 2 2 2 2 3" xfId="62402"/>
    <cellStyle name="Percent 5 2 2 2 2 3 2" xfId="62403"/>
    <cellStyle name="Percent 5 2 2 2 2 4" xfId="62404"/>
    <cellStyle name="Percent 5 2 2 2 2 5" xfId="62405"/>
    <cellStyle name="Percent 5 2 2 2 2 6" xfId="62406"/>
    <cellStyle name="Percent 5 2 2 2 3" xfId="62407"/>
    <cellStyle name="Percent 5 2 2 2 3 2" xfId="62408"/>
    <cellStyle name="Percent 5 2 2 2 3 2 2" xfId="62409"/>
    <cellStyle name="Percent 5 2 2 2 3 3" xfId="62410"/>
    <cellStyle name="Percent 5 2 2 2 3 4" xfId="62411"/>
    <cellStyle name="Percent 5 2 2 2 4" xfId="62412"/>
    <cellStyle name="Percent 5 2 2 2 4 2" xfId="62413"/>
    <cellStyle name="Percent 5 2 2 2 5" xfId="62414"/>
    <cellStyle name="Percent 5 2 2 2 6" xfId="62415"/>
    <cellStyle name="Percent 5 2 2 2 7" xfId="62416"/>
    <cellStyle name="Percent 5 2 2 3" xfId="62417"/>
    <cellStyle name="Percent 5 2 2 3 2" xfId="62418"/>
    <cellStyle name="Percent 5 2 2 3 2 2" xfId="62419"/>
    <cellStyle name="Percent 5 2 2 3 2 2 2" xfId="62420"/>
    <cellStyle name="Percent 5 2 2 3 2 3" xfId="62421"/>
    <cellStyle name="Percent 5 2 2 3 2 4" xfId="62422"/>
    <cellStyle name="Percent 5 2 2 3 3" xfId="62423"/>
    <cellStyle name="Percent 5 2 2 3 3 2" xfId="62424"/>
    <cellStyle name="Percent 5 2 2 3 4" xfId="62425"/>
    <cellStyle name="Percent 5 2 2 3 5" xfId="62426"/>
    <cellStyle name="Percent 5 2 2 3 6" xfId="62427"/>
    <cellStyle name="Percent 5 2 2 4" xfId="62428"/>
    <cellStyle name="Percent 5 2 2 4 2" xfId="62429"/>
    <cellStyle name="Percent 5 2 2 4 2 2" xfId="62430"/>
    <cellStyle name="Percent 5 2 2 4 2 2 2" xfId="62431"/>
    <cellStyle name="Percent 5 2 2 4 2 3" xfId="62432"/>
    <cellStyle name="Percent 5 2 2 4 2 4" xfId="62433"/>
    <cellStyle name="Percent 5 2 2 4 3" xfId="62434"/>
    <cellStyle name="Percent 5 2 2 4 3 2" xfId="62435"/>
    <cellStyle name="Percent 5 2 2 4 4" xfId="62436"/>
    <cellStyle name="Percent 5 2 2 4 5" xfId="62437"/>
    <cellStyle name="Percent 5 2 2 4 6" xfId="62438"/>
    <cellStyle name="Percent 5 2 2 5" xfId="62439"/>
    <cellStyle name="Percent 5 2 2 5 2" xfId="62440"/>
    <cellStyle name="Percent 5 2 2 5 2 2" xfId="62441"/>
    <cellStyle name="Percent 5 2 2 5 3" xfId="62442"/>
    <cellStyle name="Percent 5 2 2 5 4" xfId="62443"/>
    <cellStyle name="Percent 5 2 2 6" xfId="62444"/>
    <cellStyle name="Percent 5 2 2 6 2" xfId="62445"/>
    <cellStyle name="Percent 5 2 2 7" xfId="62446"/>
    <cellStyle name="Percent 5 2 2 8" xfId="62447"/>
    <cellStyle name="Percent 5 2 2 9" xfId="62448"/>
    <cellStyle name="Percent 5 2 3" xfId="4749"/>
    <cellStyle name="Percent 5 2 3 2" xfId="62449"/>
    <cellStyle name="Percent 5 2 4" xfId="62450"/>
    <cellStyle name="Percent 6" xfId="4750"/>
    <cellStyle name="Percent 6 2" xfId="4751"/>
    <cellStyle name="Percent 6 2 2" xfId="4752"/>
    <cellStyle name="Percent 6 2 2 2" xfId="4753"/>
    <cellStyle name="Percent 6 2 2 2 2" xfId="62451"/>
    <cellStyle name="Percent 6 2 2 2 2 2" xfId="62452"/>
    <cellStyle name="Percent 6 2 2 2 2 2 2" xfId="62453"/>
    <cellStyle name="Percent 6 2 2 2 2 3" xfId="62454"/>
    <cellStyle name="Percent 6 2 2 2 2 4" xfId="62455"/>
    <cellStyle name="Percent 6 2 2 2 3" xfId="62456"/>
    <cellStyle name="Percent 6 2 2 2 3 2" xfId="62457"/>
    <cellStyle name="Percent 6 2 2 2 4" xfId="62458"/>
    <cellStyle name="Percent 6 2 2 2 5" xfId="62459"/>
    <cellStyle name="Percent 6 2 2 2 6" xfId="62460"/>
    <cellStyle name="Percent 6 2 2 3" xfId="62461"/>
    <cellStyle name="Percent 6 2 2 3 2" xfId="62462"/>
    <cellStyle name="Percent 6 2 2 3 2 2" xfId="62463"/>
    <cellStyle name="Percent 6 2 2 3 3" xfId="62464"/>
    <cellStyle name="Percent 6 2 2 3 4" xfId="62465"/>
    <cellStyle name="Percent 6 2 2 4" xfId="62466"/>
    <cellStyle name="Percent 6 2 2 4 2" xfId="62467"/>
    <cellStyle name="Percent 6 2 2 5" xfId="62468"/>
    <cellStyle name="Percent 6 2 2 6" xfId="62469"/>
    <cellStyle name="Percent 6 2 2 7" xfId="62470"/>
    <cellStyle name="Percent 6 2 3" xfId="4754"/>
    <cellStyle name="Percent 6 2 3 2" xfId="62471"/>
    <cellStyle name="Percent 6 2 3 2 2" xfId="62472"/>
    <cellStyle name="Percent 6 2 3 2 2 2" xfId="62473"/>
    <cellStyle name="Percent 6 2 3 2 3" xfId="62474"/>
    <cellStyle name="Percent 6 2 3 2 4" xfId="62475"/>
    <cellStyle name="Percent 6 2 3 3" xfId="62476"/>
    <cellStyle name="Percent 6 2 3 3 2" xfId="62477"/>
    <cellStyle name="Percent 6 2 3 4" xfId="62478"/>
    <cellStyle name="Percent 6 2 3 5" xfId="62479"/>
    <cellStyle name="Percent 6 2 3 6" xfId="62480"/>
    <cellStyle name="Percent 6 2 4" xfId="62481"/>
    <cellStyle name="Percent 6 2 4 2" xfId="62482"/>
    <cellStyle name="Percent 6 2 4 2 2" xfId="62483"/>
    <cellStyle name="Percent 6 2 4 2 2 2" xfId="62484"/>
    <cellStyle name="Percent 6 2 4 2 3" xfId="62485"/>
    <cellStyle name="Percent 6 2 4 2 4" xfId="62486"/>
    <cellStyle name="Percent 6 2 4 3" xfId="62487"/>
    <cellStyle name="Percent 6 2 4 3 2" xfId="62488"/>
    <cellStyle name="Percent 6 2 4 4" xfId="62489"/>
    <cellStyle name="Percent 6 2 4 5" xfId="62490"/>
    <cellStyle name="Percent 6 2 4 6" xfId="62491"/>
    <cellStyle name="Percent 6 2 5" xfId="62492"/>
    <cellStyle name="Percent 6 2 5 2" xfId="62493"/>
    <cellStyle name="Percent 6 2 5 2 2" xfId="62494"/>
    <cellStyle name="Percent 6 2 5 3" xfId="62495"/>
    <cellStyle name="Percent 6 2 5 4" xfId="62496"/>
    <cellStyle name="Percent 6 2 6" xfId="62497"/>
    <cellStyle name="Percent 6 2 6 2" xfId="62498"/>
    <cellStyle name="Percent 6 2 7" xfId="62499"/>
    <cellStyle name="Percent 6 2 8" xfId="62500"/>
    <cellStyle name="Percent 6 2 9" xfId="62501"/>
    <cellStyle name="Percent 6 3" xfId="4755"/>
    <cellStyle name="Percent 6 3 2" xfId="4756"/>
    <cellStyle name="Percent 6 3 2 2" xfId="4757"/>
    <cellStyle name="Percent 6 3 3" xfId="4758"/>
    <cellStyle name="Percent 6 3 4" xfId="62502"/>
    <cellStyle name="Percent 6 4" xfId="62503"/>
    <cellStyle name="Percent 7" xfId="4759"/>
    <cellStyle name="Percent 7 2" xfId="4760"/>
    <cellStyle name="Percent 7 2 2" xfId="4761"/>
    <cellStyle name="Percent 7 2 2 2" xfId="4762"/>
    <cellStyle name="Percent 7 2 2 2 2" xfId="62504"/>
    <cellStyle name="Percent 7 2 2 2 2 2" xfId="62505"/>
    <cellStyle name="Percent 7 2 2 2 3" xfId="62506"/>
    <cellStyle name="Percent 7 2 2 2 4" xfId="62507"/>
    <cellStyle name="Percent 7 2 2 3" xfId="62508"/>
    <cellStyle name="Percent 7 2 2 3 2" xfId="62509"/>
    <cellStyle name="Percent 7 2 2 4" xfId="62510"/>
    <cellStyle name="Percent 7 2 2 5" xfId="62511"/>
    <cellStyle name="Percent 7 2 2 6" xfId="62512"/>
    <cellStyle name="Percent 7 2 3" xfId="4763"/>
    <cellStyle name="Percent 7 2 3 2" xfId="62513"/>
    <cellStyle name="Percent 7 2 3 2 2" xfId="62514"/>
    <cellStyle name="Percent 7 2 3 3" xfId="62515"/>
    <cellStyle name="Percent 7 2 3 4" xfId="62516"/>
    <cellStyle name="Percent 7 2 4" xfId="62517"/>
    <cellStyle name="Percent 7 2 4 2" xfId="62518"/>
    <cellStyle name="Percent 7 2 5" xfId="62519"/>
    <cellStyle name="Percent 7 2 6" xfId="62520"/>
    <cellStyle name="Percent 7 2 7" xfId="62521"/>
    <cellStyle name="Percent 7 3" xfId="4764"/>
    <cellStyle name="Percent 7 3 2" xfId="4765"/>
    <cellStyle name="Percent 7 3 2 2" xfId="62522"/>
    <cellStyle name="Percent 7 3 2 2 2" xfId="62523"/>
    <cellStyle name="Percent 7 3 2 3" xfId="62524"/>
    <cellStyle name="Percent 7 3 2 4" xfId="62525"/>
    <cellStyle name="Percent 7 3 3" xfId="62526"/>
    <cellStyle name="Percent 7 3 3 2" xfId="62527"/>
    <cellStyle name="Percent 7 3 4" xfId="62528"/>
    <cellStyle name="Percent 7 3 5" xfId="62529"/>
    <cellStyle name="Percent 7 3 6" xfId="62530"/>
    <cellStyle name="Percent 7 4" xfId="4766"/>
    <cellStyle name="Percent 7 4 2" xfId="62531"/>
    <cellStyle name="Percent 7 4 2 2" xfId="62532"/>
    <cellStyle name="Percent 7 4 2 2 2" xfId="62533"/>
    <cellStyle name="Percent 7 4 2 3" xfId="62534"/>
    <cellStyle name="Percent 7 4 2 4" xfId="62535"/>
    <cellStyle name="Percent 7 4 3" xfId="62536"/>
    <cellStyle name="Percent 7 4 3 2" xfId="62537"/>
    <cellStyle name="Percent 7 4 4" xfId="62538"/>
    <cellStyle name="Percent 7 4 5" xfId="62539"/>
    <cellStyle name="Percent 7 4 6" xfId="62540"/>
    <cellStyle name="Percent 7 5" xfId="62541"/>
    <cellStyle name="Percent 7 5 2" xfId="62542"/>
    <cellStyle name="Percent 7 5 2 2" xfId="62543"/>
    <cellStyle name="Percent 7 5 3" xfId="62544"/>
    <cellStyle name="Percent 7 5 4" xfId="62545"/>
    <cellStyle name="Percent 7 6" xfId="62546"/>
    <cellStyle name="Percent 7 6 2" xfId="62547"/>
    <cellStyle name="Percent 7 7" xfId="62548"/>
    <cellStyle name="Percent 7 8" xfId="62549"/>
    <cellStyle name="Percent 7 9" xfId="62550"/>
    <cellStyle name="Percent 8" xfId="4767"/>
    <cellStyle name="Percent 8 2" xfId="62551"/>
    <cellStyle name="Percent 8 2 2" xfId="62552"/>
    <cellStyle name="Percent 8 2 2 2" xfId="62553"/>
    <cellStyle name="Percent 8 2 2 2 2" xfId="62554"/>
    <cellStyle name="Percent 8 2 2 2 2 2" xfId="62555"/>
    <cellStyle name="Percent 8 2 2 2 3" xfId="62556"/>
    <cellStyle name="Percent 8 2 2 2 4" xfId="62557"/>
    <cellStyle name="Percent 8 2 2 3" xfId="62558"/>
    <cellStyle name="Percent 8 2 2 3 2" xfId="62559"/>
    <cellStyle name="Percent 8 2 2 4" xfId="62560"/>
    <cellStyle name="Percent 8 2 2 5" xfId="62561"/>
    <cellStyle name="Percent 8 2 2 6" xfId="62562"/>
    <cellStyle name="Percent 8 2 3" xfId="62563"/>
    <cellStyle name="Percent 8 2 3 2" xfId="62564"/>
    <cellStyle name="Percent 8 2 3 2 2" xfId="62565"/>
    <cellStyle name="Percent 8 2 3 3" xfId="62566"/>
    <cellStyle name="Percent 8 2 3 4" xfId="62567"/>
    <cellStyle name="Percent 8 2 4" xfId="62568"/>
    <cellStyle name="Percent 8 2 4 2" xfId="62569"/>
    <cellStyle name="Percent 8 2 5" xfId="62570"/>
    <cellStyle name="Percent 8 2 6" xfId="62571"/>
    <cellStyle name="Percent 8 2 7" xfId="62572"/>
    <cellStyle name="Percent 8 3" xfId="62573"/>
    <cellStyle name="Percent 8 3 2" xfId="62574"/>
    <cellStyle name="Percent 8 3 2 2" xfId="62575"/>
    <cellStyle name="Percent 8 3 2 2 2" xfId="62576"/>
    <cellStyle name="Percent 8 3 2 3" xfId="62577"/>
    <cellStyle name="Percent 8 3 2 4" xfId="62578"/>
    <cellStyle name="Percent 8 3 3" xfId="62579"/>
    <cellStyle name="Percent 8 3 3 2" xfId="62580"/>
    <cellStyle name="Percent 8 3 4" xfId="62581"/>
    <cellStyle name="Percent 8 3 5" xfId="62582"/>
    <cellStyle name="Percent 8 3 6" xfId="62583"/>
    <cellStyle name="Percent 8 4" xfId="62584"/>
    <cellStyle name="Percent 8 4 2" xfId="62585"/>
    <cellStyle name="Percent 8 4 2 2" xfId="62586"/>
    <cellStyle name="Percent 8 4 2 2 2" xfId="62587"/>
    <cellStyle name="Percent 8 4 2 3" xfId="62588"/>
    <cellStyle name="Percent 8 4 2 4" xfId="62589"/>
    <cellStyle name="Percent 8 4 3" xfId="62590"/>
    <cellStyle name="Percent 8 4 3 2" xfId="62591"/>
    <cellStyle name="Percent 8 4 4" xfId="62592"/>
    <cellStyle name="Percent 8 4 5" xfId="62593"/>
    <cellStyle name="Percent 8 4 6" xfId="62594"/>
    <cellStyle name="Percent 8 5" xfId="62595"/>
    <cellStyle name="Percent 8 5 2" xfId="62596"/>
    <cellStyle name="Percent 8 5 2 2" xfId="62597"/>
    <cellStyle name="Percent 8 5 3" xfId="62598"/>
    <cellStyle name="Percent 8 5 4" xfId="62599"/>
    <cellStyle name="Percent 8 6" xfId="62600"/>
    <cellStyle name="Percent 8 6 2" xfId="62601"/>
    <cellStyle name="Percent 8 7" xfId="62602"/>
    <cellStyle name="Percent 8 8" xfId="62603"/>
    <cellStyle name="Percent 8 9" xfId="62604"/>
    <cellStyle name="Percent 9" xfId="4768"/>
    <cellStyle name="Percent 9 2" xfId="62605"/>
    <cellStyle name="Percent 9 2 2" xfId="62606"/>
    <cellStyle name="Percent 9 2 2 2" xfId="62607"/>
    <cellStyle name="Percent 9 2 2 2 2" xfId="62608"/>
    <cellStyle name="Percent 9 2 2 2 2 2" xfId="62609"/>
    <cellStyle name="Percent 9 2 2 2 3" xfId="62610"/>
    <cellStyle name="Percent 9 2 2 2 4" xfId="62611"/>
    <cellStyle name="Percent 9 2 2 3" xfId="62612"/>
    <cellStyle name="Percent 9 2 2 3 2" xfId="62613"/>
    <cellStyle name="Percent 9 2 2 4" xfId="62614"/>
    <cellStyle name="Percent 9 2 2 5" xfId="62615"/>
    <cellStyle name="Percent 9 2 2 6" xfId="62616"/>
    <cellStyle name="Percent 9 2 3" xfId="62617"/>
    <cellStyle name="Percent 9 2 3 2" xfId="62618"/>
    <cellStyle name="Percent 9 2 3 2 2" xfId="62619"/>
    <cellStyle name="Percent 9 2 3 3" xfId="62620"/>
    <cellStyle name="Percent 9 2 3 4" xfId="62621"/>
    <cellStyle name="Percent 9 2 4" xfId="62622"/>
    <cellStyle name="Percent 9 2 4 2" xfId="62623"/>
    <cellStyle name="Percent 9 2 5" xfId="62624"/>
    <cellStyle name="Percent 9 2 6" xfId="62625"/>
    <cellStyle name="Percent 9 2 7" xfId="62626"/>
    <cellStyle name="Percent 9 3" xfId="62627"/>
    <cellStyle name="Percent 9 3 2" xfId="62628"/>
    <cellStyle name="Percent 9 3 2 2" xfId="62629"/>
    <cellStyle name="Percent 9 3 2 2 2" xfId="62630"/>
    <cellStyle name="Percent 9 3 2 3" xfId="62631"/>
    <cellStyle name="Percent 9 3 2 4" xfId="62632"/>
    <cellStyle name="Percent 9 3 3" xfId="62633"/>
    <cellStyle name="Percent 9 3 3 2" xfId="62634"/>
    <cellStyle name="Percent 9 3 4" xfId="62635"/>
    <cellStyle name="Percent 9 3 5" xfId="62636"/>
    <cellStyle name="Percent 9 3 6" xfId="62637"/>
    <cellStyle name="Percent 9 4" xfId="62638"/>
    <cellStyle name="Percent 9 4 2" xfId="62639"/>
    <cellStyle name="Percent 9 4 2 2" xfId="62640"/>
    <cellStyle name="Percent 9 4 2 2 2" xfId="62641"/>
    <cellStyle name="Percent 9 4 2 3" xfId="62642"/>
    <cellStyle name="Percent 9 4 2 4" xfId="62643"/>
    <cellStyle name="Percent 9 4 3" xfId="62644"/>
    <cellStyle name="Percent 9 4 3 2" xfId="62645"/>
    <cellStyle name="Percent 9 4 4" xfId="62646"/>
    <cellStyle name="Percent 9 4 5" xfId="62647"/>
    <cellStyle name="Percent 9 4 6" xfId="62648"/>
    <cellStyle name="Percent 9 5" xfId="62649"/>
    <cellStyle name="Percent 9 5 2" xfId="62650"/>
    <cellStyle name="Percent 9 5 2 2" xfId="62651"/>
    <cellStyle name="Percent 9 5 3" xfId="62652"/>
    <cellStyle name="Percent 9 5 4" xfId="62653"/>
    <cellStyle name="Percent 9 6" xfId="62654"/>
    <cellStyle name="Percent 9 6 2" xfId="62655"/>
    <cellStyle name="Percent 9 7" xfId="62656"/>
    <cellStyle name="Percent 9 8" xfId="62657"/>
    <cellStyle name="Percent 9 9" xfId="6265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Heading 2" xfId="9818"/>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ectionHeading 2" xfId="9899"/>
    <cellStyle name="SectionHeading 3" xfId="9817"/>
    <cellStyle name="SectionHeading 4" xfId="62659"/>
    <cellStyle name="Shade" xfId="4799"/>
    <cellStyle name="Shaded" xfId="4800"/>
    <cellStyle name="Single Accounting" xfId="4801"/>
    <cellStyle name="Single Accounting 2" xfId="62660"/>
    <cellStyle name="SingleLineAcctgn" xfId="4802"/>
    <cellStyle name="SingleLineAcctgn 2" xfId="62661"/>
    <cellStyle name="SingleLinePercent" xfId="4803"/>
    <cellStyle name="Source Superscript" xfId="4804"/>
    <cellStyle name="Source Text" xfId="4805"/>
    <cellStyle name="ssp " xfId="4806"/>
    <cellStyle name="ssp  10" xfId="62662"/>
    <cellStyle name="ssp  11" xfId="62663"/>
    <cellStyle name="ssp  12" xfId="62664"/>
    <cellStyle name="ssp  13" xfId="62665"/>
    <cellStyle name="ssp  2" xfId="62666"/>
    <cellStyle name="ssp  2 10" xfId="62667"/>
    <cellStyle name="ssp  2 11" xfId="62668"/>
    <cellStyle name="ssp  2 2" xfId="62669"/>
    <cellStyle name="ssp  2 3" xfId="62670"/>
    <cellStyle name="ssp  2 4" xfId="62671"/>
    <cellStyle name="ssp  2 5" xfId="62672"/>
    <cellStyle name="ssp  2 6" xfId="62673"/>
    <cellStyle name="ssp  2 7" xfId="62674"/>
    <cellStyle name="ssp  2 8" xfId="62675"/>
    <cellStyle name="ssp  2 9" xfId="62676"/>
    <cellStyle name="ssp  3" xfId="62677"/>
    <cellStyle name="ssp  4" xfId="62678"/>
    <cellStyle name="ssp  5" xfId="62679"/>
    <cellStyle name="ssp  6" xfId="62680"/>
    <cellStyle name="ssp  7" xfId="62681"/>
    <cellStyle name="ssp  8" xfId="62682"/>
    <cellStyle name="ssp  9" xfId="62683"/>
    <cellStyle name="Standard" xfId="4807"/>
    <cellStyle name="Style 1" xfId="4808"/>
    <cellStyle name="Style 1 2" xfId="62684"/>
    <cellStyle name="Style 1 3" xfId="62685"/>
    <cellStyle name="Style 1 4" xfId="62686"/>
    <cellStyle name="Style 1 5" xfId="62687"/>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8 2" xfId="62688"/>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 2" xfId="6268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10" xfId="62690"/>
    <cellStyle name="Style 21 11" xfId="62691"/>
    <cellStyle name="Style 21 2" xfId="4932"/>
    <cellStyle name="Style 21 2 10" xfId="62692"/>
    <cellStyle name="Style 21 2 11" xfId="62693"/>
    <cellStyle name="Style 21 2 12" xfId="62694"/>
    <cellStyle name="Style 21 2 13" xfId="62695"/>
    <cellStyle name="Style 21 2 14" xfId="62696"/>
    <cellStyle name="Style 21 2 15" xfId="62697"/>
    <cellStyle name="Style 21 2 16" xfId="62698"/>
    <cellStyle name="Style 21 2 17" xfId="62699"/>
    <cellStyle name="Style 21 2 18" xfId="62700"/>
    <cellStyle name="Style 21 2 19" xfId="62701"/>
    <cellStyle name="Style 21 2 2" xfId="62702"/>
    <cellStyle name="Style 21 2 2 10" xfId="62703"/>
    <cellStyle name="Style 21 2 2 11" xfId="62704"/>
    <cellStyle name="Style 21 2 2 2" xfId="62705"/>
    <cellStyle name="Style 21 2 2 2 10" xfId="62706"/>
    <cellStyle name="Style 21 2 2 2 11" xfId="62707"/>
    <cellStyle name="Style 21 2 2 2 12" xfId="62708"/>
    <cellStyle name="Style 21 2 2 2 13" xfId="62709"/>
    <cellStyle name="Style 21 2 2 2 2" xfId="62710"/>
    <cellStyle name="Style 21 2 2 2 2 2" xfId="62711"/>
    <cellStyle name="Style 21 2 2 2 2 2 2" xfId="62712"/>
    <cellStyle name="Style 21 2 2 2 2 3" xfId="62713"/>
    <cellStyle name="Style 21 2 2 2 2 4" xfId="62714"/>
    <cellStyle name="Style 21 2 2 2 3" xfId="62715"/>
    <cellStyle name="Style 21 2 2 2 3 2" xfId="62716"/>
    <cellStyle name="Style 21 2 2 2 3 3" xfId="62717"/>
    <cellStyle name="Style 21 2 2 2 4" xfId="62718"/>
    <cellStyle name="Style 21 2 2 2 4 2" xfId="62719"/>
    <cellStyle name="Style 21 2 2 2 5" xfId="62720"/>
    <cellStyle name="Style 21 2 2 2 5 2" xfId="62721"/>
    <cellStyle name="Style 21 2 2 2 6" xfId="62722"/>
    <cellStyle name="Style 21 2 2 2 7" xfId="62723"/>
    <cellStyle name="Style 21 2 2 2 8" xfId="62724"/>
    <cellStyle name="Style 21 2 2 2 9" xfId="62725"/>
    <cellStyle name="Style 21 2 2 3" xfId="62726"/>
    <cellStyle name="Style 21 2 2 3 10" xfId="62727"/>
    <cellStyle name="Style 21 2 2 3 11" xfId="62728"/>
    <cellStyle name="Style 21 2 2 3 2" xfId="62729"/>
    <cellStyle name="Style 21 2 2 3 2 2" xfId="62730"/>
    <cellStyle name="Style 21 2 2 3 3" xfId="62731"/>
    <cellStyle name="Style 21 2 2 3 3 2" xfId="62732"/>
    <cellStyle name="Style 21 2 2 3 4" xfId="62733"/>
    <cellStyle name="Style 21 2 2 3 5" xfId="62734"/>
    <cellStyle name="Style 21 2 2 3 6" xfId="62735"/>
    <cellStyle name="Style 21 2 2 3 7" xfId="62736"/>
    <cellStyle name="Style 21 2 2 3 8" xfId="62737"/>
    <cellStyle name="Style 21 2 2 3 9" xfId="62738"/>
    <cellStyle name="Style 21 2 2 4" xfId="62739"/>
    <cellStyle name="Style 21 2 2 4 10" xfId="62740"/>
    <cellStyle name="Style 21 2 2 4 11" xfId="62741"/>
    <cellStyle name="Style 21 2 2 4 2" xfId="62742"/>
    <cellStyle name="Style 21 2 2 4 2 2" xfId="62743"/>
    <cellStyle name="Style 21 2 2 4 3" xfId="62744"/>
    <cellStyle name="Style 21 2 2 4 4" xfId="62745"/>
    <cellStyle name="Style 21 2 2 4 5" xfId="62746"/>
    <cellStyle name="Style 21 2 2 4 6" xfId="62747"/>
    <cellStyle name="Style 21 2 2 4 7" xfId="62748"/>
    <cellStyle name="Style 21 2 2 4 8" xfId="62749"/>
    <cellStyle name="Style 21 2 2 4 9" xfId="62750"/>
    <cellStyle name="Style 21 2 2 5" xfId="62751"/>
    <cellStyle name="Style 21 2 2 5 2" xfId="62752"/>
    <cellStyle name="Style 21 2 2 5 3" xfId="62753"/>
    <cellStyle name="Style 21 2 2 6" xfId="62754"/>
    <cellStyle name="Style 21 2 2 6 2" xfId="62755"/>
    <cellStyle name="Style 21 2 2 7" xfId="62756"/>
    <cellStyle name="Style 21 2 2 8" xfId="62757"/>
    <cellStyle name="Style 21 2 2 9" xfId="62758"/>
    <cellStyle name="Style 21 2 20" xfId="62759"/>
    <cellStyle name="Style 21 2 21" xfId="62760"/>
    <cellStyle name="Style 21 2 22" xfId="62761"/>
    <cellStyle name="Style 21 2 23" xfId="62762"/>
    <cellStyle name="Style 21 2 24" xfId="62763"/>
    <cellStyle name="Style 21 2 25" xfId="62764"/>
    <cellStyle name="Style 21 2 3" xfId="62765"/>
    <cellStyle name="Style 21 2 3 10" xfId="62766"/>
    <cellStyle name="Style 21 2 3 11" xfId="62767"/>
    <cellStyle name="Style 21 2 3 2" xfId="62768"/>
    <cellStyle name="Style 21 2 3 2 10" xfId="62769"/>
    <cellStyle name="Style 21 2 3 2 11" xfId="62770"/>
    <cellStyle name="Style 21 2 3 2 12" xfId="62771"/>
    <cellStyle name="Style 21 2 3 2 13" xfId="62772"/>
    <cellStyle name="Style 21 2 3 2 2" xfId="62773"/>
    <cellStyle name="Style 21 2 3 2 2 2" xfId="62774"/>
    <cellStyle name="Style 21 2 3 2 2 2 2" xfId="62775"/>
    <cellStyle name="Style 21 2 3 2 2 3" xfId="62776"/>
    <cellStyle name="Style 21 2 3 2 2 4" xfId="62777"/>
    <cellStyle name="Style 21 2 3 2 3" xfId="62778"/>
    <cellStyle name="Style 21 2 3 2 3 2" xfId="62779"/>
    <cellStyle name="Style 21 2 3 2 3 3" xfId="62780"/>
    <cellStyle name="Style 21 2 3 2 4" xfId="62781"/>
    <cellStyle name="Style 21 2 3 2 4 2" xfId="62782"/>
    <cellStyle name="Style 21 2 3 2 5" xfId="62783"/>
    <cellStyle name="Style 21 2 3 2 5 2" xfId="62784"/>
    <cellStyle name="Style 21 2 3 2 6" xfId="62785"/>
    <cellStyle name="Style 21 2 3 2 7" xfId="62786"/>
    <cellStyle name="Style 21 2 3 2 8" xfId="62787"/>
    <cellStyle name="Style 21 2 3 2 9" xfId="62788"/>
    <cellStyle name="Style 21 2 3 3" xfId="62789"/>
    <cellStyle name="Style 21 2 3 3 10" xfId="62790"/>
    <cellStyle name="Style 21 2 3 3 11" xfId="62791"/>
    <cellStyle name="Style 21 2 3 3 2" xfId="62792"/>
    <cellStyle name="Style 21 2 3 3 2 2" xfId="62793"/>
    <cellStyle name="Style 21 2 3 3 3" xfId="62794"/>
    <cellStyle name="Style 21 2 3 3 3 2" xfId="62795"/>
    <cellStyle name="Style 21 2 3 3 4" xfId="62796"/>
    <cellStyle name="Style 21 2 3 3 5" xfId="62797"/>
    <cellStyle name="Style 21 2 3 3 6" xfId="62798"/>
    <cellStyle name="Style 21 2 3 3 7" xfId="62799"/>
    <cellStyle name="Style 21 2 3 3 8" xfId="62800"/>
    <cellStyle name="Style 21 2 3 3 9" xfId="62801"/>
    <cellStyle name="Style 21 2 3 4" xfId="62802"/>
    <cellStyle name="Style 21 2 3 4 10" xfId="62803"/>
    <cellStyle name="Style 21 2 3 4 11" xfId="62804"/>
    <cellStyle name="Style 21 2 3 4 2" xfId="62805"/>
    <cellStyle name="Style 21 2 3 4 2 2" xfId="62806"/>
    <cellStyle name="Style 21 2 3 4 3" xfId="62807"/>
    <cellStyle name="Style 21 2 3 4 4" xfId="62808"/>
    <cellStyle name="Style 21 2 3 4 5" xfId="62809"/>
    <cellStyle name="Style 21 2 3 4 6" xfId="62810"/>
    <cellStyle name="Style 21 2 3 4 7" xfId="62811"/>
    <cellStyle name="Style 21 2 3 4 8" xfId="62812"/>
    <cellStyle name="Style 21 2 3 4 9" xfId="62813"/>
    <cellStyle name="Style 21 2 3 5" xfId="62814"/>
    <cellStyle name="Style 21 2 3 5 2" xfId="62815"/>
    <cellStyle name="Style 21 2 3 5 3" xfId="62816"/>
    <cellStyle name="Style 21 2 3 6" xfId="62817"/>
    <cellStyle name="Style 21 2 3 6 2" xfId="62818"/>
    <cellStyle name="Style 21 2 3 7" xfId="62819"/>
    <cellStyle name="Style 21 2 3 8" xfId="62820"/>
    <cellStyle name="Style 21 2 3 9" xfId="62821"/>
    <cellStyle name="Style 21 2 4" xfId="62822"/>
    <cellStyle name="Style 21 2 4 10" xfId="62823"/>
    <cellStyle name="Style 21 2 4 11" xfId="62824"/>
    <cellStyle name="Style 21 2 4 12" xfId="62825"/>
    <cellStyle name="Style 21 2 4 13" xfId="62826"/>
    <cellStyle name="Style 21 2 4 14" xfId="62827"/>
    <cellStyle name="Style 21 2 4 2" xfId="62828"/>
    <cellStyle name="Style 21 2 4 2 2" xfId="62829"/>
    <cellStyle name="Style 21 2 4 2 2 2" xfId="62830"/>
    <cellStyle name="Style 21 2 4 2 3" xfId="62831"/>
    <cellStyle name="Style 21 2 4 2 4" xfId="62832"/>
    <cellStyle name="Style 21 2 4 3" xfId="62833"/>
    <cellStyle name="Style 21 2 4 3 2" xfId="62834"/>
    <cellStyle name="Style 21 2 4 3 3" xfId="62835"/>
    <cellStyle name="Style 21 2 4 4" xfId="62836"/>
    <cellStyle name="Style 21 2 4 4 2" xfId="62837"/>
    <cellStyle name="Style 21 2 4 5" xfId="62838"/>
    <cellStyle name="Style 21 2 4 5 2" xfId="62839"/>
    <cellStyle name="Style 21 2 4 6" xfId="62840"/>
    <cellStyle name="Style 21 2 4 7" xfId="62841"/>
    <cellStyle name="Style 21 2 4 8" xfId="62842"/>
    <cellStyle name="Style 21 2 4 9" xfId="62843"/>
    <cellStyle name="Style 21 2 5" xfId="62844"/>
    <cellStyle name="Style 21 2 5 10" xfId="62845"/>
    <cellStyle name="Style 21 2 5 11" xfId="62846"/>
    <cellStyle name="Style 21 2 5 12" xfId="62847"/>
    <cellStyle name="Style 21 2 5 2" xfId="62848"/>
    <cellStyle name="Style 21 2 5 2 2" xfId="62849"/>
    <cellStyle name="Style 21 2 5 3" xfId="62850"/>
    <cellStyle name="Style 21 2 5 4" xfId="62851"/>
    <cellStyle name="Style 21 2 5 5" xfId="62852"/>
    <cellStyle name="Style 21 2 5 6" xfId="62853"/>
    <cellStyle name="Style 21 2 5 7" xfId="62854"/>
    <cellStyle name="Style 21 2 5 8" xfId="62855"/>
    <cellStyle name="Style 21 2 5 9" xfId="62856"/>
    <cellStyle name="Style 21 2 6" xfId="62857"/>
    <cellStyle name="Style 21 2 6 10" xfId="62858"/>
    <cellStyle name="Style 21 2 6 11" xfId="62859"/>
    <cellStyle name="Style 21 2 6 12" xfId="62860"/>
    <cellStyle name="Style 21 2 6 13" xfId="62861"/>
    <cellStyle name="Style 21 2 6 14" xfId="62862"/>
    <cellStyle name="Style 21 2 6 15" xfId="62863"/>
    <cellStyle name="Style 21 2 6 16" xfId="62864"/>
    <cellStyle name="Style 21 2 6 17" xfId="62865"/>
    <cellStyle name="Style 21 2 6 18" xfId="62866"/>
    <cellStyle name="Style 21 2 6 2" xfId="62867"/>
    <cellStyle name="Style 21 2 6 3" xfId="62868"/>
    <cellStyle name="Style 21 2 6 4" xfId="62869"/>
    <cellStyle name="Style 21 2 6 5" xfId="62870"/>
    <cellStyle name="Style 21 2 6 6" xfId="62871"/>
    <cellStyle name="Style 21 2 6 7" xfId="62872"/>
    <cellStyle name="Style 21 2 6 8" xfId="62873"/>
    <cellStyle name="Style 21 2 6 9" xfId="62874"/>
    <cellStyle name="Style 21 2 7" xfId="62875"/>
    <cellStyle name="Style 21 2 7 10" xfId="62876"/>
    <cellStyle name="Style 21 2 7 11" xfId="62877"/>
    <cellStyle name="Style 21 2 7 2" xfId="62878"/>
    <cellStyle name="Style 21 2 7 3" xfId="62879"/>
    <cellStyle name="Style 21 2 7 4" xfId="62880"/>
    <cellStyle name="Style 21 2 7 5" xfId="62881"/>
    <cellStyle name="Style 21 2 7 6" xfId="62882"/>
    <cellStyle name="Style 21 2 7 7" xfId="62883"/>
    <cellStyle name="Style 21 2 7 8" xfId="62884"/>
    <cellStyle name="Style 21 2 7 9" xfId="62885"/>
    <cellStyle name="Style 21 2 8" xfId="62886"/>
    <cellStyle name="Style 21 2 8 10" xfId="62887"/>
    <cellStyle name="Style 21 2 8 11" xfId="62888"/>
    <cellStyle name="Style 21 2 8 2" xfId="62889"/>
    <cellStyle name="Style 21 2 8 3" xfId="62890"/>
    <cellStyle name="Style 21 2 8 4" xfId="62891"/>
    <cellStyle name="Style 21 2 8 5" xfId="62892"/>
    <cellStyle name="Style 21 2 8 6" xfId="62893"/>
    <cellStyle name="Style 21 2 8 7" xfId="62894"/>
    <cellStyle name="Style 21 2 8 8" xfId="62895"/>
    <cellStyle name="Style 21 2 8 9" xfId="62896"/>
    <cellStyle name="Style 21 2 9" xfId="62897"/>
    <cellStyle name="Style 21 3" xfId="9900"/>
    <cellStyle name="Style 21 3 10" xfId="62898"/>
    <cellStyle name="Style 21 3 11" xfId="62899"/>
    <cellStyle name="Style 21 3 12" xfId="62900"/>
    <cellStyle name="Style 21 3 2" xfId="62901"/>
    <cellStyle name="Style 21 3 2 10" xfId="62902"/>
    <cellStyle name="Style 21 3 2 11" xfId="62903"/>
    <cellStyle name="Style 21 3 2 12" xfId="62904"/>
    <cellStyle name="Style 21 3 2 13" xfId="62905"/>
    <cellStyle name="Style 21 3 2 2" xfId="62906"/>
    <cellStyle name="Style 21 3 2 2 2" xfId="62907"/>
    <cellStyle name="Style 21 3 2 2 2 2" xfId="62908"/>
    <cellStyle name="Style 21 3 2 2 3" xfId="62909"/>
    <cellStyle name="Style 21 3 2 2 4" xfId="62910"/>
    <cellStyle name="Style 21 3 2 3" xfId="62911"/>
    <cellStyle name="Style 21 3 2 3 2" xfId="62912"/>
    <cellStyle name="Style 21 3 2 3 3" xfId="62913"/>
    <cellStyle name="Style 21 3 2 4" xfId="62914"/>
    <cellStyle name="Style 21 3 2 4 2" xfId="62915"/>
    <cellStyle name="Style 21 3 2 5" xfId="62916"/>
    <cellStyle name="Style 21 3 2 5 2" xfId="62917"/>
    <cellStyle name="Style 21 3 2 6" xfId="62918"/>
    <cellStyle name="Style 21 3 2 7" xfId="62919"/>
    <cellStyle name="Style 21 3 2 8" xfId="62920"/>
    <cellStyle name="Style 21 3 2 9" xfId="62921"/>
    <cellStyle name="Style 21 3 3" xfId="62922"/>
    <cellStyle name="Style 21 3 3 10" xfId="62923"/>
    <cellStyle name="Style 21 3 3 11" xfId="62924"/>
    <cellStyle name="Style 21 3 3 2" xfId="62925"/>
    <cellStyle name="Style 21 3 3 2 2" xfId="62926"/>
    <cellStyle name="Style 21 3 3 3" xfId="62927"/>
    <cellStyle name="Style 21 3 3 3 2" xfId="62928"/>
    <cellStyle name="Style 21 3 3 4" xfId="62929"/>
    <cellStyle name="Style 21 3 3 5" xfId="62930"/>
    <cellStyle name="Style 21 3 3 6" xfId="62931"/>
    <cellStyle name="Style 21 3 3 7" xfId="62932"/>
    <cellStyle name="Style 21 3 3 8" xfId="62933"/>
    <cellStyle name="Style 21 3 3 9" xfId="62934"/>
    <cellStyle name="Style 21 3 4" xfId="62935"/>
    <cellStyle name="Style 21 3 4 10" xfId="62936"/>
    <cellStyle name="Style 21 3 4 11" xfId="62937"/>
    <cellStyle name="Style 21 3 4 2" xfId="62938"/>
    <cellStyle name="Style 21 3 4 2 2" xfId="62939"/>
    <cellStyle name="Style 21 3 4 3" xfId="62940"/>
    <cellStyle name="Style 21 3 4 4" xfId="62941"/>
    <cellStyle name="Style 21 3 4 5" xfId="62942"/>
    <cellStyle name="Style 21 3 4 6" xfId="62943"/>
    <cellStyle name="Style 21 3 4 7" xfId="62944"/>
    <cellStyle name="Style 21 3 4 8" xfId="62945"/>
    <cellStyle name="Style 21 3 4 9" xfId="62946"/>
    <cellStyle name="Style 21 3 5" xfId="62947"/>
    <cellStyle name="Style 21 3 5 2" xfId="62948"/>
    <cellStyle name="Style 21 3 5 3" xfId="62949"/>
    <cellStyle name="Style 21 3 6" xfId="62950"/>
    <cellStyle name="Style 21 3 6 2" xfId="62951"/>
    <cellStyle name="Style 21 3 7" xfId="62952"/>
    <cellStyle name="Style 21 3 8" xfId="62953"/>
    <cellStyle name="Style 21 3 9" xfId="62954"/>
    <cellStyle name="Style 21 4" xfId="9816"/>
    <cellStyle name="Style 21 4 10" xfId="62955"/>
    <cellStyle name="Style 21 4 11" xfId="62956"/>
    <cellStyle name="Style 21 4 2" xfId="62957"/>
    <cellStyle name="Style 21 4 2 10" xfId="62958"/>
    <cellStyle name="Style 21 4 2 11" xfId="62959"/>
    <cellStyle name="Style 21 4 2 12" xfId="62960"/>
    <cellStyle name="Style 21 4 2 13" xfId="62961"/>
    <cellStyle name="Style 21 4 2 2" xfId="62962"/>
    <cellStyle name="Style 21 4 2 2 2" xfId="62963"/>
    <cellStyle name="Style 21 4 2 2 2 2" xfId="62964"/>
    <cellStyle name="Style 21 4 2 2 3" xfId="62965"/>
    <cellStyle name="Style 21 4 2 2 4" xfId="62966"/>
    <cellStyle name="Style 21 4 2 3" xfId="62967"/>
    <cellStyle name="Style 21 4 2 3 2" xfId="62968"/>
    <cellStyle name="Style 21 4 2 3 3" xfId="62969"/>
    <cellStyle name="Style 21 4 2 4" xfId="62970"/>
    <cellStyle name="Style 21 4 2 4 2" xfId="62971"/>
    <cellStyle name="Style 21 4 2 5" xfId="62972"/>
    <cellStyle name="Style 21 4 2 5 2" xfId="62973"/>
    <cellStyle name="Style 21 4 2 6" xfId="62974"/>
    <cellStyle name="Style 21 4 2 7" xfId="62975"/>
    <cellStyle name="Style 21 4 2 8" xfId="62976"/>
    <cellStyle name="Style 21 4 2 9" xfId="62977"/>
    <cellStyle name="Style 21 4 3" xfId="62978"/>
    <cellStyle name="Style 21 4 3 10" xfId="62979"/>
    <cellStyle name="Style 21 4 3 11" xfId="62980"/>
    <cellStyle name="Style 21 4 3 12" xfId="62981"/>
    <cellStyle name="Style 21 4 3 2" xfId="62982"/>
    <cellStyle name="Style 21 4 3 2 2" xfId="62983"/>
    <cellStyle name="Style 21 4 3 3" xfId="62984"/>
    <cellStyle name="Style 21 4 3 3 2" xfId="62985"/>
    <cellStyle name="Style 21 4 3 4" xfId="62986"/>
    <cellStyle name="Style 21 4 3 5" xfId="62987"/>
    <cellStyle name="Style 21 4 3 6" xfId="62988"/>
    <cellStyle name="Style 21 4 3 7" xfId="62989"/>
    <cellStyle name="Style 21 4 3 8" xfId="62990"/>
    <cellStyle name="Style 21 4 3 9" xfId="62991"/>
    <cellStyle name="Style 21 4 4" xfId="62992"/>
    <cellStyle name="Style 21 4 4 10" xfId="62993"/>
    <cellStyle name="Style 21 4 4 11" xfId="62994"/>
    <cellStyle name="Style 21 4 4 2" xfId="62995"/>
    <cellStyle name="Style 21 4 4 2 2" xfId="62996"/>
    <cellStyle name="Style 21 4 4 3" xfId="62997"/>
    <cellStyle name="Style 21 4 4 4" xfId="62998"/>
    <cellStyle name="Style 21 4 4 5" xfId="62999"/>
    <cellStyle name="Style 21 4 4 6" xfId="63000"/>
    <cellStyle name="Style 21 4 4 7" xfId="63001"/>
    <cellStyle name="Style 21 4 4 8" xfId="63002"/>
    <cellStyle name="Style 21 4 4 9" xfId="63003"/>
    <cellStyle name="Style 21 4 5" xfId="63004"/>
    <cellStyle name="Style 21 4 5 2" xfId="63005"/>
    <cellStyle name="Style 21 4 5 3" xfId="63006"/>
    <cellStyle name="Style 21 4 6" xfId="63007"/>
    <cellStyle name="Style 21 4 6 2" xfId="63008"/>
    <cellStyle name="Style 21 4 7" xfId="63009"/>
    <cellStyle name="Style 21 4 8" xfId="63010"/>
    <cellStyle name="Style 21 4 9" xfId="63011"/>
    <cellStyle name="Style 21 5" xfId="63012"/>
    <cellStyle name="Style 21 5 2" xfId="63013"/>
    <cellStyle name="Style 21 5 2 2" xfId="63014"/>
    <cellStyle name="Style 21 5 2 2 2" xfId="63015"/>
    <cellStyle name="Style 21 5 2 3" xfId="63016"/>
    <cellStyle name="Style 21 5 2 4" xfId="63017"/>
    <cellStyle name="Style 21 5 3" xfId="63018"/>
    <cellStyle name="Style 21 5 3 2" xfId="63019"/>
    <cellStyle name="Style 21 5 3 3" xfId="63020"/>
    <cellStyle name="Style 21 5 4" xfId="63021"/>
    <cellStyle name="Style 21 5 5" xfId="63022"/>
    <cellStyle name="Style 21 5 6" xfId="63023"/>
    <cellStyle name="Style 21 5 7" xfId="63024"/>
    <cellStyle name="Style 21 6" xfId="63025"/>
    <cellStyle name="Style 21 6 2" xfId="63026"/>
    <cellStyle name="Style 21 7" xfId="63027"/>
    <cellStyle name="Style 21 7 2" xfId="63028"/>
    <cellStyle name="Style 21 7 3" xfId="63029"/>
    <cellStyle name="Style 21 7 4" xfId="63030"/>
    <cellStyle name="Style 21 7 5" xfId="63031"/>
    <cellStyle name="Style 21 7 6" xfId="63032"/>
    <cellStyle name="Style 21 7 7" xfId="63033"/>
    <cellStyle name="Style 21 7 8" xfId="63034"/>
    <cellStyle name="Style 21 8" xfId="63035"/>
    <cellStyle name="Style 21 8 2" xfId="63036"/>
    <cellStyle name="Style 21 9" xfId="63037"/>
    <cellStyle name="Style 22" xfId="4933"/>
    <cellStyle name="Style 22 10" xfId="63038"/>
    <cellStyle name="Style 22 10 2" xfId="63039"/>
    <cellStyle name="Style 22 11" xfId="63040"/>
    <cellStyle name="Style 22 12" xfId="63041"/>
    <cellStyle name="Style 22 13" xfId="63042"/>
    <cellStyle name="Style 22 2" xfId="4934"/>
    <cellStyle name="Style 22 2 10" xfId="63043"/>
    <cellStyle name="Style 22 2 2" xfId="9902"/>
    <cellStyle name="Style 22 2 2 10" xfId="63044"/>
    <cellStyle name="Style 22 2 2 11" xfId="63045"/>
    <cellStyle name="Style 22 2 2 12" xfId="63046"/>
    <cellStyle name="Style 22 2 2 13" xfId="63047"/>
    <cellStyle name="Style 22 2 2 14" xfId="63048"/>
    <cellStyle name="Style 22 2 2 15" xfId="63049"/>
    <cellStyle name="Style 22 2 2 16" xfId="63050"/>
    <cellStyle name="Style 22 2 2 17" xfId="63051"/>
    <cellStyle name="Style 22 2 2 18" xfId="63052"/>
    <cellStyle name="Style 22 2 2 19" xfId="63053"/>
    <cellStyle name="Style 22 2 2 2" xfId="63054"/>
    <cellStyle name="Style 22 2 2 2 10" xfId="63055"/>
    <cellStyle name="Style 22 2 2 2 11" xfId="63056"/>
    <cellStyle name="Style 22 2 2 2 2" xfId="63057"/>
    <cellStyle name="Style 22 2 2 2 2 10" xfId="63058"/>
    <cellStyle name="Style 22 2 2 2 2 11" xfId="63059"/>
    <cellStyle name="Style 22 2 2 2 2 12" xfId="63060"/>
    <cellStyle name="Style 22 2 2 2 2 13" xfId="63061"/>
    <cellStyle name="Style 22 2 2 2 2 2" xfId="63062"/>
    <cellStyle name="Style 22 2 2 2 2 2 2" xfId="63063"/>
    <cellStyle name="Style 22 2 2 2 2 2 2 2" xfId="63064"/>
    <cellStyle name="Style 22 2 2 2 2 2 3" xfId="63065"/>
    <cellStyle name="Style 22 2 2 2 2 2 4" xfId="63066"/>
    <cellStyle name="Style 22 2 2 2 2 3" xfId="63067"/>
    <cellStyle name="Style 22 2 2 2 2 3 2" xfId="63068"/>
    <cellStyle name="Style 22 2 2 2 2 3 3" xfId="63069"/>
    <cellStyle name="Style 22 2 2 2 2 4" xfId="63070"/>
    <cellStyle name="Style 22 2 2 2 2 4 2" xfId="63071"/>
    <cellStyle name="Style 22 2 2 2 2 5" xfId="63072"/>
    <cellStyle name="Style 22 2 2 2 2 5 2" xfId="63073"/>
    <cellStyle name="Style 22 2 2 2 2 6" xfId="63074"/>
    <cellStyle name="Style 22 2 2 2 2 7" xfId="63075"/>
    <cellStyle name="Style 22 2 2 2 2 8" xfId="63076"/>
    <cellStyle name="Style 22 2 2 2 2 9" xfId="63077"/>
    <cellStyle name="Style 22 2 2 2 3" xfId="63078"/>
    <cellStyle name="Style 22 2 2 2 3 10" xfId="63079"/>
    <cellStyle name="Style 22 2 2 2 3 11" xfId="63080"/>
    <cellStyle name="Style 22 2 2 2 3 2" xfId="63081"/>
    <cellStyle name="Style 22 2 2 2 3 2 2" xfId="63082"/>
    <cellStyle name="Style 22 2 2 2 3 3" xfId="63083"/>
    <cellStyle name="Style 22 2 2 2 3 3 2" xfId="63084"/>
    <cellStyle name="Style 22 2 2 2 3 4" xfId="63085"/>
    <cellStyle name="Style 22 2 2 2 3 5" xfId="63086"/>
    <cellStyle name="Style 22 2 2 2 3 6" xfId="63087"/>
    <cellStyle name="Style 22 2 2 2 3 7" xfId="63088"/>
    <cellStyle name="Style 22 2 2 2 3 8" xfId="63089"/>
    <cellStyle name="Style 22 2 2 2 3 9" xfId="63090"/>
    <cellStyle name="Style 22 2 2 2 4" xfId="63091"/>
    <cellStyle name="Style 22 2 2 2 4 10" xfId="63092"/>
    <cellStyle name="Style 22 2 2 2 4 11" xfId="63093"/>
    <cellStyle name="Style 22 2 2 2 4 2" xfId="63094"/>
    <cellStyle name="Style 22 2 2 2 4 2 2" xfId="63095"/>
    <cellStyle name="Style 22 2 2 2 4 3" xfId="63096"/>
    <cellStyle name="Style 22 2 2 2 4 4" xfId="63097"/>
    <cellStyle name="Style 22 2 2 2 4 5" xfId="63098"/>
    <cellStyle name="Style 22 2 2 2 4 6" xfId="63099"/>
    <cellStyle name="Style 22 2 2 2 4 7" xfId="63100"/>
    <cellStyle name="Style 22 2 2 2 4 8" xfId="63101"/>
    <cellStyle name="Style 22 2 2 2 4 9" xfId="63102"/>
    <cellStyle name="Style 22 2 2 2 5" xfId="63103"/>
    <cellStyle name="Style 22 2 2 2 5 2" xfId="63104"/>
    <cellStyle name="Style 22 2 2 2 5 3" xfId="63105"/>
    <cellStyle name="Style 22 2 2 2 6" xfId="63106"/>
    <cellStyle name="Style 22 2 2 2 6 2" xfId="63107"/>
    <cellStyle name="Style 22 2 2 2 7" xfId="63108"/>
    <cellStyle name="Style 22 2 2 2 8" xfId="63109"/>
    <cellStyle name="Style 22 2 2 2 9" xfId="63110"/>
    <cellStyle name="Style 22 2 2 20" xfId="63111"/>
    <cellStyle name="Style 22 2 2 21" xfId="63112"/>
    <cellStyle name="Style 22 2 2 22" xfId="63113"/>
    <cellStyle name="Style 22 2 2 23" xfId="63114"/>
    <cellStyle name="Style 22 2 2 24" xfId="63115"/>
    <cellStyle name="Style 22 2 2 25" xfId="63116"/>
    <cellStyle name="Style 22 2 2 3" xfId="63117"/>
    <cellStyle name="Style 22 2 2 3 10" xfId="63118"/>
    <cellStyle name="Style 22 2 2 3 11" xfId="63119"/>
    <cellStyle name="Style 22 2 2 3 2" xfId="63120"/>
    <cellStyle name="Style 22 2 2 3 2 10" xfId="63121"/>
    <cellStyle name="Style 22 2 2 3 2 11" xfId="63122"/>
    <cellStyle name="Style 22 2 2 3 2 12" xfId="63123"/>
    <cellStyle name="Style 22 2 2 3 2 13" xfId="63124"/>
    <cellStyle name="Style 22 2 2 3 2 2" xfId="63125"/>
    <cellStyle name="Style 22 2 2 3 2 2 2" xfId="63126"/>
    <cellStyle name="Style 22 2 2 3 2 2 2 2" xfId="63127"/>
    <cellStyle name="Style 22 2 2 3 2 2 3" xfId="63128"/>
    <cellStyle name="Style 22 2 2 3 2 2 4" xfId="63129"/>
    <cellStyle name="Style 22 2 2 3 2 3" xfId="63130"/>
    <cellStyle name="Style 22 2 2 3 2 3 2" xfId="63131"/>
    <cellStyle name="Style 22 2 2 3 2 3 3" xfId="63132"/>
    <cellStyle name="Style 22 2 2 3 2 4" xfId="63133"/>
    <cellStyle name="Style 22 2 2 3 2 4 2" xfId="63134"/>
    <cellStyle name="Style 22 2 2 3 2 5" xfId="63135"/>
    <cellStyle name="Style 22 2 2 3 2 5 2" xfId="63136"/>
    <cellStyle name="Style 22 2 2 3 2 6" xfId="63137"/>
    <cellStyle name="Style 22 2 2 3 2 7" xfId="63138"/>
    <cellStyle name="Style 22 2 2 3 2 8" xfId="63139"/>
    <cellStyle name="Style 22 2 2 3 2 9" xfId="63140"/>
    <cellStyle name="Style 22 2 2 3 3" xfId="63141"/>
    <cellStyle name="Style 22 2 2 3 3 10" xfId="63142"/>
    <cellStyle name="Style 22 2 2 3 3 11" xfId="63143"/>
    <cellStyle name="Style 22 2 2 3 3 2" xfId="63144"/>
    <cellStyle name="Style 22 2 2 3 3 2 2" xfId="63145"/>
    <cellStyle name="Style 22 2 2 3 3 3" xfId="63146"/>
    <cellStyle name="Style 22 2 2 3 3 3 2" xfId="63147"/>
    <cellStyle name="Style 22 2 2 3 3 4" xfId="63148"/>
    <cellStyle name="Style 22 2 2 3 3 5" xfId="63149"/>
    <cellStyle name="Style 22 2 2 3 3 6" xfId="63150"/>
    <cellStyle name="Style 22 2 2 3 3 7" xfId="63151"/>
    <cellStyle name="Style 22 2 2 3 3 8" xfId="63152"/>
    <cellStyle name="Style 22 2 2 3 3 9" xfId="63153"/>
    <cellStyle name="Style 22 2 2 3 4" xfId="63154"/>
    <cellStyle name="Style 22 2 2 3 4 10" xfId="63155"/>
    <cellStyle name="Style 22 2 2 3 4 11" xfId="63156"/>
    <cellStyle name="Style 22 2 2 3 4 2" xfId="63157"/>
    <cellStyle name="Style 22 2 2 3 4 2 2" xfId="63158"/>
    <cellStyle name="Style 22 2 2 3 4 3" xfId="63159"/>
    <cellStyle name="Style 22 2 2 3 4 4" xfId="63160"/>
    <cellStyle name="Style 22 2 2 3 4 5" xfId="63161"/>
    <cellStyle name="Style 22 2 2 3 4 6" xfId="63162"/>
    <cellStyle name="Style 22 2 2 3 4 7" xfId="63163"/>
    <cellStyle name="Style 22 2 2 3 4 8" xfId="63164"/>
    <cellStyle name="Style 22 2 2 3 4 9" xfId="63165"/>
    <cellStyle name="Style 22 2 2 3 5" xfId="63166"/>
    <cellStyle name="Style 22 2 2 3 5 2" xfId="63167"/>
    <cellStyle name="Style 22 2 2 3 5 3" xfId="63168"/>
    <cellStyle name="Style 22 2 2 3 6" xfId="63169"/>
    <cellStyle name="Style 22 2 2 3 6 2" xfId="63170"/>
    <cellStyle name="Style 22 2 2 3 7" xfId="63171"/>
    <cellStyle name="Style 22 2 2 3 8" xfId="63172"/>
    <cellStyle name="Style 22 2 2 3 9" xfId="63173"/>
    <cellStyle name="Style 22 2 2 4" xfId="63174"/>
    <cellStyle name="Style 22 2 2 4 10" xfId="63175"/>
    <cellStyle name="Style 22 2 2 4 11" xfId="63176"/>
    <cellStyle name="Style 22 2 2 4 12" xfId="63177"/>
    <cellStyle name="Style 22 2 2 4 13" xfId="63178"/>
    <cellStyle name="Style 22 2 2 4 14" xfId="63179"/>
    <cellStyle name="Style 22 2 2 4 2" xfId="63180"/>
    <cellStyle name="Style 22 2 2 4 2 2" xfId="63181"/>
    <cellStyle name="Style 22 2 2 4 2 2 2" xfId="63182"/>
    <cellStyle name="Style 22 2 2 4 2 3" xfId="63183"/>
    <cellStyle name="Style 22 2 2 4 2 4" xfId="63184"/>
    <cellStyle name="Style 22 2 2 4 3" xfId="63185"/>
    <cellStyle name="Style 22 2 2 4 3 2" xfId="63186"/>
    <cellStyle name="Style 22 2 2 4 3 3" xfId="63187"/>
    <cellStyle name="Style 22 2 2 4 4" xfId="63188"/>
    <cellStyle name="Style 22 2 2 4 4 2" xfId="63189"/>
    <cellStyle name="Style 22 2 2 4 5" xfId="63190"/>
    <cellStyle name="Style 22 2 2 4 5 2" xfId="63191"/>
    <cellStyle name="Style 22 2 2 4 6" xfId="63192"/>
    <cellStyle name="Style 22 2 2 4 7" xfId="63193"/>
    <cellStyle name="Style 22 2 2 4 8" xfId="63194"/>
    <cellStyle name="Style 22 2 2 4 9" xfId="63195"/>
    <cellStyle name="Style 22 2 2 5" xfId="63196"/>
    <cellStyle name="Style 22 2 2 5 10" xfId="63197"/>
    <cellStyle name="Style 22 2 2 5 11" xfId="63198"/>
    <cellStyle name="Style 22 2 2 5 12" xfId="63199"/>
    <cellStyle name="Style 22 2 2 5 2" xfId="63200"/>
    <cellStyle name="Style 22 2 2 5 2 2" xfId="63201"/>
    <cellStyle name="Style 22 2 2 5 3" xfId="63202"/>
    <cellStyle name="Style 22 2 2 5 4" xfId="63203"/>
    <cellStyle name="Style 22 2 2 5 5" xfId="63204"/>
    <cellStyle name="Style 22 2 2 5 6" xfId="63205"/>
    <cellStyle name="Style 22 2 2 5 7" xfId="63206"/>
    <cellStyle name="Style 22 2 2 5 8" xfId="63207"/>
    <cellStyle name="Style 22 2 2 5 9" xfId="63208"/>
    <cellStyle name="Style 22 2 2 6" xfId="63209"/>
    <cellStyle name="Style 22 2 2 6 10" xfId="63210"/>
    <cellStyle name="Style 22 2 2 6 11" xfId="63211"/>
    <cellStyle name="Style 22 2 2 6 12" xfId="63212"/>
    <cellStyle name="Style 22 2 2 6 13" xfId="63213"/>
    <cellStyle name="Style 22 2 2 6 14" xfId="63214"/>
    <cellStyle name="Style 22 2 2 6 15" xfId="63215"/>
    <cellStyle name="Style 22 2 2 6 16" xfId="63216"/>
    <cellStyle name="Style 22 2 2 6 17" xfId="63217"/>
    <cellStyle name="Style 22 2 2 6 18" xfId="63218"/>
    <cellStyle name="Style 22 2 2 6 2" xfId="63219"/>
    <cellStyle name="Style 22 2 2 6 3" xfId="63220"/>
    <cellStyle name="Style 22 2 2 6 4" xfId="63221"/>
    <cellStyle name="Style 22 2 2 6 5" xfId="63222"/>
    <cellStyle name="Style 22 2 2 6 6" xfId="63223"/>
    <cellStyle name="Style 22 2 2 6 7" xfId="63224"/>
    <cellStyle name="Style 22 2 2 6 8" xfId="63225"/>
    <cellStyle name="Style 22 2 2 6 9" xfId="63226"/>
    <cellStyle name="Style 22 2 2 7" xfId="63227"/>
    <cellStyle name="Style 22 2 2 7 10" xfId="63228"/>
    <cellStyle name="Style 22 2 2 7 11" xfId="63229"/>
    <cellStyle name="Style 22 2 2 7 2" xfId="63230"/>
    <cellStyle name="Style 22 2 2 7 3" xfId="63231"/>
    <cellStyle name="Style 22 2 2 7 4" xfId="63232"/>
    <cellStyle name="Style 22 2 2 7 5" xfId="63233"/>
    <cellStyle name="Style 22 2 2 7 6" xfId="63234"/>
    <cellStyle name="Style 22 2 2 7 7" xfId="63235"/>
    <cellStyle name="Style 22 2 2 7 8" xfId="63236"/>
    <cellStyle name="Style 22 2 2 7 9" xfId="63237"/>
    <cellStyle name="Style 22 2 2 8" xfId="63238"/>
    <cellStyle name="Style 22 2 2 8 10" xfId="63239"/>
    <cellStyle name="Style 22 2 2 8 11" xfId="63240"/>
    <cellStyle name="Style 22 2 2 8 2" xfId="63241"/>
    <cellStyle name="Style 22 2 2 8 3" xfId="63242"/>
    <cellStyle name="Style 22 2 2 8 4" xfId="63243"/>
    <cellStyle name="Style 22 2 2 8 5" xfId="63244"/>
    <cellStyle name="Style 22 2 2 8 6" xfId="63245"/>
    <cellStyle name="Style 22 2 2 8 7" xfId="63246"/>
    <cellStyle name="Style 22 2 2 8 8" xfId="63247"/>
    <cellStyle name="Style 22 2 2 8 9" xfId="63248"/>
    <cellStyle name="Style 22 2 2 9" xfId="63249"/>
    <cellStyle name="Style 22 2 3" xfId="9814"/>
    <cellStyle name="Style 22 2 3 10" xfId="63250"/>
    <cellStyle name="Style 22 2 3 11" xfId="63251"/>
    <cellStyle name="Style 22 2 3 2" xfId="63252"/>
    <cellStyle name="Style 22 2 3 2 10" xfId="63253"/>
    <cellStyle name="Style 22 2 3 2 11" xfId="63254"/>
    <cellStyle name="Style 22 2 3 2 12" xfId="63255"/>
    <cellStyle name="Style 22 2 3 2 13" xfId="63256"/>
    <cellStyle name="Style 22 2 3 2 2" xfId="63257"/>
    <cellStyle name="Style 22 2 3 2 2 2" xfId="63258"/>
    <cellStyle name="Style 22 2 3 2 2 2 2" xfId="63259"/>
    <cellStyle name="Style 22 2 3 2 2 3" xfId="63260"/>
    <cellStyle name="Style 22 2 3 2 2 4" xfId="63261"/>
    <cellStyle name="Style 22 2 3 2 3" xfId="63262"/>
    <cellStyle name="Style 22 2 3 2 3 2" xfId="63263"/>
    <cellStyle name="Style 22 2 3 2 3 3" xfId="63264"/>
    <cellStyle name="Style 22 2 3 2 4" xfId="63265"/>
    <cellStyle name="Style 22 2 3 2 4 2" xfId="63266"/>
    <cellStyle name="Style 22 2 3 2 5" xfId="63267"/>
    <cellStyle name="Style 22 2 3 2 5 2" xfId="63268"/>
    <cellStyle name="Style 22 2 3 2 6" xfId="63269"/>
    <cellStyle name="Style 22 2 3 2 7" xfId="63270"/>
    <cellStyle name="Style 22 2 3 2 8" xfId="63271"/>
    <cellStyle name="Style 22 2 3 2 9" xfId="63272"/>
    <cellStyle name="Style 22 2 3 3" xfId="63273"/>
    <cellStyle name="Style 22 2 3 3 10" xfId="63274"/>
    <cellStyle name="Style 22 2 3 3 11" xfId="63275"/>
    <cellStyle name="Style 22 2 3 3 2" xfId="63276"/>
    <cellStyle name="Style 22 2 3 3 2 2" xfId="63277"/>
    <cellStyle name="Style 22 2 3 3 3" xfId="63278"/>
    <cellStyle name="Style 22 2 3 3 3 2" xfId="63279"/>
    <cellStyle name="Style 22 2 3 3 4" xfId="63280"/>
    <cellStyle name="Style 22 2 3 3 5" xfId="63281"/>
    <cellStyle name="Style 22 2 3 3 6" xfId="63282"/>
    <cellStyle name="Style 22 2 3 3 7" xfId="63283"/>
    <cellStyle name="Style 22 2 3 3 8" xfId="63284"/>
    <cellStyle name="Style 22 2 3 3 9" xfId="63285"/>
    <cellStyle name="Style 22 2 3 4" xfId="63286"/>
    <cellStyle name="Style 22 2 3 4 10" xfId="63287"/>
    <cellStyle name="Style 22 2 3 4 11" xfId="63288"/>
    <cellStyle name="Style 22 2 3 4 2" xfId="63289"/>
    <cellStyle name="Style 22 2 3 4 2 2" xfId="63290"/>
    <cellStyle name="Style 22 2 3 4 3" xfId="63291"/>
    <cellStyle name="Style 22 2 3 4 4" xfId="63292"/>
    <cellStyle name="Style 22 2 3 4 5" xfId="63293"/>
    <cellStyle name="Style 22 2 3 4 6" xfId="63294"/>
    <cellStyle name="Style 22 2 3 4 7" xfId="63295"/>
    <cellStyle name="Style 22 2 3 4 8" xfId="63296"/>
    <cellStyle name="Style 22 2 3 4 9" xfId="63297"/>
    <cellStyle name="Style 22 2 3 5" xfId="63298"/>
    <cellStyle name="Style 22 2 3 5 2" xfId="63299"/>
    <cellStyle name="Style 22 2 3 5 3" xfId="63300"/>
    <cellStyle name="Style 22 2 3 6" xfId="63301"/>
    <cellStyle name="Style 22 2 3 6 2" xfId="63302"/>
    <cellStyle name="Style 22 2 3 7" xfId="63303"/>
    <cellStyle name="Style 22 2 3 8" xfId="63304"/>
    <cellStyle name="Style 22 2 3 9" xfId="63305"/>
    <cellStyle name="Style 22 2 4" xfId="63306"/>
    <cellStyle name="Style 22 2 4 10" xfId="63307"/>
    <cellStyle name="Style 22 2 4 2" xfId="63308"/>
    <cellStyle name="Style 22 2 4 2 10" xfId="63309"/>
    <cellStyle name="Style 22 2 4 2 11" xfId="63310"/>
    <cellStyle name="Style 22 2 4 2 12" xfId="63311"/>
    <cellStyle name="Style 22 2 4 2 13" xfId="63312"/>
    <cellStyle name="Style 22 2 4 2 2" xfId="63313"/>
    <cellStyle name="Style 22 2 4 2 2 2" xfId="63314"/>
    <cellStyle name="Style 22 2 4 2 2 2 2" xfId="63315"/>
    <cellStyle name="Style 22 2 4 2 2 3" xfId="63316"/>
    <cellStyle name="Style 22 2 4 2 2 4" xfId="63317"/>
    <cellStyle name="Style 22 2 4 2 3" xfId="63318"/>
    <cellStyle name="Style 22 2 4 2 3 2" xfId="63319"/>
    <cellStyle name="Style 22 2 4 2 3 3" xfId="63320"/>
    <cellStyle name="Style 22 2 4 2 4" xfId="63321"/>
    <cellStyle name="Style 22 2 4 2 4 2" xfId="63322"/>
    <cellStyle name="Style 22 2 4 2 5" xfId="63323"/>
    <cellStyle name="Style 22 2 4 2 5 2" xfId="63324"/>
    <cellStyle name="Style 22 2 4 2 6" xfId="63325"/>
    <cellStyle name="Style 22 2 4 2 7" xfId="63326"/>
    <cellStyle name="Style 22 2 4 2 8" xfId="63327"/>
    <cellStyle name="Style 22 2 4 2 9" xfId="63328"/>
    <cellStyle name="Style 22 2 4 3" xfId="63329"/>
    <cellStyle name="Style 22 2 4 3 10" xfId="63330"/>
    <cellStyle name="Style 22 2 4 3 11" xfId="63331"/>
    <cellStyle name="Style 22 2 4 3 12" xfId="63332"/>
    <cellStyle name="Style 22 2 4 3 2" xfId="63333"/>
    <cellStyle name="Style 22 2 4 3 2 2" xfId="63334"/>
    <cellStyle name="Style 22 2 4 3 3" xfId="63335"/>
    <cellStyle name="Style 22 2 4 3 3 2" xfId="63336"/>
    <cellStyle name="Style 22 2 4 3 4" xfId="63337"/>
    <cellStyle name="Style 22 2 4 3 5" xfId="63338"/>
    <cellStyle name="Style 22 2 4 3 6" xfId="63339"/>
    <cellStyle name="Style 22 2 4 3 7" xfId="63340"/>
    <cellStyle name="Style 22 2 4 3 8" xfId="63341"/>
    <cellStyle name="Style 22 2 4 3 9" xfId="63342"/>
    <cellStyle name="Style 22 2 4 4" xfId="63343"/>
    <cellStyle name="Style 22 2 4 4 10" xfId="63344"/>
    <cellStyle name="Style 22 2 4 4 11" xfId="63345"/>
    <cellStyle name="Style 22 2 4 4 2" xfId="63346"/>
    <cellStyle name="Style 22 2 4 4 2 2" xfId="63347"/>
    <cellStyle name="Style 22 2 4 4 3" xfId="63348"/>
    <cellStyle name="Style 22 2 4 4 4" xfId="63349"/>
    <cellStyle name="Style 22 2 4 4 5" xfId="63350"/>
    <cellStyle name="Style 22 2 4 4 6" xfId="63351"/>
    <cellStyle name="Style 22 2 4 4 7" xfId="63352"/>
    <cellStyle name="Style 22 2 4 4 8" xfId="63353"/>
    <cellStyle name="Style 22 2 4 4 9" xfId="63354"/>
    <cellStyle name="Style 22 2 4 5" xfId="63355"/>
    <cellStyle name="Style 22 2 4 5 2" xfId="63356"/>
    <cellStyle name="Style 22 2 4 5 3" xfId="63357"/>
    <cellStyle name="Style 22 2 4 6" xfId="63358"/>
    <cellStyle name="Style 22 2 4 6 2" xfId="63359"/>
    <cellStyle name="Style 22 2 4 7" xfId="63360"/>
    <cellStyle name="Style 22 2 4 8" xfId="63361"/>
    <cellStyle name="Style 22 2 4 9" xfId="63362"/>
    <cellStyle name="Style 22 2 5" xfId="63363"/>
    <cellStyle name="Style 22 2 5 2" xfId="63364"/>
    <cellStyle name="Style 22 2 5 2 2" xfId="63365"/>
    <cellStyle name="Style 22 2 5 2 2 2" xfId="63366"/>
    <cellStyle name="Style 22 2 5 2 3" xfId="63367"/>
    <cellStyle name="Style 22 2 5 2 4" xfId="63368"/>
    <cellStyle name="Style 22 2 5 3" xfId="63369"/>
    <cellStyle name="Style 22 2 5 3 2" xfId="63370"/>
    <cellStyle name="Style 22 2 5 3 3" xfId="63371"/>
    <cellStyle name="Style 22 2 5 4" xfId="63372"/>
    <cellStyle name="Style 22 2 5 5" xfId="63373"/>
    <cellStyle name="Style 22 2 5 6" xfId="63374"/>
    <cellStyle name="Style 22 2 6" xfId="63375"/>
    <cellStyle name="Style 22 2 6 2" xfId="63376"/>
    <cellStyle name="Style 22 2 7" xfId="63377"/>
    <cellStyle name="Style 22 2 7 2" xfId="63378"/>
    <cellStyle name="Style 22 2 7 3" xfId="63379"/>
    <cellStyle name="Style 22 2 7 4" xfId="63380"/>
    <cellStyle name="Style 22 2 7 5" xfId="63381"/>
    <cellStyle name="Style 22 2 7 6" xfId="63382"/>
    <cellStyle name="Style 22 2 7 7" xfId="63383"/>
    <cellStyle name="Style 22 2 7 8" xfId="63384"/>
    <cellStyle name="Style 22 2 8" xfId="63385"/>
    <cellStyle name="Style 22 2 8 2" xfId="63386"/>
    <cellStyle name="Style 22 2 9" xfId="63387"/>
    <cellStyle name="Style 22 3" xfId="4935"/>
    <cellStyle name="Style 22 3 10" xfId="63388"/>
    <cellStyle name="Style 22 3 2" xfId="9903"/>
    <cellStyle name="Style 22 3 2 10" xfId="63389"/>
    <cellStyle name="Style 22 3 2 11" xfId="63390"/>
    <cellStyle name="Style 22 3 2 12" xfId="63391"/>
    <cellStyle name="Style 22 3 2 13" xfId="63392"/>
    <cellStyle name="Style 22 3 2 14" xfId="63393"/>
    <cellStyle name="Style 22 3 2 15" xfId="63394"/>
    <cellStyle name="Style 22 3 2 16" xfId="63395"/>
    <cellStyle name="Style 22 3 2 17" xfId="63396"/>
    <cellStyle name="Style 22 3 2 18" xfId="63397"/>
    <cellStyle name="Style 22 3 2 19" xfId="63398"/>
    <cellStyle name="Style 22 3 2 2" xfId="63399"/>
    <cellStyle name="Style 22 3 2 2 10" xfId="63400"/>
    <cellStyle name="Style 22 3 2 2 11" xfId="63401"/>
    <cellStyle name="Style 22 3 2 2 2" xfId="63402"/>
    <cellStyle name="Style 22 3 2 2 2 10" xfId="63403"/>
    <cellStyle name="Style 22 3 2 2 2 11" xfId="63404"/>
    <cellStyle name="Style 22 3 2 2 2 12" xfId="63405"/>
    <cellStyle name="Style 22 3 2 2 2 13" xfId="63406"/>
    <cellStyle name="Style 22 3 2 2 2 2" xfId="63407"/>
    <cellStyle name="Style 22 3 2 2 2 2 2" xfId="63408"/>
    <cellStyle name="Style 22 3 2 2 2 2 2 2" xfId="63409"/>
    <cellStyle name="Style 22 3 2 2 2 2 3" xfId="63410"/>
    <cellStyle name="Style 22 3 2 2 2 2 4" xfId="63411"/>
    <cellStyle name="Style 22 3 2 2 2 3" xfId="63412"/>
    <cellStyle name="Style 22 3 2 2 2 3 2" xfId="63413"/>
    <cellStyle name="Style 22 3 2 2 2 3 3" xfId="63414"/>
    <cellStyle name="Style 22 3 2 2 2 4" xfId="63415"/>
    <cellStyle name="Style 22 3 2 2 2 4 2" xfId="63416"/>
    <cellStyle name="Style 22 3 2 2 2 5" xfId="63417"/>
    <cellStyle name="Style 22 3 2 2 2 5 2" xfId="63418"/>
    <cellStyle name="Style 22 3 2 2 2 6" xfId="63419"/>
    <cellStyle name="Style 22 3 2 2 2 7" xfId="63420"/>
    <cellStyle name="Style 22 3 2 2 2 8" xfId="63421"/>
    <cellStyle name="Style 22 3 2 2 2 9" xfId="63422"/>
    <cellStyle name="Style 22 3 2 2 3" xfId="63423"/>
    <cellStyle name="Style 22 3 2 2 3 10" xfId="63424"/>
    <cellStyle name="Style 22 3 2 2 3 11" xfId="63425"/>
    <cellStyle name="Style 22 3 2 2 3 2" xfId="63426"/>
    <cellStyle name="Style 22 3 2 2 3 2 2" xfId="63427"/>
    <cellStyle name="Style 22 3 2 2 3 3" xfId="63428"/>
    <cellStyle name="Style 22 3 2 2 3 3 2" xfId="63429"/>
    <cellStyle name="Style 22 3 2 2 3 4" xfId="63430"/>
    <cellStyle name="Style 22 3 2 2 3 5" xfId="63431"/>
    <cellStyle name="Style 22 3 2 2 3 6" xfId="63432"/>
    <cellStyle name="Style 22 3 2 2 3 7" xfId="63433"/>
    <cellStyle name="Style 22 3 2 2 3 8" xfId="63434"/>
    <cellStyle name="Style 22 3 2 2 3 9" xfId="63435"/>
    <cellStyle name="Style 22 3 2 2 4" xfId="63436"/>
    <cellStyle name="Style 22 3 2 2 4 10" xfId="63437"/>
    <cellStyle name="Style 22 3 2 2 4 11" xfId="63438"/>
    <cellStyle name="Style 22 3 2 2 4 2" xfId="63439"/>
    <cellStyle name="Style 22 3 2 2 4 2 2" xfId="63440"/>
    <cellStyle name="Style 22 3 2 2 4 3" xfId="63441"/>
    <cellStyle name="Style 22 3 2 2 4 4" xfId="63442"/>
    <cellStyle name="Style 22 3 2 2 4 5" xfId="63443"/>
    <cellStyle name="Style 22 3 2 2 4 6" xfId="63444"/>
    <cellStyle name="Style 22 3 2 2 4 7" xfId="63445"/>
    <cellStyle name="Style 22 3 2 2 4 8" xfId="63446"/>
    <cellStyle name="Style 22 3 2 2 4 9" xfId="63447"/>
    <cellStyle name="Style 22 3 2 2 5" xfId="63448"/>
    <cellStyle name="Style 22 3 2 2 5 2" xfId="63449"/>
    <cellStyle name="Style 22 3 2 2 5 3" xfId="63450"/>
    <cellStyle name="Style 22 3 2 2 6" xfId="63451"/>
    <cellStyle name="Style 22 3 2 2 6 2" xfId="63452"/>
    <cellStyle name="Style 22 3 2 2 7" xfId="63453"/>
    <cellStyle name="Style 22 3 2 2 8" xfId="63454"/>
    <cellStyle name="Style 22 3 2 2 9" xfId="63455"/>
    <cellStyle name="Style 22 3 2 20" xfId="63456"/>
    <cellStyle name="Style 22 3 2 21" xfId="63457"/>
    <cellStyle name="Style 22 3 2 22" xfId="63458"/>
    <cellStyle name="Style 22 3 2 23" xfId="63459"/>
    <cellStyle name="Style 22 3 2 24" xfId="63460"/>
    <cellStyle name="Style 22 3 2 25" xfId="63461"/>
    <cellStyle name="Style 22 3 2 3" xfId="63462"/>
    <cellStyle name="Style 22 3 2 3 10" xfId="63463"/>
    <cellStyle name="Style 22 3 2 3 11" xfId="63464"/>
    <cellStyle name="Style 22 3 2 3 2" xfId="63465"/>
    <cellStyle name="Style 22 3 2 3 2 10" xfId="63466"/>
    <cellStyle name="Style 22 3 2 3 2 11" xfId="63467"/>
    <cellStyle name="Style 22 3 2 3 2 12" xfId="63468"/>
    <cellStyle name="Style 22 3 2 3 2 13" xfId="63469"/>
    <cellStyle name="Style 22 3 2 3 2 2" xfId="63470"/>
    <cellStyle name="Style 22 3 2 3 2 2 2" xfId="63471"/>
    <cellStyle name="Style 22 3 2 3 2 2 2 2" xfId="63472"/>
    <cellStyle name="Style 22 3 2 3 2 2 3" xfId="63473"/>
    <cellStyle name="Style 22 3 2 3 2 2 4" xfId="63474"/>
    <cellStyle name="Style 22 3 2 3 2 3" xfId="63475"/>
    <cellStyle name="Style 22 3 2 3 2 3 2" xfId="63476"/>
    <cellStyle name="Style 22 3 2 3 2 3 3" xfId="63477"/>
    <cellStyle name="Style 22 3 2 3 2 4" xfId="63478"/>
    <cellStyle name="Style 22 3 2 3 2 4 2" xfId="63479"/>
    <cellStyle name="Style 22 3 2 3 2 5" xfId="63480"/>
    <cellStyle name="Style 22 3 2 3 2 5 2" xfId="63481"/>
    <cellStyle name="Style 22 3 2 3 2 6" xfId="63482"/>
    <cellStyle name="Style 22 3 2 3 2 7" xfId="63483"/>
    <cellStyle name="Style 22 3 2 3 2 8" xfId="63484"/>
    <cellStyle name="Style 22 3 2 3 2 9" xfId="63485"/>
    <cellStyle name="Style 22 3 2 3 3" xfId="63486"/>
    <cellStyle name="Style 22 3 2 3 3 10" xfId="63487"/>
    <cellStyle name="Style 22 3 2 3 3 11" xfId="63488"/>
    <cellStyle name="Style 22 3 2 3 3 2" xfId="63489"/>
    <cellStyle name="Style 22 3 2 3 3 2 2" xfId="63490"/>
    <cellStyle name="Style 22 3 2 3 3 3" xfId="63491"/>
    <cellStyle name="Style 22 3 2 3 3 3 2" xfId="63492"/>
    <cellStyle name="Style 22 3 2 3 3 4" xfId="63493"/>
    <cellStyle name="Style 22 3 2 3 3 5" xfId="63494"/>
    <cellStyle name="Style 22 3 2 3 3 6" xfId="63495"/>
    <cellStyle name="Style 22 3 2 3 3 7" xfId="63496"/>
    <cellStyle name="Style 22 3 2 3 3 8" xfId="63497"/>
    <cellStyle name="Style 22 3 2 3 3 9" xfId="63498"/>
    <cellStyle name="Style 22 3 2 3 4" xfId="63499"/>
    <cellStyle name="Style 22 3 2 3 4 10" xfId="63500"/>
    <cellStyle name="Style 22 3 2 3 4 11" xfId="63501"/>
    <cellStyle name="Style 22 3 2 3 4 2" xfId="63502"/>
    <cellStyle name="Style 22 3 2 3 4 2 2" xfId="63503"/>
    <cellStyle name="Style 22 3 2 3 4 3" xfId="63504"/>
    <cellStyle name="Style 22 3 2 3 4 4" xfId="63505"/>
    <cellStyle name="Style 22 3 2 3 4 5" xfId="63506"/>
    <cellStyle name="Style 22 3 2 3 4 6" xfId="63507"/>
    <cellStyle name="Style 22 3 2 3 4 7" xfId="63508"/>
    <cellStyle name="Style 22 3 2 3 4 8" xfId="63509"/>
    <cellStyle name="Style 22 3 2 3 4 9" xfId="63510"/>
    <cellStyle name="Style 22 3 2 3 5" xfId="63511"/>
    <cellStyle name="Style 22 3 2 3 5 2" xfId="63512"/>
    <cellStyle name="Style 22 3 2 3 5 3" xfId="63513"/>
    <cellStyle name="Style 22 3 2 3 6" xfId="63514"/>
    <cellStyle name="Style 22 3 2 3 6 2" xfId="63515"/>
    <cellStyle name="Style 22 3 2 3 7" xfId="63516"/>
    <cellStyle name="Style 22 3 2 3 8" xfId="63517"/>
    <cellStyle name="Style 22 3 2 3 9" xfId="63518"/>
    <cellStyle name="Style 22 3 2 4" xfId="63519"/>
    <cellStyle name="Style 22 3 2 4 10" xfId="63520"/>
    <cellStyle name="Style 22 3 2 4 11" xfId="63521"/>
    <cellStyle name="Style 22 3 2 4 12" xfId="63522"/>
    <cellStyle name="Style 22 3 2 4 13" xfId="63523"/>
    <cellStyle name="Style 22 3 2 4 14" xfId="63524"/>
    <cellStyle name="Style 22 3 2 4 2" xfId="63525"/>
    <cellStyle name="Style 22 3 2 4 2 2" xfId="63526"/>
    <cellStyle name="Style 22 3 2 4 2 2 2" xfId="63527"/>
    <cellStyle name="Style 22 3 2 4 2 3" xfId="63528"/>
    <cellStyle name="Style 22 3 2 4 2 4" xfId="63529"/>
    <cellStyle name="Style 22 3 2 4 3" xfId="63530"/>
    <cellStyle name="Style 22 3 2 4 3 2" xfId="63531"/>
    <cellStyle name="Style 22 3 2 4 3 3" xfId="63532"/>
    <cellStyle name="Style 22 3 2 4 4" xfId="63533"/>
    <cellStyle name="Style 22 3 2 4 4 2" xfId="63534"/>
    <cellStyle name="Style 22 3 2 4 5" xfId="63535"/>
    <cellStyle name="Style 22 3 2 4 5 2" xfId="63536"/>
    <cellStyle name="Style 22 3 2 4 6" xfId="63537"/>
    <cellStyle name="Style 22 3 2 4 7" xfId="63538"/>
    <cellStyle name="Style 22 3 2 4 8" xfId="63539"/>
    <cellStyle name="Style 22 3 2 4 9" xfId="63540"/>
    <cellStyle name="Style 22 3 2 5" xfId="63541"/>
    <cellStyle name="Style 22 3 2 5 10" xfId="63542"/>
    <cellStyle name="Style 22 3 2 5 11" xfId="63543"/>
    <cellStyle name="Style 22 3 2 5 12" xfId="63544"/>
    <cellStyle name="Style 22 3 2 5 2" xfId="63545"/>
    <cellStyle name="Style 22 3 2 5 2 2" xfId="63546"/>
    <cellStyle name="Style 22 3 2 5 3" xfId="63547"/>
    <cellStyle name="Style 22 3 2 5 4" xfId="63548"/>
    <cellStyle name="Style 22 3 2 5 5" xfId="63549"/>
    <cellStyle name="Style 22 3 2 5 6" xfId="63550"/>
    <cellStyle name="Style 22 3 2 5 7" xfId="63551"/>
    <cellStyle name="Style 22 3 2 5 8" xfId="63552"/>
    <cellStyle name="Style 22 3 2 5 9" xfId="63553"/>
    <cellStyle name="Style 22 3 2 6" xfId="63554"/>
    <cellStyle name="Style 22 3 2 6 10" xfId="63555"/>
    <cellStyle name="Style 22 3 2 6 11" xfId="63556"/>
    <cellStyle name="Style 22 3 2 6 12" xfId="63557"/>
    <cellStyle name="Style 22 3 2 6 13" xfId="63558"/>
    <cellStyle name="Style 22 3 2 6 14" xfId="63559"/>
    <cellStyle name="Style 22 3 2 6 15" xfId="63560"/>
    <cellStyle name="Style 22 3 2 6 16" xfId="63561"/>
    <cellStyle name="Style 22 3 2 6 17" xfId="63562"/>
    <cellStyle name="Style 22 3 2 6 18" xfId="63563"/>
    <cellStyle name="Style 22 3 2 6 2" xfId="63564"/>
    <cellStyle name="Style 22 3 2 6 3" xfId="63565"/>
    <cellStyle name="Style 22 3 2 6 4" xfId="63566"/>
    <cellStyle name="Style 22 3 2 6 5" xfId="63567"/>
    <cellStyle name="Style 22 3 2 6 6" xfId="63568"/>
    <cellStyle name="Style 22 3 2 6 7" xfId="63569"/>
    <cellStyle name="Style 22 3 2 6 8" xfId="63570"/>
    <cellStyle name="Style 22 3 2 6 9" xfId="63571"/>
    <cellStyle name="Style 22 3 2 7" xfId="63572"/>
    <cellStyle name="Style 22 3 2 7 10" xfId="63573"/>
    <cellStyle name="Style 22 3 2 7 11" xfId="63574"/>
    <cellStyle name="Style 22 3 2 7 2" xfId="63575"/>
    <cellStyle name="Style 22 3 2 7 3" xfId="63576"/>
    <cellStyle name="Style 22 3 2 7 4" xfId="63577"/>
    <cellStyle name="Style 22 3 2 7 5" xfId="63578"/>
    <cellStyle name="Style 22 3 2 7 6" xfId="63579"/>
    <cellStyle name="Style 22 3 2 7 7" xfId="63580"/>
    <cellStyle name="Style 22 3 2 7 8" xfId="63581"/>
    <cellStyle name="Style 22 3 2 7 9" xfId="63582"/>
    <cellStyle name="Style 22 3 2 8" xfId="63583"/>
    <cellStyle name="Style 22 3 2 8 10" xfId="63584"/>
    <cellStyle name="Style 22 3 2 8 11" xfId="63585"/>
    <cellStyle name="Style 22 3 2 8 2" xfId="63586"/>
    <cellStyle name="Style 22 3 2 8 3" xfId="63587"/>
    <cellStyle name="Style 22 3 2 8 4" xfId="63588"/>
    <cellStyle name="Style 22 3 2 8 5" xfId="63589"/>
    <cellStyle name="Style 22 3 2 8 6" xfId="63590"/>
    <cellStyle name="Style 22 3 2 8 7" xfId="63591"/>
    <cellStyle name="Style 22 3 2 8 8" xfId="63592"/>
    <cellStyle name="Style 22 3 2 8 9" xfId="63593"/>
    <cellStyle name="Style 22 3 2 9" xfId="63594"/>
    <cellStyle name="Style 22 3 3" xfId="9813"/>
    <cellStyle name="Style 22 3 3 10" xfId="63595"/>
    <cellStyle name="Style 22 3 3 11" xfId="63596"/>
    <cellStyle name="Style 22 3 3 2" xfId="63597"/>
    <cellStyle name="Style 22 3 3 2 10" xfId="63598"/>
    <cellStyle name="Style 22 3 3 2 11" xfId="63599"/>
    <cellStyle name="Style 22 3 3 2 12" xfId="63600"/>
    <cellStyle name="Style 22 3 3 2 13" xfId="63601"/>
    <cellStyle name="Style 22 3 3 2 2" xfId="63602"/>
    <cellStyle name="Style 22 3 3 2 2 2" xfId="63603"/>
    <cellStyle name="Style 22 3 3 2 2 2 2" xfId="63604"/>
    <cellStyle name="Style 22 3 3 2 2 3" xfId="63605"/>
    <cellStyle name="Style 22 3 3 2 2 4" xfId="63606"/>
    <cellStyle name="Style 22 3 3 2 3" xfId="63607"/>
    <cellStyle name="Style 22 3 3 2 3 2" xfId="63608"/>
    <cellStyle name="Style 22 3 3 2 3 3" xfId="63609"/>
    <cellStyle name="Style 22 3 3 2 4" xfId="63610"/>
    <cellStyle name="Style 22 3 3 2 4 2" xfId="63611"/>
    <cellStyle name="Style 22 3 3 2 5" xfId="63612"/>
    <cellStyle name="Style 22 3 3 2 5 2" xfId="63613"/>
    <cellStyle name="Style 22 3 3 2 6" xfId="63614"/>
    <cellStyle name="Style 22 3 3 2 7" xfId="63615"/>
    <cellStyle name="Style 22 3 3 2 8" xfId="63616"/>
    <cellStyle name="Style 22 3 3 2 9" xfId="63617"/>
    <cellStyle name="Style 22 3 3 3" xfId="63618"/>
    <cellStyle name="Style 22 3 3 3 10" xfId="63619"/>
    <cellStyle name="Style 22 3 3 3 11" xfId="63620"/>
    <cellStyle name="Style 22 3 3 3 2" xfId="63621"/>
    <cellStyle name="Style 22 3 3 3 2 2" xfId="63622"/>
    <cellStyle name="Style 22 3 3 3 3" xfId="63623"/>
    <cellStyle name="Style 22 3 3 3 3 2" xfId="63624"/>
    <cellStyle name="Style 22 3 3 3 4" xfId="63625"/>
    <cellStyle name="Style 22 3 3 3 5" xfId="63626"/>
    <cellStyle name="Style 22 3 3 3 6" xfId="63627"/>
    <cellStyle name="Style 22 3 3 3 7" xfId="63628"/>
    <cellStyle name="Style 22 3 3 3 8" xfId="63629"/>
    <cellStyle name="Style 22 3 3 3 9" xfId="63630"/>
    <cellStyle name="Style 22 3 3 4" xfId="63631"/>
    <cellStyle name="Style 22 3 3 4 10" xfId="63632"/>
    <cellStyle name="Style 22 3 3 4 11" xfId="63633"/>
    <cellStyle name="Style 22 3 3 4 2" xfId="63634"/>
    <cellStyle name="Style 22 3 3 4 2 2" xfId="63635"/>
    <cellStyle name="Style 22 3 3 4 3" xfId="63636"/>
    <cellStyle name="Style 22 3 3 4 4" xfId="63637"/>
    <cellStyle name="Style 22 3 3 4 5" xfId="63638"/>
    <cellStyle name="Style 22 3 3 4 6" xfId="63639"/>
    <cellStyle name="Style 22 3 3 4 7" xfId="63640"/>
    <cellStyle name="Style 22 3 3 4 8" xfId="63641"/>
    <cellStyle name="Style 22 3 3 4 9" xfId="63642"/>
    <cellStyle name="Style 22 3 3 5" xfId="63643"/>
    <cellStyle name="Style 22 3 3 5 2" xfId="63644"/>
    <cellStyle name="Style 22 3 3 5 3" xfId="63645"/>
    <cellStyle name="Style 22 3 3 6" xfId="63646"/>
    <cellStyle name="Style 22 3 3 6 2" xfId="63647"/>
    <cellStyle name="Style 22 3 3 7" xfId="63648"/>
    <cellStyle name="Style 22 3 3 8" xfId="63649"/>
    <cellStyle name="Style 22 3 3 9" xfId="63650"/>
    <cellStyle name="Style 22 3 4" xfId="63651"/>
    <cellStyle name="Style 22 3 4 10" xfId="63652"/>
    <cellStyle name="Style 22 3 4 2" xfId="63653"/>
    <cellStyle name="Style 22 3 4 2 10" xfId="63654"/>
    <cellStyle name="Style 22 3 4 2 11" xfId="63655"/>
    <cellStyle name="Style 22 3 4 2 12" xfId="63656"/>
    <cellStyle name="Style 22 3 4 2 13" xfId="63657"/>
    <cellStyle name="Style 22 3 4 2 2" xfId="63658"/>
    <cellStyle name="Style 22 3 4 2 2 2" xfId="63659"/>
    <cellStyle name="Style 22 3 4 2 2 2 2" xfId="63660"/>
    <cellStyle name="Style 22 3 4 2 2 3" xfId="63661"/>
    <cellStyle name="Style 22 3 4 2 2 4" xfId="63662"/>
    <cellStyle name="Style 22 3 4 2 3" xfId="63663"/>
    <cellStyle name="Style 22 3 4 2 3 2" xfId="63664"/>
    <cellStyle name="Style 22 3 4 2 3 3" xfId="63665"/>
    <cellStyle name="Style 22 3 4 2 4" xfId="63666"/>
    <cellStyle name="Style 22 3 4 2 4 2" xfId="63667"/>
    <cellStyle name="Style 22 3 4 2 5" xfId="63668"/>
    <cellStyle name="Style 22 3 4 2 5 2" xfId="63669"/>
    <cellStyle name="Style 22 3 4 2 6" xfId="63670"/>
    <cellStyle name="Style 22 3 4 2 7" xfId="63671"/>
    <cellStyle name="Style 22 3 4 2 8" xfId="63672"/>
    <cellStyle name="Style 22 3 4 2 9" xfId="63673"/>
    <cellStyle name="Style 22 3 4 3" xfId="63674"/>
    <cellStyle name="Style 22 3 4 3 10" xfId="63675"/>
    <cellStyle name="Style 22 3 4 3 11" xfId="63676"/>
    <cellStyle name="Style 22 3 4 3 12" xfId="63677"/>
    <cellStyle name="Style 22 3 4 3 2" xfId="63678"/>
    <cellStyle name="Style 22 3 4 3 2 2" xfId="63679"/>
    <cellStyle name="Style 22 3 4 3 3" xfId="63680"/>
    <cellStyle name="Style 22 3 4 3 3 2" xfId="63681"/>
    <cellStyle name="Style 22 3 4 3 4" xfId="63682"/>
    <cellStyle name="Style 22 3 4 3 5" xfId="63683"/>
    <cellStyle name="Style 22 3 4 3 6" xfId="63684"/>
    <cellStyle name="Style 22 3 4 3 7" xfId="63685"/>
    <cellStyle name="Style 22 3 4 3 8" xfId="63686"/>
    <cellStyle name="Style 22 3 4 3 9" xfId="63687"/>
    <cellStyle name="Style 22 3 4 4" xfId="63688"/>
    <cellStyle name="Style 22 3 4 4 10" xfId="63689"/>
    <cellStyle name="Style 22 3 4 4 11" xfId="63690"/>
    <cellStyle name="Style 22 3 4 4 2" xfId="63691"/>
    <cellStyle name="Style 22 3 4 4 2 2" xfId="63692"/>
    <cellStyle name="Style 22 3 4 4 3" xfId="63693"/>
    <cellStyle name="Style 22 3 4 4 4" xfId="63694"/>
    <cellStyle name="Style 22 3 4 4 5" xfId="63695"/>
    <cellStyle name="Style 22 3 4 4 6" xfId="63696"/>
    <cellStyle name="Style 22 3 4 4 7" xfId="63697"/>
    <cellStyle name="Style 22 3 4 4 8" xfId="63698"/>
    <cellStyle name="Style 22 3 4 4 9" xfId="63699"/>
    <cellStyle name="Style 22 3 4 5" xfId="63700"/>
    <cellStyle name="Style 22 3 4 5 2" xfId="63701"/>
    <cellStyle name="Style 22 3 4 5 3" xfId="63702"/>
    <cellStyle name="Style 22 3 4 6" xfId="63703"/>
    <cellStyle name="Style 22 3 4 6 2" xfId="63704"/>
    <cellStyle name="Style 22 3 4 7" xfId="63705"/>
    <cellStyle name="Style 22 3 4 8" xfId="63706"/>
    <cellStyle name="Style 22 3 4 9" xfId="63707"/>
    <cellStyle name="Style 22 3 5" xfId="63708"/>
    <cellStyle name="Style 22 3 5 2" xfId="63709"/>
    <cellStyle name="Style 22 3 5 2 2" xfId="63710"/>
    <cellStyle name="Style 22 3 5 2 2 2" xfId="63711"/>
    <cellStyle name="Style 22 3 5 2 3" xfId="63712"/>
    <cellStyle name="Style 22 3 5 2 4" xfId="63713"/>
    <cellStyle name="Style 22 3 5 3" xfId="63714"/>
    <cellStyle name="Style 22 3 5 3 2" xfId="63715"/>
    <cellStyle name="Style 22 3 5 3 3" xfId="63716"/>
    <cellStyle name="Style 22 3 5 4" xfId="63717"/>
    <cellStyle name="Style 22 3 5 5" xfId="63718"/>
    <cellStyle name="Style 22 3 5 6" xfId="63719"/>
    <cellStyle name="Style 22 3 6" xfId="63720"/>
    <cellStyle name="Style 22 3 6 2" xfId="63721"/>
    <cellStyle name="Style 22 3 7" xfId="63722"/>
    <cellStyle name="Style 22 3 7 2" xfId="63723"/>
    <cellStyle name="Style 22 3 7 3" xfId="63724"/>
    <cellStyle name="Style 22 3 7 4" xfId="63725"/>
    <cellStyle name="Style 22 3 7 5" xfId="63726"/>
    <cellStyle name="Style 22 3 7 6" xfId="63727"/>
    <cellStyle name="Style 22 3 7 7" xfId="63728"/>
    <cellStyle name="Style 22 3 7 8" xfId="63729"/>
    <cellStyle name="Style 22 3 8" xfId="63730"/>
    <cellStyle name="Style 22 3 8 2" xfId="63731"/>
    <cellStyle name="Style 22 3 9" xfId="63732"/>
    <cellStyle name="Style 22 4" xfId="4936"/>
    <cellStyle name="Style 22 4 10" xfId="63733"/>
    <cellStyle name="Style 22 4 11" xfId="63734"/>
    <cellStyle name="Style 22 4 12" xfId="63735"/>
    <cellStyle name="Style 22 4 13" xfId="63736"/>
    <cellStyle name="Style 22 4 14" xfId="63737"/>
    <cellStyle name="Style 22 4 15" xfId="63738"/>
    <cellStyle name="Style 22 4 16" xfId="63739"/>
    <cellStyle name="Style 22 4 17" xfId="63740"/>
    <cellStyle name="Style 22 4 18" xfId="63741"/>
    <cellStyle name="Style 22 4 19" xfId="63742"/>
    <cellStyle name="Style 22 4 2" xfId="63743"/>
    <cellStyle name="Style 22 4 2 10" xfId="63744"/>
    <cellStyle name="Style 22 4 2 11" xfId="63745"/>
    <cellStyle name="Style 22 4 2 2" xfId="63746"/>
    <cellStyle name="Style 22 4 2 2 10" xfId="63747"/>
    <cellStyle name="Style 22 4 2 2 11" xfId="63748"/>
    <cellStyle name="Style 22 4 2 2 12" xfId="63749"/>
    <cellStyle name="Style 22 4 2 2 13" xfId="63750"/>
    <cellStyle name="Style 22 4 2 2 2" xfId="63751"/>
    <cellStyle name="Style 22 4 2 2 2 2" xfId="63752"/>
    <cellStyle name="Style 22 4 2 2 2 2 2" xfId="63753"/>
    <cellStyle name="Style 22 4 2 2 2 3" xfId="63754"/>
    <cellStyle name="Style 22 4 2 2 2 4" xfId="63755"/>
    <cellStyle name="Style 22 4 2 2 3" xfId="63756"/>
    <cellStyle name="Style 22 4 2 2 3 2" xfId="63757"/>
    <cellStyle name="Style 22 4 2 2 3 3" xfId="63758"/>
    <cellStyle name="Style 22 4 2 2 4" xfId="63759"/>
    <cellStyle name="Style 22 4 2 2 4 2" xfId="63760"/>
    <cellStyle name="Style 22 4 2 2 5" xfId="63761"/>
    <cellStyle name="Style 22 4 2 2 5 2" xfId="63762"/>
    <cellStyle name="Style 22 4 2 2 6" xfId="63763"/>
    <cellStyle name="Style 22 4 2 2 7" xfId="63764"/>
    <cellStyle name="Style 22 4 2 2 8" xfId="63765"/>
    <cellStyle name="Style 22 4 2 2 9" xfId="63766"/>
    <cellStyle name="Style 22 4 2 3" xfId="63767"/>
    <cellStyle name="Style 22 4 2 3 10" xfId="63768"/>
    <cellStyle name="Style 22 4 2 3 11" xfId="63769"/>
    <cellStyle name="Style 22 4 2 3 2" xfId="63770"/>
    <cellStyle name="Style 22 4 2 3 2 2" xfId="63771"/>
    <cellStyle name="Style 22 4 2 3 3" xfId="63772"/>
    <cellStyle name="Style 22 4 2 3 3 2" xfId="63773"/>
    <cellStyle name="Style 22 4 2 3 4" xfId="63774"/>
    <cellStyle name="Style 22 4 2 3 5" xfId="63775"/>
    <cellStyle name="Style 22 4 2 3 6" xfId="63776"/>
    <cellStyle name="Style 22 4 2 3 7" xfId="63777"/>
    <cellStyle name="Style 22 4 2 3 8" xfId="63778"/>
    <cellStyle name="Style 22 4 2 3 9" xfId="63779"/>
    <cellStyle name="Style 22 4 2 4" xfId="63780"/>
    <cellStyle name="Style 22 4 2 4 10" xfId="63781"/>
    <cellStyle name="Style 22 4 2 4 11" xfId="63782"/>
    <cellStyle name="Style 22 4 2 4 2" xfId="63783"/>
    <cellStyle name="Style 22 4 2 4 2 2" xfId="63784"/>
    <cellStyle name="Style 22 4 2 4 3" xfId="63785"/>
    <cellStyle name="Style 22 4 2 4 4" xfId="63786"/>
    <cellStyle name="Style 22 4 2 4 5" xfId="63787"/>
    <cellStyle name="Style 22 4 2 4 6" xfId="63788"/>
    <cellStyle name="Style 22 4 2 4 7" xfId="63789"/>
    <cellStyle name="Style 22 4 2 4 8" xfId="63790"/>
    <cellStyle name="Style 22 4 2 4 9" xfId="63791"/>
    <cellStyle name="Style 22 4 2 5" xfId="63792"/>
    <cellStyle name="Style 22 4 2 5 2" xfId="63793"/>
    <cellStyle name="Style 22 4 2 5 3" xfId="63794"/>
    <cellStyle name="Style 22 4 2 6" xfId="63795"/>
    <cellStyle name="Style 22 4 2 6 2" xfId="63796"/>
    <cellStyle name="Style 22 4 2 7" xfId="63797"/>
    <cellStyle name="Style 22 4 2 8" xfId="63798"/>
    <cellStyle name="Style 22 4 2 9" xfId="63799"/>
    <cellStyle name="Style 22 4 20" xfId="63800"/>
    <cellStyle name="Style 22 4 21" xfId="63801"/>
    <cellStyle name="Style 22 4 22" xfId="63802"/>
    <cellStyle name="Style 22 4 23" xfId="63803"/>
    <cellStyle name="Style 22 4 24" xfId="63804"/>
    <cellStyle name="Style 22 4 25" xfId="63805"/>
    <cellStyle name="Style 22 4 3" xfId="63806"/>
    <cellStyle name="Style 22 4 3 10" xfId="63807"/>
    <cellStyle name="Style 22 4 3 11" xfId="63808"/>
    <cellStyle name="Style 22 4 3 2" xfId="63809"/>
    <cellStyle name="Style 22 4 3 2 10" xfId="63810"/>
    <cellStyle name="Style 22 4 3 2 11" xfId="63811"/>
    <cellStyle name="Style 22 4 3 2 12" xfId="63812"/>
    <cellStyle name="Style 22 4 3 2 13" xfId="63813"/>
    <cellStyle name="Style 22 4 3 2 2" xfId="63814"/>
    <cellStyle name="Style 22 4 3 2 2 2" xfId="63815"/>
    <cellStyle name="Style 22 4 3 2 2 2 2" xfId="63816"/>
    <cellStyle name="Style 22 4 3 2 2 3" xfId="63817"/>
    <cellStyle name="Style 22 4 3 2 2 4" xfId="63818"/>
    <cellStyle name="Style 22 4 3 2 3" xfId="63819"/>
    <cellStyle name="Style 22 4 3 2 3 2" xfId="63820"/>
    <cellStyle name="Style 22 4 3 2 3 3" xfId="63821"/>
    <cellStyle name="Style 22 4 3 2 4" xfId="63822"/>
    <cellStyle name="Style 22 4 3 2 4 2" xfId="63823"/>
    <cellStyle name="Style 22 4 3 2 5" xfId="63824"/>
    <cellStyle name="Style 22 4 3 2 5 2" xfId="63825"/>
    <cellStyle name="Style 22 4 3 2 6" xfId="63826"/>
    <cellStyle name="Style 22 4 3 2 7" xfId="63827"/>
    <cellStyle name="Style 22 4 3 2 8" xfId="63828"/>
    <cellStyle name="Style 22 4 3 2 9" xfId="63829"/>
    <cellStyle name="Style 22 4 3 3" xfId="63830"/>
    <cellStyle name="Style 22 4 3 3 10" xfId="63831"/>
    <cellStyle name="Style 22 4 3 3 11" xfId="63832"/>
    <cellStyle name="Style 22 4 3 3 2" xfId="63833"/>
    <cellStyle name="Style 22 4 3 3 2 2" xfId="63834"/>
    <cellStyle name="Style 22 4 3 3 3" xfId="63835"/>
    <cellStyle name="Style 22 4 3 3 3 2" xfId="63836"/>
    <cellStyle name="Style 22 4 3 3 4" xfId="63837"/>
    <cellStyle name="Style 22 4 3 3 5" xfId="63838"/>
    <cellStyle name="Style 22 4 3 3 6" xfId="63839"/>
    <cellStyle name="Style 22 4 3 3 7" xfId="63840"/>
    <cellStyle name="Style 22 4 3 3 8" xfId="63841"/>
    <cellStyle name="Style 22 4 3 3 9" xfId="63842"/>
    <cellStyle name="Style 22 4 3 4" xfId="63843"/>
    <cellStyle name="Style 22 4 3 4 10" xfId="63844"/>
    <cellStyle name="Style 22 4 3 4 11" xfId="63845"/>
    <cellStyle name="Style 22 4 3 4 2" xfId="63846"/>
    <cellStyle name="Style 22 4 3 4 2 2" xfId="63847"/>
    <cellStyle name="Style 22 4 3 4 3" xfId="63848"/>
    <cellStyle name="Style 22 4 3 4 4" xfId="63849"/>
    <cellStyle name="Style 22 4 3 4 5" xfId="63850"/>
    <cellStyle name="Style 22 4 3 4 6" xfId="63851"/>
    <cellStyle name="Style 22 4 3 4 7" xfId="63852"/>
    <cellStyle name="Style 22 4 3 4 8" xfId="63853"/>
    <cellStyle name="Style 22 4 3 4 9" xfId="63854"/>
    <cellStyle name="Style 22 4 3 5" xfId="63855"/>
    <cellStyle name="Style 22 4 3 5 2" xfId="63856"/>
    <cellStyle name="Style 22 4 3 5 3" xfId="63857"/>
    <cellStyle name="Style 22 4 3 6" xfId="63858"/>
    <cellStyle name="Style 22 4 3 6 2" xfId="63859"/>
    <cellStyle name="Style 22 4 3 7" xfId="63860"/>
    <cellStyle name="Style 22 4 3 8" xfId="63861"/>
    <cellStyle name="Style 22 4 3 9" xfId="63862"/>
    <cellStyle name="Style 22 4 4" xfId="63863"/>
    <cellStyle name="Style 22 4 4 10" xfId="63864"/>
    <cellStyle name="Style 22 4 4 11" xfId="63865"/>
    <cellStyle name="Style 22 4 4 12" xfId="63866"/>
    <cellStyle name="Style 22 4 4 13" xfId="63867"/>
    <cellStyle name="Style 22 4 4 14" xfId="63868"/>
    <cellStyle name="Style 22 4 4 2" xfId="63869"/>
    <cellStyle name="Style 22 4 4 2 2" xfId="63870"/>
    <cellStyle name="Style 22 4 4 2 2 2" xfId="63871"/>
    <cellStyle name="Style 22 4 4 2 3" xfId="63872"/>
    <cellStyle name="Style 22 4 4 2 4" xfId="63873"/>
    <cellStyle name="Style 22 4 4 3" xfId="63874"/>
    <cellStyle name="Style 22 4 4 3 2" xfId="63875"/>
    <cellStyle name="Style 22 4 4 3 3" xfId="63876"/>
    <cellStyle name="Style 22 4 4 4" xfId="63877"/>
    <cellStyle name="Style 22 4 4 4 2" xfId="63878"/>
    <cellStyle name="Style 22 4 4 5" xfId="63879"/>
    <cellStyle name="Style 22 4 4 5 2" xfId="63880"/>
    <cellStyle name="Style 22 4 4 6" xfId="63881"/>
    <cellStyle name="Style 22 4 4 7" xfId="63882"/>
    <cellStyle name="Style 22 4 4 8" xfId="63883"/>
    <cellStyle name="Style 22 4 4 9" xfId="63884"/>
    <cellStyle name="Style 22 4 5" xfId="63885"/>
    <cellStyle name="Style 22 4 5 10" xfId="63886"/>
    <cellStyle name="Style 22 4 5 11" xfId="63887"/>
    <cellStyle name="Style 22 4 5 12" xfId="63888"/>
    <cellStyle name="Style 22 4 5 2" xfId="63889"/>
    <cellStyle name="Style 22 4 5 2 2" xfId="63890"/>
    <cellStyle name="Style 22 4 5 3" xfId="63891"/>
    <cellStyle name="Style 22 4 5 4" xfId="63892"/>
    <cellStyle name="Style 22 4 5 5" xfId="63893"/>
    <cellStyle name="Style 22 4 5 6" xfId="63894"/>
    <cellStyle name="Style 22 4 5 7" xfId="63895"/>
    <cellStyle name="Style 22 4 5 8" xfId="63896"/>
    <cellStyle name="Style 22 4 5 9" xfId="63897"/>
    <cellStyle name="Style 22 4 6" xfId="63898"/>
    <cellStyle name="Style 22 4 6 10" xfId="63899"/>
    <cellStyle name="Style 22 4 6 11" xfId="63900"/>
    <cellStyle name="Style 22 4 6 12" xfId="63901"/>
    <cellStyle name="Style 22 4 6 13" xfId="63902"/>
    <cellStyle name="Style 22 4 6 14" xfId="63903"/>
    <cellStyle name="Style 22 4 6 15" xfId="63904"/>
    <cellStyle name="Style 22 4 6 16" xfId="63905"/>
    <cellStyle name="Style 22 4 6 17" xfId="63906"/>
    <cellStyle name="Style 22 4 6 18" xfId="63907"/>
    <cellStyle name="Style 22 4 6 2" xfId="63908"/>
    <cellStyle name="Style 22 4 6 3" xfId="63909"/>
    <cellStyle name="Style 22 4 6 4" xfId="63910"/>
    <cellStyle name="Style 22 4 6 5" xfId="63911"/>
    <cellStyle name="Style 22 4 6 6" xfId="63912"/>
    <cellStyle name="Style 22 4 6 7" xfId="63913"/>
    <cellStyle name="Style 22 4 6 8" xfId="63914"/>
    <cellStyle name="Style 22 4 6 9" xfId="63915"/>
    <cellStyle name="Style 22 4 7" xfId="63916"/>
    <cellStyle name="Style 22 4 7 10" xfId="63917"/>
    <cellStyle name="Style 22 4 7 11" xfId="63918"/>
    <cellStyle name="Style 22 4 7 2" xfId="63919"/>
    <cellStyle name="Style 22 4 7 3" xfId="63920"/>
    <cellStyle name="Style 22 4 7 4" xfId="63921"/>
    <cellStyle name="Style 22 4 7 5" xfId="63922"/>
    <cellStyle name="Style 22 4 7 6" xfId="63923"/>
    <cellStyle name="Style 22 4 7 7" xfId="63924"/>
    <cellStyle name="Style 22 4 7 8" xfId="63925"/>
    <cellStyle name="Style 22 4 7 9" xfId="63926"/>
    <cellStyle name="Style 22 4 8" xfId="63927"/>
    <cellStyle name="Style 22 4 8 10" xfId="63928"/>
    <cellStyle name="Style 22 4 8 11" xfId="63929"/>
    <cellStyle name="Style 22 4 8 2" xfId="63930"/>
    <cellStyle name="Style 22 4 8 3" xfId="63931"/>
    <cellStyle name="Style 22 4 8 4" xfId="63932"/>
    <cellStyle name="Style 22 4 8 5" xfId="63933"/>
    <cellStyle name="Style 22 4 8 6" xfId="63934"/>
    <cellStyle name="Style 22 4 8 7" xfId="63935"/>
    <cellStyle name="Style 22 4 8 8" xfId="63936"/>
    <cellStyle name="Style 22 4 8 9" xfId="63937"/>
    <cellStyle name="Style 22 4 9" xfId="63938"/>
    <cellStyle name="Style 22 5" xfId="9901"/>
    <cellStyle name="Style 22 5 10" xfId="63939"/>
    <cellStyle name="Style 22 5 11" xfId="63940"/>
    <cellStyle name="Style 22 5 12" xfId="63941"/>
    <cellStyle name="Style 22 5 2" xfId="63942"/>
    <cellStyle name="Style 22 5 2 10" xfId="63943"/>
    <cellStyle name="Style 22 5 2 11" xfId="63944"/>
    <cellStyle name="Style 22 5 2 12" xfId="63945"/>
    <cellStyle name="Style 22 5 2 13" xfId="63946"/>
    <cellStyle name="Style 22 5 2 2" xfId="63947"/>
    <cellStyle name="Style 22 5 2 2 2" xfId="63948"/>
    <cellStyle name="Style 22 5 2 2 2 2" xfId="63949"/>
    <cellStyle name="Style 22 5 2 2 3" xfId="63950"/>
    <cellStyle name="Style 22 5 2 2 4" xfId="63951"/>
    <cellStyle name="Style 22 5 2 3" xfId="63952"/>
    <cellStyle name="Style 22 5 2 3 2" xfId="63953"/>
    <cellStyle name="Style 22 5 2 3 3" xfId="63954"/>
    <cellStyle name="Style 22 5 2 4" xfId="63955"/>
    <cellStyle name="Style 22 5 2 4 2" xfId="63956"/>
    <cellStyle name="Style 22 5 2 5" xfId="63957"/>
    <cellStyle name="Style 22 5 2 5 2" xfId="63958"/>
    <cellStyle name="Style 22 5 2 6" xfId="63959"/>
    <cellStyle name="Style 22 5 2 7" xfId="63960"/>
    <cellStyle name="Style 22 5 2 8" xfId="63961"/>
    <cellStyle name="Style 22 5 2 9" xfId="63962"/>
    <cellStyle name="Style 22 5 3" xfId="63963"/>
    <cellStyle name="Style 22 5 3 10" xfId="63964"/>
    <cellStyle name="Style 22 5 3 11" xfId="63965"/>
    <cellStyle name="Style 22 5 3 2" xfId="63966"/>
    <cellStyle name="Style 22 5 3 2 2" xfId="63967"/>
    <cellStyle name="Style 22 5 3 3" xfId="63968"/>
    <cellStyle name="Style 22 5 3 3 2" xfId="63969"/>
    <cellStyle name="Style 22 5 3 4" xfId="63970"/>
    <cellStyle name="Style 22 5 3 5" xfId="63971"/>
    <cellStyle name="Style 22 5 3 6" xfId="63972"/>
    <cellStyle name="Style 22 5 3 7" xfId="63973"/>
    <cellStyle name="Style 22 5 3 8" xfId="63974"/>
    <cellStyle name="Style 22 5 3 9" xfId="63975"/>
    <cellStyle name="Style 22 5 4" xfId="63976"/>
    <cellStyle name="Style 22 5 4 10" xfId="63977"/>
    <cellStyle name="Style 22 5 4 11" xfId="63978"/>
    <cellStyle name="Style 22 5 4 2" xfId="63979"/>
    <cellStyle name="Style 22 5 4 2 2" xfId="63980"/>
    <cellStyle name="Style 22 5 4 3" xfId="63981"/>
    <cellStyle name="Style 22 5 4 4" xfId="63982"/>
    <cellStyle name="Style 22 5 4 5" xfId="63983"/>
    <cellStyle name="Style 22 5 4 6" xfId="63984"/>
    <cellStyle name="Style 22 5 4 7" xfId="63985"/>
    <cellStyle name="Style 22 5 4 8" xfId="63986"/>
    <cellStyle name="Style 22 5 4 9" xfId="63987"/>
    <cellStyle name="Style 22 5 5" xfId="63988"/>
    <cellStyle name="Style 22 5 5 2" xfId="63989"/>
    <cellStyle name="Style 22 5 5 3" xfId="63990"/>
    <cellStyle name="Style 22 5 6" xfId="63991"/>
    <cellStyle name="Style 22 5 6 2" xfId="63992"/>
    <cellStyle name="Style 22 5 7" xfId="63993"/>
    <cellStyle name="Style 22 5 8" xfId="63994"/>
    <cellStyle name="Style 22 5 9" xfId="63995"/>
    <cellStyle name="Style 22 6" xfId="9815"/>
    <cellStyle name="Style 22 6 10" xfId="63996"/>
    <cellStyle name="Style 22 6 11" xfId="63997"/>
    <cellStyle name="Style 22 6 2" xfId="63998"/>
    <cellStyle name="Style 22 6 2 10" xfId="63999"/>
    <cellStyle name="Style 22 6 2 11" xfId="64000"/>
    <cellStyle name="Style 22 6 2 12" xfId="64001"/>
    <cellStyle name="Style 22 6 2 13" xfId="64002"/>
    <cellStyle name="Style 22 6 2 2" xfId="64003"/>
    <cellStyle name="Style 22 6 2 2 2" xfId="64004"/>
    <cellStyle name="Style 22 6 2 2 2 2" xfId="64005"/>
    <cellStyle name="Style 22 6 2 2 3" xfId="64006"/>
    <cellStyle name="Style 22 6 2 2 4" xfId="64007"/>
    <cellStyle name="Style 22 6 2 3" xfId="64008"/>
    <cellStyle name="Style 22 6 2 3 2" xfId="64009"/>
    <cellStyle name="Style 22 6 2 3 3" xfId="64010"/>
    <cellStyle name="Style 22 6 2 4" xfId="64011"/>
    <cellStyle name="Style 22 6 2 4 2" xfId="64012"/>
    <cellStyle name="Style 22 6 2 5" xfId="64013"/>
    <cellStyle name="Style 22 6 2 5 2" xfId="64014"/>
    <cellStyle name="Style 22 6 2 6" xfId="64015"/>
    <cellStyle name="Style 22 6 2 7" xfId="64016"/>
    <cellStyle name="Style 22 6 2 8" xfId="64017"/>
    <cellStyle name="Style 22 6 2 9" xfId="64018"/>
    <cellStyle name="Style 22 6 3" xfId="64019"/>
    <cellStyle name="Style 22 6 3 10" xfId="64020"/>
    <cellStyle name="Style 22 6 3 11" xfId="64021"/>
    <cellStyle name="Style 22 6 3 12" xfId="64022"/>
    <cellStyle name="Style 22 6 3 2" xfId="64023"/>
    <cellStyle name="Style 22 6 3 2 2" xfId="64024"/>
    <cellStyle name="Style 22 6 3 3" xfId="64025"/>
    <cellStyle name="Style 22 6 3 3 2" xfId="64026"/>
    <cellStyle name="Style 22 6 3 4" xfId="64027"/>
    <cellStyle name="Style 22 6 3 5" xfId="64028"/>
    <cellStyle name="Style 22 6 3 6" xfId="64029"/>
    <cellStyle name="Style 22 6 3 7" xfId="64030"/>
    <cellStyle name="Style 22 6 3 8" xfId="64031"/>
    <cellStyle name="Style 22 6 3 9" xfId="64032"/>
    <cellStyle name="Style 22 6 4" xfId="64033"/>
    <cellStyle name="Style 22 6 4 10" xfId="64034"/>
    <cellStyle name="Style 22 6 4 11" xfId="64035"/>
    <cellStyle name="Style 22 6 4 2" xfId="64036"/>
    <cellStyle name="Style 22 6 4 2 2" xfId="64037"/>
    <cellStyle name="Style 22 6 4 3" xfId="64038"/>
    <cellStyle name="Style 22 6 4 4" xfId="64039"/>
    <cellStyle name="Style 22 6 4 5" xfId="64040"/>
    <cellStyle name="Style 22 6 4 6" xfId="64041"/>
    <cellStyle name="Style 22 6 4 7" xfId="64042"/>
    <cellStyle name="Style 22 6 4 8" xfId="64043"/>
    <cellStyle name="Style 22 6 4 9" xfId="64044"/>
    <cellStyle name="Style 22 6 5" xfId="64045"/>
    <cellStyle name="Style 22 6 5 2" xfId="64046"/>
    <cellStyle name="Style 22 6 5 3" xfId="64047"/>
    <cellStyle name="Style 22 6 6" xfId="64048"/>
    <cellStyle name="Style 22 6 6 2" xfId="64049"/>
    <cellStyle name="Style 22 6 7" xfId="64050"/>
    <cellStyle name="Style 22 6 8" xfId="64051"/>
    <cellStyle name="Style 22 6 9" xfId="64052"/>
    <cellStyle name="Style 22 7" xfId="64053"/>
    <cellStyle name="Style 22 7 2" xfId="64054"/>
    <cellStyle name="Style 22 7 2 2" xfId="64055"/>
    <cellStyle name="Style 22 7 2 2 2" xfId="64056"/>
    <cellStyle name="Style 22 7 2 3" xfId="64057"/>
    <cellStyle name="Style 22 7 2 4" xfId="64058"/>
    <cellStyle name="Style 22 7 3" xfId="64059"/>
    <cellStyle name="Style 22 7 3 2" xfId="64060"/>
    <cellStyle name="Style 22 7 3 3" xfId="64061"/>
    <cellStyle name="Style 22 7 4" xfId="64062"/>
    <cellStyle name="Style 22 7 5" xfId="64063"/>
    <cellStyle name="Style 22 7 6" xfId="64064"/>
    <cellStyle name="Style 22 7 7" xfId="64065"/>
    <cellStyle name="Style 22 8" xfId="64066"/>
    <cellStyle name="Style 22 8 2" xfId="64067"/>
    <cellStyle name="Style 22 9" xfId="64068"/>
    <cellStyle name="Style 22 9 2" xfId="64069"/>
    <cellStyle name="Style 22 9 3" xfId="64070"/>
    <cellStyle name="Style 22 9 4" xfId="64071"/>
    <cellStyle name="Style 22 9 5" xfId="64072"/>
    <cellStyle name="Style 22 9 6" xfId="64073"/>
    <cellStyle name="Style 22 9 7" xfId="64074"/>
    <cellStyle name="Style 22 9 8" xfId="64075"/>
    <cellStyle name="Style 23" xfId="59"/>
    <cellStyle name="Style 23 10" xfId="64076"/>
    <cellStyle name="Style 23 11" xfId="64077"/>
    <cellStyle name="Style 23 12" xfId="64078"/>
    <cellStyle name="Style 23 2" xfId="60"/>
    <cellStyle name="Style 23 2 10" xfId="64079"/>
    <cellStyle name="Style 23 2 11" xfId="64080"/>
    <cellStyle name="Style 23 2 2" xfId="76"/>
    <cellStyle name="Style 23 2 2 10" xfId="64081"/>
    <cellStyle name="Style 23 2 2 11" xfId="64082"/>
    <cellStyle name="Style 23 2 2 12" xfId="64083"/>
    <cellStyle name="Style 23 2 2 13" xfId="64084"/>
    <cellStyle name="Style 23 2 2 14" xfId="64085"/>
    <cellStyle name="Style 23 2 2 15" xfId="64086"/>
    <cellStyle name="Style 23 2 2 16" xfId="64087"/>
    <cellStyle name="Style 23 2 2 17" xfId="64088"/>
    <cellStyle name="Style 23 2 2 18" xfId="64089"/>
    <cellStyle name="Style 23 2 2 19" xfId="64090"/>
    <cellStyle name="Style 23 2 2 2" xfId="121"/>
    <cellStyle name="Style 23 2 2 2 10" xfId="64091"/>
    <cellStyle name="Style 23 2 2 2 11" xfId="64092"/>
    <cellStyle name="Style 23 2 2 2 2" xfId="64093"/>
    <cellStyle name="Style 23 2 2 2 2 10" xfId="64094"/>
    <cellStyle name="Style 23 2 2 2 2 11" xfId="64095"/>
    <cellStyle name="Style 23 2 2 2 2 12" xfId="64096"/>
    <cellStyle name="Style 23 2 2 2 2 13" xfId="64097"/>
    <cellStyle name="Style 23 2 2 2 2 2" xfId="64098"/>
    <cellStyle name="Style 23 2 2 2 2 2 2" xfId="64099"/>
    <cellStyle name="Style 23 2 2 2 2 2 2 2" xfId="64100"/>
    <cellStyle name="Style 23 2 2 2 2 2 3" xfId="64101"/>
    <cellStyle name="Style 23 2 2 2 2 2 4" xfId="64102"/>
    <cellStyle name="Style 23 2 2 2 2 3" xfId="64103"/>
    <cellStyle name="Style 23 2 2 2 2 3 2" xfId="64104"/>
    <cellStyle name="Style 23 2 2 2 2 3 3" xfId="64105"/>
    <cellStyle name="Style 23 2 2 2 2 4" xfId="64106"/>
    <cellStyle name="Style 23 2 2 2 2 4 2" xfId="64107"/>
    <cellStyle name="Style 23 2 2 2 2 5" xfId="64108"/>
    <cellStyle name="Style 23 2 2 2 2 5 2" xfId="64109"/>
    <cellStyle name="Style 23 2 2 2 2 6" xfId="64110"/>
    <cellStyle name="Style 23 2 2 2 2 7" xfId="64111"/>
    <cellStyle name="Style 23 2 2 2 2 8" xfId="64112"/>
    <cellStyle name="Style 23 2 2 2 2 9" xfId="64113"/>
    <cellStyle name="Style 23 2 2 2 3" xfId="64114"/>
    <cellStyle name="Style 23 2 2 2 3 10" xfId="64115"/>
    <cellStyle name="Style 23 2 2 2 3 11" xfId="64116"/>
    <cellStyle name="Style 23 2 2 2 3 2" xfId="64117"/>
    <cellStyle name="Style 23 2 2 2 3 2 2" xfId="64118"/>
    <cellStyle name="Style 23 2 2 2 3 3" xfId="64119"/>
    <cellStyle name="Style 23 2 2 2 3 3 2" xfId="64120"/>
    <cellStyle name="Style 23 2 2 2 3 4" xfId="64121"/>
    <cellStyle name="Style 23 2 2 2 3 5" xfId="64122"/>
    <cellStyle name="Style 23 2 2 2 3 6" xfId="64123"/>
    <cellStyle name="Style 23 2 2 2 3 7" xfId="64124"/>
    <cellStyle name="Style 23 2 2 2 3 8" xfId="64125"/>
    <cellStyle name="Style 23 2 2 2 3 9" xfId="64126"/>
    <cellStyle name="Style 23 2 2 2 4" xfId="64127"/>
    <cellStyle name="Style 23 2 2 2 4 10" xfId="64128"/>
    <cellStyle name="Style 23 2 2 2 4 11" xfId="64129"/>
    <cellStyle name="Style 23 2 2 2 4 2" xfId="64130"/>
    <cellStyle name="Style 23 2 2 2 4 2 2" xfId="64131"/>
    <cellStyle name="Style 23 2 2 2 4 3" xfId="64132"/>
    <cellStyle name="Style 23 2 2 2 4 4" xfId="64133"/>
    <cellStyle name="Style 23 2 2 2 4 5" xfId="64134"/>
    <cellStyle name="Style 23 2 2 2 4 6" xfId="64135"/>
    <cellStyle name="Style 23 2 2 2 4 7" xfId="64136"/>
    <cellStyle name="Style 23 2 2 2 4 8" xfId="64137"/>
    <cellStyle name="Style 23 2 2 2 4 9" xfId="64138"/>
    <cellStyle name="Style 23 2 2 2 5" xfId="64139"/>
    <cellStyle name="Style 23 2 2 2 5 2" xfId="64140"/>
    <cellStyle name="Style 23 2 2 2 5 3" xfId="64141"/>
    <cellStyle name="Style 23 2 2 2 6" xfId="64142"/>
    <cellStyle name="Style 23 2 2 2 6 2" xfId="64143"/>
    <cellStyle name="Style 23 2 2 2 7" xfId="64144"/>
    <cellStyle name="Style 23 2 2 2 8" xfId="64145"/>
    <cellStyle name="Style 23 2 2 2 9" xfId="64146"/>
    <cellStyle name="Style 23 2 2 20" xfId="64147"/>
    <cellStyle name="Style 23 2 2 21" xfId="64148"/>
    <cellStyle name="Style 23 2 2 22" xfId="64149"/>
    <cellStyle name="Style 23 2 2 23" xfId="64150"/>
    <cellStyle name="Style 23 2 2 24" xfId="64151"/>
    <cellStyle name="Style 23 2 2 25" xfId="64152"/>
    <cellStyle name="Style 23 2 2 26" xfId="64153"/>
    <cellStyle name="Style 23 2 2 3" xfId="9758"/>
    <cellStyle name="Style 23 2 2 3 10" xfId="64154"/>
    <cellStyle name="Style 23 2 2 3 11" xfId="64155"/>
    <cellStyle name="Style 23 2 2 3 2" xfId="64156"/>
    <cellStyle name="Style 23 2 2 3 2 10" xfId="64157"/>
    <cellStyle name="Style 23 2 2 3 2 11" xfId="64158"/>
    <cellStyle name="Style 23 2 2 3 2 12" xfId="64159"/>
    <cellStyle name="Style 23 2 2 3 2 13" xfId="64160"/>
    <cellStyle name="Style 23 2 2 3 2 2" xfId="64161"/>
    <cellStyle name="Style 23 2 2 3 2 2 2" xfId="64162"/>
    <cellStyle name="Style 23 2 2 3 2 2 2 2" xfId="64163"/>
    <cellStyle name="Style 23 2 2 3 2 2 3" xfId="64164"/>
    <cellStyle name="Style 23 2 2 3 2 2 4" xfId="64165"/>
    <cellStyle name="Style 23 2 2 3 2 3" xfId="64166"/>
    <cellStyle name="Style 23 2 2 3 2 3 2" xfId="64167"/>
    <cellStyle name="Style 23 2 2 3 2 3 3" xfId="64168"/>
    <cellStyle name="Style 23 2 2 3 2 4" xfId="64169"/>
    <cellStyle name="Style 23 2 2 3 2 4 2" xfId="64170"/>
    <cellStyle name="Style 23 2 2 3 2 5" xfId="64171"/>
    <cellStyle name="Style 23 2 2 3 2 5 2" xfId="64172"/>
    <cellStyle name="Style 23 2 2 3 2 6" xfId="64173"/>
    <cellStyle name="Style 23 2 2 3 2 7" xfId="64174"/>
    <cellStyle name="Style 23 2 2 3 2 8" xfId="64175"/>
    <cellStyle name="Style 23 2 2 3 2 9" xfId="64176"/>
    <cellStyle name="Style 23 2 2 3 3" xfId="64177"/>
    <cellStyle name="Style 23 2 2 3 3 10" xfId="64178"/>
    <cellStyle name="Style 23 2 2 3 3 11" xfId="64179"/>
    <cellStyle name="Style 23 2 2 3 3 2" xfId="64180"/>
    <cellStyle name="Style 23 2 2 3 3 2 2" xfId="64181"/>
    <cellStyle name="Style 23 2 2 3 3 3" xfId="64182"/>
    <cellStyle name="Style 23 2 2 3 3 3 2" xfId="64183"/>
    <cellStyle name="Style 23 2 2 3 3 4" xfId="64184"/>
    <cellStyle name="Style 23 2 2 3 3 5" xfId="64185"/>
    <cellStyle name="Style 23 2 2 3 3 6" xfId="64186"/>
    <cellStyle name="Style 23 2 2 3 3 7" xfId="64187"/>
    <cellStyle name="Style 23 2 2 3 3 8" xfId="64188"/>
    <cellStyle name="Style 23 2 2 3 3 9" xfId="64189"/>
    <cellStyle name="Style 23 2 2 3 4" xfId="64190"/>
    <cellStyle name="Style 23 2 2 3 4 10" xfId="64191"/>
    <cellStyle name="Style 23 2 2 3 4 11" xfId="64192"/>
    <cellStyle name="Style 23 2 2 3 4 2" xfId="64193"/>
    <cellStyle name="Style 23 2 2 3 4 2 2" xfId="64194"/>
    <cellStyle name="Style 23 2 2 3 4 3" xfId="64195"/>
    <cellStyle name="Style 23 2 2 3 4 4" xfId="64196"/>
    <cellStyle name="Style 23 2 2 3 4 5" xfId="64197"/>
    <cellStyle name="Style 23 2 2 3 4 6" xfId="64198"/>
    <cellStyle name="Style 23 2 2 3 4 7" xfId="64199"/>
    <cellStyle name="Style 23 2 2 3 4 8" xfId="64200"/>
    <cellStyle name="Style 23 2 2 3 4 9" xfId="64201"/>
    <cellStyle name="Style 23 2 2 3 5" xfId="64202"/>
    <cellStyle name="Style 23 2 2 3 5 2" xfId="64203"/>
    <cellStyle name="Style 23 2 2 3 5 3" xfId="64204"/>
    <cellStyle name="Style 23 2 2 3 6" xfId="64205"/>
    <cellStyle name="Style 23 2 2 3 6 2" xfId="64206"/>
    <cellStyle name="Style 23 2 2 3 7" xfId="64207"/>
    <cellStyle name="Style 23 2 2 3 8" xfId="64208"/>
    <cellStyle name="Style 23 2 2 3 9" xfId="64209"/>
    <cellStyle name="Style 23 2 2 4" xfId="9787"/>
    <cellStyle name="Style 23 2 2 4 10" xfId="64210"/>
    <cellStyle name="Style 23 2 2 4 11" xfId="64211"/>
    <cellStyle name="Style 23 2 2 4 12" xfId="64212"/>
    <cellStyle name="Style 23 2 2 4 13" xfId="64213"/>
    <cellStyle name="Style 23 2 2 4 14" xfId="64214"/>
    <cellStyle name="Style 23 2 2 4 2" xfId="64215"/>
    <cellStyle name="Style 23 2 2 4 2 2" xfId="64216"/>
    <cellStyle name="Style 23 2 2 4 2 2 2" xfId="64217"/>
    <cellStyle name="Style 23 2 2 4 2 3" xfId="64218"/>
    <cellStyle name="Style 23 2 2 4 2 4" xfId="64219"/>
    <cellStyle name="Style 23 2 2 4 3" xfId="64220"/>
    <cellStyle name="Style 23 2 2 4 3 2" xfId="64221"/>
    <cellStyle name="Style 23 2 2 4 3 3" xfId="64222"/>
    <cellStyle name="Style 23 2 2 4 4" xfId="64223"/>
    <cellStyle name="Style 23 2 2 4 4 2" xfId="64224"/>
    <cellStyle name="Style 23 2 2 4 5" xfId="64225"/>
    <cellStyle name="Style 23 2 2 4 5 2" xfId="64226"/>
    <cellStyle name="Style 23 2 2 4 6" xfId="64227"/>
    <cellStyle name="Style 23 2 2 4 7" xfId="64228"/>
    <cellStyle name="Style 23 2 2 4 8" xfId="64229"/>
    <cellStyle name="Style 23 2 2 4 9" xfId="64230"/>
    <cellStyle name="Style 23 2 2 5" xfId="64231"/>
    <cellStyle name="Style 23 2 2 5 10" xfId="64232"/>
    <cellStyle name="Style 23 2 2 5 11" xfId="64233"/>
    <cellStyle name="Style 23 2 2 5 12" xfId="64234"/>
    <cellStyle name="Style 23 2 2 5 2" xfId="64235"/>
    <cellStyle name="Style 23 2 2 5 2 2" xfId="64236"/>
    <cellStyle name="Style 23 2 2 5 3" xfId="64237"/>
    <cellStyle name="Style 23 2 2 5 4" xfId="64238"/>
    <cellStyle name="Style 23 2 2 5 5" xfId="64239"/>
    <cellStyle name="Style 23 2 2 5 6" xfId="64240"/>
    <cellStyle name="Style 23 2 2 5 7" xfId="64241"/>
    <cellStyle name="Style 23 2 2 5 8" xfId="64242"/>
    <cellStyle name="Style 23 2 2 5 9" xfId="64243"/>
    <cellStyle name="Style 23 2 2 6" xfId="64244"/>
    <cellStyle name="Style 23 2 2 6 10" xfId="64245"/>
    <cellStyle name="Style 23 2 2 6 11" xfId="64246"/>
    <cellStyle name="Style 23 2 2 6 12" xfId="64247"/>
    <cellStyle name="Style 23 2 2 6 13" xfId="64248"/>
    <cellStyle name="Style 23 2 2 6 14" xfId="64249"/>
    <cellStyle name="Style 23 2 2 6 15" xfId="64250"/>
    <cellStyle name="Style 23 2 2 6 16" xfId="64251"/>
    <cellStyle name="Style 23 2 2 6 17" xfId="64252"/>
    <cellStyle name="Style 23 2 2 6 18" xfId="64253"/>
    <cellStyle name="Style 23 2 2 6 2" xfId="64254"/>
    <cellStyle name="Style 23 2 2 6 3" xfId="64255"/>
    <cellStyle name="Style 23 2 2 6 4" xfId="64256"/>
    <cellStyle name="Style 23 2 2 6 5" xfId="64257"/>
    <cellStyle name="Style 23 2 2 6 6" xfId="64258"/>
    <cellStyle name="Style 23 2 2 6 7" xfId="64259"/>
    <cellStyle name="Style 23 2 2 6 8" xfId="64260"/>
    <cellStyle name="Style 23 2 2 6 9" xfId="64261"/>
    <cellStyle name="Style 23 2 2 7" xfId="64262"/>
    <cellStyle name="Style 23 2 2 7 10" xfId="64263"/>
    <cellStyle name="Style 23 2 2 7 11" xfId="64264"/>
    <cellStyle name="Style 23 2 2 7 2" xfId="64265"/>
    <cellStyle name="Style 23 2 2 7 3" xfId="64266"/>
    <cellStyle name="Style 23 2 2 7 4" xfId="64267"/>
    <cellStyle name="Style 23 2 2 7 5" xfId="64268"/>
    <cellStyle name="Style 23 2 2 7 6" xfId="64269"/>
    <cellStyle name="Style 23 2 2 7 7" xfId="64270"/>
    <cellStyle name="Style 23 2 2 7 8" xfId="64271"/>
    <cellStyle name="Style 23 2 2 7 9" xfId="64272"/>
    <cellStyle name="Style 23 2 2 8" xfId="64273"/>
    <cellStyle name="Style 23 2 2 8 10" xfId="64274"/>
    <cellStyle name="Style 23 2 2 8 11" xfId="64275"/>
    <cellStyle name="Style 23 2 2 8 2" xfId="64276"/>
    <cellStyle name="Style 23 2 2 8 3" xfId="64277"/>
    <cellStyle name="Style 23 2 2 8 4" xfId="64278"/>
    <cellStyle name="Style 23 2 2 8 5" xfId="64279"/>
    <cellStyle name="Style 23 2 2 8 6" xfId="64280"/>
    <cellStyle name="Style 23 2 2 8 7" xfId="64281"/>
    <cellStyle name="Style 23 2 2 8 8" xfId="64282"/>
    <cellStyle name="Style 23 2 2 8 9" xfId="64283"/>
    <cellStyle name="Style 23 2 2 9" xfId="64284"/>
    <cellStyle name="Style 23 2 3" xfId="9811"/>
    <cellStyle name="Style 23 2 3 10" xfId="64285"/>
    <cellStyle name="Style 23 2 3 11" xfId="64286"/>
    <cellStyle name="Style 23 2 3 12" xfId="64287"/>
    <cellStyle name="Style 23 2 3 2" xfId="64288"/>
    <cellStyle name="Style 23 2 3 2 10" xfId="64289"/>
    <cellStyle name="Style 23 2 3 2 11" xfId="64290"/>
    <cellStyle name="Style 23 2 3 2 12" xfId="64291"/>
    <cellStyle name="Style 23 2 3 2 13" xfId="64292"/>
    <cellStyle name="Style 23 2 3 2 2" xfId="64293"/>
    <cellStyle name="Style 23 2 3 2 2 2" xfId="64294"/>
    <cellStyle name="Style 23 2 3 2 2 2 2" xfId="64295"/>
    <cellStyle name="Style 23 2 3 2 2 3" xfId="64296"/>
    <cellStyle name="Style 23 2 3 2 2 4" xfId="64297"/>
    <cellStyle name="Style 23 2 3 2 3" xfId="64298"/>
    <cellStyle name="Style 23 2 3 2 3 2" xfId="64299"/>
    <cellStyle name="Style 23 2 3 2 3 3" xfId="64300"/>
    <cellStyle name="Style 23 2 3 2 4" xfId="64301"/>
    <cellStyle name="Style 23 2 3 2 4 2" xfId="64302"/>
    <cellStyle name="Style 23 2 3 2 5" xfId="64303"/>
    <cellStyle name="Style 23 2 3 2 5 2" xfId="64304"/>
    <cellStyle name="Style 23 2 3 2 6" xfId="64305"/>
    <cellStyle name="Style 23 2 3 2 7" xfId="64306"/>
    <cellStyle name="Style 23 2 3 2 8" xfId="64307"/>
    <cellStyle name="Style 23 2 3 2 9" xfId="64308"/>
    <cellStyle name="Style 23 2 3 3" xfId="64309"/>
    <cellStyle name="Style 23 2 3 3 10" xfId="64310"/>
    <cellStyle name="Style 23 2 3 3 11" xfId="64311"/>
    <cellStyle name="Style 23 2 3 3 2" xfId="64312"/>
    <cellStyle name="Style 23 2 3 3 2 2" xfId="64313"/>
    <cellStyle name="Style 23 2 3 3 3" xfId="64314"/>
    <cellStyle name="Style 23 2 3 3 3 2" xfId="64315"/>
    <cellStyle name="Style 23 2 3 3 4" xfId="64316"/>
    <cellStyle name="Style 23 2 3 3 5" xfId="64317"/>
    <cellStyle name="Style 23 2 3 3 6" xfId="64318"/>
    <cellStyle name="Style 23 2 3 3 7" xfId="64319"/>
    <cellStyle name="Style 23 2 3 3 8" xfId="64320"/>
    <cellStyle name="Style 23 2 3 3 9" xfId="64321"/>
    <cellStyle name="Style 23 2 3 4" xfId="64322"/>
    <cellStyle name="Style 23 2 3 4 10" xfId="64323"/>
    <cellStyle name="Style 23 2 3 4 11" xfId="64324"/>
    <cellStyle name="Style 23 2 3 4 2" xfId="64325"/>
    <cellStyle name="Style 23 2 3 4 2 2" xfId="64326"/>
    <cellStyle name="Style 23 2 3 4 3" xfId="64327"/>
    <cellStyle name="Style 23 2 3 4 4" xfId="64328"/>
    <cellStyle name="Style 23 2 3 4 5" xfId="64329"/>
    <cellStyle name="Style 23 2 3 4 6" xfId="64330"/>
    <cellStyle name="Style 23 2 3 4 7" xfId="64331"/>
    <cellStyle name="Style 23 2 3 4 8" xfId="64332"/>
    <cellStyle name="Style 23 2 3 4 9" xfId="64333"/>
    <cellStyle name="Style 23 2 3 5" xfId="64334"/>
    <cellStyle name="Style 23 2 3 5 2" xfId="64335"/>
    <cellStyle name="Style 23 2 3 5 3" xfId="64336"/>
    <cellStyle name="Style 23 2 3 6" xfId="64337"/>
    <cellStyle name="Style 23 2 3 6 2" xfId="64338"/>
    <cellStyle name="Style 23 2 3 7" xfId="64339"/>
    <cellStyle name="Style 23 2 3 8" xfId="64340"/>
    <cellStyle name="Style 23 2 3 9" xfId="64341"/>
    <cellStyle name="Style 23 2 4" xfId="64342"/>
    <cellStyle name="Style 23 2 4 10" xfId="64343"/>
    <cellStyle name="Style 23 2 4 2" xfId="64344"/>
    <cellStyle name="Style 23 2 4 2 10" xfId="64345"/>
    <cellStyle name="Style 23 2 4 2 11" xfId="64346"/>
    <cellStyle name="Style 23 2 4 2 12" xfId="64347"/>
    <cellStyle name="Style 23 2 4 2 13" xfId="64348"/>
    <cellStyle name="Style 23 2 4 2 2" xfId="64349"/>
    <cellStyle name="Style 23 2 4 2 2 2" xfId="64350"/>
    <cellStyle name="Style 23 2 4 2 2 2 2" xfId="64351"/>
    <cellStyle name="Style 23 2 4 2 2 3" xfId="64352"/>
    <cellStyle name="Style 23 2 4 2 2 4" xfId="64353"/>
    <cellStyle name="Style 23 2 4 2 3" xfId="64354"/>
    <cellStyle name="Style 23 2 4 2 3 2" xfId="64355"/>
    <cellStyle name="Style 23 2 4 2 3 3" xfId="64356"/>
    <cellStyle name="Style 23 2 4 2 4" xfId="64357"/>
    <cellStyle name="Style 23 2 4 2 4 2" xfId="64358"/>
    <cellStyle name="Style 23 2 4 2 5" xfId="64359"/>
    <cellStyle name="Style 23 2 4 2 5 2" xfId="64360"/>
    <cellStyle name="Style 23 2 4 2 6" xfId="64361"/>
    <cellStyle name="Style 23 2 4 2 7" xfId="64362"/>
    <cellStyle name="Style 23 2 4 2 8" xfId="64363"/>
    <cellStyle name="Style 23 2 4 2 9" xfId="64364"/>
    <cellStyle name="Style 23 2 4 3" xfId="64365"/>
    <cellStyle name="Style 23 2 4 3 10" xfId="64366"/>
    <cellStyle name="Style 23 2 4 3 11" xfId="64367"/>
    <cellStyle name="Style 23 2 4 3 12" xfId="64368"/>
    <cellStyle name="Style 23 2 4 3 2" xfId="64369"/>
    <cellStyle name="Style 23 2 4 3 2 2" xfId="64370"/>
    <cellStyle name="Style 23 2 4 3 3" xfId="64371"/>
    <cellStyle name="Style 23 2 4 3 3 2" xfId="64372"/>
    <cellStyle name="Style 23 2 4 3 4" xfId="64373"/>
    <cellStyle name="Style 23 2 4 3 5" xfId="64374"/>
    <cellStyle name="Style 23 2 4 3 6" xfId="64375"/>
    <cellStyle name="Style 23 2 4 3 7" xfId="64376"/>
    <cellStyle name="Style 23 2 4 3 8" xfId="64377"/>
    <cellStyle name="Style 23 2 4 3 9" xfId="64378"/>
    <cellStyle name="Style 23 2 4 4" xfId="64379"/>
    <cellStyle name="Style 23 2 4 4 10" xfId="64380"/>
    <cellStyle name="Style 23 2 4 4 11" xfId="64381"/>
    <cellStyle name="Style 23 2 4 4 2" xfId="64382"/>
    <cellStyle name="Style 23 2 4 4 2 2" xfId="64383"/>
    <cellStyle name="Style 23 2 4 4 3" xfId="64384"/>
    <cellStyle name="Style 23 2 4 4 4" xfId="64385"/>
    <cellStyle name="Style 23 2 4 4 5" xfId="64386"/>
    <cellStyle name="Style 23 2 4 4 6" xfId="64387"/>
    <cellStyle name="Style 23 2 4 4 7" xfId="64388"/>
    <cellStyle name="Style 23 2 4 4 8" xfId="64389"/>
    <cellStyle name="Style 23 2 4 4 9" xfId="64390"/>
    <cellStyle name="Style 23 2 4 5" xfId="64391"/>
    <cellStyle name="Style 23 2 4 5 2" xfId="64392"/>
    <cellStyle name="Style 23 2 4 5 3" xfId="64393"/>
    <cellStyle name="Style 23 2 4 6" xfId="64394"/>
    <cellStyle name="Style 23 2 4 6 2" xfId="64395"/>
    <cellStyle name="Style 23 2 4 7" xfId="64396"/>
    <cellStyle name="Style 23 2 4 8" xfId="64397"/>
    <cellStyle name="Style 23 2 4 9" xfId="64398"/>
    <cellStyle name="Style 23 2 5" xfId="64399"/>
    <cellStyle name="Style 23 2 5 2" xfId="64400"/>
    <cellStyle name="Style 23 2 5 2 2" xfId="64401"/>
    <cellStyle name="Style 23 2 5 2 2 2" xfId="64402"/>
    <cellStyle name="Style 23 2 5 2 3" xfId="64403"/>
    <cellStyle name="Style 23 2 5 2 4" xfId="64404"/>
    <cellStyle name="Style 23 2 5 3" xfId="64405"/>
    <cellStyle name="Style 23 2 5 3 2" xfId="64406"/>
    <cellStyle name="Style 23 2 5 3 3" xfId="64407"/>
    <cellStyle name="Style 23 2 5 4" xfId="64408"/>
    <cellStyle name="Style 23 2 5 5" xfId="64409"/>
    <cellStyle name="Style 23 2 5 6" xfId="64410"/>
    <cellStyle name="Style 23 2 6" xfId="64411"/>
    <cellStyle name="Style 23 2 6 2" xfId="64412"/>
    <cellStyle name="Style 23 2 7" xfId="64413"/>
    <cellStyle name="Style 23 2 7 2" xfId="64414"/>
    <cellStyle name="Style 23 2 7 3" xfId="64415"/>
    <cellStyle name="Style 23 2 7 4" xfId="64416"/>
    <cellStyle name="Style 23 2 7 5" xfId="64417"/>
    <cellStyle name="Style 23 2 7 6" xfId="64418"/>
    <cellStyle name="Style 23 2 7 7" xfId="64419"/>
    <cellStyle name="Style 23 2 7 8" xfId="64420"/>
    <cellStyle name="Style 23 2 8" xfId="64421"/>
    <cellStyle name="Style 23 2 8 2" xfId="64422"/>
    <cellStyle name="Style 23 2 9" xfId="64423"/>
    <cellStyle name="Style 23 3" xfId="77"/>
    <cellStyle name="Style 23 3 10" xfId="64424"/>
    <cellStyle name="Style 23 3 11" xfId="64425"/>
    <cellStyle name="Style 23 3 12" xfId="64426"/>
    <cellStyle name="Style 23 3 13" xfId="64427"/>
    <cellStyle name="Style 23 3 14" xfId="64428"/>
    <cellStyle name="Style 23 3 15" xfId="64429"/>
    <cellStyle name="Style 23 3 16" xfId="64430"/>
    <cellStyle name="Style 23 3 17" xfId="64431"/>
    <cellStyle name="Style 23 3 18" xfId="64432"/>
    <cellStyle name="Style 23 3 19" xfId="64433"/>
    <cellStyle name="Style 23 3 2" xfId="120"/>
    <cellStyle name="Style 23 3 2 10" xfId="64434"/>
    <cellStyle name="Style 23 3 2 11" xfId="64435"/>
    <cellStyle name="Style 23 3 2 2" xfId="64436"/>
    <cellStyle name="Style 23 3 2 2 10" xfId="64437"/>
    <cellStyle name="Style 23 3 2 2 11" xfId="64438"/>
    <cellStyle name="Style 23 3 2 2 12" xfId="64439"/>
    <cellStyle name="Style 23 3 2 2 13" xfId="64440"/>
    <cellStyle name="Style 23 3 2 2 2" xfId="64441"/>
    <cellStyle name="Style 23 3 2 2 2 2" xfId="64442"/>
    <cellStyle name="Style 23 3 2 2 2 2 2" xfId="64443"/>
    <cellStyle name="Style 23 3 2 2 2 3" xfId="64444"/>
    <cellStyle name="Style 23 3 2 2 2 4" xfId="64445"/>
    <cellStyle name="Style 23 3 2 2 3" xfId="64446"/>
    <cellStyle name="Style 23 3 2 2 3 2" xfId="64447"/>
    <cellStyle name="Style 23 3 2 2 3 3" xfId="64448"/>
    <cellStyle name="Style 23 3 2 2 4" xfId="64449"/>
    <cellStyle name="Style 23 3 2 2 4 2" xfId="64450"/>
    <cellStyle name="Style 23 3 2 2 5" xfId="64451"/>
    <cellStyle name="Style 23 3 2 2 5 2" xfId="64452"/>
    <cellStyle name="Style 23 3 2 2 6" xfId="64453"/>
    <cellStyle name="Style 23 3 2 2 7" xfId="64454"/>
    <cellStyle name="Style 23 3 2 2 8" xfId="64455"/>
    <cellStyle name="Style 23 3 2 2 9" xfId="64456"/>
    <cellStyle name="Style 23 3 2 3" xfId="64457"/>
    <cellStyle name="Style 23 3 2 3 10" xfId="64458"/>
    <cellStyle name="Style 23 3 2 3 11" xfId="64459"/>
    <cellStyle name="Style 23 3 2 3 2" xfId="64460"/>
    <cellStyle name="Style 23 3 2 3 2 2" xfId="64461"/>
    <cellStyle name="Style 23 3 2 3 3" xfId="64462"/>
    <cellStyle name="Style 23 3 2 3 3 2" xfId="64463"/>
    <cellStyle name="Style 23 3 2 3 4" xfId="64464"/>
    <cellStyle name="Style 23 3 2 3 5" xfId="64465"/>
    <cellStyle name="Style 23 3 2 3 6" xfId="64466"/>
    <cellStyle name="Style 23 3 2 3 7" xfId="64467"/>
    <cellStyle name="Style 23 3 2 3 8" xfId="64468"/>
    <cellStyle name="Style 23 3 2 3 9" xfId="64469"/>
    <cellStyle name="Style 23 3 2 4" xfId="64470"/>
    <cellStyle name="Style 23 3 2 4 10" xfId="64471"/>
    <cellStyle name="Style 23 3 2 4 11" xfId="64472"/>
    <cellStyle name="Style 23 3 2 4 2" xfId="64473"/>
    <cellStyle name="Style 23 3 2 4 2 2" xfId="64474"/>
    <cellStyle name="Style 23 3 2 4 3" xfId="64475"/>
    <cellStyle name="Style 23 3 2 4 4" xfId="64476"/>
    <cellStyle name="Style 23 3 2 4 5" xfId="64477"/>
    <cellStyle name="Style 23 3 2 4 6" xfId="64478"/>
    <cellStyle name="Style 23 3 2 4 7" xfId="64479"/>
    <cellStyle name="Style 23 3 2 4 8" xfId="64480"/>
    <cellStyle name="Style 23 3 2 4 9" xfId="64481"/>
    <cellStyle name="Style 23 3 2 5" xfId="64482"/>
    <cellStyle name="Style 23 3 2 5 2" xfId="64483"/>
    <cellStyle name="Style 23 3 2 5 3" xfId="64484"/>
    <cellStyle name="Style 23 3 2 6" xfId="64485"/>
    <cellStyle name="Style 23 3 2 6 2" xfId="64486"/>
    <cellStyle name="Style 23 3 2 7" xfId="64487"/>
    <cellStyle name="Style 23 3 2 8" xfId="64488"/>
    <cellStyle name="Style 23 3 2 9" xfId="64489"/>
    <cellStyle name="Style 23 3 20" xfId="64490"/>
    <cellStyle name="Style 23 3 21" xfId="64491"/>
    <cellStyle name="Style 23 3 22" xfId="64492"/>
    <cellStyle name="Style 23 3 23" xfId="64493"/>
    <cellStyle name="Style 23 3 24" xfId="64494"/>
    <cellStyle name="Style 23 3 25" xfId="64495"/>
    <cellStyle name="Style 23 3 3" xfId="9759"/>
    <cellStyle name="Style 23 3 3 10" xfId="64496"/>
    <cellStyle name="Style 23 3 3 11" xfId="64497"/>
    <cellStyle name="Style 23 3 3 2" xfId="64498"/>
    <cellStyle name="Style 23 3 3 2 10" xfId="64499"/>
    <cellStyle name="Style 23 3 3 2 11" xfId="64500"/>
    <cellStyle name="Style 23 3 3 2 12" xfId="64501"/>
    <cellStyle name="Style 23 3 3 2 13" xfId="64502"/>
    <cellStyle name="Style 23 3 3 2 2" xfId="64503"/>
    <cellStyle name="Style 23 3 3 2 2 2" xfId="64504"/>
    <cellStyle name="Style 23 3 3 2 2 2 2" xfId="64505"/>
    <cellStyle name="Style 23 3 3 2 2 3" xfId="64506"/>
    <cellStyle name="Style 23 3 3 2 2 4" xfId="64507"/>
    <cellStyle name="Style 23 3 3 2 3" xfId="64508"/>
    <cellStyle name="Style 23 3 3 2 3 2" xfId="64509"/>
    <cellStyle name="Style 23 3 3 2 3 3" xfId="64510"/>
    <cellStyle name="Style 23 3 3 2 4" xfId="64511"/>
    <cellStyle name="Style 23 3 3 2 4 2" xfId="64512"/>
    <cellStyle name="Style 23 3 3 2 5" xfId="64513"/>
    <cellStyle name="Style 23 3 3 2 5 2" xfId="64514"/>
    <cellStyle name="Style 23 3 3 2 6" xfId="64515"/>
    <cellStyle name="Style 23 3 3 2 7" xfId="64516"/>
    <cellStyle name="Style 23 3 3 2 8" xfId="64517"/>
    <cellStyle name="Style 23 3 3 2 9" xfId="64518"/>
    <cellStyle name="Style 23 3 3 3" xfId="64519"/>
    <cellStyle name="Style 23 3 3 3 10" xfId="64520"/>
    <cellStyle name="Style 23 3 3 3 11" xfId="64521"/>
    <cellStyle name="Style 23 3 3 3 2" xfId="64522"/>
    <cellStyle name="Style 23 3 3 3 2 2" xfId="64523"/>
    <cellStyle name="Style 23 3 3 3 3" xfId="64524"/>
    <cellStyle name="Style 23 3 3 3 3 2" xfId="64525"/>
    <cellStyle name="Style 23 3 3 3 4" xfId="64526"/>
    <cellStyle name="Style 23 3 3 3 5" xfId="64527"/>
    <cellStyle name="Style 23 3 3 3 6" xfId="64528"/>
    <cellStyle name="Style 23 3 3 3 7" xfId="64529"/>
    <cellStyle name="Style 23 3 3 3 8" xfId="64530"/>
    <cellStyle name="Style 23 3 3 3 9" xfId="64531"/>
    <cellStyle name="Style 23 3 3 4" xfId="64532"/>
    <cellStyle name="Style 23 3 3 4 10" xfId="64533"/>
    <cellStyle name="Style 23 3 3 4 11" xfId="64534"/>
    <cellStyle name="Style 23 3 3 4 2" xfId="64535"/>
    <cellStyle name="Style 23 3 3 4 2 2" xfId="64536"/>
    <cellStyle name="Style 23 3 3 4 3" xfId="64537"/>
    <cellStyle name="Style 23 3 3 4 4" xfId="64538"/>
    <cellStyle name="Style 23 3 3 4 5" xfId="64539"/>
    <cellStyle name="Style 23 3 3 4 6" xfId="64540"/>
    <cellStyle name="Style 23 3 3 4 7" xfId="64541"/>
    <cellStyle name="Style 23 3 3 4 8" xfId="64542"/>
    <cellStyle name="Style 23 3 3 4 9" xfId="64543"/>
    <cellStyle name="Style 23 3 3 5" xfId="64544"/>
    <cellStyle name="Style 23 3 3 5 2" xfId="64545"/>
    <cellStyle name="Style 23 3 3 5 3" xfId="64546"/>
    <cellStyle name="Style 23 3 3 6" xfId="64547"/>
    <cellStyle name="Style 23 3 3 6 2" xfId="64548"/>
    <cellStyle name="Style 23 3 3 7" xfId="64549"/>
    <cellStyle name="Style 23 3 3 8" xfId="64550"/>
    <cellStyle name="Style 23 3 3 9" xfId="64551"/>
    <cellStyle name="Style 23 3 4" xfId="9786"/>
    <cellStyle name="Style 23 3 4 10" xfId="64552"/>
    <cellStyle name="Style 23 3 4 11" xfId="64553"/>
    <cellStyle name="Style 23 3 4 12" xfId="64554"/>
    <cellStyle name="Style 23 3 4 13" xfId="64555"/>
    <cellStyle name="Style 23 3 4 14" xfId="64556"/>
    <cellStyle name="Style 23 3 4 2" xfId="64557"/>
    <cellStyle name="Style 23 3 4 2 2" xfId="64558"/>
    <cellStyle name="Style 23 3 5" xfId="9904"/>
    <cellStyle name="Style 23 4" xfId="9812"/>
    <cellStyle name="Style 24" xfId="4937"/>
    <cellStyle name="Style 24 2" xfId="4938"/>
    <cellStyle name="Style 24 3" xfId="4939"/>
    <cellStyle name="Style 24 4" xfId="4940"/>
    <cellStyle name="Style 24 5" xfId="9905"/>
    <cellStyle name="Style 24 6" xfId="9810"/>
    <cellStyle name="Style 25" xfId="4941"/>
    <cellStyle name="Style 25 2" xfId="4942"/>
    <cellStyle name="Style 25 2 2" xfId="9907"/>
    <cellStyle name="Style 25 2 3" xfId="9808"/>
    <cellStyle name="Style 25 3" xfId="4943"/>
    <cellStyle name="Style 25 4" xfId="9906"/>
    <cellStyle name="Style 25 5" xfId="9809"/>
    <cellStyle name="Style 26" xfId="4944"/>
    <cellStyle name="Style 26 2" xfId="4945"/>
    <cellStyle name="Style 26 3" xfId="4946"/>
    <cellStyle name="Style 26 4" xfId="4947"/>
    <cellStyle name="Style 26 5" xfId="9908"/>
    <cellStyle name="Style 26 6" xfId="980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ColumnHeader 3" xfId="9909"/>
    <cellStyle name="TableColumnHeader 4" xfId="9921"/>
    <cellStyle name="TableHeading" xfId="5048"/>
    <cellStyle name="TableHighlight" xfId="5049"/>
    <cellStyle name="TableNote" xfId="5050"/>
    <cellStyle name="test a style" xfId="5051"/>
    <cellStyle name="test a style 2" xfId="6212"/>
    <cellStyle name="test a style 3" xfId="9910"/>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12" xfId="9797"/>
    <cellStyle name="Total 2 13" xfId="9911"/>
    <cellStyle name="Total 2 14" xfId="9922"/>
    <cellStyle name="Total 2 2" xfId="69"/>
    <cellStyle name="Total 2 2 2" xfId="89"/>
    <cellStyle name="Total 2 2 2 2" xfId="9771"/>
    <cellStyle name="Total 2 2 2 3" xfId="9774"/>
    <cellStyle name="Total 2 2 2 4" xfId="9913"/>
    <cellStyle name="Total 2 2 3" xfId="9757"/>
    <cellStyle name="Total 2 2 4" xfId="9788"/>
    <cellStyle name="Total 2 2 5" xfId="9912"/>
    <cellStyle name="Total 2 2 6" xfId="9923"/>
    <cellStyle name="Total 2 3" xfId="83"/>
    <cellStyle name="Total 2 3 2" xfId="9765"/>
    <cellStyle name="Total 2 3 3" xfId="9780"/>
    <cellStyle name="Total 2 3 4" xfId="9914"/>
    <cellStyle name="Total 2 3 5" xfId="9924"/>
    <cellStyle name="Total 2 4" xfId="5071"/>
    <cellStyle name="Total 2 5" xfId="5072"/>
    <cellStyle name="Total 2 6" xfId="5073"/>
    <cellStyle name="Total 2 7" xfId="5074"/>
    <cellStyle name="Total 2 8" xfId="5075"/>
    <cellStyle name="Total 2 9" xfId="5076"/>
    <cellStyle name="Total 3" xfId="5077"/>
    <cellStyle name="Total 3 2" xfId="9915"/>
    <cellStyle name="Total Bold" xfId="5078"/>
    <cellStyle name="Total Bold 2" xfId="9916"/>
    <cellStyle name="Totals" xfId="5079"/>
    <cellStyle name="Totals 2" xfId="8567"/>
    <cellStyle name="Totals 3" xfId="991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arFormat 3" xfId="9920"/>
    <cellStyle name="Yen" xfId="5103"/>
    <cellStyle name="YesNo" xfId="5104"/>
    <cellStyle name="쬞\?1@" xfId="5105"/>
    <cellStyle name="千位分隔 2" xfId="5106"/>
    <cellStyle name="常规 2" xfId="5107"/>
    <cellStyle name="標準_car_JP" xfId="5108"/>
  </cellStyles>
  <dxfs count="0"/>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 Id="rId30"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18</xdr:row>
      <xdr:rowOff>11206</xdr:rowOff>
    </xdr:from>
    <xdr:to>
      <xdr:col>2</xdr:col>
      <xdr:colOff>7655859</xdr:colOff>
      <xdr:row>25</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33616</xdr:colOff>
      <xdr:row>0</xdr:row>
      <xdr:rowOff>0</xdr:rowOff>
    </xdr:from>
    <xdr:to>
      <xdr:col>4</xdr:col>
      <xdr:colOff>33617</xdr:colOff>
      <xdr:row>1</xdr:row>
      <xdr:rowOff>134469</xdr:rowOff>
    </xdr:to>
    <xdr:grpSp>
      <xdr:nvGrpSpPr>
        <xdr:cNvPr id="4" name="Group 3"/>
        <xdr:cNvGrpSpPr/>
      </xdr:nvGrpSpPr>
      <xdr:grpSpPr>
        <a:xfrm>
          <a:off x="33616" y="0"/>
          <a:ext cx="10915651" cy="2344269"/>
          <a:chOff x="10997237" y="5479676"/>
          <a:chExt cx="8857420" cy="20058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6297705</xdr:colOff>
      <xdr:row>0</xdr:row>
      <xdr:rowOff>1748117</xdr:rowOff>
    </xdr:from>
    <xdr:to>
      <xdr:col>3</xdr:col>
      <xdr:colOff>306481</xdr:colOff>
      <xdr:row>0</xdr:row>
      <xdr:rowOff>1995767</xdr:rowOff>
    </xdr:to>
    <xdr:sp macro="" textlink="">
      <xdr:nvSpPr>
        <xdr:cNvPr id="9" name="TextBox 8"/>
        <xdr:cNvSpPr txBox="1"/>
      </xdr:nvSpPr>
      <xdr:spPr>
        <a:xfrm>
          <a:off x="9043146" y="1748117"/>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8968509" cy="1976967"/>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Inputs-Outputs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01704"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45508</xdr:colOff>
      <xdr:row>0</xdr:row>
      <xdr:rowOff>58212</xdr:rowOff>
    </xdr:from>
    <xdr:to>
      <xdr:col>12</xdr:col>
      <xdr:colOff>21166</xdr:colOff>
      <xdr:row>1</xdr:row>
      <xdr:rowOff>583406</xdr:rowOff>
    </xdr:to>
    <xdr:grpSp>
      <xdr:nvGrpSpPr>
        <xdr:cNvPr id="2" name="Group 1"/>
        <xdr:cNvGrpSpPr/>
      </xdr:nvGrpSpPr>
      <xdr:grpSpPr>
        <a:xfrm>
          <a:off x="45508" y="58212"/>
          <a:ext cx="19501908" cy="2348551"/>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246193"/>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2290" y="5723550"/>
            <a:ext cx="246534"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23441" y="574435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52</xdr:row>
          <xdr:rowOff>19050</xdr:rowOff>
        </xdr:from>
        <xdr:to>
          <xdr:col>2</xdr:col>
          <xdr:colOff>1381125</xdr:colOff>
          <xdr:row>53</xdr:row>
          <xdr:rowOff>161925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55</xdr:row>
          <xdr:rowOff>19050</xdr:rowOff>
        </xdr:from>
        <xdr:to>
          <xdr:col>2</xdr:col>
          <xdr:colOff>1381125</xdr:colOff>
          <xdr:row>56</xdr:row>
          <xdr:rowOff>161925</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58</xdr:row>
          <xdr:rowOff>19050</xdr:rowOff>
        </xdr:from>
        <xdr:to>
          <xdr:col>2</xdr:col>
          <xdr:colOff>1381125</xdr:colOff>
          <xdr:row>59</xdr:row>
          <xdr:rowOff>161925</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61</xdr:row>
          <xdr:rowOff>19050</xdr:rowOff>
        </xdr:from>
        <xdr:to>
          <xdr:col>2</xdr:col>
          <xdr:colOff>1381125</xdr:colOff>
          <xdr:row>62</xdr:row>
          <xdr:rowOff>161925</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64</xdr:row>
          <xdr:rowOff>19050</xdr:rowOff>
        </xdr:from>
        <xdr:to>
          <xdr:col>2</xdr:col>
          <xdr:colOff>1381125</xdr:colOff>
          <xdr:row>65</xdr:row>
          <xdr:rowOff>161925</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906750"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23300" cy="21847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0</xdr:col>
      <xdr:colOff>430863</xdr:colOff>
      <xdr:row>0</xdr:row>
      <xdr:rowOff>323775</xdr:rowOff>
    </xdr:from>
    <xdr:to>
      <xdr:col>13</xdr:col>
      <xdr:colOff>793752</xdr:colOff>
      <xdr:row>1</xdr:row>
      <xdr:rowOff>31748</xdr:rowOff>
    </xdr:to>
    <xdr:grpSp>
      <xdr:nvGrpSpPr>
        <xdr:cNvPr id="3" name="Group 2"/>
        <xdr:cNvGrpSpPr/>
      </xdr:nvGrpSpPr>
      <xdr:grpSpPr>
        <a:xfrm>
          <a:off x="430863" y="323775"/>
          <a:ext cx="15930972" cy="1528306"/>
          <a:chOff x="11176383" y="5668151"/>
          <a:chExt cx="9030930" cy="1347806"/>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3976" y="216648"/>
          <a:ext cx="20251993" cy="2242417"/>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4801" y="134471"/>
          <a:ext cx="20091399"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5073313" cy="1994959"/>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193302</xdr:colOff>
      <xdr:row>0</xdr:row>
      <xdr:rowOff>25774</xdr:rowOff>
    </xdr:from>
    <xdr:to>
      <xdr:col>22</xdr:col>
      <xdr:colOff>133350</xdr:colOff>
      <xdr:row>11</xdr:row>
      <xdr:rowOff>142876</xdr:rowOff>
    </xdr:to>
    <xdr:grpSp>
      <xdr:nvGrpSpPr>
        <xdr:cNvPr id="2" name="Group 1"/>
        <xdr:cNvGrpSpPr/>
      </xdr:nvGrpSpPr>
      <xdr:grpSpPr>
        <a:xfrm>
          <a:off x="193302" y="25774"/>
          <a:ext cx="13444381" cy="22126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347998" cy="378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19050</xdr:colOff>
      <xdr:row>9</xdr:row>
      <xdr:rowOff>0</xdr:rowOff>
    </xdr:from>
    <xdr:to>
      <xdr:col>21</xdr:col>
      <xdr:colOff>382933</xdr:colOff>
      <xdr:row>10</xdr:row>
      <xdr:rowOff>99280</xdr:rowOff>
    </xdr:to>
    <xdr:sp macro="" textlink="">
      <xdr:nvSpPr>
        <xdr:cNvPr id="7" name="TextBox 6"/>
        <xdr:cNvSpPr txBox="1"/>
      </xdr:nvSpPr>
      <xdr:spPr>
        <a:xfrm>
          <a:off x="11601450" y="1714500"/>
          <a:ext cx="1583083"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0159614"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3861375"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2012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0599063"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2013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3313688"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2014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3539906"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1478875"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2016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2017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2018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2019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2020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Rates/A.%20Financial%20Analysis/2018/10.%20October/5.%20Journal%20Entries/LRAMVA/2018%20Q3%20-%20LRAMVA%2020180919%20V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e/Rates/A.%20Financial%20Analysis/2018/12.%20December/5.%20Journal%20Entries/LRAMVA/2018%20Q4%20-%20CDM%20Saving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bdhaliwa/Desktop/2018%20Q3%20-%20LRAMVA%2020180919%20V07_N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
      <sheetName val="2016"/>
      <sheetName val="2017"/>
      <sheetName val="2018 Q3 Energy Savings Kwh"/>
      <sheetName val="2018 Q3 Demand Savings Kw"/>
      <sheetName val="2018 Full Energy Savings Kwh"/>
      <sheetName val="2018 FullYear Demand Savings Kw"/>
      <sheetName val="Check"/>
      <sheetName val="Notes"/>
    </sheetNames>
    <sheetDataSet>
      <sheetData sheetId="0">
        <row r="6">
          <cell r="I6">
            <v>113456.1937668226</v>
          </cell>
        </row>
      </sheetData>
      <sheetData sheetId="1">
        <row r="5">
          <cell r="N5">
            <v>275995.45133448404</v>
          </cell>
        </row>
      </sheetData>
      <sheetData sheetId="2">
        <row r="24">
          <cell r="O24">
            <v>1574623.7615198703</v>
          </cell>
          <cell r="V24">
            <v>0.16391712743449552</v>
          </cell>
          <cell r="Y24">
            <v>1.1031895422624735E-3</v>
          </cell>
          <cell r="AA24">
            <v>0.8349796830232421</v>
          </cell>
        </row>
        <row r="25">
          <cell r="O25">
            <v>3070682.4744220721</v>
          </cell>
          <cell r="V25">
            <v>0.70212765957446821</v>
          </cell>
          <cell r="Y25">
            <v>0.27659574468085085</v>
          </cell>
          <cell r="AB25">
            <v>2.1276595744680837E-2</v>
          </cell>
        </row>
        <row r="26">
          <cell r="O26">
            <v>347668.6547036604</v>
          </cell>
          <cell r="V26">
            <v>0.31918063040972211</v>
          </cell>
          <cell r="Y26">
            <v>1.7482359454890389E-2</v>
          </cell>
          <cell r="AA26">
            <v>0.66333701013538748</v>
          </cell>
        </row>
        <row r="27">
          <cell r="O27">
            <v>21753102.202527337</v>
          </cell>
          <cell r="AD27">
            <v>1</v>
          </cell>
        </row>
        <row r="28">
          <cell r="O28">
            <v>1781169.0006198552</v>
          </cell>
          <cell r="V28">
            <v>0.16468321885203888</v>
          </cell>
          <cell r="Y28">
            <v>0.5995533360441323</v>
          </cell>
          <cell r="AB28">
            <v>0.23576344510382868</v>
          </cell>
        </row>
        <row r="31">
          <cell r="O31">
            <v>3731147.7499999166</v>
          </cell>
          <cell r="AD31">
            <v>1</v>
          </cell>
        </row>
        <row r="32">
          <cell r="O32">
            <v>312865.58590559417</v>
          </cell>
          <cell r="Y32">
            <v>1</v>
          </cell>
        </row>
        <row r="33">
          <cell r="O33">
            <v>397474.43125420006</v>
          </cell>
          <cell r="AD33">
            <v>1</v>
          </cell>
        </row>
        <row r="34">
          <cell r="O34">
            <v>20556973.834585361</v>
          </cell>
        </row>
        <row r="37">
          <cell r="O37">
            <v>195727.28407159922</v>
          </cell>
          <cell r="V37">
            <v>0.57442469545752606</v>
          </cell>
          <cell r="AA37">
            <v>0.42557530454247394</v>
          </cell>
        </row>
        <row r="38">
          <cell r="O38">
            <v>19225380.63013025</v>
          </cell>
          <cell r="V38">
            <v>0.51496591354105048</v>
          </cell>
          <cell r="Y38">
            <v>0.33869317249941999</v>
          </cell>
          <cell r="AA38">
            <v>8.732368098359454E-2</v>
          </cell>
          <cell r="AB38">
            <v>5.8082319328023324E-2</v>
          </cell>
          <cell r="AF38">
            <v>9.3491364791146807E-4</v>
          </cell>
        </row>
        <row r="40">
          <cell r="O40">
            <v>2328515.662103177</v>
          </cell>
          <cell r="V40">
            <v>0.12872268653805591</v>
          </cell>
          <cell r="AA40">
            <v>0.87127731346194415</v>
          </cell>
        </row>
        <row r="42">
          <cell r="O42">
            <v>787353.46149458748</v>
          </cell>
          <cell r="AD42">
            <v>1</v>
          </cell>
        </row>
        <row r="130">
          <cell r="O130">
            <v>132.31383010904105</v>
          </cell>
        </row>
        <row r="131">
          <cell r="O131">
            <v>136.39661625935477</v>
          </cell>
        </row>
        <row r="132">
          <cell r="O132">
            <v>51.506513642133712</v>
          </cell>
        </row>
        <row r="133">
          <cell r="O133">
            <v>1508.584710375153</v>
          </cell>
        </row>
        <row r="134">
          <cell r="O134">
            <v>325.70106625794836</v>
          </cell>
        </row>
        <row r="137">
          <cell r="O137">
            <v>1077.6099000000168</v>
          </cell>
        </row>
        <row r="138">
          <cell r="O138">
            <v>38.063303476627496</v>
          </cell>
        </row>
        <row r="139">
          <cell r="O139">
            <v>88.114188200000072</v>
          </cell>
        </row>
        <row r="140">
          <cell r="O140">
            <v>1409.83</v>
          </cell>
        </row>
        <row r="143">
          <cell r="O143">
            <v>6.5844401758588695</v>
          </cell>
        </row>
        <row r="144">
          <cell r="O144">
            <v>3007.1682883188773</v>
          </cell>
        </row>
        <row r="146">
          <cell r="O146">
            <v>458.5172355712682</v>
          </cell>
        </row>
        <row r="148">
          <cell r="O148">
            <v>59.786031392397817</v>
          </cell>
        </row>
      </sheetData>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Z"/>
      <sheetName val="HRZ"/>
      <sheetName val="BRZ"/>
      <sheetName val="PRZ"/>
      <sheetName val="Summary"/>
    </sheetNames>
    <sheetDataSet>
      <sheetData sheetId="0">
        <row r="631">
          <cell r="Y631">
            <v>1</v>
          </cell>
        </row>
        <row r="650">
          <cell r="AA650">
            <v>1</v>
          </cell>
        </row>
        <row r="653">
          <cell r="Z653">
            <v>0</v>
          </cell>
          <cell r="AB653">
            <v>1</v>
          </cell>
        </row>
        <row r="659">
          <cell r="AA659">
            <v>0</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
      <sheetName val="2016"/>
      <sheetName val="2017"/>
      <sheetName val="2018 Q3 Energy Savings Kwh"/>
      <sheetName val="2018 Q3 Demand Savings Kw"/>
      <sheetName val="2018 Full Energy Savings Kwh"/>
      <sheetName val="2018 FullYear Demand Savings Kw"/>
      <sheetName val="Check"/>
      <sheetName val="Notes"/>
    </sheetNames>
    <sheetDataSet>
      <sheetData sheetId="0">
        <row r="12">
          <cell r="E12">
            <v>186641.85110187228</v>
          </cell>
          <cell r="F12">
            <v>1418215.2285339923</v>
          </cell>
        </row>
        <row r="24">
          <cell r="E24">
            <v>37.754027466414037</v>
          </cell>
          <cell r="F24">
            <v>256.73806339249364</v>
          </cell>
        </row>
        <row r="36">
          <cell r="E36">
            <v>186641.85110187228</v>
          </cell>
          <cell r="F36">
            <v>1461576.3979019762</v>
          </cell>
        </row>
        <row r="44">
          <cell r="E44">
            <v>22.376257595924173</v>
          </cell>
          <cell r="F44">
            <v>90.859719734935524</v>
          </cell>
          <cell r="G44">
            <v>5.86243907275189</v>
          </cell>
          <cell r="H44">
            <v>49.455300647263691</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zoomScaleNormal="100" workbookViewId="0">
      <selection activeCell="E58" sqref="E58"/>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44" t="s">
        <v>175</v>
      </c>
      <c r="C3" s="744"/>
    </row>
    <row r="4" spans="1:3" ht="21" customHeight="1"/>
    <row r="5" spans="1:3" s="30" customFormat="1" ht="25.5" customHeight="1">
      <c r="B5" s="62" t="s">
        <v>424</v>
      </c>
      <c r="C5" s="62" t="s">
        <v>174</v>
      </c>
    </row>
    <row r="6" spans="1:3" s="190" customFormat="1" ht="48" customHeight="1">
      <c r="A6" s="258"/>
      <c r="B6" s="665" t="s">
        <v>171</v>
      </c>
      <c r="C6" s="674" t="s">
        <v>561</v>
      </c>
    </row>
    <row r="7" spans="1:3" s="190" customFormat="1" ht="27.75" customHeight="1">
      <c r="A7" s="258"/>
      <c r="B7" s="657" t="s">
        <v>625</v>
      </c>
      <c r="C7" s="675" t="s">
        <v>656</v>
      </c>
    </row>
    <row r="8" spans="1:3" s="190" customFormat="1" ht="32.25" customHeight="1">
      <c r="B8" s="657" t="s">
        <v>371</v>
      </c>
      <c r="C8" s="259" t="s">
        <v>562</v>
      </c>
    </row>
    <row r="9" spans="1:3" s="190" customFormat="1" ht="27.75" customHeight="1">
      <c r="B9" s="657" t="s">
        <v>170</v>
      </c>
      <c r="C9" s="259" t="s">
        <v>563</v>
      </c>
    </row>
    <row r="10" spans="1:3" s="190" customFormat="1" ht="26.25" customHeight="1">
      <c r="B10" s="676" t="s">
        <v>372</v>
      </c>
      <c r="C10" s="260" t="s">
        <v>564</v>
      </c>
    </row>
    <row r="11" spans="1:3" s="190" customFormat="1" ht="39.75" customHeight="1">
      <c r="B11" s="657" t="s">
        <v>373</v>
      </c>
      <c r="C11" s="259" t="s">
        <v>565</v>
      </c>
    </row>
    <row r="12" spans="1:3" s="190" customFormat="1" ht="18" customHeight="1">
      <c r="B12" s="657" t="s">
        <v>374</v>
      </c>
      <c r="C12" s="259" t="s">
        <v>541</v>
      </c>
    </row>
    <row r="13" spans="1:3" s="190" customFormat="1" ht="13.5" customHeight="1">
      <c r="B13" s="657"/>
      <c r="C13" s="577"/>
    </row>
    <row r="14" spans="1:3" s="190" customFormat="1" ht="18" customHeight="1">
      <c r="B14" s="657" t="s">
        <v>553</v>
      </c>
      <c r="C14" s="577" t="s">
        <v>609</v>
      </c>
    </row>
    <row r="15" spans="1:3" s="190" customFormat="1">
      <c r="B15" s="257"/>
      <c r="C15" s="257"/>
    </row>
    <row r="16" spans="1:3" s="105" customFormat="1" ht="15.75">
      <c r="B16" s="190"/>
    </row>
    <row r="17" spans="2:2" s="32" customFormat="1">
      <c r="B17"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2" location="'6.  Carrying Charges'!Print_Area" display="6.  Carrying Charges"/>
    <hyperlink ref="B11" location="'5.  2015-2020 LRAM'!Print_Area" display="5.  2015-2020 LRAM"/>
    <hyperlink ref="B10" location="'4.  2011-2014 LRAM'!Print_Area" display="4.  2011-2014 LRAM"/>
    <hyperlink ref="B14" location="'7. Persistence Data'!A1" display="7.  Persistence Data"/>
    <hyperlink ref="B7" location="'1-a.  Summary of Changes'!A1" display="1-a.  Summary of Changes"/>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5"/>
  <sheetViews>
    <sheetView topLeftCell="A16" zoomScale="90" zoomScaleNormal="90" workbookViewId="0">
      <selection activeCell="E58" sqref="E58"/>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48"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46" t="s">
        <v>658</v>
      </c>
      <c r="C3" s="747"/>
      <c r="D3" s="747"/>
      <c r="E3" s="747"/>
      <c r="F3" s="748"/>
      <c r="G3" s="125"/>
    </row>
    <row r="4" spans="2:20" ht="16.5" customHeight="1">
      <c r="B4" s="749"/>
      <c r="C4" s="750"/>
      <c r="D4" s="750"/>
      <c r="E4" s="750"/>
      <c r="F4" s="751"/>
      <c r="G4" s="125"/>
    </row>
    <row r="5" spans="2:20" ht="71.25" customHeight="1">
      <c r="B5" s="749"/>
      <c r="C5" s="750"/>
      <c r="D5" s="750"/>
      <c r="E5" s="750"/>
      <c r="F5" s="751"/>
      <c r="G5" s="125"/>
    </row>
    <row r="6" spans="2:20" ht="21.75" customHeight="1">
      <c r="B6" s="752"/>
      <c r="C6" s="753"/>
      <c r="D6" s="753"/>
      <c r="E6" s="753"/>
      <c r="F6" s="754"/>
      <c r="G6" s="125"/>
    </row>
    <row r="8" spans="2:20" ht="21">
      <c r="B8" s="745" t="s">
        <v>494</v>
      </c>
      <c r="C8" s="745"/>
      <c r="D8" s="745"/>
      <c r="E8" s="745"/>
      <c r="F8" s="745"/>
      <c r="G8" s="745"/>
    </row>
    <row r="9" spans="2:20" ht="24.75" customHeight="1" thickBot="1">
      <c r="B9" s="116"/>
      <c r="C9" s="116"/>
      <c r="D9" s="116"/>
      <c r="E9" s="116"/>
      <c r="F9" s="116"/>
      <c r="G9" s="121"/>
    </row>
    <row r="10" spans="2:20" ht="27.75" customHeight="1" thickBot="1">
      <c r="B10" s="119" t="s">
        <v>172</v>
      </c>
      <c r="C10" s="104" t="s">
        <v>410</v>
      </c>
      <c r="D10" s="116"/>
      <c r="E10" s="116"/>
      <c r="F10" s="116"/>
      <c r="G10" s="121"/>
    </row>
    <row r="11" spans="2:20">
      <c r="B11" s="116"/>
      <c r="C11" s="116"/>
      <c r="D11" s="116"/>
      <c r="E11" s="116"/>
      <c r="F11" s="116"/>
      <c r="G11" s="121"/>
    </row>
    <row r="12" spans="2:20" s="9" customFormat="1" ht="31.5" customHeight="1" thickBot="1">
      <c r="B12" s="85" t="s">
        <v>608</v>
      </c>
      <c r="G12" s="28"/>
      <c r="L12" s="33"/>
      <c r="M12" s="33"/>
      <c r="N12" s="33"/>
      <c r="O12" s="33"/>
      <c r="P12" s="33"/>
      <c r="Q12" s="70"/>
      <c r="S12" s="8"/>
      <c r="T12" s="8"/>
    </row>
    <row r="13" spans="2:20" s="9" customFormat="1" ht="26.25" customHeight="1" thickBot="1">
      <c r="B13" s="104" t="s">
        <v>420</v>
      </c>
      <c r="C13" s="127" t="s">
        <v>657</v>
      </c>
      <c r="G13" s="111"/>
      <c r="L13" s="33"/>
      <c r="M13" s="33"/>
      <c r="N13" s="33"/>
      <c r="O13" s="33"/>
      <c r="P13" s="33"/>
      <c r="Q13" s="70"/>
      <c r="S13" s="8"/>
      <c r="T13" s="8"/>
    </row>
    <row r="14" spans="2:20" s="9" customFormat="1" ht="26.25" customHeight="1" thickBot="1">
      <c r="B14" s="104" t="s">
        <v>420</v>
      </c>
      <c r="C14" s="180" t="s">
        <v>636</v>
      </c>
      <c r="G14" s="126"/>
      <c r="L14" s="33"/>
      <c r="M14" s="33"/>
      <c r="N14" s="33"/>
      <c r="O14" s="33"/>
      <c r="P14" s="33"/>
      <c r="Q14" s="70"/>
      <c r="S14" s="8"/>
      <c r="T14" s="8"/>
    </row>
    <row r="15" spans="2:20" s="9" customFormat="1" ht="26.25" customHeight="1" thickBot="1">
      <c r="B15" s="104" t="s">
        <v>420</v>
      </c>
      <c r="C15" s="180" t="s">
        <v>659</v>
      </c>
      <c r="G15" s="126"/>
      <c r="L15" s="33"/>
      <c r="M15" s="33"/>
      <c r="N15" s="33"/>
      <c r="O15" s="33"/>
      <c r="P15" s="33"/>
      <c r="Q15" s="70"/>
      <c r="S15" s="8"/>
      <c r="T15" s="8"/>
    </row>
    <row r="16" spans="2:20" s="9" customFormat="1" ht="26.25" customHeight="1" thickBot="1">
      <c r="B16" s="104" t="s">
        <v>420</v>
      </c>
      <c r="C16" s="180" t="s">
        <v>637</v>
      </c>
      <c r="G16" s="126"/>
      <c r="L16" s="33"/>
      <c r="M16" s="33"/>
      <c r="N16" s="33"/>
      <c r="O16" s="33"/>
      <c r="P16" s="33"/>
      <c r="Q16" s="70"/>
      <c r="S16" s="8"/>
      <c r="T16" s="8"/>
    </row>
    <row r="17" spans="2:20" s="9" customFormat="1" ht="26.25" customHeight="1" thickBot="1">
      <c r="B17" s="104" t="s">
        <v>420</v>
      </c>
      <c r="C17" s="127" t="s">
        <v>638</v>
      </c>
      <c r="G17" s="111"/>
      <c r="L17" s="33"/>
      <c r="M17" s="33"/>
      <c r="N17" s="33"/>
      <c r="O17" s="33"/>
      <c r="P17" s="33"/>
      <c r="Q17" s="70"/>
      <c r="S17" s="8"/>
      <c r="T17" s="8"/>
    </row>
    <row r="18" spans="2:20" s="9" customFormat="1" ht="26.25" customHeight="1" thickBot="1">
      <c r="B18" s="104" t="s">
        <v>420</v>
      </c>
      <c r="C18" s="127" t="s">
        <v>660</v>
      </c>
      <c r="G18" s="126"/>
      <c r="L18" s="33"/>
      <c r="M18" s="33"/>
      <c r="N18" s="33"/>
      <c r="O18" s="33"/>
      <c r="P18" s="33"/>
      <c r="Q18" s="70"/>
      <c r="S18" s="8"/>
      <c r="T18" s="8"/>
    </row>
    <row r="19" spans="2:20" s="9" customFormat="1" ht="26.25" customHeight="1" thickBot="1">
      <c r="B19" s="104"/>
      <c r="C19" s="127" t="s">
        <v>629</v>
      </c>
      <c r="G19" s="126"/>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62" t="s">
        <v>612</v>
      </c>
      <c r="C21" s="262" t="s">
        <v>476</v>
      </c>
      <c r="D21" s="262" t="s">
        <v>452</v>
      </c>
      <c r="E21" s="262" t="s">
        <v>443</v>
      </c>
      <c r="F21" s="262" t="s">
        <v>626</v>
      </c>
      <c r="G21" s="40"/>
      <c r="M21" s="25"/>
      <c r="T21" s="25"/>
    </row>
    <row r="22" spans="2:20" s="17" customFormat="1" ht="15" customHeight="1">
      <c r="B22" s="182"/>
      <c r="C22" s="641"/>
      <c r="D22" s="183"/>
      <c r="E22" s="184"/>
      <c r="F22" s="189"/>
      <c r="G22" s="185"/>
      <c r="M22" s="25"/>
      <c r="T22" s="25"/>
    </row>
    <row r="23" spans="2:20" s="17" customFormat="1" ht="23.25" customHeight="1">
      <c r="B23" s="645" t="s">
        <v>616</v>
      </c>
      <c r="C23" s="640" t="s">
        <v>441</v>
      </c>
      <c r="D23" s="187" t="s">
        <v>447</v>
      </c>
      <c r="E23" s="182" t="s">
        <v>449</v>
      </c>
      <c r="F23" s="187" t="s">
        <v>453</v>
      </c>
      <c r="G23" s="185"/>
      <c r="M23" s="25"/>
      <c r="T23" s="25"/>
    </row>
    <row r="24" spans="2:20" s="17" customFormat="1" ht="23.25" customHeight="1">
      <c r="B24" s="643" t="s">
        <v>463</v>
      </c>
      <c r="C24" s="640" t="s">
        <v>442</v>
      </c>
      <c r="D24" s="187" t="s">
        <v>448</v>
      </c>
      <c r="E24" s="182" t="s">
        <v>449</v>
      </c>
      <c r="F24" s="187" t="s">
        <v>453</v>
      </c>
      <c r="G24" s="185"/>
      <c r="M24" s="25"/>
      <c r="T24" s="25"/>
    </row>
    <row r="25" spans="2:20" s="17" customFormat="1" ht="23.25" customHeight="1">
      <c r="B25" s="643" t="s">
        <v>460</v>
      </c>
      <c r="C25" s="640" t="s">
        <v>442</v>
      </c>
      <c r="D25" s="187" t="s">
        <v>450</v>
      </c>
      <c r="E25" s="182" t="s">
        <v>449</v>
      </c>
      <c r="F25" s="187" t="s">
        <v>453</v>
      </c>
      <c r="G25" s="185"/>
      <c r="M25" s="25"/>
      <c r="T25" s="25"/>
    </row>
    <row r="26" spans="2:20" s="17" customFormat="1" ht="23.25" customHeight="1">
      <c r="B26" s="644" t="s">
        <v>461</v>
      </c>
      <c r="C26" s="640" t="s">
        <v>441</v>
      </c>
      <c r="D26" s="187" t="s">
        <v>451</v>
      </c>
      <c r="E26" s="182" t="s">
        <v>210</v>
      </c>
      <c r="F26" s="189"/>
      <c r="G26" s="185"/>
      <c r="M26" s="25"/>
      <c r="T26" s="25"/>
    </row>
    <row r="27" spans="2:20" s="17" customFormat="1" ht="23.25" customHeight="1">
      <c r="B27" s="645" t="s">
        <v>614</v>
      </c>
      <c r="C27" s="640" t="s">
        <v>441</v>
      </c>
      <c r="D27" s="187"/>
      <c r="E27" s="182"/>
      <c r="F27" s="189"/>
      <c r="G27" s="185"/>
      <c r="M27" s="25"/>
      <c r="T27" s="25"/>
    </row>
    <row r="28" spans="2:20" s="17" customFormat="1" ht="23.25" customHeight="1">
      <c r="B28" s="646" t="s">
        <v>615</v>
      </c>
      <c r="C28" s="640" t="s">
        <v>441</v>
      </c>
      <c r="D28" s="186" t="s">
        <v>610</v>
      </c>
      <c r="E28" s="182"/>
      <c r="F28" s="189"/>
      <c r="G28" s="185"/>
      <c r="M28" s="25"/>
      <c r="T28" s="25"/>
    </row>
    <row r="29" spans="2:20" s="17" customFormat="1" ht="23.25" customHeight="1">
      <c r="B29" s="644" t="s">
        <v>462</v>
      </c>
      <c r="C29" s="640" t="s">
        <v>444</v>
      </c>
      <c r="D29" s="187" t="s">
        <v>495</v>
      </c>
      <c r="E29" s="182" t="s">
        <v>464</v>
      </c>
      <c r="F29" s="189"/>
      <c r="G29" s="185"/>
      <c r="M29" s="25"/>
      <c r="T29" s="25"/>
    </row>
    <row r="30" spans="2:20" s="17" customFormat="1" ht="23.25" customHeight="1">
      <c r="B30" s="646" t="s">
        <v>457</v>
      </c>
      <c r="C30" s="640" t="s">
        <v>441</v>
      </c>
      <c r="D30" s="187"/>
      <c r="E30" s="182"/>
      <c r="F30" s="187" t="s">
        <v>411</v>
      </c>
      <c r="G30" s="185"/>
      <c r="M30" s="25"/>
      <c r="T30" s="25"/>
    </row>
    <row r="31" spans="2:20" s="17" customFormat="1" ht="23.25" customHeight="1">
      <c r="B31" s="644" t="s">
        <v>209</v>
      </c>
      <c r="C31" s="640" t="s">
        <v>446</v>
      </c>
      <c r="D31" s="187" t="s">
        <v>628</v>
      </c>
      <c r="E31" s="184"/>
      <c r="F31" s="187" t="s">
        <v>627</v>
      </c>
      <c r="G31" s="167"/>
      <c r="M31" s="25"/>
    </row>
    <row r="32" spans="2:20" s="108" customFormat="1" ht="23.25" customHeight="1">
      <c r="B32" s="647" t="s">
        <v>611</v>
      </c>
      <c r="C32" s="642" t="s">
        <v>445</v>
      </c>
      <c r="D32" s="210"/>
      <c r="E32" s="147"/>
      <c r="F32" s="210"/>
      <c r="G32" s="211"/>
      <c r="M32" s="25"/>
    </row>
    <row r="33" spans="2:13" s="17" customFormat="1" ht="23.25" customHeight="1">
      <c r="B33" s="105"/>
      <c r="C33" s="181"/>
      <c r="D33" s="181"/>
      <c r="E33" s="181"/>
      <c r="G33" s="167"/>
      <c r="M33" s="25"/>
    </row>
    <row r="34" spans="2:13" s="17" customFormat="1">
      <c r="B34" s="188"/>
      <c r="C34" s="181"/>
      <c r="D34" s="181"/>
      <c r="E34" s="181"/>
      <c r="G34" s="167"/>
      <c r="M34" s="25"/>
    </row>
    <row r="35" spans="2:13">
      <c r="C35" s="10"/>
      <c r="D35" s="10"/>
      <c r="E35" s="10"/>
    </row>
  </sheetData>
  <mergeCells count="2">
    <mergeCell ref="B8:G8"/>
    <mergeCell ref="B3:F6"/>
  </mergeCells>
  <pageMargins left="0.7" right="0.7" top="0.75" bottom="0.75" header="0.3" footer="0.3"/>
  <pageSetup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120" zoomScaleNormal="120" workbookViewId="0">
      <selection activeCell="E30" sqref="E30"/>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16384" width="9.140625" style="12"/>
  </cols>
  <sheetData>
    <row r="1" spans="1:6">
      <c r="A1" s="8" t="s">
        <v>415</v>
      </c>
      <c r="B1" s="8" t="s">
        <v>41</v>
      </c>
      <c r="C1" s="122" t="s">
        <v>237</v>
      </c>
      <c r="D1" s="8" t="s">
        <v>419</v>
      </c>
      <c r="E1" s="122" t="s">
        <v>455</v>
      </c>
      <c r="F1" s="122" t="s">
        <v>622</v>
      </c>
    </row>
    <row r="2" spans="1:6">
      <c r="A2" s="12" t="s">
        <v>29</v>
      </c>
      <c r="B2" s="12" t="s">
        <v>27</v>
      </c>
      <c r="C2" s="10">
        <v>2006</v>
      </c>
      <c r="D2" s="12" t="s">
        <v>420</v>
      </c>
      <c r="E2" s="10">
        <f>'2. LRAMVA Threshold'!D9</f>
        <v>2013</v>
      </c>
      <c r="F2" s="26" t="s">
        <v>171</v>
      </c>
    </row>
    <row r="3" spans="1:6">
      <c r="A3" s="12" t="s">
        <v>375</v>
      </c>
      <c r="B3" s="12" t="s">
        <v>27</v>
      </c>
      <c r="C3" s="10">
        <v>2007</v>
      </c>
      <c r="D3" s="12" t="s">
        <v>421</v>
      </c>
      <c r="E3" s="10">
        <f>'2. LRAMVA Threshold'!D24</f>
        <v>2013</v>
      </c>
      <c r="F3" s="12" t="s">
        <v>623</v>
      </c>
    </row>
    <row r="4" spans="1:6">
      <c r="A4" s="12" t="s">
        <v>376</v>
      </c>
      <c r="B4" s="12" t="s">
        <v>28</v>
      </c>
      <c r="C4" s="10">
        <v>2008</v>
      </c>
      <c r="D4" s="12" t="s">
        <v>422</v>
      </c>
      <c r="F4" s="12" t="s">
        <v>170</v>
      </c>
    </row>
    <row r="5" spans="1:6">
      <c r="A5" s="12" t="s">
        <v>377</v>
      </c>
      <c r="B5" s="12" t="s">
        <v>28</v>
      </c>
      <c r="C5" s="10">
        <v>2009</v>
      </c>
      <c r="F5" s="12" t="s">
        <v>372</v>
      </c>
    </row>
    <row r="6" spans="1:6">
      <c r="A6" s="12" t="s">
        <v>378</v>
      </c>
      <c r="B6" s="12" t="s">
        <v>28</v>
      </c>
      <c r="C6" s="10">
        <v>2010</v>
      </c>
      <c r="F6" s="12" t="s">
        <v>373</v>
      </c>
    </row>
    <row r="7" spans="1:6">
      <c r="A7" s="12" t="s">
        <v>379</v>
      </c>
      <c r="B7" s="12" t="s">
        <v>28</v>
      </c>
      <c r="C7" s="10">
        <v>2011</v>
      </c>
      <c r="F7" s="12" t="s">
        <v>374</v>
      </c>
    </row>
    <row r="8" spans="1:6">
      <c r="A8" s="12" t="s">
        <v>380</v>
      </c>
      <c r="B8" s="12" t="s">
        <v>28</v>
      </c>
      <c r="C8" s="10">
        <v>2012</v>
      </c>
      <c r="F8" s="12" t="s">
        <v>632</v>
      </c>
    </row>
    <row r="9" spans="1:6">
      <c r="A9" s="12" t="s">
        <v>381</v>
      </c>
      <c r="B9" s="12" t="s">
        <v>28</v>
      </c>
      <c r="C9" s="10">
        <v>2013</v>
      </c>
    </row>
    <row r="10" spans="1:6">
      <c r="A10" s="12" t="s">
        <v>382</v>
      </c>
      <c r="B10" s="12" t="s">
        <v>28</v>
      </c>
      <c r="C10" s="10">
        <v>2014</v>
      </c>
    </row>
    <row r="11" spans="1:6">
      <c r="A11" s="12" t="s">
        <v>383</v>
      </c>
      <c r="B11" s="12" t="s">
        <v>28</v>
      </c>
      <c r="C11" s="10">
        <v>2015</v>
      </c>
    </row>
    <row r="12" spans="1:6">
      <c r="A12" s="12" t="s">
        <v>384</v>
      </c>
      <c r="B12" s="12" t="s">
        <v>28</v>
      </c>
      <c r="C12" s="10">
        <v>2016</v>
      </c>
    </row>
    <row r="13" spans="1:6">
      <c r="A13" s="12" t="s">
        <v>385</v>
      </c>
      <c r="B13" s="12" t="s">
        <v>28</v>
      </c>
      <c r="C13" s="10">
        <v>2017</v>
      </c>
    </row>
    <row r="14" spans="1:6">
      <c r="A14" s="12" t="s">
        <v>386</v>
      </c>
      <c r="B14" s="12" t="s">
        <v>28</v>
      </c>
      <c r="C14" s="10">
        <v>2018</v>
      </c>
    </row>
    <row r="15" spans="1:6">
      <c r="A15" s="12" t="s">
        <v>387</v>
      </c>
      <c r="B15" s="12" t="s">
        <v>28</v>
      </c>
      <c r="C15" s="10">
        <v>2019</v>
      </c>
    </row>
    <row r="16" spans="1:6">
      <c r="A16" s="12" t="s">
        <v>388</v>
      </c>
      <c r="B16" s="12" t="s">
        <v>28</v>
      </c>
      <c r="C16" s="10">
        <v>2020</v>
      </c>
    </row>
    <row r="17" spans="1:2">
      <c r="A17" s="12" t="s">
        <v>389</v>
      </c>
      <c r="B17" s="12" t="s">
        <v>28</v>
      </c>
    </row>
    <row r="18" spans="1:2">
      <c r="A18" s="12" t="s">
        <v>390</v>
      </c>
      <c r="B18" s="12" t="s">
        <v>28</v>
      </c>
    </row>
    <row r="19" spans="1:2">
      <c r="A19" s="12" t="s">
        <v>391</v>
      </c>
      <c r="B19" s="12" t="s">
        <v>28</v>
      </c>
    </row>
    <row r="20" spans="1:2">
      <c r="A20" s="12" t="s">
        <v>392</v>
      </c>
      <c r="B20" s="12" t="s">
        <v>28</v>
      </c>
    </row>
    <row r="21" spans="1:2">
      <c r="A21" s="12" t="s">
        <v>393</v>
      </c>
      <c r="B21" s="12" t="s">
        <v>28</v>
      </c>
    </row>
    <row r="22" spans="1:2">
      <c r="A22" s="12" t="s">
        <v>394</v>
      </c>
      <c r="B22" s="12" t="s">
        <v>28</v>
      </c>
    </row>
    <row r="23" spans="1:2">
      <c r="A23" s="12" t="s">
        <v>395</v>
      </c>
      <c r="B23" s="12" t="s">
        <v>28</v>
      </c>
    </row>
    <row r="24" spans="1:2">
      <c r="A24" s="12" t="s">
        <v>396</v>
      </c>
      <c r="B24" s="12" t="s">
        <v>28</v>
      </c>
    </row>
    <row r="25" spans="1:2">
      <c r="A25" s="12" t="s">
        <v>397</v>
      </c>
      <c r="B25" s="12" t="s">
        <v>28</v>
      </c>
    </row>
    <row r="26" spans="1:2">
      <c r="A26" s="12" t="s">
        <v>32</v>
      </c>
      <c r="B26" s="12" t="s">
        <v>27</v>
      </c>
    </row>
    <row r="27" spans="1:2">
      <c r="A27" s="12" t="s">
        <v>398</v>
      </c>
      <c r="B27" s="12" t="s">
        <v>28</v>
      </c>
    </row>
    <row r="28" spans="1:2">
      <c r="A28" s="12" t="s">
        <v>399</v>
      </c>
      <c r="B28" s="12" t="s">
        <v>28</v>
      </c>
    </row>
    <row r="29" spans="1:2">
      <c r="A29" s="12" t="s">
        <v>400</v>
      </c>
      <c r="B29" s="12" t="s">
        <v>28</v>
      </c>
    </row>
    <row r="30" spans="1:2">
      <c r="A30" s="12" t="s">
        <v>30</v>
      </c>
      <c r="B30" s="12" t="s">
        <v>28</v>
      </c>
    </row>
    <row r="31" spans="1:2">
      <c r="A31" s="12" t="s">
        <v>401</v>
      </c>
      <c r="B31" s="12" t="s">
        <v>28</v>
      </c>
    </row>
    <row r="32" spans="1:2">
      <c r="A32" s="12" t="s">
        <v>402</v>
      </c>
      <c r="B32" s="12" t="s">
        <v>28</v>
      </c>
    </row>
    <row r="33" spans="1:2">
      <c r="A33" s="12" t="s">
        <v>403</v>
      </c>
      <c r="B33" s="12" t="s">
        <v>28</v>
      </c>
    </row>
    <row r="34" spans="1:2">
      <c r="A34" s="12" t="s">
        <v>404</v>
      </c>
      <c r="B34" s="12" t="s">
        <v>28</v>
      </c>
    </row>
    <row r="35" spans="1:2">
      <c r="A35" s="12" t="s">
        <v>405</v>
      </c>
      <c r="B35" s="12" t="s">
        <v>28</v>
      </c>
    </row>
    <row r="36" spans="1:2">
      <c r="A36" s="12" t="s">
        <v>406</v>
      </c>
      <c r="B36" s="12" t="s">
        <v>28</v>
      </c>
    </row>
    <row r="37" spans="1:2">
      <c r="A37" s="12" t="s">
        <v>407</v>
      </c>
      <c r="B37" s="12" t="s">
        <v>28</v>
      </c>
    </row>
    <row r="38" spans="1:2">
      <c r="A38" s="12" t="s">
        <v>408</v>
      </c>
      <c r="B38" s="12" t="s">
        <v>28</v>
      </c>
    </row>
    <row r="39" spans="1:2">
      <c r="A39" s="12" t="s">
        <v>409</v>
      </c>
      <c r="B39" s="12" t="s">
        <v>28</v>
      </c>
    </row>
    <row r="40" spans="1:2">
      <c r="A40" s="12" t="s">
        <v>31</v>
      </c>
      <c r="B40" s="12" t="s">
        <v>28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topLeftCell="D57" zoomScale="70" zoomScaleNormal="70" workbookViewId="0">
      <selection activeCell="Q83" sqref="Q83"/>
    </sheetView>
  </sheetViews>
  <sheetFormatPr defaultColWidth="9.140625" defaultRowHeight="15.75"/>
  <cols>
    <col min="1" max="1" width="2.7109375" style="9" customWidth="1"/>
    <col min="2" max="2" width="33.5703125" style="9" customWidth="1"/>
    <col min="3" max="3" width="28.5703125" style="9" customWidth="1"/>
    <col min="4" max="4" width="29.5703125" style="9" customWidth="1"/>
    <col min="5" max="5" width="24.42578125" style="17" customWidth="1"/>
    <col min="6" max="6" width="31"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7.5703125" style="9" bestFit="1" customWidth="1"/>
    <col min="19" max="19" width="17.140625" style="9" customWidth="1"/>
    <col min="20" max="20" width="16.28515625" style="8" bestFit="1" customWidth="1"/>
    <col min="21" max="21" width="6.28515625" style="8" customWidth="1"/>
    <col min="22" max="22" width="50.7109375" style="9" bestFit="1" customWidth="1"/>
    <col min="23" max="23" width="15.28515625" style="9" customWidth="1"/>
    <col min="24" max="16384" width="9.14062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9" t="s">
        <v>176</v>
      </c>
      <c r="E4" s="9"/>
      <c r="T4" s="9"/>
      <c r="V4" s="8"/>
    </row>
    <row r="5" spans="2:22" ht="25.5" customHeight="1" thickBot="1">
      <c r="C5" s="131" t="s">
        <v>410</v>
      </c>
      <c r="D5" s="17"/>
      <c r="E5" s="9"/>
      <c r="T5" s="9"/>
      <c r="V5" s="8"/>
    </row>
    <row r="6" spans="2:22" ht="26.25" customHeight="1" thickBot="1">
      <c r="C6" s="132" t="s">
        <v>173</v>
      </c>
      <c r="E6" s="9"/>
      <c r="T6" s="9"/>
      <c r="V6" s="8"/>
    </row>
    <row r="7" spans="2:22" ht="27" customHeight="1" thickBot="1">
      <c r="B7" s="85"/>
      <c r="C7" s="605" t="s">
        <v>624</v>
      </c>
      <c r="D7" s="17"/>
      <c r="E7" s="9"/>
      <c r="T7" s="9"/>
      <c r="V7" s="8"/>
    </row>
    <row r="8" spans="2:22" ht="21" customHeight="1">
      <c r="B8" s="572"/>
      <c r="C8" s="17"/>
      <c r="D8" s="17"/>
      <c r="E8" s="9"/>
      <c r="T8" s="9"/>
      <c r="V8" s="8"/>
    </row>
    <row r="9" spans="2:22" ht="24.75" customHeight="1">
      <c r="B9" s="119" t="s">
        <v>242</v>
      </c>
      <c r="C9" s="203" t="s">
        <v>733</v>
      </c>
      <c r="E9" s="9"/>
      <c r="T9" s="9"/>
      <c r="V9" s="8"/>
    </row>
    <row r="10" spans="2:22" ht="41.25" customHeight="1">
      <c r="B10" s="587" t="s">
        <v>560</v>
      </c>
      <c r="C10" s="583"/>
      <c r="D10" s="581"/>
      <c r="E10" s="581"/>
      <c r="F10" s="581"/>
      <c r="G10" s="581"/>
      <c r="H10" s="581"/>
      <c r="I10" s="581"/>
      <c r="J10" s="582"/>
      <c r="K10" s="582"/>
      <c r="L10" s="582"/>
      <c r="M10" s="18"/>
      <c r="T10" s="9"/>
      <c r="V10" s="8"/>
    </row>
    <row r="11" spans="2:22" ht="10.5" customHeight="1">
      <c r="B11" s="587"/>
      <c r="C11" s="583"/>
      <c r="D11" s="581"/>
      <c r="E11" s="581"/>
      <c r="F11" s="581"/>
      <c r="G11" s="581"/>
      <c r="H11" s="581"/>
      <c r="I11" s="581"/>
      <c r="J11" s="582"/>
      <c r="K11" s="582"/>
      <c r="L11" s="582"/>
      <c r="M11" s="18"/>
      <c r="T11" s="9"/>
      <c r="V11" s="8"/>
    </row>
    <row r="12" spans="2:22" s="585" customFormat="1" ht="26.25" customHeight="1">
      <c r="B12" s="604" t="s">
        <v>630</v>
      </c>
      <c r="C12" s="603"/>
      <c r="D12" s="603"/>
      <c r="E12" s="603"/>
      <c r="F12" s="603"/>
      <c r="G12" s="603"/>
      <c r="H12" s="603"/>
      <c r="T12" s="586"/>
      <c r="U12" s="586"/>
    </row>
    <row r="13" spans="2:22" s="32" customFormat="1" ht="11.25" customHeight="1">
      <c r="B13" s="580"/>
      <c r="T13" s="200"/>
      <c r="U13" s="200"/>
    </row>
    <row r="14" spans="2:22" s="32" customFormat="1" ht="22.5" customHeight="1" thickBot="1">
      <c r="B14" s="199" t="s">
        <v>543</v>
      </c>
      <c r="C14" s="17"/>
      <c r="F14" s="199" t="s">
        <v>544</v>
      </c>
      <c r="G14" s="36"/>
      <c r="H14" s="31"/>
      <c r="I14" s="9"/>
      <c r="J14" s="198" t="s">
        <v>520</v>
      </c>
      <c r="N14" s="105"/>
      <c r="P14" s="9"/>
      <c r="Q14" s="201"/>
      <c r="R14" s="42"/>
      <c r="T14" s="200"/>
      <c r="U14" s="200"/>
    </row>
    <row r="15" spans="2:22" ht="29.25" customHeight="1" thickBot="1">
      <c r="B15" s="127" t="s">
        <v>620</v>
      </c>
      <c r="D15" s="578" t="s">
        <v>734</v>
      </c>
      <c r="E15" s="133"/>
      <c r="F15" s="127" t="s">
        <v>621</v>
      </c>
      <c r="H15" s="578" t="s">
        <v>547</v>
      </c>
      <c r="J15" s="127" t="s">
        <v>554</v>
      </c>
      <c r="L15" s="135"/>
      <c r="N15" s="105"/>
      <c r="Q15" s="101"/>
      <c r="R15" s="98"/>
    </row>
    <row r="16" spans="2:22" ht="26.25" customHeight="1" thickBot="1">
      <c r="B16" s="127" t="s">
        <v>428</v>
      </c>
      <c r="C16" s="108"/>
      <c r="D16" s="578" t="s">
        <v>736</v>
      </c>
      <c r="F16" s="127" t="s">
        <v>418</v>
      </c>
      <c r="G16" s="130"/>
      <c r="H16" s="578" t="s">
        <v>732</v>
      </c>
      <c r="I16" s="17"/>
      <c r="J16" s="127" t="s">
        <v>555</v>
      </c>
      <c r="L16" s="135"/>
      <c r="M16" s="105"/>
      <c r="Q16" s="110"/>
      <c r="R16" s="98"/>
    </row>
    <row r="17" spans="1:21" ht="28.5" customHeight="1" thickBot="1">
      <c r="B17" s="127" t="s">
        <v>459</v>
      </c>
      <c r="C17" s="108"/>
      <c r="D17" s="579" t="s">
        <v>735</v>
      </c>
      <c r="E17" s="105"/>
      <c r="F17" s="127" t="s">
        <v>438</v>
      </c>
      <c r="G17" s="128"/>
      <c r="H17" s="579" t="s">
        <v>182</v>
      </c>
      <c r="I17" s="105"/>
      <c r="K17" s="209"/>
      <c r="L17" s="209"/>
      <c r="M17" s="209"/>
      <c r="N17" s="209"/>
      <c r="Q17" s="117"/>
      <c r="R17" s="98"/>
    </row>
    <row r="18" spans="1:21" ht="29.25" customHeight="1" thickBot="1">
      <c r="B18" s="127" t="s">
        <v>425</v>
      </c>
      <c r="C18" s="108"/>
      <c r="D18" s="135">
        <v>1753174</v>
      </c>
      <c r="E18" s="124"/>
      <c r="F18" s="127" t="s">
        <v>439</v>
      </c>
      <c r="G18" s="639" t="s">
        <v>366</v>
      </c>
      <c r="H18" s="261">
        <f>SUM(R53,R56,R59,R62,R65,R68,R71,R74,R77,R80)</f>
        <v>3908634.3707795301</v>
      </c>
      <c r="I18" s="17"/>
      <c r="K18" s="209"/>
      <c r="L18" s="209"/>
      <c r="M18" s="209"/>
      <c r="N18" s="209"/>
      <c r="P18" s="101"/>
      <c r="Q18" s="101"/>
      <c r="R18" s="98"/>
    </row>
    <row r="19" spans="1:21" ht="27.75" customHeight="1" thickBot="1">
      <c r="E19" s="9"/>
      <c r="F19" s="127" t="s">
        <v>440</v>
      </c>
      <c r="G19" s="639" t="s">
        <v>367</v>
      </c>
      <c r="H19" s="134">
        <f>-SUM(R54,R57,R60,R63,R66,R69,R72,R75,R78,R81)</f>
        <v>1626550.2120000001</v>
      </c>
      <c r="I19" s="17"/>
      <c r="J19" s="117"/>
      <c r="K19" s="117"/>
      <c r="L19" s="117"/>
      <c r="M19" s="117"/>
      <c r="N19" s="117"/>
      <c r="P19" s="117"/>
      <c r="Q19" s="117"/>
      <c r="R19" s="98"/>
    </row>
    <row r="20" spans="1:21" ht="27.75" customHeight="1" thickBot="1">
      <c r="E20" s="9"/>
      <c r="F20" s="127" t="s">
        <v>413</v>
      </c>
      <c r="G20" s="639" t="s">
        <v>368</v>
      </c>
      <c r="H20" s="202">
        <f>R83</f>
        <v>107200.90335866844</v>
      </c>
      <c r="I20" s="17"/>
      <c r="J20" s="117"/>
      <c r="P20" s="117"/>
      <c r="Q20" s="117"/>
      <c r="R20" s="98"/>
    </row>
    <row r="21" spans="1:21" ht="27.75" customHeight="1">
      <c r="C21" s="32"/>
      <c r="D21" s="32"/>
      <c r="E21" s="32"/>
      <c r="F21" s="127" t="s">
        <v>546</v>
      </c>
      <c r="G21" s="639" t="s">
        <v>454</v>
      </c>
      <c r="H21" s="202">
        <f>H18-H19+H20</f>
        <v>2389285.0621381984</v>
      </c>
      <c r="I21" s="105"/>
      <c r="P21" s="117"/>
      <c r="Q21" s="117"/>
      <c r="R21" s="98"/>
    </row>
    <row r="22" spans="1:21" ht="22.5" customHeight="1">
      <c r="A22" s="28"/>
      <c r="E22" s="9"/>
    </row>
    <row r="23" spans="1:21" ht="13.5" customHeight="1">
      <c r="A23" s="28"/>
      <c r="B23" s="120" t="s">
        <v>423</v>
      </c>
      <c r="C23" s="35"/>
      <c r="E23" s="9"/>
    </row>
    <row r="24" spans="1:21" ht="13.5" customHeight="1">
      <c r="A24" s="28"/>
      <c r="B24" s="120"/>
      <c r="C24" s="35"/>
      <c r="E24" s="9"/>
    </row>
    <row r="25" spans="1:21" ht="72.75" customHeight="1">
      <c r="A25" s="28"/>
      <c r="B25" s="757" t="s">
        <v>662</v>
      </c>
      <c r="C25" s="757"/>
      <c r="D25" s="757"/>
      <c r="E25" s="757"/>
      <c r="F25" s="757"/>
      <c r="G25" s="757"/>
    </row>
    <row r="26" spans="1:21" ht="14.25" customHeight="1">
      <c r="A26" s="28"/>
      <c r="B26" s="584"/>
      <c r="C26" s="584"/>
      <c r="D26" s="573"/>
      <c r="E26" s="573"/>
      <c r="F26" s="573"/>
      <c r="G26" s="584"/>
    </row>
    <row r="27" spans="1:21" s="17" customFormat="1" ht="27" customHeight="1">
      <c r="B27" s="758" t="s">
        <v>542</v>
      </c>
      <c r="C27" s="759"/>
      <c r="D27" s="136" t="s">
        <v>41</v>
      </c>
      <c r="E27" s="137" t="s">
        <v>412</v>
      </c>
      <c r="F27" s="137" t="s">
        <v>413</v>
      </c>
      <c r="G27" s="138" t="s">
        <v>414</v>
      </c>
      <c r="T27" s="139"/>
      <c r="U27" s="139"/>
    </row>
    <row r="28" spans="1:21" ht="20.25" customHeight="1">
      <c r="B28" s="755" t="s">
        <v>29</v>
      </c>
      <c r="C28" s="756"/>
      <c r="D28" s="140" t="str">
        <f>IF(B28="","",VLOOKUP(B28,DropDownList!$A$1:$B$40,2,FALSE))</f>
        <v>kWh</v>
      </c>
      <c r="E28" s="143">
        <f>SUM(D53:D82)</f>
        <v>464178.78973596875</v>
      </c>
      <c r="F28" s="144">
        <f>D83</f>
        <v>21804.798647847139</v>
      </c>
      <c r="G28" s="143">
        <f t="shared" ref="G28:G34" si="0">E28+F28</f>
        <v>485983.58838381589</v>
      </c>
    </row>
    <row r="29" spans="1:21" ht="20.25" customHeight="1">
      <c r="B29" s="755" t="s">
        <v>375</v>
      </c>
      <c r="C29" s="756"/>
      <c r="D29" s="140" t="str">
        <f>IF(B29="","",VLOOKUP(B29,DropDownList!$A$1:$B$40,2,FALSE))</f>
        <v>kWh</v>
      </c>
      <c r="E29" s="145">
        <f>SUM(E53:E82)</f>
        <v>38351.37617108511</v>
      </c>
      <c r="F29" s="146">
        <f>E83</f>
        <v>1801.5558956367233</v>
      </c>
      <c r="G29" s="145">
        <f t="shared" si="0"/>
        <v>40152.932066721834</v>
      </c>
    </row>
    <row r="30" spans="1:21" ht="20.25" customHeight="1">
      <c r="B30" s="755" t="s">
        <v>387</v>
      </c>
      <c r="C30" s="756"/>
      <c r="D30" s="140" t="str">
        <f>IF(B30="","",VLOOKUP(B30,DropDownList!$A$1:$B$40,2,FALSE))</f>
        <v>kW</v>
      </c>
      <c r="E30" s="145">
        <f>SUM(F53:F82)</f>
        <v>1297570.2168683186</v>
      </c>
      <c r="F30" s="146">
        <f>F83</f>
        <v>60953.360937389269</v>
      </c>
      <c r="G30" s="145">
        <f t="shared" si="0"/>
        <v>1358523.5778057079</v>
      </c>
    </row>
    <row r="31" spans="1:21" ht="20.25" customHeight="1">
      <c r="B31" s="755" t="s">
        <v>391</v>
      </c>
      <c r="C31" s="756"/>
      <c r="D31" s="140" t="str">
        <f>IF(B31="","",VLOOKUP(B31,DropDownList!$A$1:$B$40,2,FALSE))</f>
        <v>kW</v>
      </c>
      <c r="E31" s="145">
        <f>SUM(G53:G82)</f>
        <v>452457.19475707342</v>
      </c>
      <c r="F31" s="146">
        <f>G83</f>
        <v>21254.176723713521</v>
      </c>
      <c r="G31" s="145">
        <f t="shared" si="0"/>
        <v>473711.37148078694</v>
      </c>
    </row>
    <row r="32" spans="1:21" ht="20.25" customHeight="1">
      <c r="B32" s="755" t="s">
        <v>400</v>
      </c>
      <c r="C32" s="756"/>
      <c r="D32" s="140" t="str">
        <f>IF(B32="","",VLOOKUP(B32,DropDownList!$A$1:$B$40,2,FALSE))</f>
        <v>kW</v>
      </c>
      <c r="E32" s="145">
        <f>SUM(H53:H82)</f>
        <v>155810.6887413933</v>
      </c>
      <c r="F32" s="146">
        <f>H83</f>
        <v>7319.2071036269499</v>
      </c>
      <c r="G32" s="145">
        <f t="shared" si="0"/>
        <v>163129.89584502025</v>
      </c>
    </row>
    <row r="33" spans="2:22" ht="20.25" customHeight="1">
      <c r="B33" s="755" t="s">
        <v>31</v>
      </c>
      <c r="C33" s="756"/>
      <c r="D33" s="140" t="str">
        <f>IF(B33="","",VLOOKUP(B33,DropDownList!$A$1:$B$40,2,FALSE))</f>
        <v>kW</v>
      </c>
      <c r="E33" s="145">
        <f>SUM(I53:I82)</f>
        <v>-126284.10749430873</v>
      </c>
      <c r="F33" s="146">
        <f>I83</f>
        <v>-5932.1959495451529</v>
      </c>
      <c r="G33" s="145">
        <f t="shared" si="0"/>
        <v>-132216.30344385389</v>
      </c>
    </row>
    <row r="34" spans="2:22" ht="20.25" customHeight="1">
      <c r="B34" s="755" t="s">
        <v>32</v>
      </c>
      <c r="C34" s="756"/>
      <c r="D34" s="140" t="str">
        <f>IF(B34="","",VLOOKUP(B34,DropDownList!$A$1:$B$40,2,FALSE))</f>
        <v>kWh</v>
      </c>
      <c r="E34" s="145">
        <f>SUM(J53:J82)</f>
        <v>0</v>
      </c>
      <c r="F34" s="146">
        <f>J83</f>
        <v>0</v>
      </c>
      <c r="G34" s="145">
        <f t="shared" si="0"/>
        <v>0</v>
      </c>
    </row>
    <row r="35" spans="2:22" ht="20.25" customHeight="1">
      <c r="B35" s="755"/>
      <c r="C35" s="756"/>
      <c r="D35" s="140" t="str">
        <f>IF(B35="","",VLOOKUP(B35,DropDownList!$A$1:$B$40,2,FALSE))</f>
        <v/>
      </c>
      <c r="E35" s="145">
        <f>SUM(K53:K82)</f>
        <v>0</v>
      </c>
      <c r="F35" s="146">
        <f>K83</f>
        <v>0</v>
      </c>
      <c r="G35" s="145">
        <f t="shared" ref="G35:G41" si="1">E35+F35</f>
        <v>0</v>
      </c>
    </row>
    <row r="36" spans="2:22" ht="20.25" customHeight="1">
      <c r="B36" s="755"/>
      <c r="C36" s="756"/>
      <c r="D36" s="140" t="str">
        <f>IF(B36="","",VLOOKUP(B36,DropDownList!$A$1:$B$40,2,FALSE))</f>
        <v/>
      </c>
      <c r="E36" s="145">
        <f>SUM(L53:L82)</f>
        <v>0</v>
      </c>
      <c r="F36" s="146">
        <f>L83</f>
        <v>0</v>
      </c>
      <c r="G36" s="145">
        <f t="shared" si="1"/>
        <v>0</v>
      </c>
    </row>
    <row r="37" spans="2:22" ht="20.25" customHeight="1">
      <c r="B37" s="755"/>
      <c r="C37" s="756"/>
      <c r="D37" s="140" t="str">
        <f>IF(B37="","",VLOOKUP(B37,DropDownList!$A$1:$B$40,2,FALSE))</f>
        <v/>
      </c>
      <c r="E37" s="145">
        <f>SUM(M53:M82)</f>
        <v>0</v>
      </c>
      <c r="F37" s="146">
        <f>M83</f>
        <v>0</v>
      </c>
      <c r="G37" s="145">
        <f t="shared" si="1"/>
        <v>0</v>
      </c>
    </row>
    <row r="38" spans="2:22" ht="20.25" customHeight="1">
      <c r="B38" s="755"/>
      <c r="C38" s="756"/>
      <c r="D38" s="140" t="str">
        <f>IF(B38="","",VLOOKUP(B38,DropDownList!$A$1:$B$40,2,FALSE))</f>
        <v/>
      </c>
      <c r="E38" s="145">
        <f>SUM(N53:N82)</f>
        <v>0</v>
      </c>
      <c r="F38" s="146">
        <f>N83</f>
        <v>0</v>
      </c>
      <c r="G38" s="145">
        <f t="shared" si="1"/>
        <v>0</v>
      </c>
    </row>
    <row r="39" spans="2:22" ht="20.25" customHeight="1">
      <c r="B39" s="755"/>
      <c r="C39" s="756"/>
      <c r="D39" s="140" t="str">
        <f>IF(B39="","",VLOOKUP(B39,DropDownList!$A$1:$B$40,2,FALSE))</f>
        <v/>
      </c>
      <c r="E39" s="145">
        <f>SUM(O53:O82)</f>
        <v>0</v>
      </c>
      <c r="F39" s="146">
        <f>O83</f>
        <v>0</v>
      </c>
      <c r="G39" s="145">
        <f t="shared" si="1"/>
        <v>0</v>
      </c>
    </row>
    <row r="40" spans="2:22" ht="20.25" customHeight="1">
      <c r="B40" s="755"/>
      <c r="C40" s="756"/>
      <c r="D40" s="140" t="str">
        <f>IF(B40="","",VLOOKUP(B40,DropDownList!$A$1:$B$40,2,FALSE))</f>
        <v/>
      </c>
      <c r="E40" s="145">
        <f>SUM(P53:P82)</f>
        <v>0</v>
      </c>
      <c r="F40" s="146">
        <f>P83</f>
        <v>0</v>
      </c>
      <c r="G40" s="145">
        <f t="shared" si="1"/>
        <v>0</v>
      </c>
    </row>
    <row r="41" spans="2:22" ht="20.25" customHeight="1">
      <c r="B41" s="755"/>
      <c r="C41" s="756"/>
      <c r="D41" s="141" t="str">
        <f>IF(B41="","",VLOOKUP(B41,DropDownList!$A$1:$B$40,2,FALSE))</f>
        <v/>
      </c>
      <c r="E41" s="147">
        <f>SUM(Q53:Q82)</f>
        <v>0</v>
      </c>
      <c r="F41" s="148">
        <f>Q83</f>
        <v>0</v>
      </c>
      <c r="G41" s="147">
        <f t="shared" si="1"/>
        <v>0</v>
      </c>
    </row>
    <row r="42" spans="2:22" s="8" customFormat="1" ht="21" customHeight="1">
      <c r="B42" s="760" t="s">
        <v>26</v>
      </c>
      <c r="C42" s="761"/>
      <c r="D42" s="142"/>
      <c r="E42" s="149">
        <f>SUM(E28:E41)</f>
        <v>2282084.1587795308</v>
      </c>
      <c r="F42" s="149">
        <f>SUM(F28:F41)</f>
        <v>107200.90335866844</v>
      </c>
      <c r="G42" s="149">
        <f>SUM(G28:G41)</f>
        <v>2389285.0621381989</v>
      </c>
      <c r="H42" s="216"/>
    </row>
    <row r="43" spans="2:22" ht="18" customHeight="1">
      <c r="D43" s="96"/>
      <c r="E43" s="9"/>
      <c r="F43" s="17"/>
    </row>
    <row r="44" spans="2:22" s="28" customFormat="1" ht="21">
      <c r="C44" s="35"/>
      <c r="D44" s="36"/>
      <c r="E44" s="36"/>
      <c r="F44" s="36"/>
      <c r="G44" s="36"/>
      <c r="H44" s="36"/>
      <c r="I44" s="36"/>
      <c r="J44" s="36"/>
      <c r="K44" s="36"/>
      <c r="L44" s="36"/>
      <c r="M44" s="109"/>
      <c r="N44" s="36"/>
      <c r="O44" s="36"/>
      <c r="P44" s="36"/>
      <c r="Q44" s="36"/>
      <c r="R44" s="36"/>
      <c r="T44" s="37"/>
      <c r="U44" s="19"/>
      <c r="V44" s="38"/>
    </row>
    <row r="45" spans="2:22" ht="12" customHeight="1">
      <c r="B45" s="120" t="s">
        <v>465</v>
      </c>
      <c r="C45" s="31"/>
      <c r="D45" s="31"/>
      <c r="E45" s="633"/>
      <c r="F45" s="31"/>
      <c r="G45" s="31"/>
      <c r="H45" s="31"/>
      <c r="I45" s="31"/>
      <c r="J45" s="31"/>
      <c r="K45" s="31"/>
      <c r="L45" s="31"/>
      <c r="M45" s="31"/>
      <c r="N45" s="31"/>
      <c r="O45" s="31"/>
      <c r="P45" s="31"/>
      <c r="Q45" s="31"/>
      <c r="R45" s="31"/>
      <c r="U45" s="19"/>
      <c r="V45" s="13"/>
    </row>
    <row r="46" spans="2:22" ht="12" customHeight="1">
      <c r="B46" s="120"/>
      <c r="C46" s="31"/>
      <c r="D46" s="31"/>
      <c r="E46" s="31"/>
      <c r="F46" s="31"/>
      <c r="G46" s="31"/>
      <c r="H46" s="31"/>
      <c r="I46" s="31"/>
      <c r="J46" s="31"/>
      <c r="K46" s="31"/>
      <c r="L46" s="31"/>
      <c r="M46" s="31"/>
      <c r="N46" s="31"/>
      <c r="O46" s="31"/>
      <c r="P46" s="31"/>
      <c r="Q46" s="31"/>
      <c r="R46" s="31"/>
      <c r="U46" s="19"/>
      <c r="V46" s="13"/>
    </row>
    <row r="47" spans="2:22" s="28" customFormat="1" ht="37.5" customHeight="1">
      <c r="B47" s="757" t="s">
        <v>650</v>
      </c>
      <c r="C47" s="757"/>
      <c r="D47" s="757"/>
      <c r="E47" s="757"/>
      <c r="F47" s="757"/>
      <c r="G47" s="757"/>
      <c r="H47" s="757"/>
      <c r="I47" s="757"/>
      <c r="J47" s="757"/>
      <c r="K47" s="757"/>
      <c r="L47" s="757"/>
      <c r="M47" s="663"/>
      <c r="N47" s="107"/>
      <c r="O47" s="107"/>
      <c r="P47" s="107"/>
      <c r="Q47" s="107"/>
      <c r="R47" s="107"/>
      <c r="T47" s="37"/>
      <c r="U47" s="19"/>
      <c r="V47" s="38"/>
    </row>
    <row r="48" spans="2:22" s="28" customFormat="1" ht="38.25" customHeight="1">
      <c r="B48" s="757" t="s">
        <v>663</v>
      </c>
      <c r="C48" s="757"/>
      <c r="D48" s="757"/>
      <c r="E48" s="757"/>
      <c r="F48" s="757"/>
      <c r="G48" s="757"/>
      <c r="H48" s="757"/>
      <c r="I48" s="757"/>
      <c r="J48" s="757"/>
      <c r="K48" s="757"/>
      <c r="L48" s="757"/>
      <c r="M48" s="663"/>
      <c r="N48" s="107"/>
      <c r="O48" s="107"/>
      <c r="P48" s="107"/>
      <c r="Q48" s="107"/>
      <c r="R48" s="107"/>
      <c r="T48" s="37"/>
      <c r="U48" s="19"/>
      <c r="V48" s="38"/>
    </row>
    <row r="49" spans="2:22" s="28" customFormat="1" ht="23.25" customHeight="1">
      <c r="B49" s="757" t="s">
        <v>639</v>
      </c>
      <c r="C49" s="757"/>
      <c r="D49" s="757"/>
      <c r="E49" s="757"/>
      <c r="F49" s="757"/>
      <c r="G49" s="757"/>
      <c r="H49" s="757"/>
      <c r="I49" s="757"/>
      <c r="J49" s="757"/>
      <c r="K49" s="757"/>
      <c r="L49" s="757"/>
      <c r="M49" s="663"/>
      <c r="N49" s="107"/>
      <c r="O49" s="107"/>
      <c r="P49" s="107"/>
      <c r="Q49" s="107"/>
      <c r="R49" s="107"/>
      <c r="T49" s="37"/>
      <c r="U49" s="19"/>
      <c r="V49" s="38"/>
    </row>
    <row r="50" spans="2:22" ht="15" customHeight="1">
      <c r="B50" s="658"/>
      <c r="C50" s="31"/>
      <c r="D50" s="31"/>
      <c r="E50" s="31"/>
      <c r="F50" s="31"/>
      <c r="G50" s="31"/>
      <c r="H50" s="31"/>
      <c r="I50" s="31"/>
      <c r="J50" s="31"/>
      <c r="K50" s="31"/>
      <c r="L50" s="31"/>
      <c r="M50" s="31"/>
      <c r="N50" s="31"/>
      <c r="O50" s="31"/>
      <c r="P50" s="31"/>
      <c r="Q50" s="31"/>
      <c r="R50" s="31"/>
      <c r="U50" s="19"/>
      <c r="V50" s="13"/>
    </row>
    <row r="51" spans="2:22" s="17" customFormat="1" ht="63" customHeight="1">
      <c r="B51" s="262" t="s">
        <v>34</v>
      </c>
      <c r="C51" s="262" t="s">
        <v>556</v>
      </c>
      <c r="D51" s="138" t="str">
        <f>IF($B28&lt;&gt;"",$B28,"")</f>
        <v>Residential</v>
      </c>
      <c r="E51" s="138" t="str">
        <f>IF($B29&lt;&gt;"",$B29,"")</f>
        <v>GS&lt;50 kW</v>
      </c>
      <c r="F51" s="138" t="str">
        <f>IF($B30&lt;&gt;"",$B30,"")</f>
        <v>General Service 50 to 499 kW</v>
      </c>
      <c r="G51" s="138" t="str">
        <f>IF($B31&lt;&gt;"",$B31,"")</f>
        <v>General Service 500 to 4,999 kW</v>
      </c>
      <c r="H51" s="138" t="str">
        <f>IF($B32&lt;&gt;"",$B32,"")</f>
        <v>Large Use</v>
      </c>
      <c r="I51" s="138" t="str">
        <f>IF($B33&lt;&gt;"",$B33,"")</f>
        <v>Street Lighting</v>
      </c>
      <c r="J51" s="138" t="s">
        <v>32</v>
      </c>
      <c r="K51" s="138" t="str">
        <f>IF($B35&lt;&gt;"",$B35,"")</f>
        <v/>
      </c>
      <c r="L51" s="138" t="str">
        <f>IF($B36&lt;&gt;"",$B36,"")</f>
        <v/>
      </c>
      <c r="M51" s="138" t="str">
        <f>IF($B37&lt;&gt;"",$B37,"")</f>
        <v/>
      </c>
      <c r="N51" s="138" t="str">
        <f>IF($B38&lt;&gt;"",$B38,"")</f>
        <v/>
      </c>
      <c r="O51" s="138" t="str">
        <f>IF($B39&lt;&gt;"",$B39,"")</f>
        <v/>
      </c>
      <c r="P51" s="138" t="str">
        <f>IF($B40&lt;&gt;"",$B40,"")</f>
        <v/>
      </c>
      <c r="Q51" s="138" t="str">
        <f>IF($B41&lt;&gt;"",$B41,"")</f>
        <v/>
      </c>
      <c r="R51" s="262" t="s">
        <v>26</v>
      </c>
      <c r="T51" s="139"/>
      <c r="U51" s="150"/>
    </row>
    <row r="52" spans="2:22" s="151" customFormat="1" ht="15.75" customHeight="1">
      <c r="B52" s="611"/>
      <c r="C52" s="612"/>
      <c r="D52" s="612" t="str">
        <f>D28</f>
        <v>kWh</v>
      </c>
      <c r="E52" s="612" t="str">
        <f>D29</f>
        <v>kWh</v>
      </c>
      <c r="F52" s="612" t="str">
        <f>D30</f>
        <v>kW</v>
      </c>
      <c r="G52" s="612" t="str">
        <f>D31</f>
        <v>kW</v>
      </c>
      <c r="H52" s="612" t="str">
        <f>D32</f>
        <v>kW</v>
      </c>
      <c r="I52" s="612" t="str">
        <f>D33</f>
        <v>kW</v>
      </c>
      <c r="J52" s="612" t="str">
        <f>D34</f>
        <v>kWh</v>
      </c>
      <c r="K52" s="612" t="str">
        <f>D35</f>
        <v/>
      </c>
      <c r="L52" s="612" t="str">
        <f>D36</f>
        <v/>
      </c>
      <c r="M52" s="612" t="str">
        <f>D37</f>
        <v/>
      </c>
      <c r="N52" s="612" t="str">
        <f>D38</f>
        <v/>
      </c>
      <c r="O52" s="612" t="str">
        <f>D39</f>
        <v/>
      </c>
      <c r="P52" s="612" t="str">
        <f>D40</f>
        <v/>
      </c>
      <c r="Q52" s="612" t="str">
        <f>D41</f>
        <v/>
      </c>
      <c r="R52" s="613"/>
      <c r="U52" s="152"/>
    </row>
    <row r="53" spans="2:22" s="17" customFormat="1">
      <c r="B53" s="153" t="s">
        <v>143</v>
      </c>
      <c r="C53" s="154"/>
      <c r="D53" s="155"/>
      <c r="E53" s="155"/>
      <c r="F53" s="155"/>
      <c r="G53" s="155"/>
      <c r="H53" s="155"/>
      <c r="I53" s="155"/>
      <c r="J53" s="155"/>
      <c r="K53" s="155">
        <f>'4.  2011-2014 LRAM'!AF131</f>
        <v>0</v>
      </c>
      <c r="L53" s="155">
        <f>'4.  2011-2014 LRAM'!AG131</f>
        <v>0</v>
      </c>
      <c r="M53" s="155">
        <f>'4.  2011-2014 LRAM'!AH131</f>
        <v>0</v>
      </c>
      <c r="N53" s="155">
        <f>'4.  2011-2014 LRAM'!AI131</f>
        <v>0</v>
      </c>
      <c r="O53" s="155">
        <f>'4.  2011-2014 LRAM'!AJ131</f>
        <v>0</v>
      </c>
      <c r="P53" s="155">
        <f>'4.  2011-2014 LRAM'!AK131</f>
        <v>0</v>
      </c>
      <c r="Q53" s="155">
        <f>'4.  2011-2014 LRAM'!AL131</f>
        <v>0</v>
      </c>
      <c r="R53" s="156">
        <f>SUM(D53:Q53)</f>
        <v>0</v>
      </c>
      <c r="S53" s="734"/>
      <c r="T53" s="734"/>
      <c r="U53" s="157"/>
      <c r="V53" s="158"/>
    </row>
    <row r="54" spans="2:22" s="17" customFormat="1">
      <c r="B54" s="159" t="s">
        <v>35</v>
      </c>
      <c r="C54" s="160"/>
      <c r="D54" s="161"/>
      <c r="E54" s="161"/>
      <c r="F54" s="161"/>
      <c r="G54" s="161"/>
      <c r="H54" s="161"/>
      <c r="I54" s="161"/>
      <c r="J54" s="161"/>
      <c r="K54" s="161">
        <f>-'4.  2011-2014 LRAM'!AF132</f>
        <v>0</v>
      </c>
      <c r="L54" s="161">
        <f>-'4.  2011-2014 LRAM'!AG132</f>
        <v>0</v>
      </c>
      <c r="M54" s="161">
        <f>-'4.  2011-2014 LRAM'!AH132</f>
        <v>0</v>
      </c>
      <c r="N54" s="161">
        <f>-'4.  2011-2014 LRAM'!AI132</f>
        <v>0</v>
      </c>
      <c r="O54" s="161">
        <f>-'4.  2011-2014 LRAM'!AJ132</f>
        <v>0</v>
      </c>
      <c r="P54" s="161">
        <f>-'4.  2011-2014 LRAM'!AK132</f>
        <v>0</v>
      </c>
      <c r="Q54" s="161">
        <f>-'4.  2011-2014 LRAM'!AL132</f>
        <v>0</v>
      </c>
      <c r="R54" s="162">
        <f>SUM(D54:Q54)</f>
        <v>0</v>
      </c>
      <c r="S54" s="734"/>
      <c r="T54" s="734"/>
      <c r="U54" s="163"/>
      <c r="V54" s="158"/>
    </row>
    <row r="55" spans="2:22" s="139" customFormat="1">
      <c r="B55" s="672" t="s">
        <v>67</v>
      </c>
      <c r="C55" s="668"/>
      <c r="D55" s="164"/>
      <c r="E55" s="164"/>
      <c r="F55" s="164"/>
      <c r="G55" s="164"/>
      <c r="H55" s="164"/>
      <c r="I55" s="164"/>
      <c r="J55" s="164"/>
      <c r="K55" s="165"/>
      <c r="L55" s="165"/>
      <c r="M55" s="165"/>
      <c r="N55" s="165"/>
      <c r="O55" s="165"/>
      <c r="P55" s="165"/>
      <c r="Q55" s="165"/>
      <c r="R55" s="166"/>
      <c r="S55" s="734"/>
      <c r="T55" s="734"/>
      <c r="U55" s="163"/>
      <c r="V55" s="158"/>
    </row>
    <row r="56" spans="2:22" s="17" customFormat="1">
      <c r="B56" s="159" t="s">
        <v>144</v>
      </c>
      <c r="C56" s="160"/>
      <c r="D56" s="161"/>
      <c r="E56" s="161"/>
      <c r="F56" s="161"/>
      <c r="G56" s="161"/>
      <c r="H56" s="161"/>
      <c r="I56" s="161"/>
      <c r="J56" s="161"/>
      <c r="K56" s="161">
        <f>'4.  2011-2014 LRAM'!AF261</f>
        <v>0</v>
      </c>
      <c r="L56" s="161">
        <f>'4.  2011-2014 LRAM'!AG261</f>
        <v>0</v>
      </c>
      <c r="M56" s="161">
        <f>'4.  2011-2014 LRAM'!AH261</f>
        <v>0</v>
      </c>
      <c r="N56" s="161">
        <f>'4.  2011-2014 LRAM'!AI261</f>
        <v>0</v>
      </c>
      <c r="O56" s="161">
        <f>'4.  2011-2014 LRAM'!AJ261</f>
        <v>0</v>
      </c>
      <c r="P56" s="161">
        <f>'4.  2011-2014 LRAM'!AK261</f>
        <v>0</v>
      </c>
      <c r="Q56" s="161">
        <f>'4.  2011-2014 LRAM'!AL261</f>
        <v>0</v>
      </c>
      <c r="R56" s="162">
        <f>SUM(D56:Q56)</f>
        <v>0</v>
      </c>
      <c r="S56" s="734"/>
      <c r="T56" s="734"/>
      <c r="U56" s="157"/>
      <c r="V56" s="158"/>
    </row>
    <row r="57" spans="2:22" s="17" customFormat="1">
      <c r="B57" s="159" t="s">
        <v>36</v>
      </c>
      <c r="C57" s="160"/>
      <c r="D57" s="161"/>
      <c r="E57" s="161"/>
      <c r="F57" s="161"/>
      <c r="G57" s="161"/>
      <c r="H57" s="161"/>
      <c r="I57" s="161"/>
      <c r="J57" s="161"/>
      <c r="K57" s="161">
        <f>-'4.  2011-2014 LRAM'!AF262</f>
        <v>0</v>
      </c>
      <c r="L57" s="161">
        <f>-'4.  2011-2014 LRAM'!AG262</f>
        <v>0</v>
      </c>
      <c r="M57" s="161">
        <f>-'4.  2011-2014 LRAM'!AH262</f>
        <v>0</v>
      </c>
      <c r="N57" s="161">
        <f>-'4.  2011-2014 LRAM'!AI262</f>
        <v>0</v>
      </c>
      <c r="O57" s="161">
        <f>-'4.  2011-2014 LRAM'!AJ262</f>
        <v>0</v>
      </c>
      <c r="P57" s="161">
        <f>-'4.  2011-2014 LRAM'!AK262</f>
        <v>0</v>
      </c>
      <c r="Q57" s="161">
        <f>-'4.  2011-2014 LRAM'!AL262</f>
        <v>0</v>
      </c>
      <c r="R57" s="162">
        <f>SUM(D57:Q57)</f>
        <v>0</v>
      </c>
      <c r="S57" s="734"/>
      <c r="T57" s="734"/>
      <c r="U57" s="157"/>
      <c r="V57" s="158"/>
    </row>
    <row r="58" spans="2:22" s="139" customFormat="1">
      <c r="B58" s="672" t="s">
        <v>67</v>
      </c>
      <c r="C58" s="668"/>
      <c r="D58" s="164"/>
      <c r="E58" s="164"/>
      <c r="F58" s="164"/>
      <c r="G58" s="164"/>
      <c r="H58" s="164"/>
      <c r="I58" s="164"/>
      <c r="J58" s="164"/>
      <c r="K58" s="165"/>
      <c r="L58" s="165"/>
      <c r="M58" s="165"/>
      <c r="N58" s="165"/>
      <c r="O58" s="165"/>
      <c r="P58" s="165"/>
      <c r="Q58" s="165"/>
      <c r="R58" s="166"/>
      <c r="S58" s="17"/>
      <c r="T58" s="734"/>
      <c r="U58" s="163"/>
      <c r="V58" s="158"/>
    </row>
    <row r="59" spans="2:22" s="167" customFormat="1">
      <c r="B59" s="159" t="s">
        <v>38</v>
      </c>
      <c r="C59" s="160"/>
      <c r="D59" s="161"/>
      <c r="E59" s="161"/>
      <c r="F59" s="161"/>
      <c r="G59" s="161"/>
      <c r="H59" s="161"/>
      <c r="I59" s="161"/>
      <c r="J59" s="161"/>
      <c r="K59" s="161">
        <f>'4.  2011-2014 LRAM'!AF391</f>
        <v>0</v>
      </c>
      <c r="L59" s="161">
        <f>'4.  2011-2014 LRAM'!AG391</f>
        <v>0</v>
      </c>
      <c r="M59" s="161">
        <f>'4.  2011-2014 LRAM'!AH391</f>
        <v>0</v>
      </c>
      <c r="N59" s="161">
        <f>'4.  2011-2014 LRAM'!AI391</f>
        <v>0</v>
      </c>
      <c r="O59" s="161">
        <f>'4.  2011-2014 LRAM'!AJ391</f>
        <v>0</v>
      </c>
      <c r="P59" s="161">
        <f>'4.  2011-2014 LRAM'!AK391</f>
        <v>0</v>
      </c>
      <c r="Q59" s="161">
        <f>'4.  2011-2014 LRAM'!AL391</f>
        <v>0</v>
      </c>
      <c r="R59" s="162">
        <f>SUM(D59:Q59)</f>
        <v>0</v>
      </c>
      <c r="S59" s="734"/>
      <c r="T59" s="734"/>
      <c r="U59" s="157"/>
      <c r="V59" s="158"/>
    </row>
    <row r="60" spans="2:22" s="167" customFormat="1">
      <c r="B60" s="159" t="s">
        <v>37</v>
      </c>
      <c r="C60" s="160"/>
      <c r="D60" s="161"/>
      <c r="E60" s="161"/>
      <c r="F60" s="161"/>
      <c r="G60" s="161"/>
      <c r="H60" s="161"/>
      <c r="I60" s="161"/>
      <c r="J60" s="161"/>
      <c r="K60" s="161">
        <f>-'4.  2011-2014 LRAM'!AF392</f>
        <v>0</v>
      </c>
      <c r="L60" s="161">
        <f>-'4.  2011-2014 LRAM'!AG392</f>
        <v>0</v>
      </c>
      <c r="M60" s="161">
        <f>-'4.  2011-2014 LRAM'!AH392</f>
        <v>0</v>
      </c>
      <c r="N60" s="161">
        <f>-'4.  2011-2014 LRAM'!AI392</f>
        <v>0</v>
      </c>
      <c r="O60" s="161">
        <f>-'4.  2011-2014 LRAM'!AJ392</f>
        <v>0</v>
      </c>
      <c r="P60" s="161">
        <f>-'4.  2011-2014 LRAM'!AK392</f>
        <v>0</v>
      </c>
      <c r="Q60" s="161">
        <f>-'4.  2011-2014 LRAM'!AL392</f>
        <v>0</v>
      </c>
      <c r="R60" s="162">
        <f>SUM(D60:Q60)</f>
        <v>0</v>
      </c>
      <c r="S60" s="736"/>
      <c r="T60" s="734"/>
      <c r="U60" s="157"/>
      <c r="V60" s="158"/>
    </row>
    <row r="61" spans="2:22" s="139" customFormat="1">
      <c r="B61" s="672" t="s">
        <v>67</v>
      </c>
      <c r="C61" s="668"/>
      <c r="D61" s="164"/>
      <c r="E61" s="164"/>
      <c r="F61" s="164"/>
      <c r="G61" s="164"/>
      <c r="H61" s="164"/>
      <c r="I61" s="164"/>
      <c r="J61" s="164"/>
      <c r="K61" s="165"/>
      <c r="L61" s="165"/>
      <c r="M61" s="165"/>
      <c r="N61" s="165"/>
      <c r="O61" s="165"/>
      <c r="P61" s="165"/>
      <c r="Q61" s="165"/>
      <c r="R61" s="166"/>
      <c r="S61" s="734"/>
      <c r="T61" s="734"/>
      <c r="U61" s="163"/>
      <c r="V61" s="158"/>
    </row>
    <row r="62" spans="2:22" s="167" customFormat="1">
      <c r="B62" s="159" t="s">
        <v>40</v>
      </c>
      <c r="C62" s="160"/>
      <c r="D62" s="161"/>
      <c r="E62" s="161"/>
      <c r="F62" s="161"/>
      <c r="G62" s="161"/>
      <c r="H62" s="161"/>
      <c r="I62" s="161"/>
      <c r="J62" s="161"/>
      <c r="K62" s="161">
        <f>'4.  2011-2014 LRAM'!AF521</f>
        <v>0</v>
      </c>
      <c r="L62" s="161">
        <f>'4.  2011-2014 LRAM'!AG521</f>
        <v>0</v>
      </c>
      <c r="M62" s="161">
        <f>'4.  2011-2014 LRAM'!AH521</f>
        <v>0</v>
      </c>
      <c r="N62" s="161">
        <f>'4.  2011-2014 LRAM'!AI521</f>
        <v>0</v>
      </c>
      <c r="O62" s="161">
        <f>'4.  2011-2014 LRAM'!AJ521</f>
        <v>0</v>
      </c>
      <c r="P62" s="161">
        <f>'4.  2011-2014 LRAM'!AK521</f>
        <v>0</v>
      </c>
      <c r="Q62" s="161">
        <f>'4.  2011-2014 LRAM'!AL521</f>
        <v>0</v>
      </c>
      <c r="R62" s="162">
        <f>SUM(D62:Q62)</f>
        <v>0</v>
      </c>
      <c r="S62" s="734"/>
      <c r="T62" s="734"/>
      <c r="U62" s="157"/>
      <c r="V62" s="158"/>
    </row>
    <row r="63" spans="2:22" s="167" customFormat="1">
      <c r="B63" s="159" t="s">
        <v>39</v>
      </c>
      <c r="C63" s="160"/>
      <c r="D63" s="161"/>
      <c r="E63" s="161"/>
      <c r="F63" s="161"/>
      <c r="G63" s="161"/>
      <c r="H63" s="161"/>
      <c r="I63" s="161"/>
      <c r="J63" s="161"/>
      <c r="K63" s="161">
        <f>-'4.  2011-2014 LRAM'!AF522</f>
        <v>0</v>
      </c>
      <c r="L63" s="161">
        <f>-'4.  2011-2014 LRAM'!AG522</f>
        <v>0</v>
      </c>
      <c r="M63" s="161">
        <f>-'4.  2011-2014 LRAM'!AH522</f>
        <v>0</v>
      </c>
      <c r="N63" s="161">
        <f>-'4.  2011-2014 LRAM'!AI522</f>
        <v>0</v>
      </c>
      <c r="O63" s="161">
        <f>-'4.  2011-2014 LRAM'!AJ522</f>
        <v>0</v>
      </c>
      <c r="P63" s="161">
        <f>-'4.  2011-2014 LRAM'!AK522</f>
        <v>0</v>
      </c>
      <c r="Q63" s="161">
        <f>-'4.  2011-2014 LRAM'!AL522</f>
        <v>0</v>
      </c>
      <c r="R63" s="162">
        <f>SUM(D63:Q63)</f>
        <v>0</v>
      </c>
      <c r="S63" s="736"/>
      <c r="T63" s="734"/>
      <c r="U63" s="157"/>
      <c r="V63" s="158"/>
    </row>
    <row r="64" spans="2:22" s="139" customFormat="1">
      <c r="B64" s="672" t="s">
        <v>67</v>
      </c>
      <c r="C64" s="668"/>
      <c r="D64" s="164"/>
      <c r="E64" s="164"/>
      <c r="F64" s="164"/>
      <c r="G64" s="164"/>
      <c r="H64" s="164"/>
      <c r="I64" s="164"/>
      <c r="J64" s="164"/>
      <c r="K64" s="165"/>
      <c r="L64" s="165"/>
      <c r="M64" s="165"/>
      <c r="N64" s="165"/>
      <c r="O64" s="165"/>
      <c r="P64" s="165"/>
      <c r="Q64" s="165"/>
      <c r="R64" s="166"/>
      <c r="S64" s="734"/>
      <c r="T64" s="734"/>
      <c r="U64" s="163"/>
      <c r="V64" s="158"/>
    </row>
    <row r="65" spans="2:22" s="167" customFormat="1">
      <c r="B65" s="159" t="s">
        <v>94</v>
      </c>
      <c r="C65" s="570"/>
      <c r="D65" s="168"/>
      <c r="E65" s="168"/>
      <c r="F65" s="168"/>
      <c r="G65" s="168"/>
      <c r="H65" s="168"/>
      <c r="I65" s="168"/>
      <c r="J65" s="168"/>
      <c r="K65" s="168">
        <f>'5.  2015-2020 LRAM'!AF204</f>
        <v>0</v>
      </c>
      <c r="L65" s="168">
        <f>'5.  2015-2020 LRAM'!AG204</f>
        <v>0</v>
      </c>
      <c r="M65" s="168">
        <f>'5.  2015-2020 LRAM'!AH204</f>
        <v>0</v>
      </c>
      <c r="N65" s="168">
        <f>'5.  2015-2020 LRAM'!AI204</f>
        <v>0</v>
      </c>
      <c r="O65" s="168">
        <f>'5.  2015-2020 LRAM'!AJ204</f>
        <v>0</v>
      </c>
      <c r="P65" s="168">
        <f>'5.  2015-2020 LRAM'!AK204</f>
        <v>0</v>
      </c>
      <c r="Q65" s="168">
        <f>'5.  2015-2020 LRAM'!AL204</f>
        <v>0</v>
      </c>
      <c r="R65" s="162">
        <f>SUM(D65:Q65)</f>
        <v>0</v>
      </c>
      <c r="S65" s="734"/>
      <c r="T65" s="734"/>
      <c r="U65" s="157"/>
      <c r="V65" s="158"/>
    </row>
    <row r="66" spans="2:22" s="167" customFormat="1">
      <c r="B66" s="159" t="s">
        <v>93</v>
      </c>
      <c r="C66" s="160"/>
      <c r="D66" s="168"/>
      <c r="E66" s="168"/>
      <c r="F66" s="168"/>
      <c r="G66" s="168"/>
      <c r="H66" s="168"/>
      <c r="I66" s="168"/>
      <c r="J66" s="168"/>
      <c r="K66" s="168">
        <f>-'5.  2015-2020 LRAM'!AF205</f>
        <v>0</v>
      </c>
      <c r="L66" s="168">
        <f>-'5.  2015-2020 LRAM'!AG205</f>
        <v>0</v>
      </c>
      <c r="M66" s="168">
        <f>-'5.  2015-2020 LRAM'!AH205</f>
        <v>0</v>
      </c>
      <c r="N66" s="168">
        <f>-'5.  2015-2020 LRAM'!AI205</f>
        <v>0</v>
      </c>
      <c r="O66" s="168">
        <f>-'5.  2015-2020 LRAM'!AJ205</f>
        <v>0</v>
      </c>
      <c r="P66" s="168">
        <f>-'5.  2015-2020 LRAM'!AK205</f>
        <v>0</v>
      </c>
      <c r="Q66" s="168">
        <f>-'5.  2015-2020 LRAM'!AL205</f>
        <v>0</v>
      </c>
      <c r="R66" s="162">
        <f>SUM(D66:Q66)</f>
        <v>0</v>
      </c>
      <c r="S66" s="736"/>
      <c r="T66" s="734"/>
      <c r="U66" s="157"/>
      <c r="V66" s="158"/>
    </row>
    <row r="67" spans="2:22" s="139" customFormat="1">
      <c r="B67" s="672" t="s">
        <v>67</v>
      </c>
      <c r="C67" s="668"/>
      <c r="D67" s="164"/>
      <c r="E67" s="164"/>
      <c r="F67" s="164"/>
      <c r="G67" s="164"/>
      <c r="H67" s="164"/>
      <c r="I67" s="164"/>
      <c r="J67" s="164"/>
      <c r="K67" s="165"/>
      <c r="L67" s="165"/>
      <c r="M67" s="165"/>
      <c r="N67" s="165"/>
      <c r="O67" s="165"/>
      <c r="P67" s="165"/>
      <c r="Q67" s="165"/>
      <c r="R67" s="166"/>
      <c r="S67" s="734"/>
      <c r="T67" s="734"/>
      <c r="U67" s="163"/>
      <c r="V67" s="158"/>
    </row>
    <row r="68" spans="2:22" s="167" customFormat="1">
      <c r="B68" s="159" t="s">
        <v>228</v>
      </c>
      <c r="C68" s="160"/>
      <c r="D68" s="161"/>
      <c r="E68" s="161"/>
      <c r="F68" s="161"/>
      <c r="G68" s="161"/>
      <c r="H68" s="161"/>
      <c r="I68" s="168"/>
      <c r="J68" s="161"/>
      <c r="K68" s="161">
        <f>'5.  2015-2020 LRAM'!AF391</f>
        <v>0</v>
      </c>
      <c r="L68" s="161">
        <f>'5.  2015-2020 LRAM'!AG391</f>
        <v>0</v>
      </c>
      <c r="M68" s="161">
        <f>'5.  2015-2020 LRAM'!AH391</f>
        <v>0</v>
      </c>
      <c r="N68" s="161">
        <f>'5.  2015-2020 LRAM'!AI391</f>
        <v>0</v>
      </c>
      <c r="O68" s="161">
        <f>'5.  2015-2020 LRAM'!AJ391</f>
        <v>0</v>
      </c>
      <c r="P68" s="161">
        <f>'5.  2015-2020 LRAM'!AK391</f>
        <v>0</v>
      </c>
      <c r="Q68" s="161">
        <f>'5.  2015-2020 LRAM'!AL391</f>
        <v>0</v>
      </c>
      <c r="R68" s="162">
        <f>SUM(D68:Q68)</f>
        <v>0</v>
      </c>
      <c r="S68" s="734"/>
      <c r="T68" s="734"/>
      <c r="U68" s="157"/>
      <c r="V68" s="158"/>
    </row>
    <row r="69" spans="2:22" s="167" customFormat="1">
      <c r="B69" s="159" t="s">
        <v>227</v>
      </c>
      <c r="C69" s="160"/>
      <c r="D69" s="161"/>
      <c r="E69" s="161"/>
      <c r="F69" s="161"/>
      <c r="G69" s="161"/>
      <c r="H69" s="161"/>
      <c r="I69" s="161"/>
      <c r="J69" s="161"/>
      <c r="K69" s="161">
        <f>-'5.  2015-2020 LRAM'!AF392</f>
        <v>0</v>
      </c>
      <c r="L69" s="161">
        <f>-'5.  2015-2020 LRAM'!AG392</f>
        <v>0</v>
      </c>
      <c r="M69" s="161">
        <f>-'5.  2015-2020 LRAM'!AH392</f>
        <v>0</v>
      </c>
      <c r="N69" s="161">
        <f>-'5.  2015-2020 LRAM'!AI392</f>
        <v>0</v>
      </c>
      <c r="O69" s="161">
        <f>-'5.  2015-2020 LRAM'!AJ392</f>
        <v>0</v>
      </c>
      <c r="P69" s="161">
        <f>-'5.  2015-2020 LRAM'!AK392</f>
        <v>0</v>
      </c>
      <c r="Q69" s="161">
        <f>-'5.  2015-2020 LRAM'!AL392</f>
        <v>0</v>
      </c>
      <c r="R69" s="162">
        <f>SUM(D69:Q69)</f>
        <v>0</v>
      </c>
      <c r="S69" s="736"/>
      <c r="T69" s="734"/>
      <c r="U69" s="157"/>
      <c r="V69" s="158"/>
    </row>
    <row r="70" spans="2:22" s="139" customFormat="1">
      <c r="B70" s="672" t="s">
        <v>67</v>
      </c>
      <c r="C70" s="668"/>
      <c r="D70" s="164"/>
      <c r="E70" s="164"/>
      <c r="F70" s="164"/>
      <c r="G70" s="164"/>
      <c r="H70" s="164"/>
      <c r="I70" s="164"/>
      <c r="J70" s="164"/>
      <c r="K70" s="165"/>
      <c r="L70" s="165"/>
      <c r="M70" s="165"/>
      <c r="N70" s="165"/>
      <c r="O70" s="165"/>
      <c r="P70" s="165"/>
      <c r="Q70" s="165"/>
      <c r="R70" s="166"/>
      <c r="S70" s="734"/>
      <c r="T70" s="734"/>
      <c r="U70" s="163"/>
      <c r="V70" s="158"/>
    </row>
    <row r="71" spans="2:22" s="167" customFormat="1">
      <c r="B71" s="159" t="s">
        <v>230</v>
      </c>
      <c r="C71" s="570"/>
      <c r="D71" s="161">
        <f>'5.  2015-2020 LRAM'!Y578</f>
        <v>711494.93773596874</v>
      </c>
      <c r="E71" s="161">
        <f>'5.  2015-2020 LRAM'!Z578</f>
        <v>540246.39727108506</v>
      </c>
      <c r="F71" s="161">
        <f>'5.  2015-2020 LRAM'!AA578</f>
        <v>1386687.3660683187</v>
      </c>
      <c r="G71" s="161">
        <f>'5.  2015-2020 LRAM'!AB578</f>
        <v>490826.22475707339</v>
      </c>
      <c r="H71" s="161">
        <f>'5.  2015-2020 LRAM'!AC578</f>
        <v>201315.50594139329</v>
      </c>
      <c r="I71" s="161">
        <f>'5.  2015-2020 LRAM'!AD578</f>
        <v>578063.93900569133</v>
      </c>
      <c r="J71" s="161">
        <f>'5.  2015-2020 LRAM'!AE578</f>
        <v>0</v>
      </c>
      <c r="K71" s="161">
        <f>'5.  2015-2020 LRAM'!AF578</f>
        <v>0</v>
      </c>
      <c r="L71" s="161">
        <f>'5.  2015-2020 LRAM'!AG578</f>
        <v>0</v>
      </c>
      <c r="M71" s="161">
        <f>'5.  2015-2020 LRAM'!AH578</f>
        <v>0</v>
      </c>
      <c r="N71" s="161">
        <f>'5.  2015-2020 LRAM'!AI578</f>
        <v>0</v>
      </c>
      <c r="O71" s="161">
        <f>'5.  2015-2020 LRAM'!AJ578</f>
        <v>0</v>
      </c>
      <c r="P71" s="161">
        <f>'5.  2015-2020 LRAM'!AK578</f>
        <v>0</v>
      </c>
      <c r="Q71" s="161">
        <f>'5.  2015-2020 LRAM'!AL578</f>
        <v>0</v>
      </c>
      <c r="R71" s="162">
        <f>SUM(D71:Q71)</f>
        <v>3908634.3707795301</v>
      </c>
      <c r="S71" s="734"/>
      <c r="T71" s="734"/>
      <c r="U71" s="157"/>
      <c r="V71" s="158"/>
    </row>
    <row r="72" spans="2:22" s="167" customFormat="1">
      <c r="B72" s="159" t="s">
        <v>229</v>
      </c>
      <c r="C72" s="160"/>
      <c r="D72" s="161">
        <f>-'5.  2015-2020 LRAM'!Y579</f>
        <v>-247316.14799999999</v>
      </c>
      <c r="E72" s="161">
        <f>-'5.  2015-2020 LRAM'!Z579</f>
        <v>-501895.02109999995</v>
      </c>
      <c r="F72" s="161">
        <f>-'5.  2015-2020 LRAM'!AA579</f>
        <v>-89117.1492</v>
      </c>
      <c r="G72" s="161">
        <f>-'5.  2015-2020 LRAM'!AB579</f>
        <v>-38369.03</v>
      </c>
      <c r="H72" s="161">
        <f>-'5.  2015-2020 LRAM'!AC579</f>
        <v>-45504.817199999998</v>
      </c>
      <c r="I72" s="161">
        <f>-'5.  2015-2020 LRAM'!AD579</f>
        <v>-704348.04650000005</v>
      </c>
      <c r="J72" s="161">
        <f>-'5.  2015-2020 LRAM'!AE579</f>
        <v>0</v>
      </c>
      <c r="K72" s="161">
        <f>-'5.  2015-2020 LRAM'!AF579</f>
        <v>0</v>
      </c>
      <c r="L72" s="161">
        <f>-'5.  2015-2020 LRAM'!AG579</f>
        <v>0</v>
      </c>
      <c r="M72" s="161">
        <f>-'5.  2015-2020 LRAM'!AH579</f>
        <v>0</v>
      </c>
      <c r="N72" s="161">
        <f>-'5.  2015-2020 LRAM'!AI579</f>
        <v>0</v>
      </c>
      <c r="O72" s="161">
        <f>-'5.  2015-2020 LRAM'!AJ579</f>
        <v>0</v>
      </c>
      <c r="P72" s="161">
        <f>-'5.  2015-2020 LRAM'!AK579</f>
        <v>0</v>
      </c>
      <c r="Q72" s="161">
        <f>-'5.  2015-2020 LRAM'!AL579</f>
        <v>0</v>
      </c>
      <c r="R72" s="162">
        <f>SUM(D72:Q72)</f>
        <v>-1626550.2120000001</v>
      </c>
      <c r="S72" s="736"/>
      <c r="T72" s="734"/>
      <c r="U72" s="157"/>
      <c r="V72" s="158"/>
    </row>
    <row r="73" spans="2:22" s="139" customFormat="1">
      <c r="B73" s="672" t="s">
        <v>67</v>
      </c>
      <c r="C73" s="668"/>
      <c r="D73" s="164"/>
      <c r="E73" s="164"/>
      <c r="F73" s="164"/>
      <c r="G73" s="164"/>
      <c r="H73" s="164"/>
      <c r="I73" s="164"/>
      <c r="J73" s="164"/>
      <c r="K73" s="165"/>
      <c r="L73" s="165"/>
      <c r="M73" s="165"/>
      <c r="N73" s="165"/>
      <c r="O73" s="165"/>
      <c r="P73" s="165"/>
      <c r="Q73" s="165"/>
      <c r="R73" s="166"/>
      <c r="S73" s="734"/>
      <c r="T73" s="734"/>
      <c r="U73" s="163"/>
      <c r="V73" s="158"/>
    </row>
    <row r="74" spans="2:22" s="167" customFormat="1">
      <c r="B74" s="159" t="s">
        <v>232</v>
      </c>
      <c r="C74" s="570"/>
      <c r="D74" s="161">
        <f>'5.  2015-2020 LRAM'!Y762</f>
        <v>0</v>
      </c>
      <c r="E74" s="161">
        <f>'5.  2015-2020 LRAM'!Z762</f>
        <v>0</v>
      </c>
      <c r="F74" s="161">
        <f>'5.  2015-2020 LRAM'!AA762</f>
        <v>0</v>
      </c>
      <c r="G74" s="161">
        <f>'5.  2015-2020 LRAM'!AB762</f>
        <v>0</v>
      </c>
      <c r="H74" s="161">
        <f>'5.  2015-2020 LRAM'!AC762</f>
        <v>0</v>
      </c>
      <c r="I74" s="161">
        <f>'5.  2015-2020 LRAM'!AD762</f>
        <v>0</v>
      </c>
      <c r="J74" s="161">
        <f>'5.  2015-2020 LRAM'!AE762</f>
        <v>0</v>
      </c>
      <c r="K74" s="161">
        <f>'5.  2015-2020 LRAM'!AF762</f>
        <v>0</v>
      </c>
      <c r="L74" s="161">
        <f>'5.  2015-2020 LRAM'!AG762</f>
        <v>0</v>
      </c>
      <c r="M74" s="161">
        <f>'5.  2015-2020 LRAM'!AH762</f>
        <v>0</v>
      </c>
      <c r="N74" s="161">
        <f>'5.  2015-2020 LRAM'!AI762</f>
        <v>0</v>
      </c>
      <c r="O74" s="161">
        <f>'5.  2015-2020 LRAM'!AJ762</f>
        <v>0</v>
      </c>
      <c r="P74" s="161">
        <f>'5.  2015-2020 LRAM'!AK762</f>
        <v>0</v>
      </c>
      <c r="Q74" s="161">
        <f>'5.  2015-2020 LRAM'!AL762</f>
        <v>0</v>
      </c>
      <c r="R74" s="162">
        <f>SUM(D74:Q74)</f>
        <v>0</v>
      </c>
      <c r="S74" s="734"/>
      <c r="T74" s="734"/>
      <c r="U74" s="157"/>
      <c r="V74" s="158"/>
    </row>
    <row r="75" spans="2:22" s="167" customFormat="1" ht="16.5" customHeight="1">
      <c r="B75" s="159" t="s">
        <v>231</v>
      </c>
      <c r="C75" s="160"/>
      <c r="D75" s="161">
        <f>-'5.  2015-2020 LRAM'!Y763</f>
        <v>0</v>
      </c>
      <c r="E75" s="161">
        <f>-'5.  2015-2020 LRAM'!Z763</f>
        <v>0</v>
      </c>
      <c r="F75" s="161">
        <f>-'5.  2015-2020 LRAM'!AA763</f>
        <v>0</v>
      </c>
      <c r="G75" s="161">
        <f>-'5.  2015-2020 LRAM'!AB763</f>
        <v>0</v>
      </c>
      <c r="H75" s="161">
        <f>-'5.  2015-2020 LRAM'!AC763</f>
        <v>0</v>
      </c>
      <c r="I75" s="161">
        <f>-'5.  2015-2020 LRAM'!AD763</f>
        <v>0</v>
      </c>
      <c r="J75" s="161">
        <f>-'5.  2015-2020 LRAM'!AE763</f>
        <v>0</v>
      </c>
      <c r="K75" s="161">
        <f>-'5.  2015-2020 LRAM'!AF763</f>
        <v>0</v>
      </c>
      <c r="L75" s="161">
        <f>-'5.  2015-2020 LRAM'!AG763</f>
        <v>0</v>
      </c>
      <c r="M75" s="161">
        <f>-'5.  2015-2020 LRAM'!AH763</f>
        <v>0</v>
      </c>
      <c r="N75" s="161">
        <f>-'5.  2015-2020 LRAM'!AI763</f>
        <v>0</v>
      </c>
      <c r="O75" s="161">
        <f>-'5.  2015-2020 LRAM'!AJ763</f>
        <v>0</v>
      </c>
      <c r="P75" s="161">
        <f>-'5.  2015-2020 LRAM'!AK763</f>
        <v>0</v>
      </c>
      <c r="Q75" s="161">
        <f>-'5.  2015-2020 LRAM'!AL763</f>
        <v>0</v>
      </c>
      <c r="R75" s="162">
        <f>SUM(D75:Q75)</f>
        <v>0</v>
      </c>
      <c r="S75" s="736"/>
      <c r="T75" s="734"/>
      <c r="U75" s="157"/>
      <c r="V75" s="158"/>
    </row>
    <row r="76" spans="2:22" s="139" customFormat="1">
      <c r="B76" s="672" t="s">
        <v>67</v>
      </c>
      <c r="C76" s="668"/>
      <c r="D76" s="164"/>
      <c r="E76" s="164"/>
      <c r="F76" s="164"/>
      <c r="G76" s="164"/>
      <c r="H76" s="164"/>
      <c r="I76" s="164"/>
      <c r="J76" s="164"/>
      <c r="K76" s="165"/>
      <c r="L76" s="165"/>
      <c r="M76" s="165"/>
      <c r="N76" s="165"/>
      <c r="O76" s="165"/>
      <c r="P76" s="165"/>
      <c r="Q76" s="165"/>
      <c r="R76" s="166"/>
      <c r="S76" s="734"/>
      <c r="T76" s="734"/>
      <c r="U76" s="163"/>
      <c r="V76" s="158"/>
    </row>
    <row r="77" spans="2:22" s="167" customFormat="1">
      <c r="B77" s="159" t="s">
        <v>234</v>
      </c>
      <c r="C77" s="160"/>
      <c r="D77" s="161">
        <f>'5.  2015-2020 LRAM'!Y946</f>
        <v>0</v>
      </c>
      <c r="E77" s="161">
        <f>'5.  2015-2020 LRAM'!Z946</f>
        <v>0</v>
      </c>
      <c r="F77" s="161">
        <f>'5.  2015-2020 LRAM'!AA946</f>
        <v>0</v>
      </c>
      <c r="G77" s="161">
        <f>'5.  2015-2020 LRAM'!AB946</f>
        <v>0</v>
      </c>
      <c r="H77" s="161">
        <f>'5.  2015-2020 LRAM'!AC946</f>
        <v>0</v>
      </c>
      <c r="I77" s="161">
        <f>'5.  2015-2020 LRAM'!AD946</f>
        <v>0</v>
      </c>
      <c r="J77" s="161">
        <f>'5.  2015-2020 LRAM'!AE946</f>
        <v>0</v>
      </c>
      <c r="K77" s="161">
        <f>'5.  2015-2020 LRAM'!AF946</f>
        <v>0</v>
      </c>
      <c r="L77" s="161">
        <f>'5.  2015-2020 LRAM'!AG946</f>
        <v>0</v>
      </c>
      <c r="M77" s="161">
        <f>'5.  2015-2020 LRAM'!AH946</f>
        <v>0</v>
      </c>
      <c r="N77" s="161">
        <f>'5.  2015-2020 LRAM'!AI946</f>
        <v>0</v>
      </c>
      <c r="O77" s="161">
        <f>'5.  2015-2020 LRAM'!AJ946</f>
        <v>0</v>
      </c>
      <c r="P77" s="161">
        <f>'5.  2015-2020 LRAM'!AK946</f>
        <v>0</v>
      </c>
      <c r="Q77" s="161">
        <f>'5.  2015-2020 LRAM'!AL946</f>
        <v>0</v>
      </c>
      <c r="R77" s="162">
        <f>SUM(D77:Q77)</f>
        <v>0</v>
      </c>
      <c r="S77" s="735"/>
      <c r="T77" s="734"/>
      <c r="U77" s="157"/>
      <c r="V77" s="158"/>
    </row>
    <row r="78" spans="2:22" s="167" customFormat="1">
      <c r="B78" s="159" t="s">
        <v>233</v>
      </c>
      <c r="C78" s="160"/>
      <c r="D78" s="161">
        <f>-'5.  2015-2020 LRAM'!Y947</f>
        <v>0</v>
      </c>
      <c r="E78" s="161">
        <f>-'5.  2015-2020 LRAM'!Z947</f>
        <v>0</v>
      </c>
      <c r="F78" s="161">
        <f>-'5.  2015-2020 LRAM'!AA947</f>
        <v>0</v>
      </c>
      <c r="G78" s="161">
        <f>-'5.  2015-2020 LRAM'!AB947</f>
        <v>0</v>
      </c>
      <c r="H78" s="161">
        <f>-'5.  2015-2020 LRAM'!AC947</f>
        <v>0</v>
      </c>
      <c r="I78" s="161">
        <f>-'5.  2015-2020 LRAM'!AD947</f>
        <v>0</v>
      </c>
      <c r="J78" s="161">
        <f>-'5.  2015-2020 LRAM'!AE947</f>
        <v>0</v>
      </c>
      <c r="K78" s="161">
        <f>-'5.  2015-2020 LRAM'!AF947</f>
        <v>0</v>
      </c>
      <c r="L78" s="161">
        <f>-'5.  2015-2020 LRAM'!AG947</f>
        <v>0</v>
      </c>
      <c r="M78" s="161">
        <f>-'5.  2015-2020 LRAM'!AH947</f>
        <v>0</v>
      </c>
      <c r="N78" s="161">
        <f>-'5.  2015-2020 LRAM'!AI947</f>
        <v>0</v>
      </c>
      <c r="O78" s="161">
        <f>-'5.  2015-2020 LRAM'!AJ947</f>
        <v>0</v>
      </c>
      <c r="P78" s="161">
        <f>-'5.  2015-2020 LRAM'!AK947</f>
        <v>0</v>
      </c>
      <c r="Q78" s="161">
        <f>-'5.  2015-2020 LRAM'!AL947</f>
        <v>0</v>
      </c>
      <c r="R78" s="162">
        <f>SUM(D78:Q78)</f>
        <v>0</v>
      </c>
      <c r="S78" s="736"/>
      <c r="T78" s="734"/>
      <c r="U78" s="157"/>
      <c r="V78" s="158"/>
    </row>
    <row r="79" spans="2:22" s="139" customFormat="1">
      <c r="B79" s="672" t="s">
        <v>67</v>
      </c>
      <c r="C79" s="668"/>
      <c r="D79" s="164"/>
      <c r="E79" s="164"/>
      <c r="F79" s="164"/>
      <c r="G79" s="164"/>
      <c r="H79" s="164"/>
      <c r="I79" s="164"/>
      <c r="J79" s="164"/>
      <c r="K79" s="165"/>
      <c r="L79" s="165"/>
      <c r="M79" s="165"/>
      <c r="N79" s="165"/>
      <c r="O79" s="165"/>
      <c r="P79" s="165"/>
      <c r="Q79" s="165"/>
      <c r="R79" s="166"/>
      <c r="S79" s="734"/>
      <c r="T79" s="734"/>
      <c r="U79" s="163"/>
      <c r="V79" s="158"/>
    </row>
    <row r="80" spans="2:22" s="167" customFormat="1">
      <c r="B80" s="159" t="s">
        <v>236</v>
      </c>
      <c r="C80" s="570"/>
      <c r="D80" s="161">
        <f>'5.  2015-2020 LRAM'!Y1130</f>
        <v>0</v>
      </c>
      <c r="E80" s="161">
        <f>'5.  2015-2020 LRAM'!Z1130</f>
        <v>0</v>
      </c>
      <c r="F80" s="161">
        <f>'5.  2015-2020 LRAM'!AA1130</f>
        <v>0</v>
      </c>
      <c r="G80" s="161">
        <f>'5.  2015-2020 LRAM'!AB1130</f>
        <v>0</v>
      </c>
      <c r="H80" s="161">
        <f>'5.  2015-2020 LRAM'!AC1130</f>
        <v>0</v>
      </c>
      <c r="I80" s="161">
        <f>'5.  2015-2020 LRAM'!AD1130</f>
        <v>0</v>
      </c>
      <c r="J80" s="161">
        <f>'5.  2015-2020 LRAM'!AE1130</f>
        <v>0</v>
      </c>
      <c r="K80" s="161">
        <f>'5.  2015-2020 LRAM'!AF1130</f>
        <v>0</v>
      </c>
      <c r="L80" s="161">
        <f>'5.  2015-2020 LRAM'!AG1130</f>
        <v>0</v>
      </c>
      <c r="M80" s="161">
        <f>'5.  2015-2020 LRAM'!AH1130</f>
        <v>0</v>
      </c>
      <c r="N80" s="161">
        <f>'5.  2015-2020 LRAM'!AI1130</f>
        <v>0</v>
      </c>
      <c r="O80" s="161">
        <f>'5.  2015-2020 LRAM'!AJ1130</f>
        <v>0</v>
      </c>
      <c r="P80" s="161">
        <f>'5.  2015-2020 LRAM'!AK1130</f>
        <v>0</v>
      </c>
      <c r="Q80" s="161">
        <f>'5.  2015-2020 LRAM'!AL1130</f>
        <v>0</v>
      </c>
      <c r="R80" s="162">
        <f>SUM(D80:Q80)</f>
        <v>0</v>
      </c>
      <c r="S80" s="735"/>
      <c r="T80" s="734"/>
      <c r="U80" s="157"/>
      <c r="V80" s="158"/>
    </row>
    <row r="81" spans="2:22" s="167" customFormat="1">
      <c r="B81" s="159" t="s">
        <v>235</v>
      </c>
      <c r="C81" s="160"/>
      <c r="D81" s="161">
        <f>-'5.  2015-2020 LRAM'!Y1131</f>
        <v>0</v>
      </c>
      <c r="E81" s="161">
        <f>-'5.  2015-2020 LRAM'!Z1131</f>
        <v>0</v>
      </c>
      <c r="F81" s="161">
        <f>-'5.  2015-2020 LRAM'!AA1131</f>
        <v>0</v>
      </c>
      <c r="G81" s="161">
        <f>-'5.  2015-2020 LRAM'!AB1131</f>
        <v>0</v>
      </c>
      <c r="H81" s="161">
        <f>-'5.  2015-2020 LRAM'!AC1131</f>
        <v>0</v>
      </c>
      <c r="I81" s="161">
        <f>-'5.  2015-2020 LRAM'!AD1131</f>
        <v>0</v>
      </c>
      <c r="J81" s="161">
        <f>-'5.  2015-2020 LRAM'!AE1131</f>
        <v>0</v>
      </c>
      <c r="K81" s="161">
        <f>-'5.  2015-2020 LRAM'!AF1131</f>
        <v>0</v>
      </c>
      <c r="L81" s="161">
        <f>-'5.  2015-2020 LRAM'!AG1131</f>
        <v>0</v>
      </c>
      <c r="M81" s="161">
        <f>-'5.  2015-2020 LRAM'!AH1131</f>
        <v>0</v>
      </c>
      <c r="N81" s="161">
        <f>-'5.  2015-2020 LRAM'!AI1131</f>
        <v>0</v>
      </c>
      <c r="O81" s="161">
        <f>-'5.  2015-2020 LRAM'!AJ1131</f>
        <v>0</v>
      </c>
      <c r="P81" s="161">
        <f>-'5.  2015-2020 LRAM'!AK1131</f>
        <v>0</v>
      </c>
      <c r="Q81" s="161">
        <f>-'5.  2015-2020 LRAM'!AL1131</f>
        <v>0</v>
      </c>
      <c r="R81" s="162">
        <f>SUM(D81:Q81)</f>
        <v>0</v>
      </c>
      <c r="S81" s="736"/>
      <c r="T81" s="734"/>
      <c r="U81" s="157"/>
      <c r="V81" s="158"/>
    </row>
    <row r="82" spans="2:22" s="139" customFormat="1">
      <c r="B82" s="672" t="s">
        <v>67</v>
      </c>
      <c r="C82" s="668"/>
      <c r="D82" s="164"/>
      <c r="E82" s="164"/>
      <c r="F82" s="164"/>
      <c r="G82" s="164"/>
      <c r="H82" s="164"/>
      <c r="I82" s="164"/>
      <c r="J82" s="164"/>
      <c r="K82" s="165"/>
      <c r="L82" s="165"/>
      <c r="M82" s="165"/>
      <c r="N82" s="165"/>
      <c r="O82" s="165"/>
      <c r="P82" s="165"/>
      <c r="Q82" s="165"/>
      <c r="R82" s="166"/>
      <c r="S82" s="734"/>
      <c r="T82" s="734"/>
      <c r="U82" s="163"/>
      <c r="V82" s="158"/>
    </row>
    <row r="83" spans="2:22" s="17" customFormat="1" ht="20.25" customHeight="1">
      <c r="B83" s="669" t="s">
        <v>43</v>
      </c>
      <c r="C83" s="668"/>
      <c r="D83" s="169">
        <f>'6.  Carrying Charges'!I147</f>
        <v>21804.798647847139</v>
      </c>
      <c r="E83" s="169">
        <f>'6.  Carrying Charges'!J147</f>
        <v>1801.5558956367233</v>
      </c>
      <c r="F83" s="169">
        <f>'6.  Carrying Charges'!K147</f>
        <v>60953.360937389269</v>
      </c>
      <c r="G83" s="169">
        <f>'6.  Carrying Charges'!L147</f>
        <v>21254.176723713521</v>
      </c>
      <c r="H83" s="169">
        <f>'6.  Carrying Charges'!M147</f>
        <v>7319.2071036269499</v>
      </c>
      <c r="I83" s="169">
        <f>'6.  Carrying Charges'!N147</f>
        <v>-5932.1959495451529</v>
      </c>
      <c r="J83" s="169">
        <f>'6.  Carrying Charges'!O147</f>
        <v>0</v>
      </c>
      <c r="K83" s="169">
        <f>'6.  Carrying Charges'!P102</f>
        <v>0</v>
      </c>
      <c r="L83" s="169">
        <f>'6.  Carrying Charges'!Q102</f>
        <v>0</v>
      </c>
      <c r="M83" s="169">
        <f>'6.  Carrying Charges'!R102</f>
        <v>0</v>
      </c>
      <c r="N83" s="169">
        <f>'6.  Carrying Charges'!S102</f>
        <v>0</v>
      </c>
      <c r="O83" s="169">
        <f>'6.  Carrying Charges'!T102</f>
        <v>0</v>
      </c>
      <c r="P83" s="169">
        <f>'6.  Carrying Charges'!U102</f>
        <v>0</v>
      </c>
      <c r="Q83" s="169">
        <f>'6.  Carrying Charges'!V102</f>
        <v>0</v>
      </c>
      <c r="R83" s="170">
        <f>SUM(D83:Q83)</f>
        <v>107200.90335866844</v>
      </c>
      <c r="S83" s="735"/>
      <c r="T83" s="734"/>
      <c r="U83" s="157"/>
      <c r="V83" s="158"/>
    </row>
    <row r="84" spans="2:22" s="167" customFormat="1" ht="21.75" customHeight="1">
      <c r="B84" s="670" t="s">
        <v>243</v>
      </c>
      <c r="C84" s="671"/>
      <c r="D84" s="664">
        <f>SUM(D53:D72)+D83</f>
        <v>485983.58838381589</v>
      </c>
      <c r="E84" s="664">
        <f t="shared" ref="E84:R84" si="2">SUM(E53:E72)+E83</f>
        <v>40152.932066721834</v>
      </c>
      <c r="F84" s="664">
        <f t="shared" si="2"/>
        <v>1358523.5778057079</v>
      </c>
      <c r="G84" s="664">
        <f t="shared" si="2"/>
        <v>473711.37148078694</v>
      </c>
      <c r="H84" s="664">
        <f t="shared" si="2"/>
        <v>163129.89584502025</v>
      </c>
      <c r="I84" s="664">
        <f t="shared" si="2"/>
        <v>-132216.30344385389</v>
      </c>
      <c r="J84" s="664">
        <f t="shared" si="2"/>
        <v>0</v>
      </c>
      <c r="K84" s="664">
        <f t="shared" si="2"/>
        <v>0</v>
      </c>
      <c r="L84" s="664">
        <f t="shared" si="2"/>
        <v>0</v>
      </c>
      <c r="M84" s="664">
        <f t="shared" si="2"/>
        <v>0</v>
      </c>
      <c r="N84" s="664">
        <f t="shared" si="2"/>
        <v>0</v>
      </c>
      <c r="O84" s="664">
        <f t="shared" si="2"/>
        <v>0</v>
      </c>
      <c r="P84" s="664">
        <f t="shared" si="2"/>
        <v>0</v>
      </c>
      <c r="Q84" s="664">
        <f t="shared" si="2"/>
        <v>0</v>
      </c>
      <c r="R84" s="664">
        <f t="shared" si="2"/>
        <v>2389285.0621381984</v>
      </c>
      <c r="S84" s="734"/>
      <c r="T84" s="734"/>
      <c r="U84" s="157"/>
      <c r="V84" s="158"/>
    </row>
    <row r="85" spans="2:22" ht="20.25" customHeight="1">
      <c r="B85" s="479" t="s">
        <v>605</v>
      </c>
      <c r="C85" s="638"/>
      <c r="D85" s="728"/>
      <c r="E85" s="728"/>
      <c r="F85" s="728"/>
      <c r="G85" s="728"/>
      <c r="H85" s="728"/>
      <c r="I85" s="728"/>
      <c r="J85" s="637"/>
      <c r="K85" s="637"/>
      <c r="L85" s="637"/>
      <c r="M85" s="637"/>
      <c r="N85" s="637"/>
      <c r="O85" s="637"/>
      <c r="P85" s="637"/>
      <c r="Q85" s="637"/>
      <c r="R85" s="731"/>
      <c r="V85" s="13"/>
    </row>
    <row r="86" spans="2:22" ht="20.25" customHeight="1">
      <c r="B86" s="667"/>
      <c r="C86" s="68"/>
      <c r="D86" s="729"/>
      <c r="E86" s="729"/>
      <c r="F86" s="729"/>
      <c r="G86" s="729"/>
      <c r="H86" s="729"/>
      <c r="I86" s="729"/>
      <c r="R86" s="732"/>
      <c r="S86" s="726"/>
      <c r="V86" s="13"/>
    </row>
    <row r="87" spans="2:22" ht="15">
      <c r="E87" s="9"/>
    </row>
    <row r="88" spans="2:22" ht="21" customHeight="1">
      <c r="B88" s="120" t="s">
        <v>607</v>
      </c>
      <c r="F88" s="625"/>
      <c r="Q88" s="8"/>
      <c r="R88" s="736"/>
    </row>
    <row r="89" spans="2:22" s="585" customFormat="1" ht="27.75" customHeight="1">
      <c r="B89" s="606" t="s">
        <v>631</v>
      </c>
      <c r="C89" s="602"/>
      <c r="D89" s="602"/>
      <c r="E89" s="609"/>
      <c r="F89" s="602"/>
      <c r="G89" s="602"/>
      <c r="H89" s="602"/>
      <c r="I89" s="602"/>
      <c r="J89" s="602"/>
      <c r="T89" s="586"/>
      <c r="U89" s="586"/>
    </row>
    <row r="90" spans="2:22" ht="11.25" customHeight="1">
      <c r="B90" s="112"/>
    </row>
    <row r="91" spans="2:22" s="598" customFormat="1" ht="25.5" customHeight="1">
      <c r="B91" s="600"/>
      <c r="C91" s="596">
        <v>2011</v>
      </c>
      <c r="D91" s="596">
        <v>2012</v>
      </c>
      <c r="E91" s="596">
        <v>2013</v>
      </c>
      <c r="F91" s="596">
        <v>2014</v>
      </c>
      <c r="G91" s="596">
        <v>2015</v>
      </c>
      <c r="H91" s="596">
        <v>2016</v>
      </c>
      <c r="I91" s="596">
        <v>2017</v>
      </c>
      <c r="J91" s="596">
        <v>2018</v>
      </c>
      <c r="K91" s="596">
        <v>2019</v>
      </c>
      <c r="L91" s="596">
        <v>2020</v>
      </c>
      <c r="M91" s="597" t="s">
        <v>26</v>
      </c>
      <c r="T91" s="599"/>
      <c r="U91" s="599"/>
    </row>
    <row r="92" spans="2:22" s="92" customFormat="1" ht="23.25" customHeight="1">
      <c r="B92" s="214">
        <v>2011</v>
      </c>
      <c r="C92" s="591">
        <f>'4.  2011-2014 LRAM'!AM131</f>
        <v>0</v>
      </c>
      <c r="D92" s="592">
        <f>SUM('4.  2011-2014 LRAM'!Y259:AL259)</f>
        <v>0</v>
      </c>
      <c r="E92" s="592">
        <f>SUM('4.  2011-2014 LRAM'!Y388:AL388)</f>
        <v>0</v>
      </c>
      <c r="F92" s="593">
        <f>SUM('4.  2011-2014 LRAM'!Y517:AL517)</f>
        <v>0</v>
      </c>
      <c r="G92" s="593">
        <f>SUM('5.  2015-2020 LRAM'!Y199:AL199)</f>
        <v>0</v>
      </c>
      <c r="H92" s="592">
        <f>SUM('5.  2015-2020 LRAM'!Y385:AL385)</f>
        <v>0</v>
      </c>
      <c r="I92" s="593">
        <f>SUM('5.  2015-2020 LRAM'!Y571:AL571)</f>
        <v>329848.5462853206</v>
      </c>
      <c r="J92" s="592">
        <f>SUM('5.  2015-2020 LRAM'!Y754:AL754)</f>
        <v>0</v>
      </c>
      <c r="K92" s="592">
        <f>SUM('5.  2015-2020 LRAM'!Y937:AL937)</f>
        <v>0</v>
      </c>
      <c r="L92" s="592">
        <f>SUM('5.  2015-2020 LRAM'!Y1120:AL1120)</f>
        <v>0</v>
      </c>
      <c r="M92" s="592">
        <f>SUM(C92:L92)</f>
        <v>329848.5462853206</v>
      </c>
      <c r="T92" s="213"/>
      <c r="U92" s="213"/>
    </row>
    <row r="93" spans="2:22" s="92" customFormat="1" ht="23.25" customHeight="1">
      <c r="B93" s="214">
        <v>2012</v>
      </c>
      <c r="C93" s="594"/>
      <c r="D93" s="593">
        <f>SUM('4.  2011-2014 LRAM'!Y260:AL260)</f>
        <v>0</v>
      </c>
      <c r="E93" s="592">
        <f>SUM('4.  2011-2014 LRAM'!Y389:AL389)</f>
        <v>0</v>
      </c>
      <c r="F93" s="593">
        <f>SUM('4.  2011-2014 LRAM'!Y518:AL518)</f>
        <v>0</v>
      </c>
      <c r="G93" s="593">
        <f>SUM('5.  2015-2020 LRAM'!Y200:AL200)</f>
        <v>0</v>
      </c>
      <c r="H93" s="592">
        <f>SUM('5.  2015-2020 LRAM'!Y386:AL386)</f>
        <v>0</v>
      </c>
      <c r="I93" s="593">
        <f>SUM('5.  2015-2020 LRAM'!Y572:AL572)</f>
        <v>306092.01344900677</v>
      </c>
      <c r="J93" s="592">
        <f>SUM('5.  2015-2020 LRAM'!Y755:AL755)</f>
        <v>0</v>
      </c>
      <c r="K93" s="592">
        <f>SUM('5.  2015-2020 LRAM'!Y938:AL938)</f>
        <v>0</v>
      </c>
      <c r="L93" s="592">
        <f>SUM('5.  2015-2020 LRAM'!Y1121:AL1121)</f>
        <v>0</v>
      </c>
      <c r="M93" s="592">
        <f>SUM(D93:L93)</f>
        <v>306092.01344900677</v>
      </c>
      <c r="T93" s="213"/>
      <c r="U93" s="213"/>
    </row>
    <row r="94" spans="2:22" s="92" customFormat="1" ht="23.25" customHeight="1">
      <c r="B94" s="214">
        <v>2013</v>
      </c>
      <c r="C94" s="595"/>
      <c r="D94" s="595"/>
      <c r="E94" s="593">
        <f>SUM('4.  2011-2014 LRAM'!Y390:AL390)</f>
        <v>0</v>
      </c>
      <c r="F94" s="593">
        <f>SUM('4.  2011-2014 LRAM'!Y519:AL519)</f>
        <v>0</v>
      </c>
      <c r="G94" s="593">
        <f>SUM('5.  2015-2020 LRAM'!Y201:AL201)</f>
        <v>0</v>
      </c>
      <c r="H94" s="592">
        <f>SUM('5.  2015-2020 LRAM'!Y387:AL387)</f>
        <v>0</v>
      </c>
      <c r="I94" s="593">
        <f>SUM('5.  2015-2020 LRAM'!Y573:AL573)</f>
        <v>347993.87780011841</v>
      </c>
      <c r="J94" s="592">
        <f>SUM('5.  2015-2020 LRAM'!Y756:AL756)</f>
        <v>0</v>
      </c>
      <c r="K94" s="592">
        <f>SUM('5.  2015-2020 LRAM'!Y939:AL939)</f>
        <v>0</v>
      </c>
      <c r="L94" s="592">
        <f>SUM('5.  2015-2020 LRAM'!Y1122:AL1122)</f>
        <v>0</v>
      </c>
      <c r="M94" s="592">
        <f>SUM(C94:L94)</f>
        <v>347993.87780011841</v>
      </c>
      <c r="T94" s="213"/>
      <c r="U94" s="213"/>
    </row>
    <row r="95" spans="2:22" s="92" customFormat="1" ht="23.25" customHeight="1">
      <c r="B95" s="214">
        <v>2014</v>
      </c>
      <c r="C95" s="595"/>
      <c r="D95" s="595"/>
      <c r="E95" s="595"/>
      <c r="F95" s="593">
        <f>SUM('4.  2011-2014 LRAM'!Y520:AL520)</f>
        <v>0</v>
      </c>
      <c r="G95" s="593">
        <f>SUM('5.  2015-2020 LRAM'!Y202:AL202)</f>
        <v>0</v>
      </c>
      <c r="H95" s="592">
        <f>SUM('5.  2015-2020 LRAM'!Y388:AL388)</f>
        <v>0</v>
      </c>
      <c r="I95" s="593">
        <f>SUM('5.  2015-2020 LRAM'!Y574:AL574)</f>
        <v>463944.12153684761</v>
      </c>
      <c r="J95" s="592">
        <f>SUM('5.  2015-2020 LRAM'!Y757:AL757)</f>
        <v>0</v>
      </c>
      <c r="K95" s="592">
        <f>SUM('5.  2015-2020 LRAM'!Y940:AL940)</f>
        <v>0</v>
      </c>
      <c r="L95" s="592">
        <f>SUM('5.  2015-2020 LRAM'!Y1123:AL1123)</f>
        <v>0</v>
      </c>
      <c r="M95" s="592">
        <f>SUM(F95:L95)</f>
        <v>463944.12153684761</v>
      </c>
      <c r="T95" s="213"/>
      <c r="U95" s="213"/>
    </row>
    <row r="96" spans="2:22" s="92" customFormat="1" ht="23.25" customHeight="1">
      <c r="B96" s="214">
        <v>2015</v>
      </c>
      <c r="C96" s="595"/>
      <c r="D96" s="595"/>
      <c r="E96" s="595"/>
      <c r="F96" s="595"/>
      <c r="G96" s="593">
        <f>SUM('5.  2015-2020 LRAM'!Y203:AL203)</f>
        <v>0</v>
      </c>
      <c r="H96" s="592">
        <f>SUM('5.  2015-2020 LRAM'!Y389:AL389)</f>
        <v>0</v>
      </c>
      <c r="I96" s="593">
        <f>SUM('5.  2015-2020 LRAM'!Y575:AL575)</f>
        <v>688497.35693193658</v>
      </c>
      <c r="J96" s="592">
        <f>SUM('5.  2015-2020 LRAM'!Y758:AL758)</f>
        <v>0</v>
      </c>
      <c r="K96" s="592">
        <f>SUM('5.  2015-2020 LRAM'!Y941:AL941)</f>
        <v>0</v>
      </c>
      <c r="L96" s="592">
        <f>SUM('5.  2015-2020 LRAM'!Y1124:AL1124)</f>
        <v>0</v>
      </c>
      <c r="M96" s="592">
        <f>SUM(G96:L96)</f>
        <v>688497.35693193658</v>
      </c>
      <c r="T96" s="213"/>
      <c r="U96" s="213"/>
    </row>
    <row r="97" spans="2:21" s="92" customFormat="1" ht="23.25" customHeight="1">
      <c r="B97" s="214">
        <v>2016</v>
      </c>
      <c r="C97" s="595"/>
      <c r="D97" s="595"/>
      <c r="E97" s="595"/>
      <c r="F97" s="595"/>
      <c r="G97" s="595"/>
      <c r="H97" s="592">
        <f>SUM('5.  2015-2020 LRAM'!Y390:AL390)</f>
        <v>0</v>
      </c>
      <c r="I97" s="593">
        <f>SUM('5.  2015-2020 LRAM'!Y576:AL576)</f>
        <v>654809.02947886614</v>
      </c>
      <c r="J97" s="592">
        <f>SUM('5.  2015-2020 LRAM'!Y759:AL759)</f>
        <v>0</v>
      </c>
      <c r="K97" s="592">
        <f>SUM('5.  2015-2020 LRAM'!Y942:AL942)</f>
        <v>0</v>
      </c>
      <c r="L97" s="592">
        <f>SUM('5.  2015-2020 LRAM'!Y1125:AL1125)</f>
        <v>0</v>
      </c>
      <c r="M97" s="592">
        <f>SUM(H97:L97)</f>
        <v>654809.02947886614</v>
      </c>
      <c r="T97" s="213"/>
      <c r="U97" s="213"/>
    </row>
    <row r="98" spans="2:21" s="92" customFormat="1" ht="23.25" customHeight="1">
      <c r="B98" s="214">
        <v>2017</v>
      </c>
      <c r="C98" s="595"/>
      <c r="D98" s="595"/>
      <c r="E98" s="595"/>
      <c r="F98" s="595"/>
      <c r="G98" s="595"/>
      <c r="H98" s="595"/>
      <c r="I98" s="592">
        <f>SUM('5.  2015-2020 LRAM'!Y577:AL577)</f>
        <v>1117449.425297434</v>
      </c>
      <c r="J98" s="592">
        <f>SUM('5.  2015-2020 LRAM'!Y760:AL760)</f>
        <v>0</v>
      </c>
      <c r="K98" s="592">
        <f>SUM('5.  2015-2020 LRAM'!Y943:AL943)</f>
        <v>0</v>
      </c>
      <c r="L98" s="592">
        <f>SUM('5.  2015-2020 LRAM'!Y1126:AL1126)</f>
        <v>0</v>
      </c>
      <c r="M98" s="592">
        <f>SUM(I98:L98)</f>
        <v>1117449.425297434</v>
      </c>
      <c r="T98" s="213"/>
      <c r="U98" s="213"/>
    </row>
    <row r="99" spans="2:21" s="92" customFormat="1" ht="23.25" customHeight="1">
      <c r="B99" s="214">
        <v>2018</v>
      </c>
      <c r="C99" s="595"/>
      <c r="D99" s="595"/>
      <c r="E99" s="595"/>
      <c r="F99" s="595"/>
      <c r="G99" s="595"/>
      <c r="H99" s="595"/>
      <c r="I99" s="595"/>
      <c r="J99" s="592">
        <f>SUM('5.  2015-2020 LRAM'!Y761:AL761)</f>
        <v>0</v>
      </c>
      <c r="K99" s="592">
        <f>SUM('5.  2015-2020 LRAM'!Y944:AL944)</f>
        <v>0</v>
      </c>
      <c r="L99" s="592">
        <f>SUM('5.  2015-2020 LRAM'!Y1127:AL1127)</f>
        <v>0</v>
      </c>
      <c r="M99" s="592">
        <f>SUM(J99:L99)</f>
        <v>0</v>
      </c>
      <c r="T99" s="213"/>
      <c r="U99" s="213"/>
    </row>
    <row r="100" spans="2:21" s="92" customFormat="1" ht="23.25" customHeight="1">
      <c r="B100" s="214">
        <v>2019</v>
      </c>
      <c r="C100" s="595"/>
      <c r="D100" s="595"/>
      <c r="E100" s="595"/>
      <c r="F100" s="595"/>
      <c r="G100" s="595"/>
      <c r="H100" s="595"/>
      <c r="I100" s="595"/>
      <c r="J100" s="595"/>
      <c r="K100" s="592">
        <f>SUM('5.  2015-2020 LRAM'!Y945:AL945)</f>
        <v>0</v>
      </c>
      <c r="L100" s="592">
        <f>SUM('5.  2015-2020 LRAM'!Y1128:AL1128)</f>
        <v>0</v>
      </c>
      <c r="M100" s="592">
        <f>SUM(K100:L100)</f>
        <v>0</v>
      </c>
      <c r="T100" s="213"/>
      <c r="U100" s="213"/>
    </row>
    <row r="101" spans="2:21" s="92" customFormat="1" ht="23.25" customHeight="1">
      <c r="B101" s="214">
        <v>2020</v>
      </c>
      <c r="C101" s="595"/>
      <c r="D101" s="595"/>
      <c r="E101" s="595"/>
      <c r="F101" s="595"/>
      <c r="G101" s="595"/>
      <c r="H101" s="595"/>
      <c r="I101" s="595"/>
      <c r="J101" s="595"/>
      <c r="K101" s="595"/>
      <c r="L101" s="594">
        <f>SUM('5.  2015-2020 LRAM'!Y1129:AL1129)</f>
        <v>0</v>
      </c>
      <c r="M101" s="594">
        <f>L101</f>
        <v>0</v>
      </c>
      <c r="T101" s="213"/>
      <c r="U101" s="213"/>
    </row>
    <row r="102" spans="2:21" s="212" customFormat="1" ht="24" customHeight="1">
      <c r="B102" s="607" t="s">
        <v>558</v>
      </c>
      <c r="C102" s="591">
        <f>C92</f>
        <v>0</v>
      </c>
      <c r="D102" s="592">
        <f>D92+D93</f>
        <v>0</v>
      </c>
      <c r="E102" s="592">
        <f>E92+E93+E94</f>
        <v>0</v>
      </c>
      <c r="F102" s="592">
        <f>F92+F93+F94+F95</f>
        <v>0</v>
      </c>
      <c r="G102" s="592">
        <f>G92+G93+G94+G95+G96</f>
        <v>0</v>
      </c>
      <c r="H102" s="592">
        <f>H92+H93+H94+H95+H96+H97</f>
        <v>0</v>
      </c>
      <c r="I102" s="592">
        <f>I92+I93+I94+I95+I96+I97+I98</f>
        <v>3908634.3707795301</v>
      </c>
      <c r="J102" s="592">
        <f>J92+J93+J94+J95+J96+J97+J98+J99</f>
        <v>0</v>
      </c>
      <c r="K102" s="592">
        <f>K92+K93+K94+K95+K96+K97+K98+K99+K100</f>
        <v>0</v>
      </c>
      <c r="L102" s="592">
        <f>SUM(L92:L101)</f>
        <v>0</v>
      </c>
      <c r="M102" s="592">
        <f>SUM(M92:M101)</f>
        <v>3908634.3707795301</v>
      </c>
      <c r="T102" s="215"/>
      <c r="U102" s="215"/>
    </row>
    <row r="103" spans="2:21" s="27" customFormat="1" ht="24.75" customHeight="1">
      <c r="B103" s="608" t="s">
        <v>557</v>
      </c>
      <c r="C103" s="590">
        <f>'4.  2011-2014 LRAM'!AM132</f>
        <v>0</v>
      </c>
      <c r="D103" s="590">
        <f>'4.  2011-2014 LRAM'!AM262</f>
        <v>0</v>
      </c>
      <c r="E103" s="590">
        <f>'4.  2011-2014 LRAM'!AM392</f>
        <v>0</v>
      </c>
      <c r="F103" s="590">
        <f>'4.  2011-2014 LRAM'!AM522</f>
        <v>0</v>
      </c>
      <c r="G103" s="590">
        <f>'5.  2015-2020 LRAM'!AM205</f>
        <v>0</v>
      </c>
      <c r="H103" s="590">
        <f>'5.  2015-2020 LRAM'!AM392</f>
        <v>0</v>
      </c>
      <c r="I103" s="590">
        <f>'5.  2015-2020 LRAM'!AM579</f>
        <v>1626550.2120000001</v>
      </c>
      <c r="J103" s="590">
        <f>'5.  2015-2020 LRAM'!AM763</f>
        <v>0</v>
      </c>
      <c r="K103" s="590">
        <f>'5.  2015-2020 LRAM'!AM947</f>
        <v>0</v>
      </c>
      <c r="L103" s="590">
        <f>'5.  2015-2020 LRAM'!AM1131</f>
        <v>0</v>
      </c>
      <c r="M103" s="592">
        <f>SUM(C103:L103)</f>
        <v>1626550.2120000001</v>
      </c>
      <c r="T103" s="91"/>
      <c r="U103" s="91"/>
    </row>
    <row r="104" spans="2:21" ht="24.75" customHeight="1">
      <c r="B104" s="608" t="s">
        <v>43</v>
      </c>
      <c r="C104" s="590">
        <f>'6.  Carrying Charges'!W27</f>
        <v>0</v>
      </c>
      <c r="D104" s="590">
        <f>'6.  Carrying Charges'!W42</f>
        <v>0</v>
      </c>
      <c r="E104" s="590">
        <f>'6.  Carrying Charges'!W57</f>
        <v>0</v>
      </c>
      <c r="F104" s="590">
        <f>'6.  Carrying Charges'!W72</f>
        <v>0</v>
      </c>
      <c r="G104" s="590">
        <f>'6.  Carrying Charges'!W87</f>
        <v>0</v>
      </c>
      <c r="H104" s="590">
        <f>'6.  Carrying Charges'!W102</f>
        <v>0</v>
      </c>
      <c r="I104" s="590">
        <f>'6.  Carrying Charges'!W117</f>
        <v>13407.244432829742</v>
      </c>
      <c r="J104" s="590">
        <f>'6.  Carrying Charges'!W132</f>
        <v>55911.061890098506</v>
      </c>
      <c r="K104" s="590">
        <f>'6.  Carrying Charges'!W147</f>
        <v>107200.90335866841</v>
      </c>
      <c r="L104" s="590">
        <f>'6.  Carrying Charges'!W162</f>
        <v>107200.90335866841</v>
      </c>
      <c r="M104" s="592">
        <f>SUM(C104:L104)</f>
        <v>283720.11304026505</v>
      </c>
    </row>
    <row r="105" spans="2:21" ht="23.25" customHeight="1">
      <c r="B105" s="607" t="s">
        <v>26</v>
      </c>
      <c r="C105" s="590">
        <f>C102-C103+C104</f>
        <v>0</v>
      </c>
      <c r="D105" s="590">
        <f t="shared" ref="D105:J105" si="3">D102-D103+D104</f>
        <v>0</v>
      </c>
      <c r="E105" s="590">
        <f t="shared" si="3"/>
        <v>0</v>
      </c>
      <c r="F105" s="590">
        <f t="shared" si="3"/>
        <v>0</v>
      </c>
      <c r="G105" s="590">
        <f t="shared" si="3"/>
        <v>0</v>
      </c>
      <c r="H105" s="590">
        <f t="shared" si="3"/>
        <v>0</v>
      </c>
      <c r="I105" s="590">
        <f t="shared" si="3"/>
        <v>2295491.4032123596</v>
      </c>
      <c r="J105" s="590">
        <f t="shared" si="3"/>
        <v>55911.061890098506</v>
      </c>
      <c r="K105" s="590">
        <f>K102-K103+K104</f>
        <v>107200.90335866841</v>
      </c>
      <c r="L105" s="590">
        <f>L102-L103+L104</f>
        <v>107200.90335866841</v>
      </c>
      <c r="M105" s="590">
        <f>M102-M103+M104</f>
        <v>2565804.271819795</v>
      </c>
    </row>
    <row r="106" spans="2:21" ht="18.75" customHeight="1">
      <c r="B106" s="479" t="s">
        <v>605</v>
      </c>
      <c r="C106" s="637"/>
      <c r="D106" s="637"/>
      <c r="E106" s="179"/>
      <c r="F106" s="637"/>
      <c r="G106" s="637"/>
      <c r="H106" s="637"/>
      <c r="I106" s="637"/>
      <c r="J106" s="637"/>
      <c r="K106" s="637"/>
      <c r="L106" s="637"/>
      <c r="M106" s="637"/>
    </row>
    <row r="108" spans="2:21">
      <c r="B108" s="625" t="s">
        <v>588</v>
      </c>
    </row>
  </sheetData>
  <mergeCells count="20">
    <mergeCell ref="B38:C38"/>
    <mergeCell ref="B39:C39"/>
    <mergeCell ref="B47:L47"/>
    <mergeCell ref="B48:L48"/>
    <mergeCell ref="B49:L49"/>
    <mergeCell ref="B40:C40"/>
    <mergeCell ref="B41:C41"/>
    <mergeCell ref="B42:C42"/>
    <mergeCell ref="B25:G25"/>
    <mergeCell ref="B27:C27"/>
    <mergeCell ref="B28:C28"/>
    <mergeCell ref="B29:C29"/>
    <mergeCell ref="B30:C30"/>
    <mergeCell ref="B36:C36"/>
    <mergeCell ref="B37:C37"/>
    <mergeCell ref="B31:C31"/>
    <mergeCell ref="B32:C32"/>
    <mergeCell ref="B33:C33"/>
    <mergeCell ref="B34:C34"/>
    <mergeCell ref="B35:C35"/>
  </mergeCells>
  <hyperlinks>
    <hyperlink ref="B83"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scale="29"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52</xdr:row>
                    <xdr:rowOff>95250</xdr:rowOff>
                  </from>
                  <to>
                    <xdr:col>2</xdr:col>
                    <xdr:colOff>1381125</xdr:colOff>
                    <xdr:row>54</xdr:row>
                    <xdr:rowOff>38100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55</xdr:row>
                    <xdr:rowOff>104775</xdr:rowOff>
                  </from>
                  <to>
                    <xdr:col>2</xdr:col>
                    <xdr:colOff>1381125</xdr:colOff>
                    <xdr:row>57</xdr:row>
                    <xdr:rowOff>57150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58</xdr:row>
                    <xdr:rowOff>114300</xdr:rowOff>
                  </from>
                  <to>
                    <xdr:col>2</xdr:col>
                    <xdr:colOff>1381125</xdr:colOff>
                    <xdr:row>60</xdr:row>
                    <xdr:rowOff>66675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61</xdr:row>
                    <xdr:rowOff>133350</xdr:rowOff>
                  </from>
                  <to>
                    <xdr:col>2</xdr:col>
                    <xdr:colOff>1381125</xdr:colOff>
                    <xdr:row>63</xdr:row>
                    <xdr:rowOff>76200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64</xdr:row>
                    <xdr:rowOff>142875</xdr:rowOff>
                  </from>
                  <to>
                    <xdr:col>2</xdr:col>
                    <xdr:colOff>1381125</xdr:colOff>
                    <xdr:row>66</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DropDownList!$A$2:$A$40</xm:f>
          </x14:formula1>
          <xm:sqref>B28:B41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8"/>
  <sheetViews>
    <sheetView topLeftCell="A16" workbookViewId="0">
      <selection activeCell="E58" sqref="E58:F58"/>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72" t="s">
        <v>172</v>
      </c>
      <c r="C14" s="129" t="s">
        <v>176</v>
      </c>
    </row>
    <row r="15" spans="2:3" ht="26.25" customHeight="1" thickBot="1">
      <c r="C15" s="131" t="s">
        <v>410</v>
      </c>
    </row>
    <row r="16" spans="2:3" ht="27" customHeight="1" thickBot="1">
      <c r="C16" s="605" t="s">
        <v>624</v>
      </c>
    </row>
    <row r="19" spans="2:8" ht="15.75">
      <c r="B19" s="572" t="s">
        <v>661</v>
      </c>
    </row>
    <row r="20" spans="2:8" ht="13.5" customHeight="1"/>
    <row r="21" spans="2:8" ht="50.25" customHeight="1">
      <c r="B21" s="757" t="s">
        <v>641</v>
      </c>
      <c r="C21" s="757"/>
      <c r="D21" s="757"/>
      <c r="E21" s="757"/>
      <c r="F21" s="757"/>
      <c r="G21" s="757"/>
      <c r="H21" s="757"/>
    </row>
    <row r="23" spans="2:8" s="654" customFormat="1" ht="15.75">
      <c r="B23" s="666" t="s">
        <v>619</v>
      </c>
      <c r="C23" s="666" t="s">
        <v>643</v>
      </c>
      <c r="D23" s="666" t="s">
        <v>618</v>
      </c>
      <c r="E23" s="764" t="s">
        <v>34</v>
      </c>
      <c r="F23" s="765"/>
      <c r="G23" s="764" t="s">
        <v>617</v>
      </c>
      <c r="H23" s="765"/>
    </row>
    <row r="24" spans="2:8">
      <c r="B24" s="653">
        <v>1</v>
      </c>
      <c r="C24" s="651"/>
      <c r="D24" s="652"/>
      <c r="E24" s="762"/>
      <c r="F24" s="763"/>
      <c r="G24" s="766"/>
      <c r="H24" s="767"/>
    </row>
    <row r="25" spans="2:8">
      <c r="B25" s="653">
        <v>2</v>
      </c>
      <c r="C25" s="651"/>
      <c r="D25" s="652"/>
      <c r="E25" s="762"/>
      <c r="F25" s="763"/>
      <c r="G25" s="766"/>
      <c r="H25" s="767"/>
    </row>
    <row r="26" spans="2:8">
      <c r="B26" s="653">
        <v>3</v>
      </c>
      <c r="C26" s="651"/>
      <c r="D26" s="652"/>
      <c r="E26" s="762"/>
      <c r="F26" s="763"/>
      <c r="G26" s="766"/>
      <c r="H26" s="767"/>
    </row>
    <row r="27" spans="2:8">
      <c r="B27" s="653">
        <v>4</v>
      </c>
      <c r="C27" s="651"/>
      <c r="D27" s="652"/>
      <c r="E27" s="762"/>
      <c r="F27" s="763"/>
      <c r="G27" s="766"/>
      <c r="H27" s="767"/>
    </row>
    <row r="28" spans="2:8">
      <c r="B28" s="653">
        <v>5</v>
      </c>
      <c r="C28" s="651"/>
      <c r="D28" s="652"/>
      <c r="E28" s="762"/>
      <c r="F28" s="763"/>
      <c r="G28" s="766"/>
      <c r="H28" s="767"/>
    </row>
    <row r="29" spans="2:8">
      <c r="B29" s="653">
        <v>6</v>
      </c>
      <c r="C29" s="651"/>
      <c r="D29" s="652"/>
      <c r="E29" s="762"/>
      <c r="F29" s="763"/>
      <c r="G29" s="766"/>
      <c r="H29" s="767"/>
    </row>
    <row r="30" spans="2:8">
      <c r="B30" s="653">
        <v>7</v>
      </c>
      <c r="C30" s="651"/>
      <c r="D30" s="652"/>
      <c r="E30" s="762"/>
      <c r="F30" s="763"/>
      <c r="G30" s="766"/>
      <c r="H30" s="767"/>
    </row>
    <row r="31" spans="2:8">
      <c r="B31" s="653">
        <v>8</v>
      </c>
      <c r="C31" s="651"/>
      <c r="D31" s="652"/>
      <c r="E31" s="762"/>
      <c r="F31" s="763"/>
      <c r="G31" s="766"/>
      <c r="H31" s="767"/>
    </row>
    <row r="32" spans="2:8">
      <c r="B32" s="653">
        <v>9</v>
      </c>
      <c r="C32" s="651"/>
      <c r="D32" s="652"/>
      <c r="E32" s="762"/>
      <c r="F32" s="763"/>
      <c r="G32" s="766"/>
      <c r="H32" s="767"/>
    </row>
    <row r="33" spans="2:8">
      <c r="B33" s="653">
        <v>10</v>
      </c>
      <c r="C33" s="651"/>
      <c r="D33" s="652"/>
      <c r="E33" s="762"/>
      <c r="F33" s="763"/>
      <c r="G33" s="766"/>
      <c r="H33" s="767"/>
    </row>
    <row r="34" spans="2:8">
      <c r="B34" s="653">
        <v>11</v>
      </c>
      <c r="C34" s="651"/>
      <c r="D34" s="652"/>
      <c r="E34" s="762"/>
      <c r="F34" s="763"/>
      <c r="G34" s="766"/>
      <c r="H34" s="767"/>
    </row>
    <row r="35" spans="2:8">
      <c r="B35" s="653">
        <v>12</v>
      </c>
      <c r="C35" s="651"/>
      <c r="D35" s="652"/>
      <c r="E35" s="762"/>
      <c r="F35" s="763"/>
      <c r="G35" s="766"/>
      <c r="H35" s="767"/>
    </row>
    <row r="36" spans="2:8">
      <c r="B36" s="653">
        <v>13</v>
      </c>
      <c r="C36" s="651"/>
      <c r="D36" s="652"/>
      <c r="E36" s="762"/>
      <c r="F36" s="763"/>
      <c r="G36" s="766"/>
      <c r="H36" s="767"/>
    </row>
    <row r="37" spans="2:8">
      <c r="B37" s="653">
        <v>14</v>
      </c>
      <c r="C37" s="651"/>
      <c r="D37" s="652"/>
      <c r="E37" s="762"/>
      <c r="F37" s="763"/>
      <c r="G37" s="766"/>
      <c r="H37" s="767"/>
    </row>
    <row r="38" spans="2:8">
      <c r="B38" s="653" t="s">
        <v>493</v>
      </c>
      <c r="C38" s="651"/>
      <c r="D38" s="652"/>
      <c r="E38" s="762"/>
      <c r="F38" s="763"/>
      <c r="G38" s="766"/>
      <c r="H38" s="767"/>
    </row>
    <row r="40" spans="2:8" ht="30.75" customHeight="1">
      <c r="B40" s="572" t="s">
        <v>642</v>
      </c>
    </row>
    <row r="41" spans="2:8" ht="23.25" customHeight="1">
      <c r="B41" s="604" t="s">
        <v>640</v>
      </c>
      <c r="C41" s="649"/>
      <c r="D41" s="649"/>
      <c r="E41" s="649"/>
      <c r="F41" s="649"/>
      <c r="G41" s="649"/>
      <c r="H41" s="649"/>
    </row>
    <row r="43" spans="2:8" s="92" customFormat="1" ht="15.75">
      <c r="B43" s="666" t="s">
        <v>619</v>
      </c>
      <c r="C43" s="666" t="s">
        <v>643</v>
      </c>
      <c r="D43" s="666" t="s">
        <v>618</v>
      </c>
      <c r="E43" s="764" t="s">
        <v>34</v>
      </c>
      <c r="F43" s="765"/>
      <c r="G43" s="764" t="s">
        <v>617</v>
      </c>
      <c r="H43" s="765"/>
    </row>
    <row r="44" spans="2:8">
      <c r="B44" s="653">
        <v>1</v>
      </c>
      <c r="C44" s="651"/>
      <c r="D44" s="652"/>
      <c r="E44" s="762"/>
      <c r="F44" s="763"/>
      <c r="G44" s="766"/>
      <c r="H44" s="767"/>
    </row>
    <row r="45" spans="2:8">
      <c r="B45" s="653">
        <v>2</v>
      </c>
      <c r="C45" s="651"/>
      <c r="D45" s="652"/>
      <c r="E45" s="762"/>
      <c r="F45" s="763"/>
      <c r="G45" s="766"/>
      <c r="H45" s="767"/>
    </row>
    <row r="46" spans="2:8">
      <c r="B46" s="653">
        <v>3</v>
      </c>
      <c r="C46" s="651"/>
      <c r="D46" s="652"/>
      <c r="E46" s="762"/>
      <c r="F46" s="763"/>
      <c r="G46" s="766"/>
      <c r="H46" s="767"/>
    </row>
    <row r="47" spans="2:8">
      <c r="B47" s="653">
        <v>4</v>
      </c>
      <c r="C47" s="651"/>
      <c r="D47" s="652"/>
      <c r="E47" s="762"/>
      <c r="F47" s="763"/>
      <c r="G47" s="766"/>
      <c r="H47" s="767"/>
    </row>
    <row r="48" spans="2:8">
      <c r="B48" s="653">
        <v>5</v>
      </c>
      <c r="C48" s="651"/>
      <c r="D48" s="652"/>
      <c r="E48" s="762"/>
      <c r="F48" s="763"/>
      <c r="G48" s="766"/>
      <c r="H48" s="767"/>
    </row>
    <row r="49" spans="2:8">
      <c r="B49" s="653">
        <v>6</v>
      </c>
      <c r="C49" s="651"/>
      <c r="D49" s="652"/>
      <c r="E49" s="762"/>
      <c r="F49" s="763"/>
      <c r="G49" s="766"/>
      <c r="H49" s="767"/>
    </row>
    <row r="50" spans="2:8">
      <c r="B50" s="653">
        <v>7</v>
      </c>
      <c r="C50" s="651"/>
      <c r="D50" s="652"/>
      <c r="E50" s="762"/>
      <c r="F50" s="763"/>
      <c r="G50" s="766"/>
      <c r="H50" s="767"/>
    </row>
    <row r="51" spans="2:8">
      <c r="B51" s="653">
        <v>8</v>
      </c>
      <c r="C51" s="651"/>
      <c r="D51" s="652"/>
      <c r="E51" s="762"/>
      <c r="F51" s="763"/>
      <c r="G51" s="766"/>
      <c r="H51" s="767"/>
    </row>
    <row r="52" spans="2:8">
      <c r="B52" s="653">
        <v>9</v>
      </c>
      <c r="C52" s="651"/>
      <c r="D52" s="652"/>
      <c r="E52" s="762"/>
      <c r="F52" s="763"/>
      <c r="G52" s="766"/>
      <c r="H52" s="767"/>
    </row>
    <row r="53" spans="2:8">
      <c r="B53" s="653">
        <v>10</v>
      </c>
      <c r="C53" s="651"/>
      <c r="D53" s="652"/>
      <c r="E53" s="762"/>
      <c r="F53" s="763"/>
      <c r="G53" s="766"/>
      <c r="H53" s="767"/>
    </row>
    <row r="54" spans="2:8">
      <c r="B54" s="653">
        <v>11</v>
      </c>
      <c r="C54" s="651"/>
      <c r="D54" s="652"/>
      <c r="E54" s="762"/>
      <c r="F54" s="763"/>
      <c r="G54" s="766"/>
      <c r="H54" s="767"/>
    </row>
    <row r="55" spans="2:8">
      <c r="B55" s="653">
        <v>12</v>
      </c>
      <c r="C55" s="651"/>
      <c r="D55" s="652"/>
      <c r="E55" s="762"/>
      <c r="F55" s="763"/>
      <c r="G55" s="766"/>
      <c r="H55" s="767"/>
    </row>
    <row r="56" spans="2:8">
      <c r="B56" s="653">
        <v>13</v>
      </c>
      <c r="C56" s="651"/>
      <c r="D56" s="652"/>
      <c r="E56" s="762"/>
      <c r="F56" s="763"/>
      <c r="G56" s="766"/>
      <c r="H56" s="767"/>
    </row>
    <row r="57" spans="2:8">
      <c r="B57" s="653">
        <v>14</v>
      </c>
      <c r="C57" s="651"/>
      <c r="D57" s="652"/>
      <c r="E57" s="762"/>
      <c r="F57" s="763"/>
      <c r="G57" s="766"/>
      <c r="H57" s="767"/>
    </row>
    <row r="58" spans="2:8">
      <c r="B58" s="653" t="s">
        <v>493</v>
      </c>
      <c r="C58" s="651"/>
      <c r="D58" s="652"/>
      <c r="E58" s="762"/>
      <c r="F58" s="763"/>
      <c r="G58" s="766"/>
      <c r="H58" s="767"/>
    </row>
  </sheetData>
  <mergeCells count="65">
    <mergeCell ref="E57:F57"/>
    <mergeCell ref="G57:H57"/>
    <mergeCell ref="E58:F58"/>
    <mergeCell ref="G58:H58"/>
    <mergeCell ref="E54:F54"/>
    <mergeCell ref="G54:H54"/>
    <mergeCell ref="E55:F55"/>
    <mergeCell ref="G55:H55"/>
    <mergeCell ref="E56:F56"/>
    <mergeCell ref="G56:H56"/>
    <mergeCell ref="E51:F51"/>
    <mergeCell ref="G51:H51"/>
    <mergeCell ref="E52:F52"/>
    <mergeCell ref="G52:H52"/>
    <mergeCell ref="E53:F53"/>
    <mergeCell ref="G53:H53"/>
    <mergeCell ref="E48:F48"/>
    <mergeCell ref="G48:H48"/>
    <mergeCell ref="E49:F49"/>
    <mergeCell ref="G49:H49"/>
    <mergeCell ref="E50:F50"/>
    <mergeCell ref="G50:H50"/>
    <mergeCell ref="E45:F45"/>
    <mergeCell ref="G45:H45"/>
    <mergeCell ref="E46:F46"/>
    <mergeCell ref="G46:H46"/>
    <mergeCell ref="E47:F47"/>
    <mergeCell ref="G47:H47"/>
    <mergeCell ref="G38:H38"/>
    <mergeCell ref="E43:F43"/>
    <mergeCell ref="G43:H43"/>
    <mergeCell ref="E38:F38"/>
    <mergeCell ref="E44:F44"/>
    <mergeCell ref="G44:H44"/>
    <mergeCell ref="E36:F36"/>
    <mergeCell ref="E37:F37"/>
    <mergeCell ref="G29:H29"/>
    <mergeCell ref="G30:H30"/>
    <mergeCell ref="G31:H31"/>
    <mergeCell ref="G32:H32"/>
    <mergeCell ref="G33:H33"/>
    <mergeCell ref="G35:H35"/>
    <mergeCell ref="G36:H36"/>
    <mergeCell ref="G37:H37"/>
    <mergeCell ref="G27:H27"/>
    <mergeCell ref="G28:H28"/>
    <mergeCell ref="G34:H34"/>
    <mergeCell ref="E34:F34"/>
    <mergeCell ref="E35:F35"/>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C44:C58 C24:C38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B40" zoomScale="90" zoomScaleNormal="90" workbookViewId="0">
      <selection activeCell="E58" sqref="E58"/>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71"/>
      <c r="F3" s="17"/>
      <c r="G3" s="17"/>
      <c r="H3" s="69"/>
      <c r="I3" s="171"/>
      <c r="J3" s="171"/>
      <c r="K3" s="171"/>
      <c r="L3" s="171"/>
      <c r="M3" s="171"/>
      <c r="N3" s="171"/>
      <c r="O3" s="171"/>
      <c r="P3" s="171"/>
      <c r="Q3" s="171"/>
    </row>
    <row r="4" spans="2:17" s="2" customFormat="1" ht="27" customHeight="1" thickBot="1">
      <c r="B4" s="299" t="s">
        <v>172</v>
      </c>
      <c r="C4" s="482"/>
      <c r="D4" s="283" t="s">
        <v>176</v>
      </c>
      <c r="E4" s="464"/>
      <c r="F4" s="464"/>
      <c r="G4" s="464"/>
      <c r="H4" s="464"/>
      <c r="I4" s="464"/>
      <c r="J4" s="464"/>
      <c r="K4" s="464"/>
      <c r="L4" s="464"/>
      <c r="M4" s="464"/>
      <c r="N4" s="464"/>
      <c r="O4" s="464"/>
      <c r="P4" s="464"/>
      <c r="Q4" s="483"/>
    </row>
    <row r="5" spans="2:17" s="2" customFormat="1" ht="24" customHeight="1" thickBot="1">
      <c r="B5" s="484"/>
      <c r="C5" s="482"/>
      <c r="D5" s="485" t="s">
        <v>410</v>
      </c>
      <c r="F5" s="464"/>
      <c r="G5" s="464"/>
      <c r="H5" s="464"/>
      <c r="I5" s="464"/>
      <c r="J5" s="464"/>
      <c r="K5" s="464"/>
      <c r="L5" s="464"/>
      <c r="M5" s="464"/>
      <c r="N5" s="464"/>
      <c r="O5" s="464"/>
      <c r="P5" s="464"/>
      <c r="Q5" s="483"/>
    </row>
    <row r="6" spans="2:17" s="2" customFormat="1" ht="28.5" customHeight="1" thickBot="1">
      <c r="B6" s="484"/>
      <c r="C6" s="482"/>
      <c r="D6" s="287" t="s">
        <v>173</v>
      </c>
      <c r="E6" s="464"/>
      <c r="F6" s="464"/>
      <c r="G6" s="464"/>
      <c r="H6" s="464"/>
      <c r="I6" s="464"/>
      <c r="J6" s="464"/>
      <c r="K6" s="464"/>
      <c r="L6" s="464"/>
      <c r="M6" s="464"/>
      <c r="N6" s="464"/>
      <c r="O6" s="464"/>
      <c r="P6" s="464"/>
      <c r="Q6" s="483"/>
    </row>
    <row r="7" spans="2:17" s="106" customFormat="1" ht="24.75" customHeight="1" thickBot="1">
      <c r="D7" s="605" t="s">
        <v>624</v>
      </c>
      <c r="P7" s="107"/>
      <c r="Q7" s="107"/>
    </row>
    <row r="8" spans="2:17" s="106" customFormat="1" ht="30" customHeight="1">
      <c r="D8" s="610"/>
      <c r="P8" s="107"/>
      <c r="Q8" s="107"/>
    </row>
    <row r="9" spans="2:17" s="2" customFormat="1" ht="24.75" customHeight="1">
      <c r="B9" s="120" t="s">
        <v>416</v>
      </c>
      <c r="C9" s="17"/>
      <c r="D9" s="481">
        <v>2013</v>
      </c>
    </row>
    <row r="10" spans="2:17" s="17" customFormat="1" ht="16.5" customHeight="1"/>
    <row r="11" spans="2:17" s="17" customFormat="1" ht="36.75" customHeight="1">
      <c r="B11" s="768" t="s">
        <v>645</v>
      </c>
      <c r="C11" s="768"/>
      <c r="D11" s="768"/>
      <c r="E11" s="768"/>
      <c r="F11" s="768"/>
      <c r="G11" s="768"/>
      <c r="H11" s="768"/>
      <c r="I11" s="768"/>
      <c r="J11" s="768"/>
      <c r="K11" s="768"/>
      <c r="L11" s="768"/>
      <c r="M11" s="768"/>
      <c r="N11" s="659"/>
      <c r="O11" s="659"/>
      <c r="P11" s="659"/>
      <c r="Q11" s="659"/>
    </row>
    <row r="12" spans="2:17" s="2" customFormat="1" ht="15.75" customHeight="1">
      <c r="D12" s="20"/>
    </row>
    <row r="13" spans="2:17" s="17" customFormat="1" ht="48" customHeight="1">
      <c r="C13" s="262" t="str">
        <f>'1.  LRAMVA Summary'!R51</f>
        <v>Total</v>
      </c>
      <c r="D13" s="262" t="str">
        <f>'1.  LRAMVA Summary'!D51</f>
        <v>Residential</v>
      </c>
      <c r="E13" s="262" t="str">
        <f>'1.  LRAMVA Summary'!E51</f>
        <v>GS&lt;50 kW</v>
      </c>
      <c r="F13" s="262" t="str">
        <f>'1.  LRAMVA Summary'!F51</f>
        <v>General Service 50 to 499 kW</v>
      </c>
      <c r="G13" s="262" t="str">
        <f>'1.  LRAMVA Summary'!G51</f>
        <v>General Service 500 to 4,999 kW</v>
      </c>
      <c r="H13" s="262" t="str">
        <f>'1.  LRAMVA Summary'!H51</f>
        <v>Large Use</v>
      </c>
      <c r="I13" s="262" t="str">
        <f>'1.  LRAMVA Summary'!I51</f>
        <v>Street Lighting</v>
      </c>
      <c r="J13" s="262" t="str">
        <f>'1.  LRAMVA Summary'!J51</f>
        <v>Unmetered Scattered Load</v>
      </c>
      <c r="K13" s="262" t="str">
        <f>'1.  LRAMVA Summary'!K51</f>
        <v/>
      </c>
      <c r="L13" s="262" t="str">
        <f>'1.  LRAMVA Summary'!L51</f>
        <v/>
      </c>
      <c r="M13" s="262" t="str">
        <f>'1.  LRAMVA Summary'!M51</f>
        <v/>
      </c>
      <c r="N13" s="262" t="str">
        <f>'1.  LRAMVA Summary'!N51</f>
        <v/>
      </c>
      <c r="O13" s="262" t="str">
        <f>'1.  LRAMVA Summary'!O51</f>
        <v/>
      </c>
      <c r="P13" s="262" t="str">
        <f>'1.  LRAMVA Summary'!P51</f>
        <v/>
      </c>
      <c r="Q13" s="262" t="str">
        <f>'1.  LRAMVA Summary'!Q51</f>
        <v/>
      </c>
    </row>
    <row r="14" spans="2:17" s="2" customFormat="1" ht="15.75" customHeight="1">
      <c r="B14" s="84"/>
      <c r="C14" s="614"/>
      <c r="D14" s="615" t="str">
        <f>'1.  LRAMVA Summary'!D52</f>
        <v>kWh</v>
      </c>
      <c r="E14" s="615" t="str">
        <f>'1.  LRAMVA Summary'!E52</f>
        <v>kWh</v>
      </c>
      <c r="F14" s="615" t="str">
        <f>'1.  LRAMVA Summary'!F52</f>
        <v>kW</v>
      </c>
      <c r="G14" s="615" t="str">
        <f>'1.  LRAMVA Summary'!G52</f>
        <v>kW</v>
      </c>
      <c r="H14" s="615" t="str">
        <f>'1.  LRAMVA Summary'!H52</f>
        <v>kW</v>
      </c>
      <c r="I14" s="615" t="str">
        <f>'1.  LRAMVA Summary'!I52</f>
        <v>kW</v>
      </c>
      <c r="J14" s="615" t="str">
        <f>'1.  LRAMVA Summary'!J52</f>
        <v>kWh</v>
      </c>
      <c r="K14" s="615" t="str">
        <f>'1.  LRAMVA Summary'!K52</f>
        <v/>
      </c>
      <c r="L14" s="615" t="str">
        <f>'1.  LRAMVA Summary'!L52</f>
        <v/>
      </c>
      <c r="M14" s="615" t="str">
        <f>'1.  LRAMVA Summary'!M52</f>
        <v/>
      </c>
      <c r="N14" s="615" t="str">
        <f>'1.  LRAMVA Summary'!N52</f>
        <v/>
      </c>
      <c r="O14" s="615" t="str">
        <f>'1.  LRAMVA Summary'!O52</f>
        <v/>
      </c>
      <c r="P14" s="615" t="str">
        <f>'1.  LRAMVA Summary'!P52</f>
        <v/>
      </c>
      <c r="Q14" s="616" t="str">
        <f>'1.  LRAMVA Summary'!Q52</f>
        <v/>
      </c>
    </row>
    <row r="15" spans="2:17" s="482" customFormat="1" ht="15.75" customHeight="1">
      <c r="B15" s="487" t="s">
        <v>27</v>
      </c>
      <c r="C15" s="673">
        <f>SUM(D15:Q15)-1</f>
        <v>119146362</v>
      </c>
      <c r="D15" s="677">
        <v>35842920</v>
      </c>
      <c r="E15" s="677">
        <v>39519293</v>
      </c>
      <c r="F15" s="677">
        <v>6718613</v>
      </c>
      <c r="G15" s="677">
        <v>7166687</v>
      </c>
      <c r="H15" s="677">
        <v>8983655</v>
      </c>
      <c r="I15" s="677">
        <v>20915195</v>
      </c>
      <c r="J15" s="477"/>
      <c r="K15" s="477"/>
      <c r="L15" s="477"/>
      <c r="M15" s="477"/>
      <c r="N15" s="477"/>
      <c r="O15" s="477"/>
      <c r="P15" s="478"/>
      <c r="Q15" s="478"/>
    </row>
    <row r="16" spans="2:17" s="482" customFormat="1" ht="15.75" customHeight="1">
      <c r="B16" s="487" t="s">
        <v>28</v>
      </c>
      <c r="C16" s="673">
        <f>SUM(D16:Q16)</f>
        <v>111837</v>
      </c>
      <c r="D16" s="678"/>
      <c r="E16" s="678"/>
      <c r="F16" s="678">
        <v>19284</v>
      </c>
      <c r="G16" s="678">
        <v>16135</v>
      </c>
      <c r="H16" s="678">
        <v>15417</v>
      </c>
      <c r="I16" s="678">
        <v>61001</v>
      </c>
      <c r="J16" s="476"/>
      <c r="K16" s="478"/>
      <c r="L16" s="478"/>
      <c r="M16" s="478"/>
      <c r="N16" s="478"/>
      <c r="O16" s="478"/>
      <c r="P16" s="478"/>
      <c r="Q16" s="478"/>
    </row>
    <row r="17" spans="2:17" s="17" customFormat="1" ht="15.75" customHeight="1">
      <c r="D17" s="679"/>
      <c r="E17" s="679"/>
      <c r="F17" s="679"/>
      <c r="G17" s="679"/>
      <c r="H17" s="679"/>
      <c r="I17" s="679"/>
    </row>
    <row r="18" spans="2:17" s="25" customFormat="1" ht="15.75" customHeight="1">
      <c r="B18" s="205" t="s">
        <v>456</v>
      </c>
      <c r="C18" s="206"/>
      <c r="D18" s="680">
        <f>IF(D14="kw",HLOOKUP(D14,D14:D16,3,FALSE),HLOOKUP(D14,D14:D16,2,FALSE))</f>
        <v>35842920</v>
      </c>
      <c r="E18" s="680">
        <f>IF(E14="kw",HLOOKUP(E14,E14:E16,3,FALSE),HLOOKUP(E14,E14:E16,2,FALSE))</f>
        <v>39519293</v>
      </c>
      <c r="F18" s="680">
        <f>IF(F14="kw",HLOOKUP(F14,F14:F16,3,FALSE),HLOOKUP(F14,F14:F16,2,FALSE))</f>
        <v>19284</v>
      </c>
      <c r="G18" s="680">
        <f t="shared" ref="G18:Q18" si="0">IF(G14="kw",HLOOKUP(G14,G14:G16,3,FALSE),HLOOKUP(G14,G14:G16,2,FALSE))</f>
        <v>16135</v>
      </c>
      <c r="H18" s="680">
        <f t="shared" si="0"/>
        <v>15417</v>
      </c>
      <c r="I18" s="680">
        <f t="shared" si="0"/>
        <v>61001</v>
      </c>
      <c r="J18" s="206">
        <f t="shared" si="0"/>
        <v>0</v>
      </c>
      <c r="K18" s="206">
        <f t="shared" si="0"/>
        <v>0</v>
      </c>
      <c r="L18" s="206">
        <f t="shared" si="0"/>
        <v>0</v>
      </c>
      <c r="M18" s="206">
        <f t="shared" si="0"/>
        <v>0</v>
      </c>
      <c r="N18" s="206">
        <f t="shared" si="0"/>
        <v>0</v>
      </c>
      <c r="O18" s="206">
        <f t="shared" si="0"/>
        <v>0</v>
      </c>
      <c r="P18" s="206">
        <f t="shared" si="0"/>
        <v>0</v>
      </c>
      <c r="Q18" s="206">
        <f t="shared" si="0"/>
        <v>0</v>
      </c>
    </row>
    <row r="19" spans="2:17" s="2" customFormat="1" ht="15.75" customHeight="1">
      <c r="B19" s="97"/>
      <c r="C19" s="95"/>
      <c r="D19" s="95"/>
      <c r="E19" s="95"/>
      <c r="F19" s="95"/>
      <c r="G19" s="95"/>
      <c r="H19" s="95"/>
      <c r="I19" s="95"/>
      <c r="J19" s="95"/>
      <c r="K19" s="95"/>
      <c r="L19" s="95"/>
      <c r="M19" s="95"/>
      <c r="N19" s="95"/>
      <c r="O19" s="95"/>
      <c r="P19" s="95"/>
      <c r="Q19" s="95"/>
    </row>
    <row r="20" spans="2:17" s="464" customFormat="1" ht="21" customHeight="1">
      <c r="B20" s="486" t="s">
        <v>369</v>
      </c>
      <c r="C20" s="479" t="s">
        <v>518</v>
      </c>
      <c r="D20" s="480"/>
    </row>
    <row r="21" spans="2:17" s="464" customFormat="1" ht="21" customHeight="1">
      <c r="B21" s="486" t="s">
        <v>370</v>
      </c>
      <c r="C21" s="479" t="s">
        <v>730</v>
      </c>
      <c r="D21" s="480"/>
    </row>
    <row r="22" spans="2:17" s="17" customFormat="1" ht="15.75" customHeight="1">
      <c r="B22" s="172"/>
      <c r="C22" s="173"/>
      <c r="D22" s="167"/>
    </row>
    <row r="23" spans="2:17" s="17" customFormat="1" ht="23.25" customHeight="1">
      <c r="B23" s="174"/>
      <c r="C23" s="174"/>
      <c r="D23" s="167"/>
    </row>
    <row r="24" spans="2:17" s="17" customFormat="1" ht="22.5" customHeight="1">
      <c r="B24" s="120" t="s">
        <v>417</v>
      </c>
      <c r="C24" s="120"/>
      <c r="D24" s="481">
        <v>2013</v>
      </c>
    </row>
    <row r="25" spans="2:17" s="2" customFormat="1" ht="15.75" customHeight="1">
      <c r="D25" s="20"/>
    </row>
    <row r="26" spans="2:17" s="2" customFormat="1" ht="42" customHeight="1">
      <c r="B26" s="768" t="s">
        <v>644</v>
      </c>
      <c r="C26" s="768"/>
      <c r="D26" s="768"/>
      <c r="E26" s="768"/>
      <c r="F26" s="768"/>
      <c r="G26" s="768"/>
      <c r="H26" s="768"/>
      <c r="I26" s="768"/>
      <c r="J26" s="768"/>
      <c r="K26" s="768"/>
      <c r="L26" s="768"/>
      <c r="M26" s="768"/>
      <c r="N26" s="659"/>
      <c r="O26" s="659"/>
      <c r="P26" s="659"/>
      <c r="Q26" s="659"/>
    </row>
    <row r="27" spans="2:17" s="2" customFormat="1" ht="15.75" customHeight="1">
      <c r="D27" s="20"/>
    </row>
    <row r="28" spans="2:17" s="17" customFormat="1" ht="44.25" customHeight="1">
      <c r="C28" s="262" t="str">
        <f>'1.  LRAMVA Summary'!R51</f>
        <v>Total</v>
      </c>
      <c r="D28" s="262" t="str">
        <f>'1.  LRAMVA Summary'!D51</f>
        <v>Residential</v>
      </c>
      <c r="E28" s="262" t="str">
        <f>'1.  LRAMVA Summary'!E51</f>
        <v>GS&lt;50 kW</v>
      </c>
      <c r="F28" s="262" t="str">
        <f>'1.  LRAMVA Summary'!F51</f>
        <v>General Service 50 to 499 kW</v>
      </c>
      <c r="G28" s="262" t="str">
        <f>'1.  LRAMVA Summary'!G51</f>
        <v>General Service 500 to 4,999 kW</v>
      </c>
      <c r="H28" s="262" t="str">
        <f>'1.  LRAMVA Summary'!H51</f>
        <v>Large Use</v>
      </c>
      <c r="I28" s="262" t="str">
        <f>'1.  LRAMVA Summary'!I51</f>
        <v>Street Lighting</v>
      </c>
      <c r="J28" s="262" t="str">
        <f>'1.  LRAMVA Summary'!J51</f>
        <v>Unmetered Scattered Load</v>
      </c>
      <c r="K28" s="262" t="str">
        <f>'1.  LRAMVA Summary'!K51</f>
        <v/>
      </c>
      <c r="L28" s="262" t="str">
        <f>'1.  LRAMVA Summary'!L51</f>
        <v/>
      </c>
      <c r="M28" s="262" t="str">
        <f>'1.  LRAMVA Summary'!M51</f>
        <v/>
      </c>
      <c r="N28" s="262" t="str">
        <f>'1.  LRAMVA Summary'!N51</f>
        <v/>
      </c>
      <c r="O28" s="262" t="str">
        <f>'1.  LRAMVA Summary'!O51</f>
        <v/>
      </c>
      <c r="P28" s="262" t="str">
        <f>'1.  LRAMVA Summary'!P51</f>
        <v/>
      </c>
      <c r="Q28" s="262" t="str">
        <f>'1.  LRAMVA Summary'!Q51</f>
        <v/>
      </c>
    </row>
    <row r="29" spans="2:17" s="2" customFormat="1" ht="15.75" customHeight="1">
      <c r="B29" s="84"/>
      <c r="C29" s="614"/>
      <c r="D29" s="615" t="str">
        <f>'1.  LRAMVA Summary'!D52</f>
        <v>kWh</v>
      </c>
      <c r="E29" s="615" t="str">
        <f>'1.  LRAMVA Summary'!E52</f>
        <v>kWh</v>
      </c>
      <c r="F29" s="615" t="str">
        <f>'1.  LRAMVA Summary'!F52</f>
        <v>kW</v>
      </c>
      <c r="G29" s="615" t="str">
        <f>'1.  LRAMVA Summary'!G52</f>
        <v>kW</v>
      </c>
      <c r="H29" s="615" t="str">
        <f>'1.  LRAMVA Summary'!H52</f>
        <v>kW</v>
      </c>
      <c r="I29" s="615" t="str">
        <f>'1.  LRAMVA Summary'!I52</f>
        <v>kW</v>
      </c>
      <c r="J29" s="615" t="str">
        <f>'1.  LRAMVA Summary'!J52</f>
        <v>kWh</v>
      </c>
      <c r="K29" s="615" t="str">
        <f>'1.  LRAMVA Summary'!K52</f>
        <v/>
      </c>
      <c r="L29" s="615" t="str">
        <f>'1.  LRAMVA Summary'!L52</f>
        <v/>
      </c>
      <c r="M29" s="615" t="str">
        <f>'1.  LRAMVA Summary'!M52</f>
        <v/>
      </c>
      <c r="N29" s="615" t="str">
        <f>'1.  LRAMVA Summary'!N52</f>
        <v/>
      </c>
      <c r="O29" s="615" t="str">
        <f>'1.  LRAMVA Summary'!O52</f>
        <v/>
      </c>
      <c r="P29" s="615" t="str">
        <f>'1.  LRAMVA Summary'!P52</f>
        <v/>
      </c>
      <c r="Q29" s="616" t="str">
        <f>'1.  LRAMVA Summary'!Q52</f>
        <v/>
      </c>
    </row>
    <row r="30" spans="2:17" s="482" customFormat="1" ht="15.75" customHeight="1">
      <c r="B30" s="487" t="s">
        <v>27</v>
      </c>
      <c r="C30" s="673">
        <f>SUM(D30:Q30)-1</f>
        <v>119146362</v>
      </c>
      <c r="D30" s="677">
        <v>35842920</v>
      </c>
      <c r="E30" s="677">
        <v>39519293</v>
      </c>
      <c r="F30" s="677">
        <v>6718613</v>
      </c>
      <c r="G30" s="677">
        <v>7166687</v>
      </c>
      <c r="H30" s="677">
        <v>8983655</v>
      </c>
      <c r="I30" s="677">
        <v>20915195</v>
      </c>
      <c r="J30" s="488"/>
      <c r="K30" s="488"/>
      <c r="L30" s="488"/>
      <c r="M30" s="488"/>
      <c r="N30" s="488"/>
      <c r="O30" s="488"/>
      <c r="P30" s="488"/>
      <c r="Q30" s="478"/>
    </row>
    <row r="31" spans="2:17" s="489" customFormat="1" ht="15" customHeight="1">
      <c r="B31" s="487" t="s">
        <v>28</v>
      </c>
      <c r="C31" s="673">
        <f>SUM(D31:Q31)</f>
        <v>111837</v>
      </c>
      <c r="D31" s="678"/>
      <c r="E31" s="678"/>
      <c r="F31" s="678">
        <v>19284</v>
      </c>
      <c r="G31" s="678">
        <v>16135</v>
      </c>
      <c r="H31" s="678">
        <v>15417</v>
      </c>
      <c r="I31" s="678">
        <v>61001</v>
      </c>
      <c r="J31" s="476"/>
      <c r="K31" s="478"/>
      <c r="L31" s="478"/>
      <c r="M31" s="478"/>
      <c r="N31" s="478"/>
      <c r="O31" s="478"/>
      <c r="P31" s="478"/>
      <c r="Q31" s="478"/>
    </row>
    <row r="32" spans="2:17" s="17" customFormat="1" ht="15.75" customHeight="1">
      <c r="D32" s="679"/>
      <c r="E32" s="679"/>
      <c r="F32" s="679"/>
      <c r="G32" s="679"/>
      <c r="H32" s="679"/>
      <c r="I32" s="679"/>
    </row>
    <row r="33" spans="2:32" s="25" customFormat="1" ht="15.75" customHeight="1">
      <c r="B33" s="205" t="s">
        <v>456</v>
      </c>
      <c r="C33" s="206"/>
      <c r="D33" s="680">
        <f>IF(D29="kw",HLOOKUP(D29,D29:D31,3,FALSE),HLOOKUP(D29,D29:D31,2,FALSE))</f>
        <v>35842920</v>
      </c>
      <c r="E33" s="680">
        <f>IF(E29="kw",HLOOKUP(E29,E29:E31,3,FALSE),HLOOKUP(E29,E29:E31,2,FALSE))</f>
        <v>39519293</v>
      </c>
      <c r="F33" s="680">
        <f>IF(F29="kw",HLOOKUP(F29,F29:F31,3,FALSE),HLOOKUP(F29,F29:F31,2,FALSE))</f>
        <v>19284</v>
      </c>
      <c r="G33" s="680">
        <f>IF(G29="kw",HLOOKUP(G29,G29:G31,3,FALSE),HLOOKUP(G29,G29:G31,2,FALSE))</f>
        <v>16135</v>
      </c>
      <c r="H33" s="680">
        <f t="shared" ref="H33:Q33" si="1">IF(H29="kw",HLOOKUP(H29,H29:H31,3,FALSE),HLOOKUP(H29,H29:H31,2,FALSE))</f>
        <v>15417</v>
      </c>
      <c r="I33" s="680">
        <f t="shared" si="1"/>
        <v>61001</v>
      </c>
      <c r="J33" s="206">
        <f t="shared" si="1"/>
        <v>0</v>
      </c>
      <c r="K33" s="206">
        <f t="shared" si="1"/>
        <v>0</v>
      </c>
      <c r="L33" s="206">
        <f t="shared" si="1"/>
        <v>0</v>
      </c>
      <c r="M33" s="206">
        <f t="shared" si="1"/>
        <v>0</v>
      </c>
      <c r="N33" s="206">
        <f t="shared" si="1"/>
        <v>0</v>
      </c>
      <c r="O33" s="206">
        <f t="shared" si="1"/>
        <v>0</v>
      </c>
      <c r="P33" s="206">
        <f t="shared" si="1"/>
        <v>0</v>
      </c>
      <c r="Q33" s="206">
        <f t="shared" si="1"/>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86" t="s">
        <v>369</v>
      </c>
      <c r="C35" s="479" t="s">
        <v>518</v>
      </c>
      <c r="D35" s="480"/>
      <c r="E35" s="95"/>
      <c r="F35" s="95"/>
      <c r="G35" s="95"/>
      <c r="H35" s="95"/>
      <c r="I35" s="95"/>
      <c r="J35" s="95"/>
      <c r="K35" s="95"/>
      <c r="L35" s="95"/>
      <c r="M35" s="95"/>
      <c r="N35" s="95"/>
      <c r="O35" s="95"/>
      <c r="P35" s="95"/>
      <c r="Q35" s="95"/>
    </row>
    <row r="36" spans="2:32" s="464" customFormat="1" ht="21" customHeight="1">
      <c r="B36" s="486" t="s">
        <v>370</v>
      </c>
      <c r="C36" s="479" t="s">
        <v>730</v>
      </c>
      <c r="D36" s="480"/>
    </row>
    <row r="37" spans="2:32" s="17" customFormat="1" ht="15.75" customHeight="1">
      <c r="B37" s="172"/>
      <c r="C37" s="173"/>
      <c r="D37" s="167"/>
      <c r="R37" s="167"/>
    </row>
    <row r="38" spans="2:32" s="17" customFormat="1" ht="15.75" customHeight="1">
      <c r="B38" s="172"/>
      <c r="C38" s="172"/>
      <c r="D38" s="167"/>
      <c r="R38" s="167"/>
    </row>
    <row r="39" spans="2:32" s="20" customFormat="1" ht="15.75">
      <c r="B39" s="120" t="s">
        <v>458</v>
      </c>
      <c r="C39" s="35"/>
      <c r="D39" s="34"/>
      <c r="E39" s="39"/>
      <c r="F39" s="40"/>
    </row>
    <row r="40" spans="2:32" s="72" customFormat="1" ht="39" customHeight="1">
      <c r="B40" s="768" t="s">
        <v>646</v>
      </c>
      <c r="C40" s="768"/>
      <c r="D40" s="768"/>
      <c r="E40" s="768"/>
      <c r="F40" s="768"/>
      <c r="G40" s="768"/>
      <c r="H40" s="768"/>
      <c r="I40" s="768"/>
      <c r="J40" s="768"/>
      <c r="K40" s="768"/>
      <c r="L40" s="768"/>
      <c r="M40" s="768"/>
      <c r="N40" s="659"/>
      <c r="O40" s="659"/>
      <c r="P40" s="659"/>
      <c r="Q40" s="659"/>
    </row>
    <row r="41" spans="2:32" s="2" customFormat="1" ht="16.5" customHeight="1">
      <c r="B41" s="10"/>
      <c r="C41" s="10"/>
      <c r="D41" s="22"/>
      <c r="E41" s="20"/>
      <c r="F41" s="20"/>
      <c r="G41" s="20"/>
      <c r="R41" s="20"/>
    </row>
    <row r="42" spans="2:32" s="17" customFormat="1" ht="56.25" customHeight="1">
      <c r="B42" s="262" t="s">
        <v>237</v>
      </c>
      <c r="C42" s="262" t="s">
        <v>545</v>
      </c>
      <c r="D42" s="262" t="str">
        <f>'1.  LRAMVA Summary'!D51</f>
        <v>Residential</v>
      </c>
      <c r="E42" s="262" t="str">
        <f>'1.  LRAMVA Summary'!E51</f>
        <v>GS&lt;50 kW</v>
      </c>
      <c r="F42" s="262" t="str">
        <f>'1.  LRAMVA Summary'!F51</f>
        <v>General Service 50 to 499 kW</v>
      </c>
      <c r="G42" s="262" t="str">
        <f>'1.  LRAMVA Summary'!G51</f>
        <v>General Service 500 to 4,999 kW</v>
      </c>
      <c r="H42" s="262" t="str">
        <f>'1.  LRAMVA Summary'!H51</f>
        <v>Large Use</v>
      </c>
      <c r="I42" s="262" t="str">
        <f>'1.  LRAMVA Summary'!I51</f>
        <v>Street Lighting</v>
      </c>
      <c r="J42" s="262" t="str">
        <f>'1.  LRAMVA Summary'!J51</f>
        <v>Unmetered Scattered Load</v>
      </c>
      <c r="K42" s="262" t="str">
        <f>'1.  LRAMVA Summary'!K51</f>
        <v/>
      </c>
      <c r="L42" s="262" t="str">
        <f>'1.  LRAMVA Summary'!L51</f>
        <v/>
      </c>
      <c r="M42" s="262" t="str">
        <f>'1.  LRAMVA Summary'!M51</f>
        <v/>
      </c>
      <c r="N42" s="262" t="str">
        <f>'1.  LRAMVA Summary'!N51</f>
        <v/>
      </c>
      <c r="O42" s="262" t="str">
        <f>'1.  LRAMVA Summary'!O51</f>
        <v/>
      </c>
      <c r="P42" s="262" t="str">
        <f>'1.  LRAMVA Summary'!P51</f>
        <v/>
      </c>
      <c r="Q42" s="262" t="str">
        <f>'1.  LRAMVA Summary'!Q51</f>
        <v/>
      </c>
      <c r="R42" s="207"/>
    </row>
    <row r="43" spans="2:32" s="151" customFormat="1" ht="18" customHeight="1">
      <c r="B43" s="617"/>
      <c r="C43" s="618"/>
      <c r="D43" s="619" t="str">
        <f>'1.  LRAMVA Summary'!D52</f>
        <v>kWh</v>
      </c>
      <c r="E43" s="619" t="str">
        <f>'1.  LRAMVA Summary'!E52</f>
        <v>kWh</v>
      </c>
      <c r="F43" s="619" t="str">
        <f>'1.  LRAMVA Summary'!F52</f>
        <v>kW</v>
      </c>
      <c r="G43" s="619" t="str">
        <f>'1.  LRAMVA Summary'!G52</f>
        <v>kW</v>
      </c>
      <c r="H43" s="619" t="str">
        <f>'1.  LRAMVA Summary'!H52</f>
        <v>kW</v>
      </c>
      <c r="I43" s="619" t="str">
        <f>'1.  LRAMVA Summary'!I52</f>
        <v>kW</v>
      </c>
      <c r="J43" s="619" t="str">
        <f>'1.  LRAMVA Summary'!J52</f>
        <v>kWh</v>
      </c>
      <c r="K43" s="619" t="str">
        <f>'1.  LRAMVA Summary'!K52</f>
        <v/>
      </c>
      <c r="L43" s="619" t="str">
        <f>'1.  LRAMVA Summary'!L52</f>
        <v/>
      </c>
      <c r="M43" s="619" t="str">
        <f>'1.  LRAMVA Summary'!M52</f>
        <v/>
      </c>
      <c r="N43" s="619" t="str">
        <f>'1.  LRAMVA Summary'!N52</f>
        <v/>
      </c>
      <c r="O43" s="619" t="str">
        <f>'1.  LRAMVA Summary'!O52</f>
        <v/>
      </c>
      <c r="P43" s="619" t="str">
        <f>'1.  LRAMVA Summary'!P52</f>
        <v/>
      </c>
      <c r="Q43" s="620" t="str">
        <f>'1.  LRAMVA Summary'!Q52</f>
        <v/>
      </c>
      <c r="R43" s="175"/>
    </row>
    <row r="44" spans="2:32" s="17" customFormat="1" ht="15.75">
      <c r="B44" s="176">
        <v>2011</v>
      </c>
      <c r="C44" s="569"/>
      <c r="D44" s="204">
        <f t="shared" ref="D44:Q44" si="2">IF(ISBLANK($C$44),0,IF($C44=$D$9,HLOOKUP(D43,D14:D18,5,FALSE),HLOOKUP(D43,D29:D33,5,FALSE)))</f>
        <v>0</v>
      </c>
      <c r="E44" s="204">
        <f t="shared" si="2"/>
        <v>0</v>
      </c>
      <c r="F44" s="204">
        <f t="shared" si="2"/>
        <v>0</v>
      </c>
      <c r="G44" s="204">
        <f t="shared" si="2"/>
        <v>0</v>
      </c>
      <c r="H44" s="204">
        <f t="shared" si="2"/>
        <v>0</v>
      </c>
      <c r="I44" s="204">
        <f t="shared" si="2"/>
        <v>0</v>
      </c>
      <c r="J44" s="204">
        <f t="shared" si="2"/>
        <v>0</v>
      </c>
      <c r="K44" s="204">
        <f t="shared" si="2"/>
        <v>0</v>
      </c>
      <c r="L44" s="204">
        <f t="shared" si="2"/>
        <v>0</v>
      </c>
      <c r="M44" s="204">
        <f t="shared" si="2"/>
        <v>0</v>
      </c>
      <c r="N44" s="204">
        <f t="shared" si="2"/>
        <v>0</v>
      </c>
      <c r="O44" s="204">
        <f t="shared" si="2"/>
        <v>0</v>
      </c>
      <c r="P44" s="204">
        <f t="shared" si="2"/>
        <v>0</v>
      </c>
      <c r="Q44" s="204">
        <f t="shared" si="2"/>
        <v>0</v>
      </c>
      <c r="R44" s="208"/>
    </row>
    <row r="45" spans="2:32" s="17" customFormat="1" ht="15.75">
      <c r="B45" s="176">
        <v>2012</v>
      </c>
      <c r="C45" s="569"/>
      <c r="D45" s="204">
        <f t="shared" ref="D45:Q45" si="3">IF(ISBLANK($C$45),0,IF($C$45=$D$9,HLOOKUP(D43,D14:D18,5,FALSE),HLOOKUP(D43,D29:D33,5,FALSE)))</f>
        <v>0</v>
      </c>
      <c r="E45" s="204">
        <f t="shared" si="3"/>
        <v>0</v>
      </c>
      <c r="F45" s="204">
        <f t="shared" si="3"/>
        <v>0</v>
      </c>
      <c r="G45" s="204">
        <f t="shared" si="3"/>
        <v>0</v>
      </c>
      <c r="H45" s="204">
        <f t="shared" si="3"/>
        <v>0</v>
      </c>
      <c r="I45" s="204">
        <f t="shared" si="3"/>
        <v>0</v>
      </c>
      <c r="J45" s="204">
        <f t="shared" si="3"/>
        <v>0</v>
      </c>
      <c r="K45" s="204">
        <f t="shared" si="3"/>
        <v>0</v>
      </c>
      <c r="L45" s="204">
        <f t="shared" si="3"/>
        <v>0</v>
      </c>
      <c r="M45" s="204">
        <f t="shared" si="3"/>
        <v>0</v>
      </c>
      <c r="N45" s="204">
        <f t="shared" si="3"/>
        <v>0</v>
      </c>
      <c r="O45" s="204">
        <f t="shared" si="3"/>
        <v>0</v>
      </c>
      <c r="P45" s="204">
        <f t="shared" si="3"/>
        <v>0</v>
      </c>
      <c r="Q45" s="204">
        <f t="shared" si="3"/>
        <v>0</v>
      </c>
      <c r="R45" s="167"/>
    </row>
    <row r="46" spans="2:32" s="17" customFormat="1" ht="15.75">
      <c r="B46" s="177">
        <v>2013</v>
      </c>
      <c r="C46" s="569"/>
      <c r="D46" s="204">
        <f>IF(ISBLANK($C$46),0,IF($C$46=$D$9,HLOOKUP(D43,D14:D18,5,FALSE),HLOOKUP(D44,D29:D33,5,FALSE)))</f>
        <v>0</v>
      </c>
      <c r="E46" s="204">
        <f t="shared" ref="E46:Q46" si="4">IF(ISBLANK($C$46),0,IF($C$46=$D$9,HLOOKUP(E43,E14:E18,5,FALSE),HLOOKUP(E44,E29:E33,5,FALSE)))</f>
        <v>0</v>
      </c>
      <c r="F46" s="204">
        <f t="shared" si="4"/>
        <v>0</v>
      </c>
      <c r="G46" s="204">
        <f t="shared" si="4"/>
        <v>0</v>
      </c>
      <c r="H46" s="204">
        <f t="shared" si="4"/>
        <v>0</v>
      </c>
      <c r="I46" s="204">
        <f t="shared" si="4"/>
        <v>0</v>
      </c>
      <c r="J46" s="204">
        <f t="shared" si="4"/>
        <v>0</v>
      </c>
      <c r="K46" s="204">
        <f t="shared" si="4"/>
        <v>0</v>
      </c>
      <c r="L46" s="204">
        <f t="shared" si="4"/>
        <v>0</v>
      </c>
      <c r="M46" s="204">
        <f t="shared" si="4"/>
        <v>0</v>
      </c>
      <c r="N46" s="204">
        <f t="shared" si="4"/>
        <v>0</v>
      </c>
      <c r="O46" s="204">
        <f t="shared" si="4"/>
        <v>0</v>
      </c>
      <c r="P46" s="204">
        <f t="shared" si="4"/>
        <v>0</v>
      </c>
      <c r="Q46" s="204">
        <f t="shared" si="4"/>
        <v>0</v>
      </c>
      <c r="R46" s="167"/>
    </row>
    <row r="47" spans="2:32" s="17" customFormat="1" ht="15.75">
      <c r="B47" s="177">
        <v>2014</v>
      </c>
      <c r="C47" s="569"/>
      <c r="D47" s="204">
        <f t="shared" ref="D47:Q47" si="5">IF(ISBLANK($C$47),0,IF($C$47=$D$9,HLOOKUP(D43,D14:D18,5,FALSE),HLOOKUP(D43,D29:D33,5,FALSE)))</f>
        <v>0</v>
      </c>
      <c r="E47" s="204">
        <f t="shared" si="5"/>
        <v>0</v>
      </c>
      <c r="F47" s="204">
        <f t="shared" si="5"/>
        <v>0</v>
      </c>
      <c r="G47" s="204">
        <f t="shared" si="5"/>
        <v>0</v>
      </c>
      <c r="H47" s="204">
        <f t="shared" si="5"/>
        <v>0</v>
      </c>
      <c r="I47" s="204">
        <f t="shared" si="5"/>
        <v>0</v>
      </c>
      <c r="J47" s="204">
        <f t="shared" si="5"/>
        <v>0</v>
      </c>
      <c r="K47" s="204">
        <f t="shared" si="5"/>
        <v>0</v>
      </c>
      <c r="L47" s="204">
        <f t="shared" si="5"/>
        <v>0</v>
      </c>
      <c r="M47" s="204">
        <f t="shared" si="5"/>
        <v>0</v>
      </c>
      <c r="N47" s="204">
        <f t="shared" si="5"/>
        <v>0</v>
      </c>
      <c r="O47" s="204">
        <f t="shared" si="5"/>
        <v>0</v>
      </c>
      <c r="P47" s="204">
        <f t="shared" si="5"/>
        <v>0</v>
      </c>
      <c r="Q47" s="204">
        <f t="shared" si="5"/>
        <v>0</v>
      </c>
      <c r="R47" s="167"/>
    </row>
    <row r="48" spans="2:32" s="17" customFormat="1" ht="15.75">
      <c r="B48" s="177">
        <v>2015</v>
      </c>
      <c r="C48" s="569"/>
      <c r="D48" s="204">
        <f t="shared" ref="D48:Q48" si="6">IF(ISBLANK($C$48),0,IF($C$48=$D$9,HLOOKUP(D43,D14:D18,5,FALSE),HLOOKUP(D43,D29:D33,5,FALSE)))</f>
        <v>0</v>
      </c>
      <c r="E48" s="204">
        <f t="shared" si="6"/>
        <v>0</v>
      </c>
      <c r="F48" s="204">
        <f t="shared" si="6"/>
        <v>0</v>
      </c>
      <c r="G48" s="204">
        <f t="shared" si="6"/>
        <v>0</v>
      </c>
      <c r="H48" s="204">
        <f t="shared" si="6"/>
        <v>0</v>
      </c>
      <c r="I48" s="204">
        <f t="shared" si="6"/>
        <v>0</v>
      </c>
      <c r="J48" s="204">
        <f t="shared" si="6"/>
        <v>0</v>
      </c>
      <c r="K48" s="204">
        <f t="shared" si="6"/>
        <v>0</v>
      </c>
      <c r="L48" s="204">
        <f t="shared" si="6"/>
        <v>0</v>
      </c>
      <c r="M48" s="204">
        <f t="shared" si="6"/>
        <v>0</v>
      </c>
      <c r="N48" s="204">
        <f t="shared" si="6"/>
        <v>0</v>
      </c>
      <c r="O48" s="204">
        <f t="shared" si="6"/>
        <v>0</v>
      </c>
      <c r="P48" s="204">
        <f t="shared" si="6"/>
        <v>0</v>
      </c>
      <c r="Q48" s="204">
        <f t="shared" si="6"/>
        <v>0</v>
      </c>
      <c r="R48" s="167"/>
      <c r="AF48" s="167"/>
    </row>
    <row r="49" spans="2:32" s="17" customFormat="1" ht="15.75">
      <c r="B49" s="177">
        <v>2016</v>
      </c>
      <c r="C49" s="569"/>
      <c r="D49" s="204">
        <f t="shared" ref="D49:Q49" si="7">IF(ISBLANK($C$49),0,IF($C$49=$D$9,HLOOKUP(D43,D14:D18,5,FALSE),HLOOKUP(D43,D29:D33,5,FALSE)))</f>
        <v>0</v>
      </c>
      <c r="E49" s="204">
        <f t="shared" si="7"/>
        <v>0</v>
      </c>
      <c r="F49" s="204">
        <f t="shared" si="7"/>
        <v>0</v>
      </c>
      <c r="G49" s="204">
        <f t="shared" si="7"/>
        <v>0</v>
      </c>
      <c r="H49" s="204">
        <f t="shared" si="7"/>
        <v>0</v>
      </c>
      <c r="I49" s="204">
        <f t="shared" si="7"/>
        <v>0</v>
      </c>
      <c r="J49" s="204">
        <f t="shared" si="7"/>
        <v>0</v>
      </c>
      <c r="K49" s="204">
        <f t="shared" si="7"/>
        <v>0</v>
      </c>
      <c r="L49" s="204">
        <f t="shared" si="7"/>
        <v>0</v>
      </c>
      <c r="M49" s="204">
        <f t="shared" si="7"/>
        <v>0</v>
      </c>
      <c r="N49" s="204">
        <f t="shared" si="7"/>
        <v>0</v>
      </c>
      <c r="O49" s="204">
        <f t="shared" si="7"/>
        <v>0</v>
      </c>
      <c r="P49" s="204">
        <f t="shared" si="7"/>
        <v>0</v>
      </c>
      <c r="Q49" s="204">
        <f t="shared" si="7"/>
        <v>0</v>
      </c>
      <c r="R49" s="167"/>
      <c r="AF49" s="167"/>
    </row>
    <row r="50" spans="2:32" s="17" customFormat="1" ht="15.75">
      <c r="B50" s="177">
        <v>2017</v>
      </c>
      <c r="C50" s="569">
        <v>2013</v>
      </c>
      <c r="D50" s="204">
        <f t="shared" ref="D50:Q50" si="8">IF(ISBLANK($C$50),0,IF($C$50=$D$9,HLOOKUP(D43,D14:D18,5,FALSE),HLOOKUP(D43,D29:D33,5,FALSE)))</f>
        <v>35842920</v>
      </c>
      <c r="E50" s="204">
        <f t="shared" si="8"/>
        <v>39519293</v>
      </c>
      <c r="F50" s="204">
        <f t="shared" si="8"/>
        <v>19284</v>
      </c>
      <c r="G50" s="204">
        <f t="shared" si="8"/>
        <v>16135</v>
      </c>
      <c r="H50" s="204">
        <f t="shared" si="8"/>
        <v>15417</v>
      </c>
      <c r="I50" s="204">
        <f t="shared" si="8"/>
        <v>61001</v>
      </c>
      <c r="J50" s="204">
        <f t="shared" si="8"/>
        <v>0</v>
      </c>
      <c r="K50" s="204">
        <f t="shared" si="8"/>
        <v>0</v>
      </c>
      <c r="L50" s="204">
        <f t="shared" si="8"/>
        <v>0</v>
      </c>
      <c r="M50" s="204">
        <f t="shared" si="8"/>
        <v>0</v>
      </c>
      <c r="N50" s="204">
        <f t="shared" si="8"/>
        <v>0</v>
      </c>
      <c r="O50" s="204">
        <f t="shared" si="8"/>
        <v>0</v>
      </c>
      <c r="P50" s="204">
        <f t="shared" si="8"/>
        <v>0</v>
      </c>
      <c r="Q50" s="204">
        <f t="shared" si="8"/>
        <v>0</v>
      </c>
      <c r="R50" s="167"/>
      <c r="AF50" s="167"/>
    </row>
    <row r="51" spans="2:32" s="17" customFormat="1" ht="15.75">
      <c r="B51" s="177">
        <v>2018</v>
      </c>
      <c r="C51" s="569"/>
      <c r="D51" s="204">
        <f t="shared" ref="D51:Q51" si="9">IF(ISBLANK($C$51),0,IF($C$51=$D$9,HLOOKUP(D43,D14:D18,5,FALSE),HLOOKUP(D43,D29:D33,5,FALSE)))</f>
        <v>0</v>
      </c>
      <c r="E51" s="204">
        <f t="shared" si="9"/>
        <v>0</v>
      </c>
      <c r="F51" s="204">
        <f t="shared" si="9"/>
        <v>0</v>
      </c>
      <c r="G51" s="204">
        <f t="shared" si="9"/>
        <v>0</v>
      </c>
      <c r="H51" s="204">
        <f t="shared" si="9"/>
        <v>0</v>
      </c>
      <c r="I51" s="204">
        <f t="shared" si="9"/>
        <v>0</v>
      </c>
      <c r="J51" s="204">
        <f t="shared" si="9"/>
        <v>0</v>
      </c>
      <c r="K51" s="204">
        <f t="shared" si="9"/>
        <v>0</v>
      </c>
      <c r="L51" s="204">
        <f t="shared" si="9"/>
        <v>0</v>
      </c>
      <c r="M51" s="204">
        <f t="shared" si="9"/>
        <v>0</v>
      </c>
      <c r="N51" s="204">
        <f t="shared" si="9"/>
        <v>0</v>
      </c>
      <c r="O51" s="204">
        <f t="shared" si="9"/>
        <v>0</v>
      </c>
      <c r="P51" s="204">
        <f t="shared" si="9"/>
        <v>0</v>
      </c>
      <c r="Q51" s="204">
        <f t="shared" si="9"/>
        <v>0</v>
      </c>
      <c r="R51" s="167"/>
      <c r="AF51" s="167"/>
    </row>
    <row r="52" spans="2:32" s="17" customFormat="1" ht="15.75">
      <c r="B52" s="177">
        <v>2019</v>
      </c>
      <c r="C52" s="569"/>
      <c r="D52" s="204">
        <f t="shared" ref="D52:Q52" si="10">IF(ISBLANK($C$52),0,IF($C$52=$D$9,HLOOKUP(D43,D14:D18,5,FALSE),HLOOKUP(D43,D29:D33,5,FALSE)))</f>
        <v>0</v>
      </c>
      <c r="E52" s="204">
        <f t="shared" si="10"/>
        <v>0</v>
      </c>
      <c r="F52" s="204">
        <f t="shared" si="10"/>
        <v>0</v>
      </c>
      <c r="G52" s="204">
        <f t="shared" si="10"/>
        <v>0</v>
      </c>
      <c r="H52" s="204">
        <f t="shared" si="10"/>
        <v>0</v>
      </c>
      <c r="I52" s="204">
        <f t="shared" si="10"/>
        <v>0</v>
      </c>
      <c r="J52" s="204">
        <f t="shared" si="10"/>
        <v>0</v>
      </c>
      <c r="K52" s="204">
        <f t="shared" si="10"/>
        <v>0</v>
      </c>
      <c r="L52" s="204">
        <f t="shared" si="10"/>
        <v>0</v>
      </c>
      <c r="M52" s="204">
        <f t="shared" si="10"/>
        <v>0</v>
      </c>
      <c r="N52" s="204">
        <f t="shared" si="10"/>
        <v>0</v>
      </c>
      <c r="O52" s="204">
        <f t="shared" si="10"/>
        <v>0</v>
      </c>
      <c r="P52" s="204">
        <f t="shared" si="10"/>
        <v>0</v>
      </c>
      <c r="Q52" s="204">
        <f t="shared" si="10"/>
        <v>0</v>
      </c>
      <c r="R52" s="167"/>
      <c r="AF52" s="167"/>
    </row>
    <row r="53" spans="2:32" s="17" customFormat="1" ht="15.75">
      <c r="B53" s="177">
        <v>2020</v>
      </c>
      <c r="C53" s="569"/>
      <c r="D53" s="204">
        <f t="shared" ref="D53:Q53" si="11">IF(ISBLANK($C$53),0,IF($C$53=$D$9,HLOOKUP(D43,D14:D18,5,FALSE),HLOOKUP(D43,D29:D33,5,FALSE)))</f>
        <v>0</v>
      </c>
      <c r="E53" s="204">
        <f t="shared" si="11"/>
        <v>0</v>
      </c>
      <c r="F53" s="204">
        <f t="shared" si="11"/>
        <v>0</v>
      </c>
      <c r="G53" s="204">
        <f t="shared" si="11"/>
        <v>0</v>
      </c>
      <c r="H53" s="204">
        <f t="shared" si="11"/>
        <v>0</v>
      </c>
      <c r="I53" s="204">
        <f t="shared" si="11"/>
        <v>0</v>
      </c>
      <c r="J53" s="204">
        <f t="shared" si="11"/>
        <v>0</v>
      </c>
      <c r="K53" s="204">
        <f t="shared" si="11"/>
        <v>0</v>
      </c>
      <c r="L53" s="204">
        <f t="shared" si="11"/>
        <v>0</v>
      </c>
      <c r="M53" s="204">
        <f t="shared" si="11"/>
        <v>0</v>
      </c>
      <c r="N53" s="204">
        <f t="shared" si="11"/>
        <v>0</v>
      </c>
      <c r="O53" s="204">
        <f t="shared" si="11"/>
        <v>0</v>
      </c>
      <c r="P53" s="204">
        <f t="shared" si="11"/>
        <v>0</v>
      </c>
      <c r="Q53" s="204">
        <f t="shared" si="11"/>
        <v>0</v>
      </c>
      <c r="R53" s="167"/>
      <c r="AF53" s="167"/>
    </row>
    <row r="54" spans="2:32" s="464" customFormat="1" ht="21" customHeight="1">
      <c r="B54" s="479" t="s">
        <v>605</v>
      </c>
      <c r="C54" s="490"/>
      <c r="D54" s="491"/>
      <c r="E54" s="492"/>
      <c r="F54" s="492"/>
      <c r="G54" s="492"/>
      <c r="H54" s="492"/>
      <c r="I54" s="492"/>
      <c r="J54" s="492"/>
      <c r="K54" s="492"/>
      <c r="L54" s="492"/>
      <c r="M54" s="492"/>
      <c r="N54" s="492"/>
      <c r="O54" s="492"/>
      <c r="P54" s="492"/>
      <c r="Q54" s="491"/>
      <c r="R54" s="483"/>
    </row>
    <row r="55" spans="2:32" s="17" customFormat="1" ht="15.75" customHeight="1">
      <c r="B55" s="174"/>
      <c r="C55" s="174"/>
      <c r="D55" s="167"/>
    </row>
    <row r="56" spans="2:32" s="17" customFormat="1" ht="15.75" customHeight="1">
      <c r="B56" s="174"/>
      <c r="C56" s="174"/>
      <c r="D56" s="167"/>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scale="3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7"/>
  <sheetViews>
    <sheetView topLeftCell="A119" zoomScale="90" zoomScaleNormal="90" workbookViewId="0">
      <selection activeCell="E58" sqref="E58"/>
    </sheetView>
  </sheetViews>
  <sheetFormatPr defaultColWidth="9.140625" defaultRowHeight="15" outlineLevelRow="1"/>
  <cols>
    <col min="1" max="1" width="6.5703125" style="4" customWidth="1"/>
    <col min="2" max="2" width="36.5703125" style="5" customWidth="1"/>
    <col min="3" max="3" width="16.85546875" style="80" customWidth="1"/>
    <col min="4" max="5" width="17.85546875" style="5" customWidth="1"/>
    <col min="6" max="6" width="18.7109375" style="5" customWidth="1"/>
    <col min="7" max="7" width="18.85546875" style="5" customWidth="1"/>
    <col min="8" max="8" width="17.140625" style="5" customWidth="1"/>
    <col min="9" max="9" width="17.28515625" style="5" customWidth="1"/>
    <col min="10" max="10" width="15.85546875" style="5" customWidth="1"/>
    <col min="11" max="11" width="18.140625" style="5" customWidth="1"/>
    <col min="12"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customHeight="1" thickBot="1">
      <c r="A3" s="4"/>
      <c r="B3" s="48"/>
      <c r="C3" s="81"/>
      <c r="D3" s="48"/>
      <c r="E3" s="48"/>
      <c r="F3" s="48"/>
      <c r="G3" s="48"/>
      <c r="H3" s="48"/>
      <c r="I3" s="48"/>
      <c r="J3" s="48"/>
      <c r="K3" s="48"/>
    </row>
    <row r="4" spans="1:26" s="18" customFormat="1" ht="26.25" customHeight="1" thickBot="1">
      <c r="A4" s="4"/>
      <c r="B4" s="769" t="s">
        <v>172</v>
      </c>
      <c r="C4" s="87" t="s">
        <v>176</v>
      </c>
      <c r="D4" s="87"/>
      <c r="E4" s="50"/>
    </row>
    <row r="5" spans="1:26" s="18" customFormat="1" ht="26.25" customHeight="1" thickBot="1">
      <c r="A5" s="4"/>
      <c r="B5" s="769"/>
      <c r="C5" s="88" t="s">
        <v>173</v>
      </c>
      <c r="D5" s="88"/>
      <c r="E5" s="50"/>
    </row>
    <row r="6" spans="1:26" ht="26.25" customHeight="1" thickBot="1">
      <c r="B6" s="769"/>
      <c r="C6" s="775" t="s">
        <v>624</v>
      </c>
      <c r="D6" s="776"/>
      <c r="F6" s="18"/>
      <c r="M6" s="6"/>
      <c r="N6" s="6"/>
      <c r="O6" s="6"/>
      <c r="P6" s="6"/>
      <c r="Q6" s="6"/>
      <c r="R6" s="6"/>
      <c r="S6" s="6"/>
      <c r="T6" s="6"/>
      <c r="U6" s="6"/>
      <c r="V6" s="6"/>
      <c r="W6" s="6"/>
      <c r="X6" s="6"/>
      <c r="Y6" s="6"/>
      <c r="Z6" s="6"/>
    </row>
    <row r="7" spans="1:26" s="18" customFormat="1" ht="26.25" customHeight="1">
      <c r="A7" s="4"/>
      <c r="B7" s="575"/>
      <c r="M7" s="6"/>
      <c r="N7" s="6"/>
      <c r="O7" s="6"/>
      <c r="P7" s="6"/>
      <c r="Q7" s="6"/>
      <c r="R7" s="6"/>
      <c r="S7" s="6"/>
      <c r="T7" s="6"/>
      <c r="U7" s="6"/>
      <c r="V7" s="6"/>
      <c r="W7" s="6"/>
      <c r="X7" s="6"/>
      <c r="Y7" s="6"/>
      <c r="Z7" s="6"/>
    </row>
    <row r="8" spans="1:26" s="18" customFormat="1" ht="19.5" customHeight="1">
      <c r="A8" s="4"/>
      <c r="B8" s="575" t="s">
        <v>589</v>
      </c>
      <c r="C8" s="630" t="s">
        <v>495</v>
      </c>
      <c r="D8" s="629"/>
      <c r="M8" s="6"/>
      <c r="N8" s="6"/>
      <c r="O8" s="6"/>
      <c r="P8" s="6"/>
      <c r="Q8" s="6"/>
      <c r="R8" s="6"/>
      <c r="S8" s="6"/>
      <c r="T8" s="6"/>
      <c r="U8" s="6"/>
      <c r="V8" s="6"/>
      <c r="W8" s="6"/>
      <c r="X8" s="6"/>
      <c r="Y8" s="6"/>
      <c r="Z8" s="6"/>
    </row>
    <row r="9" spans="1:26" s="18" customFormat="1" ht="19.5" customHeight="1">
      <c r="A9" s="4"/>
      <c r="B9" s="575"/>
      <c r="C9" s="630" t="s">
        <v>590</v>
      </c>
      <c r="D9" s="629"/>
      <c r="M9" s="6"/>
      <c r="N9" s="6"/>
      <c r="O9" s="6"/>
      <c r="P9" s="6"/>
      <c r="Q9" s="6"/>
      <c r="R9" s="6"/>
      <c r="S9" s="6"/>
      <c r="T9" s="6"/>
      <c r="U9" s="6"/>
      <c r="V9" s="6"/>
      <c r="W9" s="6"/>
      <c r="X9" s="6"/>
      <c r="Y9" s="6"/>
      <c r="Z9" s="6"/>
    </row>
    <row r="10" spans="1:26" s="18" customFormat="1">
      <c r="A10" s="4"/>
      <c r="B10" s="103"/>
      <c r="C10" s="89"/>
      <c r="D10" s="89"/>
      <c r="E10" s="89"/>
      <c r="M10" s="6"/>
      <c r="N10" s="6"/>
      <c r="O10" s="6"/>
      <c r="P10" s="6"/>
      <c r="Q10" s="6"/>
      <c r="R10" s="6"/>
      <c r="S10" s="6"/>
      <c r="T10" s="6"/>
      <c r="U10" s="6"/>
      <c r="V10" s="6"/>
      <c r="W10" s="6"/>
      <c r="X10" s="6"/>
      <c r="Y10" s="6"/>
      <c r="Z10" s="6"/>
    </row>
    <row r="11" spans="1:26" s="18" customFormat="1" ht="25.5" customHeight="1">
      <c r="A11" s="15"/>
      <c r="B11" s="120" t="s">
        <v>496</v>
      </c>
      <c r="O11" s="588"/>
    </row>
    <row r="12" spans="1:26" ht="51" customHeight="1">
      <c r="B12" s="777" t="s">
        <v>664</v>
      </c>
      <c r="C12" s="777"/>
      <c r="D12" s="777"/>
      <c r="E12" s="777"/>
      <c r="F12" s="777"/>
      <c r="G12" s="777"/>
      <c r="H12" s="777"/>
      <c r="I12" s="777"/>
      <c r="J12" s="777"/>
      <c r="K12" s="777"/>
      <c r="L12" s="777"/>
      <c r="M12" s="777"/>
      <c r="N12" s="777"/>
      <c r="O12" s="777"/>
    </row>
    <row r="13" spans="1:26" s="14" customFormat="1" ht="15.75" customHeight="1">
      <c r="A13" s="41"/>
      <c r="O13" s="18"/>
      <c r="P13" s="7"/>
      <c r="Q13" s="41"/>
      <c r="R13" s="41"/>
      <c r="S13" s="41"/>
      <c r="T13" s="41"/>
      <c r="U13" s="41"/>
      <c r="V13" s="41"/>
      <c r="W13" s="41"/>
      <c r="X13" s="41"/>
      <c r="Y13" s="41"/>
      <c r="Z13" s="41"/>
    </row>
    <row r="14" spans="1:26" s="56" customFormat="1" ht="60">
      <c r="A14" s="55"/>
      <c r="B14" s="589"/>
      <c r="C14" s="497" t="s">
        <v>41</v>
      </c>
      <c r="D14" s="498" t="s">
        <v>748</v>
      </c>
      <c r="E14" s="498" t="s">
        <v>747</v>
      </c>
      <c r="F14" s="498" t="s">
        <v>746</v>
      </c>
      <c r="G14" s="498" t="s">
        <v>745</v>
      </c>
      <c r="H14" s="498" t="s">
        <v>744</v>
      </c>
      <c r="I14" s="498" t="s">
        <v>743</v>
      </c>
      <c r="J14" s="498" t="s">
        <v>750</v>
      </c>
      <c r="K14" s="498" t="s">
        <v>751</v>
      </c>
      <c r="L14" s="498" t="s">
        <v>758</v>
      </c>
      <c r="M14" s="498" t="s">
        <v>208</v>
      </c>
      <c r="N14" s="498" t="s">
        <v>208</v>
      </c>
      <c r="O14" s="498" t="s">
        <v>208</v>
      </c>
      <c r="P14" s="7"/>
    </row>
    <row r="15" spans="1:26" s="7" customFormat="1" ht="18.75" customHeight="1">
      <c r="B15" s="499" t="s">
        <v>189</v>
      </c>
      <c r="C15" s="770"/>
      <c r="D15" s="500">
        <v>2010</v>
      </c>
      <c r="E15" s="500">
        <v>2011</v>
      </c>
      <c r="F15" s="500">
        <v>2012</v>
      </c>
      <c r="G15" s="500">
        <v>2013</v>
      </c>
      <c r="H15" s="500">
        <v>2014</v>
      </c>
      <c r="I15" s="500">
        <v>2015</v>
      </c>
      <c r="J15" s="500">
        <v>2016</v>
      </c>
      <c r="K15" s="500">
        <v>2017</v>
      </c>
      <c r="L15" s="500">
        <v>2018</v>
      </c>
      <c r="M15" s="500">
        <v>2019</v>
      </c>
      <c r="N15" s="500">
        <v>2020</v>
      </c>
      <c r="O15" s="501">
        <v>2021</v>
      </c>
    </row>
    <row r="16" spans="1:26" s="113" customFormat="1" ht="18" customHeight="1">
      <c r="B16" s="502" t="s">
        <v>633</v>
      </c>
      <c r="C16" s="771"/>
      <c r="D16" s="503">
        <v>4</v>
      </c>
      <c r="E16" s="503">
        <v>4</v>
      </c>
      <c r="F16" s="503">
        <v>4</v>
      </c>
      <c r="G16" s="503">
        <v>1</v>
      </c>
      <c r="H16" s="503">
        <v>0</v>
      </c>
      <c r="I16" s="503">
        <v>0</v>
      </c>
      <c r="J16" s="503">
        <v>3</v>
      </c>
      <c r="K16" s="503">
        <v>0</v>
      </c>
      <c r="L16" s="503">
        <v>4</v>
      </c>
      <c r="M16" s="503"/>
      <c r="N16" s="503"/>
      <c r="O16" s="504"/>
    </row>
    <row r="17" spans="1:15" s="113" customFormat="1" ht="17.25" customHeight="1">
      <c r="B17" s="505" t="s">
        <v>634</v>
      </c>
      <c r="C17" s="772"/>
      <c r="D17" s="114">
        <f>12-D16</f>
        <v>8</v>
      </c>
      <c r="E17" s="114">
        <f>12-E16</f>
        <v>8</v>
      </c>
      <c r="F17" s="114">
        <f t="shared" ref="F17:K17" si="0">12-F16</f>
        <v>8</v>
      </c>
      <c r="G17" s="114">
        <f t="shared" si="0"/>
        <v>11</v>
      </c>
      <c r="H17" s="114">
        <f t="shared" si="0"/>
        <v>12</v>
      </c>
      <c r="I17" s="114">
        <f t="shared" si="0"/>
        <v>12</v>
      </c>
      <c r="J17" s="114">
        <v>9</v>
      </c>
      <c r="K17" s="114">
        <f t="shared" si="0"/>
        <v>12</v>
      </c>
      <c r="L17" s="114">
        <f>12-L16</f>
        <v>8</v>
      </c>
      <c r="M17" s="114">
        <f>12-M16</f>
        <v>12</v>
      </c>
      <c r="N17" s="114">
        <f>12-N16</f>
        <v>12</v>
      </c>
      <c r="O17" s="115">
        <f>12-O16</f>
        <v>12</v>
      </c>
    </row>
    <row r="18" spans="1:15" s="7" customFormat="1" ht="17.25" customHeight="1">
      <c r="B18" s="506" t="str">
        <f>'1.  LRAMVA Summary'!B28</f>
        <v>Residential</v>
      </c>
      <c r="C18" s="773" t="str">
        <f>'2. LRAMVA Threshold'!D43</f>
        <v>kWh</v>
      </c>
      <c r="D18" s="47"/>
      <c r="E18" s="47"/>
      <c r="F18" s="47"/>
      <c r="G18" s="47"/>
      <c r="H18" s="47"/>
      <c r="I18" s="47"/>
      <c r="J18" s="47"/>
      <c r="K18" s="47">
        <v>6.8999999999999999E-3</v>
      </c>
      <c r="L18" s="47"/>
      <c r="M18" s="47"/>
      <c r="N18" s="47"/>
      <c r="O18" s="71"/>
    </row>
    <row r="19" spans="1:15" s="7" customFormat="1" ht="15" customHeight="1" outlineLevel="1">
      <c r="B19" s="571" t="s">
        <v>548</v>
      </c>
      <c r="C19" s="771"/>
      <c r="D19" s="47"/>
      <c r="E19" s="47"/>
      <c r="F19" s="47"/>
      <c r="G19" s="47"/>
      <c r="H19" s="47"/>
      <c r="I19" s="47"/>
      <c r="J19" s="47"/>
      <c r="K19" s="47"/>
      <c r="L19" s="47"/>
      <c r="M19" s="47"/>
      <c r="N19" s="47"/>
      <c r="O19" s="71"/>
    </row>
    <row r="20" spans="1:15" s="7" customFormat="1" ht="15" customHeight="1" outlineLevel="1">
      <c r="B20" s="571" t="s">
        <v>549</v>
      </c>
      <c r="C20" s="771"/>
      <c r="D20" s="47"/>
      <c r="E20" s="47"/>
      <c r="F20" s="47"/>
      <c r="G20" s="47"/>
      <c r="H20" s="47"/>
      <c r="I20" s="47"/>
      <c r="J20" s="47"/>
      <c r="K20" s="47"/>
      <c r="L20" s="47">
        <v>0</v>
      </c>
      <c r="M20" s="47"/>
      <c r="N20" s="47"/>
      <c r="O20" s="71"/>
    </row>
    <row r="21" spans="1:15" s="7" customFormat="1" ht="15" customHeight="1" outlineLevel="1">
      <c r="B21" s="571" t="s">
        <v>550</v>
      </c>
      <c r="C21" s="771"/>
      <c r="D21" s="47"/>
      <c r="E21" s="47"/>
      <c r="F21" s="47"/>
      <c r="G21" s="47"/>
      <c r="H21" s="47"/>
      <c r="I21" s="47"/>
      <c r="J21" s="47"/>
      <c r="K21" s="47"/>
      <c r="L21" s="47"/>
      <c r="M21" s="47"/>
      <c r="N21" s="47"/>
      <c r="O21" s="71"/>
    </row>
    <row r="22" spans="1:15" s="7" customFormat="1" ht="14.25" customHeight="1">
      <c r="B22" s="571" t="s">
        <v>551</v>
      </c>
      <c r="C22" s="774"/>
      <c r="D22" s="67">
        <f t="shared" ref="D22:N22" si="1">SUM(D18:D21)</f>
        <v>0</v>
      </c>
      <c r="E22" s="67">
        <f t="shared" si="1"/>
        <v>0</v>
      </c>
      <c r="F22" s="67">
        <f t="shared" si="1"/>
        <v>0</v>
      </c>
      <c r="G22" s="67">
        <f t="shared" si="1"/>
        <v>0</v>
      </c>
      <c r="H22" s="67">
        <f t="shared" si="1"/>
        <v>0</v>
      </c>
      <c r="I22" s="67">
        <f t="shared" si="1"/>
        <v>0</v>
      </c>
      <c r="J22" s="67">
        <f t="shared" si="1"/>
        <v>0</v>
      </c>
      <c r="K22" s="67">
        <f t="shared" si="1"/>
        <v>6.8999999999999999E-3</v>
      </c>
      <c r="L22" s="67">
        <f t="shared" si="1"/>
        <v>0</v>
      </c>
      <c r="M22" s="67">
        <f t="shared" si="1"/>
        <v>0</v>
      </c>
      <c r="N22" s="67">
        <f t="shared" si="1"/>
        <v>0</v>
      </c>
      <c r="O22" s="78"/>
    </row>
    <row r="23" spans="1:15" s="65" customFormat="1">
      <c r="A23" s="64"/>
      <c r="B23" s="518" t="s">
        <v>552</v>
      </c>
      <c r="C23" s="508"/>
      <c r="D23" s="509"/>
      <c r="E23" s="510">
        <f>ROUND(SUM(D22*E16+E22*E17)/12,4)</f>
        <v>0</v>
      </c>
      <c r="F23" s="510">
        <f>ROUND(SUM(E22*F16+F22*F17)/12,4)</f>
        <v>0</v>
      </c>
      <c r="G23" s="510">
        <f>ROUND(SUM(F22*G16+G22*G17)/12,4)</f>
        <v>0</v>
      </c>
      <c r="H23" s="510">
        <f>ROUND(SUM(G22*H16+H22*H17)/12,4)</f>
        <v>0</v>
      </c>
      <c r="I23" s="510">
        <f>ROUND(SUM(H22*I16+I22*I17)/12,4)</f>
        <v>0</v>
      </c>
      <c r="J23" s="510">
        <f>SUM(I18*$J$16+J18*$J$17)/12</f>
        <v>0</v>
      </c>
      <c r="K23" s="510">
        <f>SUM(J18*$K$16+K18*$K$17)/12</f>
        <v>6.8999999999999999E-3</v>
      </c>
      <c r="L23" s="510">
        <f>SUM(K18*$L$16+L18*$L$17)/12</f>
        <v>2.3E-3</v>
      </c>
      <c r="M23" s="510">
        <f>SUM(L18*$K$16+M18*$K$17)/12</f>
        <v>0</v>
      </c>
      <c r="N23" s="510">
        <f>SUM(M18*$J$16+N18*$J$17)/12</f>
        <v>0</v>
      </c>
      <c r="O23" s="511"/>
    </row>
    <row r="24" spans="1:15" s="65" customFormat="1">
      <c r="A24" s="64"/>
      <c r="B24" s="507"/>
      <c r="C24" s="512"/>
      <c r="D24" s="509"/>
      <c r="E24" s="510"/>
      <c r="F24" s="510"/>
      <c r="G24" s="510"/>
      <c r="H24" s="510"/>
      <c r="I24" s="510"/>
      <c r="J24" s="510"/>
      <c r="K24" s="510"/>
      <c r="L24" s="513"/>
      <c r="M24" s="513"/>
      <c r="N24" s="513"/>
      <c r="O24" s="511"/>
    </row>
    <row r="25" spans="1:15" s="65" customFormat="1" ht="15.75" customHeight="1">
      <c r="A25" s="64"/>
      <c r="B25" s="648" t="str">
        <f>'1.  LRAMVA Summary'!B29</f>
        <v>GS&lt;50 kW</v>
      </c>
      <c r="C25" s="773" t="str">
        <f>'2. LRAMVA Threshold'!E43</f>
        <v>kWh</v>
      </c>
      <c r="D25" s="47"/>
      <c r="E25" s="47"/>
      <c r="F25" s="47"/>
      <c r="G25" s="47"/>
      <c r="H25" s="47"/>
      <c r="I25" s="47"/>
      <c r="J25" s="47"/>
      <c r="K25" s="47">
        <v>1.2699999999999999E-2</v>
      </c>
      <c r="L25" s="47"/>
      <c r="M25" s="47"/>
      <c r="N25" s="47"/>
      <c r="O25" s="71"/>
    </row>
    <row r="26" spans="1:15" s="18" customFormat="1" outlineLevel="1">
      <c r="A26" s="4"/>
      <c r="B26" s="571" t="s">
        <v>548</v>
      </c>
      <c r="C26" s="771"/>
      <c r="D26" s="47"/>
      <c r="E26" s="47"/>
      <c r="F26" s="47"/>
      <c r="G26" s="47"/>
      <c r="H26" s="47"/>
      <c r="I26" s="47"/>
      <c r="J26" s="47"/>
      <c r="K26" s="47"/>
      <c r="L26" s="47"/>
      <c r="M26" s="47"/>
      <c r="N26" s="47"/>
      <c r="O26" s="71"/>
    </row>
    <row r="27" spans="1:15" s="18" customFormat="1" outlineLevel="1">
      <c r="A27" s="4"/>
      <c r="B27" s="571" t="s">
        <v>549</v>
      </c>
      <c r="C27" s="771"/>
      <c r="D27" s="47"/>
      <c r="E27" s="47"/>
      <c r="F27" s="47"/>
      <c r="G27" s="47"/>
      <c r="H27" s="47"/>
      <c r="I27" s="47"/>
      <c r="J27" s="47"/>
      <c r="K27" s="47"/>
      <c r="L27" s="47"/>
      <c r="M27" s="47"/>
      <c r="N27" s="47"/>
      <c r="O27" s="71"/>
    </row>
    <row r="28" spans="1:15" s="18" customFormat="1" outlineLevel="1">
      <c r="A28" s="4"/>
      <c r="B28" s="571" t="s">
        <v>550</v>
      </c>
      <c r="C28" s="771"/>
      <c r="D28" s="47"/>
      <c r="E28" s="47"/>
      <c r="F28" s="47"/>
      <c r="G28" s="47"/>
      <c r="H28" s="47"/>
      <c r="I28" s="47"/>
      <c r="J28" s="47"/>
      <c r="K28" s="47"/>
      <c r="L28" s="47"/>
      <c r="M28" s="47"/>
      <c r="N28" s="47"/>
      <c r="O28" s="71"/>
    </row>
    <row r="29" spans="1:15" s="18" customFormat="1">
      <c r="A29" s="4"/>
      <c r="B29" s="571" t="s">
        <v>551</v>
      </c>
      <c r="C29" s="774"/>
      <c r="D29" s="67">
        <f>SUM(D25:D28)</f>
        <v>0</v>
      </c>
      <c r="E29" s="67">
        <f t="shared" ref="E29:L29" si="2">SUM(E25:E28)</f>
        <v>0</v>
      </c>
      <c r="F29" s="67">
        <f t="shared" si="2"/>
        <v>0</v>
      </c>
      <c r="G29" s="67">
        <f t="shared" si="2"/>
        <v>0</v>
      </c>
      <c r="H29" s="67">
        <f t="shared" si="2"/>
        <v>0</v>
      </c>
      <c r="I29" s="67">
        <f t="shared" si="2"/>
        <v>0</v>
      </c>
      <c r="J29" s="67">
        <f t="shared" si="2"/>
        <v>0</v>
      </c>
      <c r="K29" s="67">
        <f t="shared" si="2"/>
        <v>1.2699999999999999E-2</v>
      </c>
      <c r="L29" s="67">
        <f t="shared" si="2"/>
        <v>0</v>
      </c>
      <c r="M29" s="67">
        <f>SUM(M25:M28)</f>
        <v>0</v>
      </c>
      <c r="N29" s="67">
        <f>SUM(N25:N28)</f>
        <v>0</v>
      </c>
      <c r="O29" s="78"/>
    </row>
    <row r="30" spans="1:15" s="18" customFormat="1">
      <c r="A30" s="4"/>
      <c r="B30" s="518" t="s">
        <v>552</v>
      </c>
      <c r="C30" s="514"/>
      <c r="D30" s="73"/>
      <c r="E30" s="510">
        <f>ROUND(SUM(D29*E16+E29*E17)/12,4)</f>
        <v>0</v>
      </c>
      <c r="F30" s="510">
        <f t="shared" ref="F30:L30" si="3">ROUND(SUM(E29*F16+F29*F17)/12,4)</f>
        <v>0</v>
      </c>
      <c r="G30" s="510">
        <f t="shared" si="3"/>
        <v>0</v>
      </c>
      <c r="H30" s="510">
        <f t="shared" si="3"/>
        <v>0</v>
      </c>
      <c r="I30" s="510">
        <f t="shared" si="3"/>
        <v>0</v>
      </c>
      <c r="J30" s="510">
        <f>ROUND(SUM(I29*J16+J29*J17)/12,4)</f>
        <v>0</v>
      </c>
      <c r="K30" s="510">
        <f t="shared" si="3"/>
        <v>1.2699999999999999E-2</v>
      </c>
      <c r="L30" s="510">
        <f t="shared" si="3"/>
        <v>4.1999999999999997E-3</v>
      </c>
      <c r="M30" s="510">
        <f>ROUND(SUM(L29*M16+M29*M17)/12,4)</f>
        <v>0</v>
      </c>
      <c r="N30" s="510">
        <f>ROUND(SUM(M29*N16+N29*N17)/12,4)</f>
        <v>0</v>
      </c>
      <c r="O30" s="515"/>
    </row>
    <row r="31" spans="1:15" s="18" customFormat="1">
      <c r="A31" s="4"/>
      <c r="B31" s="507"/>
      <c r="C31" s="516"/>
      <c r="D31" s="517"/>
      <c r="E31" s="517"/>
      <c r="F31" s="517"/>
      <c r="G31" s="517"/>
      <c r="H31" s="517"/>
      <c r="I31" s="517"/>
      <c r="J31" s="517"/>
      <c r="K31" s="517"/>
      <c r="L31" s="517"/>
      <c r="M31" s="517"/>
      <c r="N31" s="513"/>
      <c r="O31" s="515"/>
    </row>
    <row r="32" spans="1:15" s="66" customFormat="1">
      <c r="B32" s="648" t="str">
        <f>'1.  LRAMVA Summary'!B30</f>
        <v>General Service 50 to 499 kW</v>
      </c>
      <c r="C32" s="773" t="str">
        <f>'2. LRAMVA Threshold'!F43</f>
        <v>kW</v>
      </c>
      <c r="D32" s="47"/>
      <c r="E32" s="47"/>
      <c r="F32" s="47"/>
      <c r="G32" s="47"/>
      <c r="H32" s="47"/>
      <c r="I32" s="47"/>
      <c r="J32" s="47"/>
      <c r="K32" s="47">
        <v>4.6212999999999997</v>
      </c>
      <c r="L32" s="47"/>
      <c r="M32" s="47"/>
      <c r="N32" s="47"/>
      <c r="O32" s="71"/>
    </row>
    <row r="33" spans="1:15" s="18" customFormat="1" outlineLevel="1">
      <c r="A33" s="4"/>
      <c r="B33" s="571" t="s">
        <v>548</v>
      </c>
      <c r="C33" s="771"/>
      <c r="D33" s="47"/>
      <c r="E33" s="47"/>
      <c r="F33" s="47"/>
      <c r="G33" s="47"/>
      <c r="H33" s="47"/>
      <c r="I33" s="47"/>
      <c r="J33" s="47"/>
      <c r="K33" s="47"/>
      <c r="L33" s="47"/>
      <c r="M33" s="47"/>
      <c r="N33" s="47"/>
      <c r="O33" s="71"/>
    </row>
    <row r="34" spans="1:15" s="18" customFormat="1" outlineLevel="1">
      <c r="A34" s="4"/>
      <c r="B34" s="571" t="s">
        <v>549</v>
      </c>
      <c r="C34" s="771"/>
      <c r="D34" s="47"/>
      <c r="E34" s="47"/>
      <c r="F34" s="47"/>
      <c r="G34" s="47"/>
      <c r="H34" s="47"/>
      <c r="I34" s="47"/>
      <c r="J34" s="47"/>
      <c r="K34" s="47"/>
      <c r="L34" s="47"/>
      <c r="M34" s="47"/>
      <c r="N34" s="47"/>
      <c r="O34" s="71"/>
    </row>
    <row r="35" spans="1:15" s="18" customFormat="1" outlineLevel="1">
      <c r="A35" s="4"/>
      <c r="B35" s="571" t="s">
        <v>550</v>
      </c>
      <c r="C35" s="771"/>
      <c r="D35" s="47"/>
      <c r="E35" s="47"/>
      <c r="F35" s="47"/>
      <c r="G35" s="47"/>
      <c r="H35" s="47"/>
      <c r="I35" s="47"/>
      <c r="J35" s="47"/>
      <c r="K35" s="47"/>
      <c r="L35" s="47"/>
      <c r="M35" s="47"/>
      <c r="N35" s="47"/>
      <c r="O35" s="71"/>
    </row>
    <row r="36" spans="1:15" s="18" customFormat="1">
      <c r="A36" s="4"/>
      <c r="B36" s="571" t="s">
        <v>551</v>
      </c>
      <c r="C36" s="774"/>
      <c r="D36" s="67">
        <f>SUM(D32:D35)</f>
        <v>0</v>
      </c>
      <c r="E36" s="67">
        <f>SUM(E32:E35)</f>
        <v>0</v>
      </c>
      <c r="F36" s="67">
        <f t="shared" ref="F36:L36" si="4">SUM(F32:F35)</f>
        <v>0</v>
      </c>
      <c r="G36" s="67">
        <f t="shared" si="4"/>
        <v>0</v>
      </c>
      <c r="H36" s="67">
        <f t="shared" si="4"/>
        <v>0</v>
      </c>
      <c r="I36" s="67">
        <f t="shared" si="4"/>
        <v>0</v>
      </c>
      <c r="J36" s="67">
        <f t="shared" si="4"/>
        <v>0</v>
      </c>
      <c r="K36" s="67">
        <f t="shared" si="4"/>
        <v>4.6212999999999997</v>
      </c>
      <c r="L36" s="67">
        <f t="shared" si="4"/>
        <v>0</v>
      </c>
      <c r="M36" s="67">
        <f>SUM(M32:M35)</f>
        <v>0</v>
      </c>
      <c r="N36" s="67">
        <f>SUM(N32:N35)</f>
        <v>0</v>
      </c>
      <c r="O36" s="78"/>
    </row>
    <row r="37" spans="1:15" s="18" customFormat="1">
      <c r="A37" s="4"/>
      <c r="B37" s="518" t="s">
        <v>552</v>
      </c>
      <c r="C37" s="514"/>
      <c r="D37" s="73"/>
      <c r="E37" s="510">
        <f t="shared" ref="E37:L37" si="5">ROUND(SUM(D36*E16+E36*E17)/12,4)</f>
        <v>0</v>
      </c>
      <c r="F37" s="510">
        <f t="shared" si="5"/>
        <v>0</v>
      </c>
      <c r="G37" s="510">
        <f t="shared" si="5"/>
        <v>0</v>
      </c>
      <c r="H37" s="510">
        <f t="shared" si="5"/>
        <v>0</v>
      </c>
      <c r="I37" s="510">
        <f t="shared" si="5"/>
        <v>0</v>
      </c>
      <c r="J37" s="510">
        <f t="shared" si="5"/>
        <v>0</v>
      </c>
      <c r="K37" s="510">
        <f t="shared" si="5"/>
        <v>4.6212999999999997</v>
      </c>
      <c r="L37" s="510">
        <f t="shared" si="5"/>
        <v>1.5404</v>
      </c>
      <c r="M37" s="510">
        <f>ROUND(SUM(L36*M16+M36*M17)/12,4)</f>
        <v>0</v>
      </c>
      <c r="N37" s="510">
        <f>ROUND(SUM(M36*N16+N36*N17)/12,4)</f>
        <v>0</v>
      </c>
      <c r="O37" s="515"/>
    </row>
    <row r="38" spans="1:15" s="72" customFormat="1" ht="15.75" customHeight="1">
      <c r="B38" s="518"/>
      <c r="C38" s="514"/>
      <c r="D38" s="73"/>
      <c r="E38" s="73"/>
      <c r="F38" s="73"/>
      <c r="G38" s="73"/>
      <c r="H38" s="73"/>
      <c r="I38" s="73"/>
      <c r="J38" s="73"/>
      <c r="K38" s="73"/>
      <c r="L38" s="513"/>
      <c r="M38" s="513"/>
      <c r="N38" s="513"/>
      <c r="O38" s="519"/>
    </row>
    <row r="39" spans="1:15" s="66" customFormat="1">
      <c r="A39" s="64"/>
      <c r="B39" s="648" t="str">
        <f>'1.  LRAMVA Summary'!B31</f>
        <v>General Service 500 to 4,999 kW</v>
      </c>
      <c r="C39" s="773" t="str">
        <f>'2. LRAMVA Threshold'!G43</f>
        <v>kW</v>
      </c>
      <c r="D39" s="47"/>
      <c r="E39" s="47"/>
      <c r="F39" s="47"/>
      <c r="G39" s="47"/>
      <c r="H39" s="47"/>
      <c r="I39" s="47"/>
      <c r="J39" s="47"/>
      <c r="K39" s="47">
        <v>2.3780000000000001</v>
      </c>
      <c r="L39" s="47"/>
      <c r="M39" s="47"/>
      <c r="N39" s="47"/>
      <c r="O39" s="71"/>
    </row>
    <row r="40" spans="1:15" s="18" customFormat="1" outlineLevel="1">
      <c r="A40" s="4"/>
      <c r="B40" s="571" t="s">
        <v>548</v>
      </c>
      <c r="C40" s="771"/>
      <c r="D40" s="47"/>
      <c r="E40" s="47"/>
      <c r="F40" s="47"/>
      <c r="G40" s="47"/>
      <c r="H40" s="47"/>
      <c r="I40" s="47"/>
      <c r="J40" s="47"/>
      <c r="K40" s="47"/>
      <c r="L40" s="47"/>
      <c r="M40" s="47"/>
      <c r="N40" s="47"/>
      <c r="O40" s="71"/>
    </row>
    <row r="41" spans="1:15" s="18" customFormat="1" outlineLevel="1">
      <c r="A41" s="4"/>
      <c r="B41" s="571" t="s">
        <v>549</v>
      </c>
      <c r="C41" s="771"/>
      <c r="D41" s="47"/>
      <c r="E41" s="47"/>
      <c r="F41" s="47"/>
      <c r="G41" s="47"/>
      <c r="H41" s="47"/>
      <c r="I41" s="47"/>
      <c r="J41" s="47"/>
      <c r="K41" s="47"/>
      <c r="L41" s="47"/>
      <c r="M41" s="47"/>
      <c r="N41" s="47"/>
      <c r="O41" s="71"/>
    </row>
    <row r="42" spans="1:15" s="18" customFormat="1" outlineLevel="1">
      <c r="A42" s="4"/>
      <c r="B42" s="571" t="s">
        <v>550</v>
      </c>
      <c r="C42" s="771"/>
      <c r="D42" s="47"/>
      <c r="E42" s="47"/>
      <c r="F42" s="47"/>
      <c r="G42" s="47"/>
      <c r="H42" s="47"/>
      <c r="I42" s="47"/>
      <c r="J42" s="47"/>
      <c r="K42" s="47"/>
      <c r="L42" s="47"/>
      <c r="M42" s="47"/>
      <c r="N42" s="47"/>
      <c r="O42" s="71"/>
    </row>
    <row r="43" spans="1:15" s="18" customFormat="1">
      <c r="A43" s="4"/>
      <c r="B43" s="571" t="s">
        <v>551</v>
      </c>
      <c r="C43" s="774"/>
      <c r="D43" s="67">
        <f>SUM(D39:D42)</f>
        <v>0</v>
      </c>
      <c r="E43" s="67">
        <f t="shared" ref="E43:L43" si="6">SUM(E39:E42)</f>
        <v>0</v>
      </c>
      <c r="F43" s="67">
        <f t="shared" si="6"/>
        <v>0</v>
      </c>
      <c r="G43" s="67">
        <f t="shared" si="6"/>
        <v>0</v>
      </c>
      <c r="H43" s="67">
        <f t="shared" si="6"/>
        <v>0</v>
      </c>
      <c r="I43" s="67">
        <f t="shared" si="6"/>
        <v>0</v>
      </c>
      <c r="J43" s="67">
        <f t="shared" si="6"/>
        <v>0</v>
      </c>
      <c r="K43" s="67">
        <f t="shared" si="6"/>
        <v>2.3780000000000001</v>
      </c>
      <c r="L43" s="67">
        <f t="shared" si="6"/>
        <v>0</v>
      </c>
      <c r="M43" s="67">
        <f>SUM(M39:M42)</f>
        <v>0</v>
      </c>
      <c r="N43" s="67">
        <f>SUM(N39:N42)</f>
        <v>0</v>
      </c>
      <c r="O43" s="78"/>
    </row>
    <row r="44" spans="1:15" s="14" customFormat="1">
      <c r="A44" s="74"/>
      <c r="B44" s="518" t="s">
        <v>552</v>
      </c>
      <c r="C44" s="514"/>
      <c r="D44" s="73"/>
      <c r="E44" s="510">
        <f t="shared" ref="E44:L44" si="7">ROUND(SUM(D43*E16+E43*E17)/12,4)</f>
        <v>0</v>
      </c>
      <c r="F44" s="510">
        <f t="shared" si="7"/>
        <v>0</v>
      </c>
      <c r="G44" s="510">
        <f t="shared" si="7"/>
        <v>0</v>
      </c>
      <c r="H44" s="510">
        <f t="shared" si="7"/>
        <v>0</v>
      </c>
      <c r="I44" s="510">
        <f t="shared" si="7"/>
        <v>0</v>
      </c>
      <c r="J44" s="510">
        <f t="shared" si="7"/>
        <v>0</v>
      </c>
      <c r="K44" s="510">
        <f t="shared" si="7"/>
        <v>2.3780000000000001</v>
      </c>
      <c r="L44" s="510">
        <f t="shared" si="7"/>
        <v>0.79269999999999996</v>
      </c>
      <c r="M44" s="510">
        <f>ROUND(SUM(L43*M16+M43*M17)/12,4)</f>
        <v>0</v>
      </c>
      <c r="N44" s="510">
        <f>ROUND(SUM(M43*N16+N43*N17)/12,4)</f>
        <v>0</v>
      </c>
      <c r="O44" s="515"/>
    </row>
    <row r="45" spans="1:15" s="72" customFormat="1" ht="14.25">
      <c r="A45" s="74"/>
      <c r="B45" s="518"/>
      <c r="C45" s="514"/>
      <c r="D45" s="73"/>
      <c r="E45" s="73"/>
      <c r="F45" s="73"/>
      <c r="G45" s="73"/>
      <c r="H45" s="73"/>
      <c r="I45" s="73"/>
      <c r="J45" s="73"/>
      <c r="K45" s="73"/>
      <c r="L45" s="513"/>
      <c r="M45" s="513"/>
      <c r="N45" s="513"/>
      <c r="O45" s="519"/>
    </row>
    <row r="46" spans="1:15" s="66" customFormat="1">
      <c r="A46" s="64"/>
      <c r="B46" s="648" t="str">
        <f>'1.  LRAMVA Summary'!B32</f>
        <v>Large Use</v>
      </c>
      <c r="C46" s="773" t="str">
        <f>'2. LRAMVA Threshold'!H43</f>
        <v>kW</v>
      </c>
      <c r="D46" s="47"/>
      <c r="E46" s="47"/>
      <c r="F46" s="47"/>
      <c r="G46" s="47"/>
      <c r="H46" s="47"/>
      <c r="I46" s="47"/>
      <c r="J46" s="47"/>
      <c r="K46" s="47">
        <v>2.9516</v>
      </c>
      <c r="L46" s="47"/>
      <c r="M46" s="47"/>
      <c r="N46" s="47"/>
      <c r="O46" s="71"/>
    </row>
    <row r="47" spans="1:15" s="18" customFormat="1" outlineLevel="1">
      <c r="A47" s="4"/>
      <c r="B47" s="571" t="s">
        <v>548</v>
      </c>
      <c r="C47" s="771"/>
      <c r="D47" s="47"/>
      <c r="E47" s="47"/>
      <c r="F47" s="47"/>
      <c r="G47" s="47"/>
      <c r="H47" s="47"/>
      <c r="I47" s="47"/>
      <c r="J47" s="47"/>
      <c r="K47" s="47"/>
      <c r="L47" s="47"/>
      <c r="M47" s="47"/>
      <c r="N47" s="47"/>
      <c r="O47" s="71"/>
    </row>
    <row r="48" spans="1:15" s="18" customFormat="1" outlineLevel="1">
      <c r="A48" s="4"/>
      <c r="B48" s="571" t="s">
        <v>549</v>
      </c>
      <c r="C48" s="771"/>
      <c r="D48" s="47"/>
      <c r="E48" s="47"/>
      <c r="F48" s="47"/>
      <c r="G48" s="47"/>
      <c r="H48" s="47"/>
      <c r="I48" s="47"/>
      <c r="J48" s="47"/>
      <c r="K48" s="47"/>
      <c r="L48" s="47"/>
      <c r="M48" s="47"/>
      <c r="N48" s="47"/>
      <c r="O48" s="71"/>
    </row>
    <row r="49" spans="1:15" s="18" customFormat="1" outlineLevel="1">
      <c r="A49" s="4"/>
      <c r="B49" s="571" t="s">
        <v>550</v>
      </c>
      <c r="C49" s="771"/>
      <c r="D49" s="47"/>
      <c r="E49" s="47"/>
      <c r="F49" s="47"/>
      <c r="G49" s="47"/>
      <c r="H49" s="47"/>
      <c r="I49" s="47"/>
      <c r="J49" s="47"/>
      <c r="K49" s="47"/>
      <c r="L49" s="47"/>
      <c r="M49" s="47"/>
      <c r="N49" s="47"/>
      <c r="O49" s="71"/>
    </row>
    <row r="50" spans="1:15" s="18" customFormat="1">
      <c r="A50" s="4"/>
      <c r="B50" s="571" t="s">
        <v>551</v>
      </c>
      <c r="C50" s="774"/>
      <c r="D50" s="67">
        <f>SUM(D46:D49)</f>
        <v>0</v>
      </c>
      <c r="E50" s="67">
        <f t="shared" ref="E50:L50" si="8">SUM(E46:E49)</f>
        <v>0</v>
      </c>
      <c r="F50" s="67">
        <f t="shared" si="8"/>
        <v>0</v>
      </c>
      <c r="G50" s="67">
        <f t="shared" si="8"/>
        <v>0</v>
      </c>
      <c r="H50" s="67">
        <f t="shared" si="8"/>
        <v>0</v>
      </c>
      <c r="I50" s="67">
        <f t="shared" si="8"/>
        <v>0</v>
      </c>
      <c r="J50" s="67">
        <f t="shared" si="8"/>
        <v>0</v>
      </c>
      <c r="K50" s="67">
        <f t="shared" si="8"/>
        <v>2.9516</v>
      </c>
      <c r="L50" s="67">
        <f t="shared" si="8"/>
        <v>0</v>
      </c>
      <c r="M50" s="67">
        <f>SUM(M46:M49)</f>
        <v>0</v>
      </c>
      <c r="N50" s="67">
        <f>SUM(N46:N49)</f>
        <v>0</v>
      </c>
      <c r="O50" s="78"/>
    </row>
    <row r="51" spans="1:15" s="14" customFormat="1">
      <c r="A51" s="74"/>
      <c r="B51" s="518" t="s">
        <v>552</v>
      </c>
      <c r="C51" s="514"/>
      <c r="D51" s="73"/>
      <c r="E51" s="510">
        <f t="shared" ref="E51:L51" si="9">ROUND(SUM(D50*E16+E50*E17)/12,4)</f>
        <v>0</v>
      </c>
      <c r="F51" s="510">
        <f t="shared" si="9"/>
        <v>0</v>
      </c>
      <c r="G51" s="510">
        <f t="shared" si="9"/>
        <v>0</v>
      </c>
      <c r="H51" s="510">
        <f t="shared" si="9"/>
        <v>0</v>
      </c>
      <c r="I51" s="510">
        <f t="shared" si="9"/>
        <v>0</v>
      </c>
      <c r="J51" s="510">
        <f t="shared" si="9"/>
        <v>0</v>
      </c>
      <c r="K51" s="510">
        <f t="shared" si="9"/>
        <v>2.9516</v>
      </c>
      <c r="L51" s="510">
        <f t="shared" si="9"/>
        <v>0.9839</v>
      </c>
      <c r="M51" s="510">
        <f>ROUND(SUM(L50*M16+M50*M17)/12,4)</f>
        <v>0</v>
      </c>
      <c r="N51" s="510">
        <f>ROUND(SUM(M50*N16+N50*N17)/12,4)</f>
        <v>0</v>
      </c>
      <c r="O51" s="515"/>
    </row>
    <row r="52" spans="1:15" s="72" customFormat="1" ht="14.25">
      <c r="A52" s="74"/>
      <c r="B52" s="518"/>
      <c r="C52" s="514"/>
      <c r="D52" s="73"/>
      <c r="E52" s="73"/>
      <c r="F52" s="73"/>
      <c r="G52" s="73"/>
      <c r="H52" s="73"/>
      <c r="I52" s="73"/>
      <c r="J52" s="73"/>
      <c r="K52" s="73"/>
      <c r="L52" s="520"/>
      <c r="M52" s="520"/>
      <c r="N52" s="520"/>
      <c r="O52" s="519"/>
    </row>
    <row r="53" spans="1:15" s="66" customFormat="1">
      <c r="A53" s="64"/>
      <c r="B53" s="648" t="str">
        <f>'1.  LRAMVA Summary'!B33</f>
        <v>Street Lighting</v>
      </c>
      <c r="C53" s="773" t="str">
        <f>'2. LRAMVA Threshold'!I43</f>
        <v>kW</v>
      </c>
      <c r="D53" s="47"/>
      <c r="E53" s="47"/>
      <c r="F53" s="47"/>
      <c r="G53" s="47"/>
      <c r="H53" s="47"/>
      <c r="I53" s="47"/>
      <c r="J53" s="47"/>
      <c r="K53" s="47">
        <v>11.5465</v>
      </c>
      <c r="L53" s="47"/>
      <c r="M53" s="47"/>
      <c r="N53" s="47"/>
      <c r="O53" s="71"/>
    </row>
    <row r="54" spans="1:15" s="18" customFormat="1" outlineLevel="1">
      <c r="A54" s="4"/>
      <c r="B54" s="571" t="s">
        <v>548</v>
      </c>
      <c r="C54" s="771"/>
      <c r="D54" s="47"/>
      <c r="E54" s="47"/>
      <c r="F54" s="47"/>
      <c r="G54" s="47"/>
      <c r="H54" s="47"/>
      <c r="I54" s="47"/>
      <c r="J54" s="47"/>
      <c r="K54" s="47"/>
      <c r="L54" s="47"/>
      <c r="M54" s="47"/>
      <c r="N54" s="47"/>
      <c r="O54" s="71"/>
    </row>
    <row r="55" spans="1:15" s="18" customFormat="1" outlineLevel="1">
      <c r="A55" s="4"/>
      <c r="B55" s="571" t="s">
        <v>549</v>
      </c>
      <c r="C55" s="771"/>
      <c r="D55" s="47"/>
      <c r="E55" s="47"/>
      <c r="F55" s="47"/>
      <c r="G55" s="47"/>
      <c r="H55" s="47"/>
      <c r="I55" s="47"/>
      <c r="J55" s="47"/>
      <c r="K55" s="47"/>
      <c r="L55" s="47"/>
      <c r="M55" s="47"/>
      <c r="N55" s="47"/>
      <c r="O55" s="71"/>
    </row>
    <row r="56" spans="1:15" s="18" customFormat="1" outlineLevel="1">
      <c r="A56" s="4"/>
      <c r="B56" s="571" t="s">
        <v>550</v>
      </c>
      <c r="C56" s="771"/>
      <c r="D56" s="47"/>
      <c r="E56" s="47"/>
      <c r="F56" s="47"/>
      <c r="G56" s="47"/>
      <c r="H56" s="47"/>
      <c r="I56" s="47"/>
      <c r="J56" s="47"/>
      <c r="K56" s="47"/>
      <c r="L56" s="47"/>
      <c r="M56" s="47"/>
      <c r="N56" s="47"/>
      <c r="O56" s="71"/>
    </row>
    <row r="57" spans="1:15" s="18" customFormat="1">
      <c r="A57" s="4"/>
      <c r="B57" s="571" t="s">
        <v>551</v>
      </c>
      <c r="C57" s="774"/>
      <c r="D57" s="67">
        <f>SUM(D53:D56)</f>
        <v>0</v>
      </c>
      <c r="E57" s="67">
        <f t="shared" ref="E57:L57" si="10">SUM(E53:E56)</f>
        <v>0</v>
      </c>
      <c r="F57" s="67">
        <f t="shared" si="10"/>
        <v>0</v>
      </c>
      <c r="G57" s="67">
        <f t="shared" si="10"/>
        <v>0</v>
      </c>
      <c r="H57" s="67">
        <f t="shared" si="10"/>
        <v>0</v>
      </c>
      <c r="I57" s="67">
        <f t="shared" si="10"/>
        <v>0</v>
      </c>
      <c r="J57" s="67">
        <f t="shared" si="10"/>
        <v>0</v>
      </c>
      <c r="K57" s="67">
        <f t="shared" si="10"/>
        <v>11.5465</v>
      </c>
      <c r="L57" s="67">
        <f t="shared" si="10"/>
        <v>0</v>
      </c>
      <c r="M57" s="67">
        <f>SUM(M53:M56)</f>
        <v>0</v>
      </c>
      <c r="N57" s="67">
        <f>SUM(N53:N56)</f>
        <v>0</v>
      </c>
      <c r="O57" s="79"/>
    </row>
    <row r="58" spans="1:15" s="14" customFormat="1">
      <c r="A58" s="74"/>
      <c r="B58" s="518" t="s">
        <v>552</v>
      </c>
      <c r="C58" s="514"/>
      <c r="D58" s="510">
        <f t="shared" ref="D58:N58" si="11">ROUND(SUM(C57*D16+D57*D17)/12,4)</f>
        <v>0</v>
      </c>
      <c r="E58" s="510">
        <f t="shared" si="11"/>
        <v>0</v>
      </c>
      <c r="F58" s="510">
        <f t="shared" si="11"/>
        <v>0</v>
      </c>
      <c r="G58" s="510">
        <f t="shared" si="11"/>
        <v>0</v>
      </c>
      <c r="H58" s="510">
        <f t="shared" si="11"/>
        <v>0</v>
      </c>
      <c r="I58" s="510">
        <f t="shared" si="11"/>
        <v>0</v>
      </c>
      <c r="J58" s="510">
        <f t="shared" si="11"/>
        <v>0</v>
      </c>
      <c r="K58" s="510">
        <f t="shared" si="11"/>
        <v>11.5465</v>
      </c>
      <c r="L58" s="510">
        <f t="shared" si="11"/>
        <v>3.8488000000000002</v>
      </c>
      <c r="M58" s="510">
        <f t="shared" si="11"/>
        <v>0</v>
      </c>
      <c r="N58" s="510">
        <f t="shared" si="11"/>
        <v>0</v>
      </c>
      <c r="O58" s="515"/>
    </row>
    <row r="59" spans="1:15" s="72" customFormat="1" ht="14.25">
      <c r="A59" s="74"/>
      <c r="B59" s="518"/>
      <c r="C59" s="514"/>
      <c r="D59" s="73"/>
      <c r="E59" s="73"/>
      <c r="F59" s="73"/>
      <c r="G59" s="73"/>
      <c r="H59" s="73"/>
      <c r="I59" s="73"/>
      <c r="J59" s="73"/>
      <c r="K59" s="73"/>
      <c r="L59" s="520"/>
      <c r="M59" s="520"/>
      <c r="N59" s="520"/>
      <c r="O59" s="519"/>
    </row>
    <row r="60" spans="1:15" s="66" customFormat="1">
      <c r="A60" s="64"/>
      <c r="B60" s="648" t="str">
        <f>'1.  LRAMVA Summary'!B34</f>
        <v>Unmetered Scattered Load</v>
      </c>
      <c r="C60" s="773" t="str">
        <f>'2. LRAMVA Threshold'!J43</f>
        <v>kWh</v>
      </c>
      <c r="D60" s="47"/>
      <c r="E60" s="47"/>
      <c r="F60" s="47"/>
      <c r="G60" s="47"/>
      <c r="H60" s="47"/>
      <c r="I60" s="47"/>
      <c r="J60" s="47"/>
      <c r="K60" s="47">
        <v>1.6400000000000001E-2</v>
      </c>
      <c r="L60" s="47"/>
      <c r="M60" s="47"/>
      <c r="N60" s="47"/>
      <c r="O60" s="71"/>
    </row>
    <row r="61" spans="1:15" s="18" customFormat="1" outlineLevel="1">
      <c r="A61" s="4"/>
      <c r="B61" s="571" t="s">
        <v>548</v>
      </c>
      <c r="C61" s="771"/>
      <c r="D61" s="47"/>
      <c r="E61" s="47"/>
      <c r="F61" s="47"/>
      <c r="G61" s="47"/>
      <c r="H61" s="47"/>
      <c r="I61" s="47"/>
      <c r="J61" s="47"/>
      <c r="K61" s="47"/>
      <c r="L61" s="47"/>
      <c r="M61" s="47"/>
      <c r="N61" s="47"/>
      <c r="O61" s="71"/>
    </row>
    <row r="62" spans="1:15" s="18" customFormat="1" outlineLevel="1">
      <c r="A62" s="4"/>
      <c r="B62" s="571" t="s">
        <v>549</v>
      </c>
      <c r="C62" s="771"/>
      <c r="D62" s="47"/>
      <c r="E62" s="47"/>
      <c r="F62" s="47"/>
      <c r="G62" s="47"/>
      <c r="H62" s="47"/>
      <c r="I62" s="47"/>
      <c r="J62" s="47"/>
      <c r="K62" s="47"/>
      <c r="L62" s="47"/>
      <c r="M62" s="47"/>
      <c r="N62" s="47"/>
      <c r="O62" s="71"/>
    </row>
    <row r="63" spans="1:15" s="18" customFormat="1" outlineLevel="1">
      <c r="A63" s="4"/>
      <c r="B63" s="571" t="s">
        <v>550</v>
      </c>
      <c r="C63" s="771"/>
      <c r="D63" s="47"/>
      <c r="E63" s="47"/>
      <c r="F63" s="47"/>
      <c r="G63" s="47"/>
      <c r="H63" s="47"/>
      <c r="I63" s="47"/>
      <c r="J63" s="47"/>
      <c r="K63" s="47"/>
      <c r="L63" s="47"/>
      <c r="M63" s="47"/>
      <c r="N63" s="47"/>
      <c r="O63" s="71"/>
    </row>
    <row r="64" spans="1:15" s="18" customFormat="1">
      <c r="A64" s="4"/>
      <c r="B64" s="571" t="s">
        <v>551</v>
      </c>
      <c r="C64" s="774"/>
      <c r="D64" s="67">
        <f>SUM(D60:D63)</f>
        <v>0</v>
      </c>
      <c r="E64" s="67">
        <f t="shared" ref="E64:N64" si="12">SUM(E60:E63)</f>
        <v>0</v>
      </c>
      <c r="F64" s="67">
        <f t="shared" si="12"/>
        <v>0</v>
      </c>
      <c r="G64" s="67">
        <f t="shared" si="12"/>
        <v>0</v>
      </c>
      <c r="H64" s="67">
        <f t="shared" si="12"/>
        <v>0</v>
      </c>
      <c r="I64" s="67">
        <f t="shared" si="12"/>
        <v>0</v>
      </c>
      <c r="J64" s="67">
        <f t="shared" si="12"/>
        <v>0</v>
      </c>
      <c r="K64" s="67">
        <f t="shared" si="12"/>
        <v>1.6400000000000001E-2</v>
      </c>
      <c r="L64" s="67">
        <f t="shared" si="12"/>
        <v>0</v>
      </c>
      <c r="M64" s="67">
        <f t="shared" si="12"/>
        <v>0</v>
      </c>
      <c r="N64" s="67">
        <f t="shared" si="12"/>
        <v>0</v>
      </c>
      <c r="O64" s="79"/>
    </row>
    <row r="65" spans="1:15" s="14" customFormat="1">
      <c r="A65" s="74"/>
      <c r="B65" s="518" t="s">
        <v>552</v>
      </c>
      <c r="C65" s="514"/>
      <c r="D65" s="73"/>
      <c r="E65" s="510">
        <f t="shared" ref="E65:N65" si="13">ROUND(SUM(D64*E16+E64*E17)/12,4)</f>
        <v>0</v>
      </c>
      <c r="F65" s="510">
        <f t="shared" si="13"/>
        <v>0</v>
      </c>
      <c r="G65" s="510">
        <f t="shared" si="13"/>
        <v>0</v>
      </c>
      <c r="H65" s="510">
        <f t="shared" si="13"/>
        <v>0</v>
      </c>
      <c r="I65" s="510">
        <f>ROUND(SUM(H64*I16+I64*I17)/12,4)</f>
        <v>0</v>
      </c>
      <c r="J65" s="510">
        <f t="shared" si="13"/>
        <v>0</v>
      </c>
      <c r="K65" s="510">
        <f t="shared" si="13"/>
        <v>1.6400000000000001E-2</v>
      </c>
      <c r="L65" s="510">
        <f t="shared" si="13"/>
        <v>5.4999999999999997E-3</v>
      </c>
      <c r="M65" s="510">
        <f t="shared" si="13"/>
        <v>0</v>
      </c>
      <c r="N65" s="510">
        <f t="shared" si="13"/>
        <v>0</v>
      </c>
      <c r="O65" s="515"/>
    </row>
    <row r="66" spans="1:15" s="14" customFormat="1">
      <c r="A66" s="74"/>
      <c r="B66" s="75"/>
      <c r="C66" s="82"/>
      <c r="D66" s="73"/>
      <c r="E66" s="73"/>
      <c r="F66" s="73"/>
      <c r="G66" s="73"/>
      <c r="H66" s="73"/>
      <c r="I66" s="73"/>
      <c r="J66" s="73"/>
      <c r="K66" s="73"/>
      <c r="L66" s="513"/>
      <c r="M66" s="513"/>
      <c r="N66" s="513"/>
      <c r="O66" s="515"/>
    </row>
    <row r="67" spans="1:15" s="66" customFormat="1">
      <c r="A67" s="64"/>
      <c r="B67" s="648">
        <f>'1.  LRAMVA Summary'!B35</f>
        <v>0</v>
      </c>
      <c r="C67" s="773" t="str">
        <f>'2. LRAMVA Threshold'!K43</f>
        <v/>
      </c>
      <c r="D67" s="47"/>
      <c r="E67" s="47"/>
      <c r="F67" s="47"/>
      <c r="G67" s="47"/>
      <c r="H67" s="47"/>
      <c r="I67" s="47"/>
      <c r="J67" s="47"/>
      <c r="K67" s="47"/>
      <c r="L67" s="47"/>
      <c r="M67" s="47"/>
      <c r="N67" s="47"/>
      <c r="O67" s="71"/>
    </row>
    <row r="68" spans="1:15" s="18" customFormat="1" outlineLevel="1">
      <c r="A68" s="4"/>
      <c r="B68" s="571" t="s">
        <v>548</v>
      </c>
      <c r="C68" s="771"/>
      <c r="D68" s="47"/>
      <c r="E68" s="47"/>
      <c r="F68" s="47"/>
      <c r="G68" s="47"/>
      <c r="H68" s="47"/>
      <c r="I68" s="47"/>
      <c r="J68" s="47"/>
      <c r="K68" s="47"/>
      <c r="L68" s="47"/>
      <c r="M68" s="47"/>
      <c r="N68" s="47"/>
      <c r="O68" s="71"/>
    </row>
    <row r="69" spans="1:15" s="18" customFormat="1" outlineLevel="1">
      <c r="A69" s="4"/>
      <c r="B69" s="571" t="s">
        <v>549</v>
      </c>
      <c r="C69" s="771"/>
      <c r="D69" s="47"/>
      <c r="E69" s="47"/>
      <c r="F69" s="47"/>
      <c r="G69" s="47"/>
      <c r="H69" s="47"/>
      <c r="I69" s="47"/>
      <c r="J69" s="47"/>
      <c r="K69" s="47"/>
      <c r="L69" s="47"/>
      <c r="M69" s="47"/>
      <c r="N69" s="47"/>
      <c r="O69" s="71"/>
    </row>
    <row r="70" spans="1:15" s="18" customFormat="1" outlineLevel="1">
      <c r="A70" s="4"/>
      <c r="B70" s="571" t="s">
        <v>550</v>
      </c>
      <c r="C70" s="771"/>
      <c r="D70" s="47"/>
      <c r="E70" s="47"/>
      <c r="F70" s="47"/>
      <c r="G70" s="47"/>
      <c r="H70" s="47"/>
      <c r="I70" s="47"/>
      <c r="J70" s="47"/>
      <c r="K70" s="47"/>
      <c r="L70" s="47"/>
      <c r="M70" s="47"/>
      <c r="N70" s="47"/>
      <c r="O70" s="71"/>
    </row>
    <row r="71" spans="1:15" s="18" customFormat="1">
      <c r="A71" s="4"/>
      <c r="B71" s="571" t="s">
        <v>551</v>
      </c>
      <c r="C71" s="774"/>
      <c r="D71" s="67">
        <f>SUM(D67:D70)</f>
        <v>0</v>
      </c>
      <c r="E71" s="67">
        <f t="shared" ref="E71:N71" si="14">SUM(E67:E70)</f>
        <v>0</v>
      </c>
      <c r="F71" s="67">
        <f>SUM(F67:F70)</f>
        <v>0</v>
      </c>
      <c r="G71" s="67">
        <f t="shared" si="14"/>
        <v>0</v>
      </c>
      <c r="H71" s="67">
        <f t="shared" si="14"/>
        <v>0</v>
      </c>
      <c r="I71" s="67">
        <f t="shared" si="14"/>
        <v>0</v>
      </c>
      <c r="J71" s="67">
        <f t="shared" si="14"/>
        <v>0</v>
      </c>
      <c r="K71" s="67">
        <f t="shared" si="14"/>
        <v>0</v>
      </c>
      <c r="L71" s="67">
        <f t="shared" si="14"/>
        <v>0</v>
      </c>
      <c r="M71" s="67">
        <f t="shared" si="14"/>
        <v>0</v>
      </c>
      <c r="N71" s="67">
        <f t="shared" si="14"/>
        <v>0</v>
      </c>
      <c r="O71" s="79"/>
    </row>
    <row r="72" spans="1:15" s="14" customFormat="1">
      <c r="A72" s="74"/>
      <c r="B72" s="518" t="s">
        <v>552</v>
      </c>
      <c r="C72" s="514"/>
      <c r="D72" s="73"/>
      <c r="E72" s="510">
        <f t="shared" ref="E72:N72" si="15">ROUND(SUM(D71*E16+E71*E17)/12,4)</f>
        <v>0</v>
      </c>
      <c r="F72" s="510">
        <f t="shared" si="15"/>
        <v>0</v>
      </c>
      <c r="G72" s="510">
        <f t="shared" si="15"/>
        <v>0</v>
      </c>
      <c r="H72" s="510">
        <f t="shared" si="15"/>
        <v>0</v>
      </c>
      <c r="I72" s="510">
        <f t="shared" si="15"/>
        <v>0</v>
      </c>
      <c r="J72" s="510">
        <f t="shared" si="15"/>
        <v>0</v>
      </c>
      <c r="K72" s="510">
        <f t="shared" si="15"/>
        <v>0</v>
      </c>
      <c r="L72" s="510">
        <f t="shared" si="15"/>
        <v>0</v>
      </c>
      <c r="M72" s="510">
        <f t="shared" si="15"/>
        <v>0</v>
      </c>
      <c r="N72" s="510">
        <f t="shared" si="15"/>
        <v>0</v>
      </c>
      <c r="O72" s="515"/>
    </row>
    <row r="73" spans="1:15" s="14" customFormat="1">
      <c r="A73" s="74"/>
      <c r="B73" s="507"/>
      <c r="C73" s="514"/>
      <c r="D73" s="73"/>
      <c r="E73" s="510"/>
      <c r="F73" s="510"/>
      <c r="G73" s="510"/>
      <c r="H73" s="510"/>
      <c r="I73" s="510"/>
      <c r="J73" s="510"/>
      <c r="K73" s="510"/>
      <c r="L73" s="510"/>
      <c r="M73" s="510"/>
      <c r="N73" s="510"/>
      <c r="O73" s="515"/>
    </row>
    <row r="74" spans="1:15" s="66" customFormat="1">
      <c r="A74" s="64"/>
      <c r="B74" s="648">
        <f>'1.  LRAMVA Summary'!B36</f>
        <v>0</v>
      </c>
      <c r="C74" s="773" t="str">
        <f>'2. LRAMVA Threshold'!L43</f>
        <v/>
      </c>
      <c r="D74" s="47"/>
      <c r="E74" s="47"/>
      <c r="F74" s="47"/>
      <c r="G74" s="47"/>
      <c r="H74" s="47"/>
      <c r="I74" s="47"/>
      <c r="J74" s="47"/>
      <c r="K74" s="47"/>
      <c r="L74" s="47"/>
      <c r="M74" s="47"/>
      <c r="N74" s="47"/>
      <c r="O74" s="71"/>
    </row>
    <row r="75" spans="1:15" s="18" customFormat="1" outlineLevel="1">
      <c r="A75" s="4"/>
      <c r="B75" s="571" t="s">
        <v>548</v>
      </c>
      <c r="C75" s="771"/>
      <c r="D75" s="47"/>
      <c r="E75" s="47"/>
      <c r="F75" s="47"/>
      <c r="G75" s="47"/>
      <c r="H75" s="47"/>
      <c r="I75" s="47"/>
      <c r="J75" s="47"/>
      <c r="K75" s="47"/>
      <c r="L75" s="47"/>
      <c r="M75" s="47"/>
      <c r="N75" s="47"/>
      <c r="O75" s="71"/>
    </row>
    <row r="76" spans="1:15" s="18" customFormat="1" outlineLevel="1">
      <c r="A76" s="4"/>
      <c r="B76" s="571" t="s">
        <v>549</v>
      </c>
      <c r="C76" s="771"/>
      <c r="D76" s="47"/>
      <c r="E76" s="47"/>
      <c r="F76" s="47"/>
      <c r="G76" s="47"/>
      <c r="H76" s="47"/>
      <c r="I76" s="47"/>
      <c r="J76" s="47"/>
      <c r="K76" s="47"/>
      <c r="L76" s="47"/>
      <c r="M76" s="47"/>
      <c r="N76" s="47"/>
      <c r="O76" s="71"/>
    </row>
    <row r="77" spans="1:15" s="18" customFormat="1" outlineLevel="1">
      <c r="A77" s="4"/>
      <c r="B77" s="571" t="s">
        <v>550</v>
      </c>
      <c r="C77" s="771"/>
      <c r="D77" s="47"/>
      <c r="E77" s="47"/>
      <c r="F77" s="47"/>
      <c r="G77" s="47"/>
      <c r="H77" s="47"/>
      <c r="I77" s="47"/>
      <c r="J77" s="47"/>
      <c r="K77" s="47"/>
      <c r="L77" s="47"/>
      <c r="M77" s="47"/>
      <c r="N77" s="47"/>
      <c r="O77" s="71"/>
    </row>
    <row r="78" spans="1:15" s="18" customFormat="1">
      <c r="A78" s="4"/>
      <c r="B78" s="571" t="s">
        <v>551</v>
      </c>
      <c r="C78" s="774"/>
      <c r="D78" s="67">
        <f>SUM(D74:D77)</f>
        <v>0</v>
      </c>
      <c r="E78" s="67">
        <f>SUM(E74:E77)</f>
        <v>0</v>
      </c>
      <c r="F78" s="67">
        <f t="shared" ref="F78:N78" si="16">SUM(F74:F77)</f>
        <v>0</v>
      </c>
      <c r="G78" s="67">
        <f t="shared" si="16"/>
        <v>0</v>
      </c>
      <c r="H78" s="67">
        <f t="shared" si="16"/>
        <v>0</v>
      </c>
      <c r="I78" s="67">
        <f t="shared" si="16"/>
        <v>0</v>
      </c>
      <c r="J78" s="67">
        <f t="shared" si="16"/>
        <v>0</v>
      </c>
      <c r="K78" s="67">
        <f t="shared" si="16"/>
        <v>0</v>
      </c>
      <c r="L78" s="67">
        <f t="shared" si="16"/>
        <v>0</v>
      </c>
      <c r="M78" s="67">
        <f t="shared" si="16"/>
        <v>0</v>
      </c>
      <c r="N78" s="67">
        <f t="shared" si="16"/>
        <v>0</v>
      </c>
      <c r="O78" s="79"/>
    </row>
    <row r="79" spans="1:15" s="14" customFormat="1">
      <c r="A79" s="74"/>
      <c r="B79" s="518" t="s">
        <v>552</v>
      </c>
      <c r="C79" s="514"/>
      <c r="D79" s="73"/>
      <c r="E79" s="510">
        <f t="shared" ref="E79:N79" si="17">ROUND(SUM(D78*E16+E78*E17)/12,4)</f>
        <v>0</v>
      </c>
      <c r="F79" s="510">
        <f t="shared" si="17"/>
        <v>0</v>
      </c>
      <c r="G79" s="510">
        <f t="shared" si="17"/>
        <v>0</v>
      </c>
      <c r="H79" s="510">
        <f t="shared" si="17"/>
        <v>0</v>
      </c>
      <c r="I79" s="510">
        <f t="shared" si="17"/>
        <v>0</v>
      </c>
      <c r="J79" s="510">
        <f t="shared" si="17"/>
        <v>0</v>
      </c>
      <c r="K79" s="510">
        <f t="shared" si="17"/>
        <v>0</v>
      </c>
      <c r="L79" s="510">
        <f t="shared" si="17"/>
        <v>0</v>
      </c>
      <c r="M79" s="510">
        <f t="shared" si="17"/>
        <v>0</v>
      </c>
      <c r="N79" s="510">
        <f t="shared" si="17"/>
        <v>0</v>
      </c>
      <c r="O79" s="515"/>
    </row>
    <row r="80" spans="1:15" s="14" customFormat="1">
      <c r="A80" s="74"/>
      <c r="B80" s="507"/>
      <c r="C80" s="514"/>
      <c r="D80" s="73"/>
      <c r="E80" s="510"/>
      <c r="F80" s="510"/>
      <c r="G80" s="510"/>
      <c r="H80" s="510"/>
      <c r="I80" s="510"/>
      <c r="J80" s="510"/>
      <c r="K80" s="510"/>
      <c r="L80" s="510"/>
      <c r="M80" s="510"/>
      <c r="N80" s="510"/>
      <c r="O80" s="515"/>
    </row>
    <row r="81" spans="1:15" s="66" customFormat="1">
      <c r="A81" s="64"/>
      <c r="B81" s="648">
        <f>'1.  LRAMVA Summary'!B37</f>
        <v>0</v>
      </c>
      <c r="C81" s="773" t="str">
        <f>'2. LRAMVA Threshold'!M43</f>
        <v/>
      </c>
      <c r="D81" s="47"/>
      <c r="E81" s="47"/>
      <c r="F81" s="47"/>
      <c r="G81" s="47"/>
      <c r="H81" s="47"/>
      <c r="I81" s="47"/>
      <c r="J81" s="47"/>
      <c r="K81" s="47"/>
      <c r="L81" s="47"/>
      <c r="M81" s="47"/>
      <c r="N81" s="47"/>
      <c r="O81" s="71"/>
    </row>
    <row r="82" spans="1:15" s="18" customFormat="1" outlineLevel="1">
      <c r="A82" s="4"/>
      <c r="B82" s="571" t="s">
        <v>548</v>
      </c>
      <c r="C82" s="771"/>
      <c r="D82" s="47"/>
      <c r="E82" s="47"/>
      <c r="F82" s="47"/>
      <c r="G82" s="47"/>
      <c r="H82" s="47"/>
      <c r="I82" s="47"/>
      <c r="J82" s="47"/>
      <c r="K82" s="47"/>
      <c r="L82" s="47"/>
      <c r="M82" s="47"/>
      <c r="N82" s="47"/>
      <c r="O82" s="71"/>
    </row>
    <row r="83" spans="1:15" s="18" customFormat="1" outlineLevel="1">
      <c r="A83" s="4"/>
      <c r="B83" s="571" t="s">
        <v>549</v>
      </c>
      <c r="C83" s="771"/>
      <c r="D83" s="47"/>
      <c r="E83" s="47"/>
      <c r="F83" s="47"/>
      <c r="G83" s="47"/>
      <c r="H83" s="47"/>
      <c r="I83" s="47"/>
      <c r="J83" s="47"/>
      <c r="K83" s="47"/>
      <c r="L83" s="47"/>
      <c r="M83" s="47"/>
      <c r="N83" s="47"/>
      <c r="O83" s="71"/>
    </row>
    <row r="84" spans="1:15" s="18" customFormat="1" outlineLevel="1">
      <c r="A84" s="4"/>
      <c r="B84" s="571" t="s">
        <v>550</v>
      </c>
      <c r="C84" s="771"/>
      <c r="D84" s="47"/>
      <c r="E84" s="47"/>
      <c r="F84" s="47"/>
      <c r="G84" s="47"/>
      <c r="H84" s="47"/>
      <c r="I84" s="47"/>
      <c r="J84" s="47"/>
      <c r="K84" s="47"/>
      <c r="L84" s="47"/>
      <c r="M84" s="47"/>
      <c r="N84" s="47"/>
      <c r="O84" s="71"/>
    </row>
    <row r="85" spans="1:15" s="18" customFormat="1">
      <c r="A85" s="4"/>
      <c r="B85" s="571" t="s">
        <v>551</v>
      </c>
      <c r="C85" s="774"/>
      <c r="D85" s="67">
        <f>SUM(D81:D84)</f>
        <v>0</v>
      </c>
      <c r="E85" s="67">
        <f>SUM(E81:E84)</f>
        <v>0</v>
      </c>
      <c r="F85" s="67">
        <f t="shared" ref="F85:N85" si="18">SUM(F81:F84)</f>
        <v>0</v>
      </c>
      <c r="G85" s="67">
        <f t="shared" si="18"/>
        <v>0</v>
      </c>
      <c r="H85" s="67">
        <f t="shared" si="18"/>
        <v>0</v>
      </c>
      <c r="I85" s="67">
        <f t="shared" si="18"/>
        <v>0</v>
      </c>
      <c r="J85" s="67">
        <f t="shared" si="18"/>
        <v>0</v>
      </c>
      <c r="K85" s="67">
        <f t="shared" si="18"/>
        <v>0</v>
      </c>
      <c r="L85" s="67">
        <f t="shared" si="18"/>
        <v>0</v>
      </c>
      <c r="M85" s="67">
        <f t="shared" si="18"/>
        <v>0</v>
      </c>
      <c r="N85" s="67">
        <f t="shared" si="18"/>
        <v>0</v>
      </c>
      <c r="O85" s="79"/>
    </row>
    <row r="86" spans="1:15" s="14" customFormat="1">
      <c r="A86" s="74"/>
      <c r="B86" s="518" t="s">
        <v>552</v>
      </c>
      <c r="C86" s="514"/>
      <c r="D86" s="73"/>
      <c r="E86" s="510">
        <f t="shared" ref="E86:N86" si="19">ROUND(SUM(D85*E16+E85*E17)/12,4)</f>
        <v>0</v>
      </c>
      <c r="F86" s="510">
        <f t="shared" si="19"/>
        <v>0</v>
      </c>
      <c r="G86" s="510">
        <f t="shared" si="19"/>
        <v>0</v>
      </c>
      <c r="H86" s="510">
        <f t="shared" si="19"/>
        <v>0</v>
      </c>
      <c r="I86" s="510">
        <f t="shared" si="19"/>
        <v>0</v>
      </c>
      <c r="J86" s="510">
        <f t="shared" si="19"/>
        <v>0</v>
      </c>
      <c r="K86" s="510">
        <f t="shared" si="19"/>
        <v>0</v>
      </c>
      <c r="L86" s="510">
        <f t="shared" si="19"/>
        <v>0</v>
      </c>
      <c r="M86" s="510">
        <f t="shared" si="19"/>
        <v>0</v>
      </c>
      <c r="N86" s="510">
        <f t="shared" si="19"/>
        <v>0</v>
      </c>
      <c r="O86" s="515"/>
    </row>
    <row r="87" spans="1:15" s="14" customFormat="1">
      <c r="A87" s="74"/>
      <c r="B87" s="507"/>
      <c r="C87" s="514"/>
      <c r="D87" s="73"/>
      <c r="E87" s="510"/>
      <c r="F87" s="510"/>
      <c r="G87" s="510"/>
      <c r="H87" s="510"/>
      <c r="I87" s="510"/>
      <c r="J87" s="510"/>
      <c r="K87" s="510"/>
      <c r="L87" s="510"/>
      <c r="M87" s="510"/>
      <c r="N87" s="510"/>
      <c r="O87" s="515"/>
    </row>
    <row r="88" spans="1:15" s="66" customFormat="1">
      <c r="A88" s="64"/>
      <c r="B88" s="648">
        <f>'1.  LRAMVA Summary'!B38</f>
        <v>0</v>
      </c>
      <c r="C88" s="773" t="str">
        <f>'2. LRAMVA Threshold'!N43</f>
        <v/>
      </c>
      <c r="D88" s="47"/>
      <c r="E88" s="47"/>
      <c r="F88" s="47"/>
      <c r="G88" s="47"/>
      <c r="H88" s="47"/>
      <c r="I88" s="47"/>
      <c r="J88" s="47"/>
      <c r="K88" s="47"/>
      <c r="L88" s="47"/>
      <c r="M88" s="47"/>
      <c r="N88" s="47"/>
      <c r="O88" s="71"/>
    </row>
    <row r="89" spans="1:15" s="18" customFormat="1" outlineLevel="1">
      <c r="A89" s="4"/>
      <c r="B89" s="571" t="s">
        <v>548</v>
      </c>
      <c r="C89" s="771"/>
      <c r="D89" s="47"/>
      <c r="E89" s="47"/>
      <c r="F89" s="47"/>
      <c r="G89" s="47"/>
      <c r="H89" s="47"/>
      <c r="I89" s="47"/>
      <c r="J89" s="47"/>
      <c r="K89" s="47"/>
      <c r="L89" s="47"/>
      <c r="M89" s="47"/>
      <c r="N89" s="47"/>
      <c r="O89" s="71"/>
    </row>
    <row r="90" spans="1:15" s="18" customFormat="1" outlineLevel="1">
      <c r="A90" s="4"/>
      <c r="B90" s="571" t="s">
        <v>549</v>
      </c>
      <c r="C90" s="771"/>
      <c r="D90" s="47"/>
      <c r="E90" s="47"/>
      <c r="F90" s="47"/>
      <c r="G90" s="47"/>
      <c r="H90" s="47"/>
      <c r="I90" s="47"/>
      <c r="J90" s="47"/>
      <c r="K90" s="47"/>
      <c r="L90" s="47"/>
      <c r="M90" s="47"/>
      <c r="N90" s="47"/>
      <c r="O90" s="71"/>
    </row>
    <row r="91" spans="1:15" s="18" customFormat="1" outlineLevel="1">
      <c r="A91" s="4"/>
      <c r="B91" s="571" t="s">
        <v>550</v>
      </c>
      <c r="C91" s="771"/>
      <c r="D91" s="47"/>
      <c r="E91" s="47"/>
      <c r="F91" s="47"/>
      <c r="G91" s="47"/>
      <c r="H91" s="47"/>
      <c r="I91" s="47"/>
      <c r="J91" s="47"/>
      <c r="K91" s="47"/>
      <c r="L91" s="47"/>
      <c r="M91" s="47"/>
      <c r="N91" s="47"/>
      <c r="O91" s="71"/>
    </row>
    <row r="92" spans="1:15" s="18" customFormat="1">
      <c r="A92" s="4"/>
      <c r="B92" s="571" t="s">
        <v>551</v>
      </c>
      <c r="C92" s="774"/>
      <c r="D92" s="67">
        <f>SUM(D88:D91)</f>
        <v>0</v>
      </c>
      <c r="E92" s="67">
        <f>SUM(E88:E91)</f>
        <v>0</v>
      </c>
      <c r="F92" s="67">
        <f t="shared" ref="F92:N92" si="20">SUM(F88:F91)</f>
        <v>0</v>
      </c>
      <c r="G92" s="67">
        <f t="shared" si="20"/>
        <v>0</v>
      </c>
      <c r="H92" s="67">
        <f t="shared" si="20"/>
        <v>0</v>
      </c>
      <c r="I92" s="67">
        <f t="shared" si="20"/>
        <v>0</v>
      </c>
      <c r="J92" s="67">
        <f t="shared" si="20"/>
        <v>0</v>
      </c>
      <c r="K92" s="67">
        <f t="shared" si="20"/>
        <v>0</v>
      </c>
      <c r="L92" s="67">
        <f t="shared" si="20"/>
        <v>0</v>
      </c>
      <c r="M92" s="67">
        <f t="shared" si="20"/>
        <v>0</v>
      </c>
      <c r="N92" s="67">
        <f t="shared" si="20"/>
        <v>0</v>
      </c>
      <c r="O92" s="79"/>
    </row>
    <row r="93" spans="1:15" s="14" customFormat="1">
      <c r="A93" s="74"/>
      <c r="B93" s="518" t="s">
        <v>552</v>
      </c>
      <c r="C93" s="514"/>
      <c r="D93" s="73"/>
      <c r="E93" s="510">
        <f t="shared" ref="E93:N93" si="21">ROUND(SUM(D92*E16+E92*E17)/12,4)</f>
        <v>0</v>
      </c>
      <c r="F93" s="510">
        <f t="shared" si="21"/>
        <v>0</v>
      </c>
      <c r="G93" s="510">
        <f t="shared" si="21"/>
        <v>0</v>
      </c>
      <c r="H93" s="510">
        <f t="shared" si="21"/>
        <v>0</v>
      </c>
      <c r="I93" s="510">
        <f t="shared" si="21"/>
        <v>0</v>
      </c>
      <c r="J93" s="510">
        <f t="shared" si="21"/>
        <v>0</v>
      </c>
      <c r="K93" s="510">
        <f t="shared" si="21"/>
        <v>0</v>
      </c>
      <c r="L93" s="510">
        <f t="shared" si="21"/>
        <v>0</v>
      </c>
      <c r="M93" s="510">
        <f t="shared" si="21"/>
        <v>0</v>
      </c>
      <c r="N93" s="510">
        <f t="shared" si="21"/>
        <v>0</v>
      </c>
      <c r="O93" s="515"/>
    </row>
    <row r="94" spans="1:15" s="14" customFormat="1">
      <c r="A94" s="74"/>
      <c r="B94" s="507"/>
      <c r="C94" s="514"/>
      <c r="D94" s="73"/>
      <c r="E94" s="510"/>
      <c r="F94" s="510"/>
      <c r="G94" s="510"/>
      <c r="H94" s="510"/>
      <c r="I94" s="510"/>
      <c r="J94" s="510"/>
      <c r="K94" s="510"/>
      <c r="L94" s="510"/>
      <c r="M94" s="510"/>
      <c r="N94" s="510"/>
      <c r="O94" s="515"/>
    </row>
    <row r="95" spans="1:15" s="66" customFormat="1">
      <c r="A95" s="64"/>
      <c r="B95" s="648">
        <f>'1.  LRAMVA Summary'!B39</f>
        <v>0</v>
      </c>
      <c r="C95" s="773" t="str">
        <f>'2. LRAMVA Threshold'!O43</f>
        <v/>
      </c>
      <c r="D95" s="47"/>
      <c r="E95" s="47"/>
      <c r="F95" s="47"/>
      <c r="G95" s="47"/>
      <c r="H95" s="47"/>
      <c r="I95" s="47"/>
      <c r="J95" s="47"/>
      <c r="K95" s="47"/>
      <c r="L95" s="47"/>
      <c r="M95" s="47"/>
      <c r="N95" s="47"/>
      <c r="O95" s="71"/>
    </row>
    <row r="96" spans="1:15" s="18" customFormat="1" outlineLevel="1">
      <c r="A96" s="4"/>
      <c r="B96" s="571" t="s">
        <v>548</v>
      </c>
      <c r="C96" s="771"/>
      <c r="D96" s="47"/>
      <c r="E96" s="47"/>
      <c r="F96" s="47"/>
      <c r="G96" s="47"/>
      <c r="H96" s="47"/>
      <c r="I96" s="47"/>
      <c r="J96" s="47"/>
      <c r="K96" s="47"/>
      <c r="L96" s="47"/>
      <c r="M96" s="47"/>
      <c r="N96" s="47"/>
      <c r="O96" s="71"/>
    </row>
    <row r="97" spans="1:15" s="18" customFormat="1" outlineLevel="1">
      <c r="A97" s="4"/>
      <c r="B97" s="571" t="s">
        <v>549</v>
      </c>
      <c r="C97" s="771"/>
      <c r="D97" s="47"/>
      <c r="E97" s="47"/>
      <c r="F97" s="47"/>
      <c r="G97" s="47"/>
      <c r="H97" s="47"/>
      <c r="I97" s="47"/>
      <c r="J97" s="47"/>
      <c r="K97" s="47"/>
      <c r="L97" s="47"/>
      <c r="M97" s="47"/>
      <c r="N97" s="47"/>
      <c r="O97" s="71"/>
    </row>
    <row r="98" spans="1:15" s="18" customFormat="1" outlineLevel="1">
      <c r="A98" s="4"/>
      <c r="B98" s="571" t="s">
        <v>550</v>
      </c>
      <c r="C98" s="771"/>
      <c r="D98" s="47"/>
      <c r="E98" s="47"/>
      <c r="F98" s="47"/>
      <c r="G98" s="47"/>
      <c r="H98" s="47"/>
      <c r="I98" s="47"/>
      <c r="J98" s="47"/>
      <c r="K98" s="47"/>
      <c r="L98" s="47"/>
      <c r="M98" s="47"/>
      <c r="N98" s="47"/>
      <c r="O98" s="71"/>
    </row>
    <row r="99" spans="1:15" s="18" customFormat="1">
      <c r="A99" s="4"/>
      <c r="B99" s="571" t="s">
        <v>551</v>
      </c>
      <c r="C99" s="774"/>
      <c r="D99" s="67">
        <f>SUM(D95:D98)</f>
        <v>0</v>
      </c>
      <c r="E99" s="67">
        <f>SUM(E95:E98)</f>
        <v>0</v>
      </c>
      <c r="F99" s="67">
        <f t="shared" ref="F99:N99" si="22">SUM(F95:F98)</f>
        <v>0</v>
      </c>
      <c r="G99" s="67">
        <f t="shared" si="22"/>
        <v>0</v>
      </c>
      <c r="H99" s="67">
        <f t="shared" si="22"/>
        <v>0</v>
      </c>
      <c r="I99" s="67">
        <f t="shared" si="22"/>
        <v>0</v>
      </c>
      <c r="J99" s="67">
        <f t="shared" si="22"/>
        <v>0</v>
      </c>
      <c r="K99" s="67">
        <f t="shared" si="22"/>
        <v>0</v>
      </c>
      <c r="L99" s="67">
        <f t="shared" si="22"/>
        <v>0</v>
      </c>
      <c r="M99" s="67">
        <f t="shared" si="22"/>
        <v>0</v>
      </c>
      <c r="N99" s="67">
        <f t="shared" si="22"/>
        <v>0</v>
      </c>
      <c r="O99" s="79"/>
    </row>
    <row r="100" spans="1:15" s="14" customFormat="1">
      <c r="A100" s="74"/>
      <c r="B100" s="518" t="s">
        <v>552</v>
      </c>
      <c r="C100" s="514"/>
      <c r="D100" s="73"/>
      <c r="E100" s="510">
        <f t="shared" ref="E100:N100" si="23">ROUND(SUM(D99*E16+E99*E17)/12,4)</f>
        <v>0</v>
      </c>
      <c r="F100" s="510">
        <f t="shared" si="23"/>
        <v>0</v>
      </c>
      <c r="G100" s="510">
        <f t="shared" si="23"/>
        <v>0</v>
      </c>
      <c r="H100" s="510">
        <f t="shared" si="23"/>
        <v>0</v>
      </c>
      <c r="I100" s="510">
        <f t="shared" si="23"/>
        <v>0</v>
      </c>
      <c r="J100" s="510">
        <f t="shared" si="23"/>
        <v>0</v>
      </c>
      <c r="K100" s="510">
        <f t="shared" si="23"/>
        <v>0</v>
      </c>
      <c r="L100" s="510">
        <f t="shared" si="23"/>
        <v>0</v>
      </c>
      <c r="M100" s="510">
        <f t="shared" si="23"/>
        <v>0</v>
      </c>
      <c r="N100" s="510">
        <f t="shared" si="23"/>
        <v>0</v>
      </c>
      <c r="O100" s="515"/>
    </row>
    <row r="101" spans="1:15" s="14" customFormat="1">
      <c r="A101" s="74"/>
      <c r="B101" s="507"/>
      <c r="C101" s="514"/>
      <c r="D101" s="73"/>
      <c r="E101" s="510"/>
      <c r="F101" s="510"/>
      <c r="G101" s="510"/>
      <c r="H101" s="510"/>
      <c r="I101" s="510"/>
      <c r="J101" s="510"/>
      <c r="K101" s="510"/>
      <c r="L101" s="510"/>
      <c r="M101" s="510"/>
      <c r="N101" s="510"/>
      <c r="O101" s="515"/>
    </row>
    <row r="102" spans="1:15" s="66" customFormat="1">
      <c r="A102" s="64"/>
      <c r="B102" s="648">
        <f>'1.  LRAMVA Summary'!B40</f>
        <v>0</v>
      </c>
      <c r="C102" s="773" t="str">
        <f>'2. LRAMVA Threshold'!P43</f>
        <v/>
      </c>
      <c r="D102" s="47"/>
      <c r="E102" s="47"/>
      <c r="F102" s="47"/>
      <c r="G102" s="47"/>
      <c r="H102" s="47"/>
      <c r="I102" s="47"/>
      <c r="J102" s="47"/>
      <c r="K102" s="47"/>
      <c r="L102" s="47"/>
      <c r="M102" s="47"/>
      <c r="N102" s="47"/>
      <c r="O102" s="71"/>
    </row>
    <row r="103" spans="1:15" s="18" customFormat="1" outlineLevel="1">
      <c r="A103" s="4"/>
      <c r="B103" s="571" t="s">
        <v>548</v>
      </c>
      <c r="C103" s="771"/>
      <c r="D103" s="47"/>
      <c r="E103" s="47"/>
      <c r="F103" s="47"/>
      <c r="G103" s="47"/>
      <c r="H103" s="47"/>
      <c r="I103" s="47"/>
      <c r="J103" s="47"/>
      <c r="K103" s="47"/>
      <c r="L103" s="47"/>
      <c r="M103" s="47"/>
      <c r="N103" s="47"/>
      <c r="O103" s="71"/>
    </row>
    <row r="104" spans="1:15" s="18" customFormat="1" outlineLevel="1">
      <c r="A104" s="4"/>
      <c r="B104" s="571" t="s">
        <v>549</v>
      </c>
      <c r="C104" s="771"/>
      <c r="D104" s="47"/>
      <c r="E104" s="47"/>
      <c r="F104" s="47"/>
      <c r="G104" s="47"/>
      <c r="H104" s="47"/>
      <c r="I104" s="47"/>
      <c r="J104" s="47"/>
      <c r="K104" s="47"/>
      <c r="L104" s="47"/>
      <c r="M104" s="47"/>
      <c r="N104" s="47"/>
      <c r="O104" s="71"/>
    </row>
    <row r="105" spans="1:15" s="18" customFormat="1" outlineLevel="1">
      <c r="A105" s="4"/>
      <c r="B105" s="571" t="s">
        <v>550</v>
      </c>
      <c r="C105" s="771"/>
      <c r="D105" s="47"/>
      <c r="E105" s="47"/>
      <c r="F105" s="47"/>
      <c r="G105" s="47"/>
      <c r="H105" s="47"/>
      <c r="I105" s="47"/>
      <c r="J105" s="47"/>
      <c r="K105" s="47"/>
      <c r="L105" s="47"/>
      <c r="M105" s="47"/>
      <c r="N105" s="47"/>
      <c r="O105" s="71"/>
    </row>
    <row r="106" spans="1:15" s="18" customFormat="1">
      <c r="A106" s="4"/>
      <c r="B106" s="571" t="s">
        <v>551</v>
      </c>
      <c r="C106" s="774"/>
      <c r="D106" s="67">
        <f>SUM(D102:D105)</f>
        <v>0</v>
      </c>
      <c r="E106" s="67">
        <f>SUM(E102:E105)</f>
        <v>0</v>
      </c>
      <c r="F106" s="67">
        <f>SUM(F102:F105)</f>
        <v>0</v>
      </c>
      <c r="G106" s="67">
        <f t="shared" ref="G106:N106" si="24">SUM(G102:G105)</f>
        <v>0</v>
      </c>
      <c r="H106" s="67">
        <f t="shared" si="24"/>
        <v>0</v>
      </c>
      <c r="I106" s="67">
        <f t="shared" si="24"/>
        <v>0</v>
      </c>
      <c r="J106" s="67">
        <f t="shared" si="24"/>
        <v>0</v>
      </c>
      <c r="K106" s="67">
        <f t="shared" si="24"/>
        <v>0</v>
      </c>
      <c r="L106" s="67">
        <f t="shared" si="24"/>
        <v>0</v>
      </c>
      <c r="M106" s="67">
        <f t="shared" si="24"/>
        <v>0</v>
      </c>
      <c r="N106" s="67">
        <f t="shared" si="24"/>
        <v>0</v>
      </c>
      <c r="O106" s="79"/>
    </row>
    <row r="107" spans="1:15" s="14" customFormat="1">
      <c r="A107" s="74"/>
      <c r="B107" s="518" t="s">
        <v>552</v>
      </c>
      <c r="C107" s="514"/>
      <c r="D107" s="73"/>
      <c r="E107" s="510">
        <f t="shared" ref="E107:N107" si="25">ROUND(SUM(D106*E16+E106*E17)/12,4)</f>
        <v>0</v>
      </c>
      <c r="F107" s="510">
        <f t="shared" si="25"/>
        <v>0</v>
      </c>
      <c r="G107" s="510">
        <f t="shared" si="25"/>
        <v>0</v>
      </c>
      <c r="H107" s="510">
        <f t="shared" si="25"/>
        <v>0</v>
      </c>
      <c r="I107" s="510">
        <f t="shared" si="25"/>
        <v>0</v>
      </c>
      <c r="J107" s="510">
        <f t="shared" si="25"/>
        <v>0</v>
      </c>
      <c r="K107" s="510">
        <f t="shared" si="25"/>
        <v>0</v>
      </c>
      <c r="L107" s="510">
        <f t="shared" si="25"/>
        <v>0</v>
      </c>
      <c r="M107" s="510">
        <f t="shared" si="25"/>
        <v>0</v>
      </c>
      <c r="N107" s="510">
        <f t="shared" si="25"/>
        <v>0</v>
      </c>
      <c r="O107" s="515"/>
    </row>
    <row r="108" spans="1:15" s="14" customFormat="1">
      <c r="A108" s="74"/>
      <c r="B108" s="507"/>
      <c r="C108" s="514"/>
      <c r="D108" s="73"/>
      <c r="E108" s="510"/>
      <c r="F108" s="510"/>
      <c r="G108" s="510"/>
      <c r="H108" s="510"/>
      <c r="I108" s="510"/>
      <c r="J108" s="510"/>
      <c r="K108" s="510"/>
      <c r="L108" s="510"/>
      <c r="M108" s="510"/>
      <c r="N108" s="510"/>
      <c r="O108" s="515"/>
    </row>
    <row r="109" spans="1:15" s="66" customFormat="1">
      <c r="A109" s="64"/>
      <c r="B109" s="648">
        <f>'1.  LRAMVA Summary'!B41</f>
        <v>0</v>
      </c>
      <c r="C109" s="773" t="str">
        <f>'2. LRAMVA Threshold'!Q43</f>
        <v/>
      </c>
      <c r="D109" s="47"/>
      <c r="E109" s="47"/>
      <c r="F109" s="47"/>
      <c r="G109" s="47"/>
      <c r="H109" s="47"/>
      <c r="I109" s="47"/>
      <c r="J109" s="47"/>
      <c r="K109" s="47"/>
      <c r="L109" s="47"/>
      <c r="M109" s="47"/>
      <c r="N109" s="47"/>
      <c r="O109" s="71"/>
    </row>
    <row r="110" spans="1:15" s="18" customFormat="1" outlineLevel="1">
      <c r="A110" s="4"/>
      <c r="B110" s="571" t="s">
        <v>548</v>
      </c>
      <c r="C110" s="771"/>
      <c r="D110" s="47"/>
      <c r="E110" s="47"/>
      <c r="F110" s="47"/>
      <c r="G110" s="47"/>
      <c r="H110" s="47"/>
      <c r="I110" s="47"/>
      <c r="J110" s="47"/>
      <c r="K110" s="47"/>
      <c r="L110" s="47"/>
      <c r="M110" s="47"/>
      <c r="N110" s="47"/>
      <c r="O110" s="71"/>
    </row>
    <row r="111" spans="1:15" s="18" customFormat="1" outlineLevel="1">
      <c r="A111" s="4"/>
      <c r="B111" s="571" t="s">
        <v>549</v>
      </c>
      <c r="C111" s="771"/>
      <c r="D111" s="47"/>
      <c r="E111" s="47"/>
      <c r="F111" s="47"/>
      <c r="G111" s="47"/>
      <c r="H111" s="47"/>
      <c r="I111" s="47"/>
      <c r="J111" s="47"/>
      <c r="K111" s="47"/>
      <c r="L111" s="47"/>
      <c r="M111" s="47"/>
      <c r="N111" s="47"/>
      <c r="O111" s="71"/>
    </row>
    <row r="112" spans="1:15" s="18" customFormat="1" outlineLevel="1">
      <c r="A112" s="4"/>
      <c r="B112" s="571" t="s">
        <v>550</v>
      </c>
      <c r="C112" s="771"/>
      <c r="D112" s="47"/>
      <c r="E112" s="47"/>
      <c r="F112" s="47"/>
      <c r="G112" s="47"/>
      <c r="H112" s="47"/>
      <c r="I112" s="47"/>
      <c r="J112" s="47"/>
      <c r="K112" s="47"/>
      <c r="L112" s="47"/>
      <c r="M112" s="47"/>
      <c r="N112" s="47"/>
      <c r="O112" s="71"/>
    </row>
    <row r="113" spans="1:17" s="18" customFormat="1">
      <c r="A113" s="4"/>
      <c r="B113" s="571" t="s">
        <v>551</v>
      </c>
      <c r="C113" s="774"/>
      <c r="D113" s="67">
        <f>SUM(D109:D112)</f>
        <v>0</v>
      </c>
      <c r="E113" s="67">
        <f>SUM(E109:E112)</f>
        <v>0</v>
      </c>
      <c r="F113" s="67">
        <f>SUM(F109:F112)</f>
        <v>0</v>
      </c>
      <c r="G113" s="67">
        <f>SUM(G109:G112)</f>
        <v>0</v>
      </c>
      <c r="H113" s="67">
        <f t="shared" ref="H113:N113" si="26">SUM(H109:H112)</f>
        <v>0</v>
      </c>
      <c r="I113" s="67">
        <f t="shared" si="26"/>
        <v>0</v>
      </c>
      <c r="J113" s="67">
        <f t="shared" si="26"/>
        <v>0</v>
      </c>
      <c r="K113" s="67">
        <f t="shared" si="26"/>
        <v>0</v>
      </c>
      <c r="L113" s="67">
        <f t="shared" si="26"/>
        <v>0</v>
      </c>
      <c r="M113" s="67">
        <f t="shared" si="26"/>
        <v>0</v>
      </c>
      <c r="N113" s="67">
        <f t="shared" si="26"/>
        <v>0</v>
      </c>
      <c r="O113" s="79"/>
    </row>
    <row r="114" spans="1:17" s="14" customFormat="1">
      <c r="A114" s="74"/>
      <c r="B114" s="518" t="s">
        <v>552</v>
      </c>
      <c r="C114" s="514"/>
      <c r="D114" s="73"/>
      <c r="E114" s="510">
        <f t="shared" ref="E114:N114" si="27">ROUND(SUM(D113*E16+E113*E17)/12,4)</f>
        <v>0</v>
      </c>
      <c r="F114" s="510">
        <f t="shared" si="27"/>
        <v>0</v>
      </c>
      <c r="G114" s="510">
        <f t="shared" si="27"/>
        <v>0</v>
      </c>
      <c r="H114" s="510">
        <f t="shared" si="27"/>
        <v>0</v>
      </c>
      <c r="I114" s="510">
        <f t="shared" si="27"/>
        <v>0</v>
      </c>
      <c r="J114" s="510">
        <f t="shared" si="27"/>
        <v>0</v>
      </c>
      <c r="K114" s="510">
        <f t="shared" si="27"/>
        <v>0</v>
      </c>
      <c r="L114" s="510">
        <f t="shared" si="27"/>
        <v>0</v>
      </c>
      <c r="M114" s="510">
        <f t="shared" si="27"/>
        <v>0</v>
      </c>
      <c r="N114" s="510">
        <f t="shared" si="27"/>
        <v>0</v>
      </c>
      <c r="O114" s="515"/>
    </row>
    <row r="115" spans="1:17" s="72" customFormat="1" ht="14.25">
      <c r="A115" s="74"/>
      <c r="B115" s="76"/>
      <c r="C115" s="83"/>
      <c r="D115" s="77"/>
      <c r="E115" s="77"/>
      <c r="F115" s="77"/>
      <c r="G115" s="77"/>
      <c r="H115" s="77"/>
      <c r="I115" s="77"/>
      <c r="J115" s="77"/>
      <c r="K115" s="521"/>
      <c r="L115" s="522"/>
      <c r="M115" s="522"/>
      <c r="N115" s="522"/>
      <c r="O115" s="523"/>
    </row>
    <row r="116" spans="1:17" s="3" customFormat="1" ht="21" customHeight="1">
      <c r="A116" s="4"/>
      <c r="B116" s="524" t="s">
        <v>606</v>
      </c>
      <c r="C116" s="100"/>
      <c r="D116" s="525"/>
      <c r="E116" s="525"/>
      <c r="F116" s="525"/>
      <c r="G116" s="525"/>
      <c r="H116" s="525"/>
      <c r="I116" s="525"/>
      <c r="J116" s="525"/>
      <c r="K116" s="525"/>
      <c r="L116" s="525"/>
      <c r="M116" s="525"/>
      <c r="N116" s="525"/>
      <c r="O116" s="525"/>
    </row>
    <row r="119" spans="1:17" ht="15.75">
      <c r="B119" s="120" t="s">
        <v>497</v>
      </c>
      <c r="J119" s="18"/>
    </row>
    <row r="120" spans="1:17" s="14" customFormat="1" ht="42.75" customHeight="1">
      <c r="A120" s="74"/>
      <c r="B120" s="778" t="s">
        <v>647</v>
      </c>
      <c r="C120" s="778"/>
      <c r="D120" s="778"/>
      <c r="E120" s="778"/>
      <c r="F120" s="778"/>
      <c r="G120" s="778"/>
      <c r="H120" s="778"/>
      <c r="I120" s="778"/>
      <c r="J120" s="778"/>
      <c r="K120" s="778"/>
      <c r="L120" s="778"/>
      <c r="M120" s="778"/>
      <c r="N120" s="778"/>
      <c r="O120" s="778"/>
      <c r="P120" s="778"/>
    </row>
    <row r="121" spans="1:17" s="18" customFormat="1" ht="9" customHeight="1">
      <c r="A121" s="4"/>
      <c r="B121" s="120"/>
      <c r="C121" s="80"/>
    </row>
    <row r="122" spans="1:17" ht="63.75" customHeight="1">
      <c r="B122" s="263" t="s">
        <v>237</v>
      </c>
      <c r="C122" s="263" t="str">
        <f>'1.  LRAMVA Summary'!D51</f>
        <v>Residential</v>
      </c>
      <c r="D122" s="263" t="str">
        <f>'1.  LRAMVA Summary'!E51</f>
        <v>GS&lt;50 kW</v>
      </c>
      <c r="E122" s="263" t="str">
        <f>'1.  LRAMVA Summary'!F51</f>
        <v>General Service 50 to 499 kW</v>
      </c>
      <c r="F122" s="263" t="str">
        <f>'1.  LRAMVA Summary'!G51</f>
        <v>General Service 500 to 4,999 kW</v>
      </c>
      <c r="G122" s="263" t="str">
        <f>'1.  LRAMVA Summary'!H51</f>
        <v>Large Use</v>
      </c>
      <c r="H122" s="263" t="str">
        <f>'1.  LRAMVA Summary'!I51</f>
        <v>Street Lighting</v>
      </c>
      <c r="I122" s="263" t="str">
        <f>'1.  LRAMVA Summary'!J51</f>
        <v>Unmetered Scattered Load</v>
      </c>
      <c r="J122" s="263" t="str">
        <f>'1.  LRAMVA Summary'!K51</f>
        <v/>
      </c>
      <c r="K122" s="263" t="str">
        <f>'1.  LRAMVA Summary'!L51</f>
        <v/>
      </c>
      <c r="L122" s="263" t="str">
        <f>'1.  LRAMVA Summary'!M51</f>
        <v/>
      </c>
      <c r="M122" s="263" t="str">
        <f>'1.  LRAMVA Summary'!N51</f>
        <v/>
      </c>
      <c r="N122" s="263" t="str">
        <f>'1.  LRAMVA Summary'!O51</f>
        <v/>
      </c>
      <c r="O122" s="263" t="str">
        <f>'1.  LRAMVA Summary'!P51</f>
        <v/>
      </c>
      <c r="P122" s="263" t="str">
        <f>'1.  LRAMVA Summary'!Q51</f>
        <v/>
      </c>
      <c r="Q122" s="18"/>
    </row>
    <row r="123" spans="1:17" s="18" customFormat="1">
      <c r="A123" s="93"/>
      <c r="B123" s="621"/>
      <c r="C123" s="622" t="str">
        <f>'1.  LRAMVA Summary'!D52</f>
        <v>kWh</v>
      </c>
      <c r="D123" s="622" t="str">
        <f>'1.  LRAMVA Summary'!E52</f>
        <v>kWh</v>
      </c>
      <c r="E123" s="622" t="str">
        <f>'1.  LRAMVA Summary'!F52</f>
        <v>kW</v>
      </c>
      <c r="F123" s="622" t="str">
        <f>'1.  LRAMVA Summary'!G52</f>
        <v>kW</v>
      </c>
      <c r="G123" s="622" t="str">
        <f>'1.  LRAMVA Summary'!H52</f>
        <v>kW</v>
      </c>
      <c r="H123" s="622" t="str">
        <f>'1.  LRAMVA Summary'!I52</f>
        <v>kW</v>
      </c>
      <c r="I123" s="622" t="str">
        <f>'1.  LRAMVA Summary'!J52</f>
        <v>kWh</v>
      </c>
      <c r="J123" s="622" t="str">
        <f>'1.  LRAMVA Summary'!K52</f>
        <v/>
      </c>
      <c r="K123" s="622" t="str">
        <f>'1.  LRAMVA Summary'!L52</f>
        <v/>
      </c>
      <c r="L123" s="622" t="str">
        <f>'1.  LRAMVA Summary'!M52</f>
        <v/>
      </c>
      <c r="M123" s="622" t="str">
        <f>'1.  LRAMVA Summary'!N52</f>
        <v/>
      </c>
      <c r="N123" s="622" t="str">
        <f>'1.  LRAMVA Summary'!O52</f>
        <v/>
      </c>
      <c r="O123" s="622" t="str">
        <f>'1.  LRAMVA Summary'!P52</f>
        <v/>
      </c>
      <c r="P123" s="623" t="str">
        <f>'1.  LRAMVA Summary'!Q52</f>
        <v/>
      </c>
    </row>
    <row r="124" spans="1:17">
      <c r="B124" s="535">
        <v>2011</v>
      </c>
      <c r="C124" s="526">
        <f t="shared" ref="C124:C129" si="28">HLOOKUP(B124,$E$15:$O$114,9,FALSE)</f>
        <v>0</v>
      </c>
      <c r="D124" s="527">
        <f>HLOOKUP(B124,$E$15:$O$114,16,FALSE)</f>
        <v>0</v>
      </c>
      <c r="E124" s="528">
        <f>HLOOKUP(B124,$E$15:$O$114,23,FALSE)</f>
        <v>0</v>
      </c>
      <c r="F124" s="527">
        <f>HLOOKUP(B124,$E$15:$O$114,30,FALSE)</f>
        <v>0</v>
      </c>
      <c r="G124" s="528">
        <f>HLOOKUP(B124,$E$15:$O$114,37,FALSE)</f>
        <v>0</v>
      </c>
      <c r="H124" s="527">
        <f>HLOOKUP(B124,$E$15:$O$114,44,FALSE)</f>
        <v>0</v>
      </c>
      <c r="I124" s="528">
        <f>HLOOKUP(B124,$E$15:$O$114,51,FALSE)</f>
        <v>0</v>
      </c>
      <c r="J124" s="528">
        <f>HLOOKUP(B124,$E$15:$O$114,58,FALSE)</f>
        <v>0</v>
      </c>
      <c r="K124" s="528">
        <f>HLOOKUP(B124,$E$15:$O$114,65,FALSE)</f>
        <v>0</v>
      </c>
      <c r="L124" s="528">
        <f>HLOOKUP(B124,$E$15:$O$114,72,FALSE)</f>
        <v>0</v>
      </c>
      <c r="M124" s="528">
        <f>HLOOKUP(B124,$E$15:$O$114,79,FALSE)</f>
        <v>0</v>
      </c>
      <c r="N124" s="528">
        <f>HLOOKUP(B124,$E$15:$O$114,86,FALSE)</f>
        <v>0</v>
      </c>
      <c r="O124" s="528">
        <f>HLOOKUP(B124,$E$15:$O$114,93,FALSE)</f>
        <v>0</v>
      </c>
      <c r="P124" s="528">
        <f>HLOOKUP(B124,$E$15:$O$114,100,FALSE)</f>
        <v>0</v>
      </c>
    </row>
    <row r="125" spans="1:17">
      <c r="B125" s="536">
        <v>2012</v>
      </c>
      <c r="C125" s="529">
        <f t="shared" si="28"/>
        <v>0</v>
      </c>
      <c r="D125" s="530">
        <f>HLOOKUP(B125,$E$15:$O$114,16,FALSE)</f>
        <v>0</v>
      </c>
      <c r="E125" s="531">
        <f>HLOOKUP(B125,$E$15:$O$114,23,FALSE)</f>
        <v>0</v>
      </c>
      <c r="F125" s="530">
        <f>HLOOKUP(B125,$E$15:$O$114,30,FALSE)</f>
        <v>0</v>
      </c>
      <c r="G125" s="531">
        <f>HLOOKUP(B125,$E$15:$O$114,37,FALSE)</f>
        <v>0</v>
      </c>
      <c r="H125" s="530">
        <f>HLOOKUP(B125,$E$15:$O$114,44,FALSE)</f>
        <v>0</v>
      </c>
      <c r="I125" s="531">
        <f>HLOOKUP(B125,$E$15:$O$114,51,FALSE)</f>
        <v>0</v>
      </c>
      <c r="J125" s="531">
        <f>HLOOKUP(B125,$E$15:$O$114,58,FALSE)</f>
        <v>0</v>
      </c>
      <c r="K125" s="531">
        <f>HLOOKUP(B125,$E$15:$O$114,65,FALSE)</f>
        <v>0</v>
      </c>
      <c r="L125" s="531">
        <f>HLOOKUP(B125,$E$15:$O$114,72,FALSE)</f>
        <v>0</v>
      </c>
      <c r="M125" s="531">
        <f>HLOOKUP(B125,$E$15:$O$114,79,FALSE)</f>
        <v>0</v>
      </c>
      <c r="N125" s="531">
        <f>HLOOKUP(B125,$E$15:$O$114,86,FALSE)</f>
        <v>0</v>
      </c>
      <c r="O125" s="531">
        <f>HLOOKUP(B125,$E$15:$O$114,93,FALSE)</f>
        <v>0</v>
      </c>
      <c r="P125" s="531">
        <f t="shared" ref="P125:P133" si="29">HLOOKUP(B125,$E$15:$O$114,100,FALSE)</f>
        <v>0</v>
      </c>
    </row>
    <row r="126" spans="1:17">
      <c r="B126" s="536">
        <v>2013</v>
      </c>
      <c r="C126" s="529">
        <f t="shared" si="28"/>
        <v>0</v>
      </c>
      <c r="D126" s="530">
        <f t="shared" ref="D126:D133" si="30">HLOOKUP(B126,$E$15:$O$114,16,FALSE)</f>
        <v>0</v>
      </c>
      <c r="E126" s="531">
        <f t="shared" ref="E126:E133" si="31">HLOOKUP(B126,$E$15:$O$114,23,FALSE)</f>
        <v>0</v>
      </c>
      <c r="F126" s="530">
        <f t="shared" ref="F126:F133" si="32">HLOOKUP(B126,$E$15:$O$114,30,FALSE)</f>
        <v>0</v>
      </c>
      <c r="G126" s="531">
        <f t="shared" ref="G126:G132" si="33">HLOOKUP(B126,$E$15:$O$114,37,FALSE)</f>
        <v>0</v>
      </c>
      <c r="H126" s="530">
        <f t="shared" ref="H126:H133" si="34">HLOOKUP(B126,$E$15:$O$114,44,FALSE)</f>
        <v>0</v>
      </c>
      <c r="I126" s="531">
        <f t="shared" ref="I126:I133" si="35">HLOOKUP(B126,$E$15:$O$114,51,FALSE)</f>
        <v>0</v>
      </c>
      <c r="J126" s="531">
        <f t="shared" ref="J126:J133" si="36">HLOOKUP(B126,$E$15:$O$114,58,FALSE)</f>
        <v>0</v>
      </c>
      <c r="K126" s="531">
        <f t="shared" ref="K126:K133" si="37">HLOOKUP(B126,$E$15:$O$114,65,FALSE)</f>
        <v>0</v>
      </c>
      <c r="L126" s="531">
        <f t="shared" ref="L126:L133" si="38">HLOOKUP(B126,$E$15:$O$114,72,FALSE)</f>
        <v>0</v>
      </c>
      <c r="M126" s="531">
        <f t="shared" ref="M126:M133" si="39">HLOOKUP(B126,$E$15:$O$114,79,FALSE)</f>
        <v>0</v>
      </c>
      <c r="N126" s="531">
        <f t="shared" ref="N126:N133" si="40">HLOOKUP(B126,$E$15:$O$114,86,FALSE)</f>
        <v>0</v>
      </c>
      <c r="O126" s="531">
        <f t="shared" ref="O126:O133" si="41">HLOOKUP(B126,$E$15:$O$114,93,FALSE)</f>
        <v>0</v>
      </c>
      <c r="P126" s="531">
        <f t="shared" si="29"/>
        <v>0</v>
      </c>
    </row>
    <row r="127" spans="1:17">
      <c r="B127" s="536">
        <v>2014</v>
      </c>
      <c r="C127" s="529">
        <f t="shared" si="28"/>
        <v>0</v>
      </c>
      <c r="D127" s="530">
        <f>HLOOKUP(B127,$E$15:$O$114,16,FALSE)</f>
        <v>0</v>
      </c>
      <c r="E127" s="531">
        <f>HLOOKUP(B127,$E$15:$O$114,23,FALSE)</f>
        <v>0</v>
      </c>
      <c r="F127" s="530">
        <f>HLOOKUP(B127,$E$15:$O$114,30,FALSE)</f>
        <v>0</v>
      </c>
      <c r="G127" s="531">
        <f>HLOOKUP(B127,$E$15:$O$114,37,FALSE)</f>
        <v>0</v>
      </c>
      <c r="H127" s="530">
        <f>HLOOKUP(B127,$E$15:$O$114,44,FALSE)</f>
        <v>0</v>
      </c>
      <c r="I127" s="531">
        <f>HLOOKUP(B127,$E$15:$O$114,51,FALSE)</f>
        <v>0</v>
      </c>
      <c r="J127" s="531">
        <f>HLOOKUP(B127,$E$15:$O$114,58,FALSE)</f>
        <v>0</v>
      </c>
      <c r="K127" s="531">
        <f>HLOOKUP(B127,$E$15:$O$114,65,FALSE)</f>
        <v>0</v>
      </c>
      <c r="L127" s="531">
        <f>HLOOKUP(B127,$E$15:$O$114,72,FALSE)</f>
        <v>0</v>
      </c>
      <c r="M127" s="531">
        <f>HLOOKUP(B127,$E$15:$O$114,79,FALSE)</f>
        <v>0</v>
      </c>
      <c r="N127" s="531">
        <f>HLOOKUP(B127,$E$15:$O$114,86,FALSE)</f>
        <v>0</v>
      </c>
      <c r="O127" s="531">
        <f>HLOOKUP(B127,$E$15:$O$114,93,FALSE)</f>
        <v>0</v>
      </c>
      <c r="P127" s="531">
        <f>HLOOKUP(B127,$E$15:$O$114,100,FALSE)</f>
        <v>0</v>
      </c>
    </row>
    <row r="128" spans="1:17">
      <c r="B128" s="536">
        <v>2015</v>
      </c>
      <c r="C128" s="529">
        <f>HLOOKUP(B128,$E$15:$O$114,9,FALSE)</f>
        <v>0</v>
      </c>
      <c r="D128" s="530">
        <f>HLOOKUP(B128,$E$15:$O$114,16,FALSE)</f>
        <v>0</v>
      </c>
      <c r="E128" s="531">
        <f>HLOOKUP(B128,$E$15:$O$114,23,FALSE)</f>
        <v>0</v>
      </c>
      <c r="F128" s="530">
        <f>HLOOKUP(B128,$E$15:$O$114,30,FALSE)</f>
        <v>0</v>
      </c>
      <c r="G128" s="531">
        <f>HLOOKUP(B128,$E$15:$O$114,37,FALSE)</f>
        <v>0</v>
      </c>
      <c r="H128" s="530">
        <f>HLOOKUP(B128,$E$15:$O$114,44,FALSE)</f>
        <v>0</v>
      </c>
      <c r="I128" s="531">
        <f t="shared" si="35"/>
        <v>0</v>
      </c>
      <c r="J128" s="531">
        <f t="shared" si="36"/>
        <v>0</v>
      </c>
      <c r="K128" s="531">
        <f t="shared" si="37"/>
        <v>0</v>
      </c>
      <c r="L128" s="531">
        <f t="shared" si="38"/>
        <v>0</v>
      </c>
      <c r="M128" s="531">
        <f t="shared" si="39"/>
        <v>0</v>
      </c>
      <c r="N128" s="531">
        <f t="shared" si="40"/>
        <v>0</v>
      </c>
      <c r="O128" s="531">
        <f t="shared" si="41"/>
        <v>0</v>
      </c>
      <c r="P128" s="531">
        <f t="shared" si="29"/>
        <v>0</v>
      </c>
    </row>
    <row r="129" spans="2:16">
      <c r="B129" s="536">
        <v>2016</v>
      </c>
      <c r="C129" s="529">
        <f t="shared" si="28"/>
        <v>0</v>
      </c>
      <c r="D129" s="530">
        <f t="shared" si="30"/>
        <v>0</v>
      </c>
      <c r="E129" s="531">
        <f t="shared" si="31"/>
        <v>0</v>
      </c>
      <c r="F129" s="530">
        <f t="shared" si="32"/>
        <v>0</v>
      </c>
      <c r="G129" s="531">
        <f t="shared" si="33"/>
        <v>0</v>
      </c>
      <c r="H129" s="530">
        <f t="shared" si="34"/>
        <v>0</v>
      </c>
      <c r="I129" s="531">
        <f t="shared" si="35"/>
        <v>0</v>
      </c>
      <c r="J129" s="531">
        <f t="shared" si="36"/>
        <v>0</v>
      </c>
      <c r="K129" s="531">
        <f t="shared" si="37"/>
        <v>0</v>
      </c>
      <c r="L129" s="531">
        <f t="shared" si="38"/>
        <v>0</v>
      </c>
      <c r="M129" s="531">
        <f t="shared" si="39"/>
        <v>0</v>
      </c>
      <c r="N129" s="531">
        <f t="shared" si="40"/>
        <v>0</v>
      </c>
      <c r="O129" s="531">
        <f t="shared" si="41"/>
        <v>0</v>
      </c>
      <c r="P129" s="531">
        <f t="shared" si="29"/>
        <v>0</v>
      </c>
    </row>
    <row r="130" spans="2:16">
      <c r="B130" s="536">
        <v>2017</v>
      </c>
      <c r="C130" s="529">
        <f>HLOOKUP(B130,$E$15:$O$114,9,FALSE)</f>
        <v>6.8999999999999999E-3</v>
      </c>
      <c r="D130" s="530">
        <f t="shared" si="30"/>
        <v>1.2699999999999999E-2</v>
      </c>
      <c r="E130" s="531">
        <f t="shared" si="31"/>
        <v>4.6212999999999997</v>
      </c>
      <c r="F130" s="530">
        <f t="shared" si="32"/>
        <v>2.3780000000000001</v>
      </c>
      <c r="G130" s="531">
        <f t="shared" si="33"/>
        <v>2.9516</v>
      </c>
      <c r="H130" s="530">
        <f t="shared" si="34"/>
        <v>11.5465</v>
      </c>
      <c r="I130" s="531">
        <f t="shared" si="35"/>
        <v>1.6400000000000001E-2</v>
      </c>
      <c r="J130" s="531">
        <f t="shared" si="36"/>
        <v>0</v>
      </c>
      <c r="K130" s="531">
        <f t="shared" si="37"/>
        <v>0</v>
      </c>
      <c r="L130" s="531">
        <f t="shared" si="38"/>
        <v>0</v>
      </c>
      <c r="M130" s="531">
        <f t="shared" si="39"/>
        <v>0</v>
      </c>
      <c r="N130" s="531">
        <f t="shared" si="40"/>
        <v>0</v>
      </c>
      <c r="O130" s="531">
        <f t="shared" si="41"/>
        <v>0</v>
      </c>
      <c r="P130" s="531">
        <f t="shared" si="29"/>
        <v>0</v>
      </c>
    </row>
    <row r="131" spans="2:16">
      <c r="B131" s="536">
        <v>2018</v>
      </c>
      <c r="C131" s="529">
        <f>HLOOKUP(B131,$E$15:$O$114,9,FALSE)*0</f>
        <v>0</v>
      </c>
      <c r="D131" s="530">
        <f>HLOOKUP(B131,$E$15:$O$114,16,FALSE)*0</f>
        <v>0</v>
      </c>
      <c r="E131" s="531">
        <f>HLOOKUP(B131,$E$15:$O$114,23,FALSE)*0</f>
        <v>0</v>
      </c>
      <c r="F131" s="530">
        <f>HLOOKUP(B131,$E$15:$O$114,30,FALSE)*0</f>
        <v>0</v>
      </c>
      <c r="G131" s="531">
        <f>HLOOKUP(B131,$E$15:$O$114,37,FALSE)*0</f>
        <v>0</v>
      </c>
      <c r="H131" s="530">
        <f>HLOOKUP(B131,$E$15:$O$114,44,FALSE)*0</f>
        <v>0</v>
      </c>
      <c r="I131" s="531">
        <f>HLOOKUP(B131,$E$15:$O$114,51,FALSE)*0</f>
        <v>0</v>
      </c>
      <c r="J131" s="531">
        <f t="shared" si="36"/>
        <v>0</v>
      </c>
      <c r="K131" s="531">
        <f t="shared" si="37"/>
        <v>0</v>
      </c>
      <c r="L131" s="531">
        <f t="shared" si="38"/>
        <v>0</v>
      </c>
      <c r="M131" s="531">
        <f t="shared" si="39"/>
        <v>0</v>
      </c>
      <c r="N131" s="531">
        <f t="shared" si="40"/>
        <v>0</v>
      </c>
      <c r="O131" s="531">
        <f t="shared" si="41"/>
        <v>0</v>
      </c>
      <c r="P131" s="531">
        <f t="shared" si="29"/>
        <v>0</v>
      </c>
    </row>
    <row r="132" spans="2:16">
      <c r="B132" s="536">
        <v>2019</v>
      </c>
      <c r="C132" s="529">
        <f>HLOOKUP(B132,$E$15:$O$114,9,FALSE)</f>
        <v>0</v>
      </c>
      <c r="D132" s="530">
        <f t="shared" si="30"/>
        <v>0</v>
      </c>
      <c r="E132" s="531">
        <f t="shared" si="31"/>
        <v>0</v>
      </c>
      <c r="F132" s="530">
        <f t="shared" si="32"/>
        <v>0</v>
      </c>
      <c r="G132" s="531">
        <f t="shared" si="33"/>
        <v>0</v>
      </c>
      <c r="H132" s="530">
        <f t="shared" si="34"/>
        <v>0</v>
      </c>
      <c r="I132" s="531">
        <f t="shared" si="35"/>
        <v>0</v>
      </c>
      <c r="J132" s="531">
        <f t="shared" si="36"/>
        <v>0</v>
      </c>
      <c r="K132" s="531">
        <f t="shared" si="37"/>
        <v>0</v>
      </c>
      <c r="L132" s="531">
        <f t="shared" si="38"/>
        <v>0</v>
      </c>
      <c r="M132" s="531">
        <f t="shared" si="39"/>
        <v>0</v>
      </c>
      <c r="N132" s="531">
        <f t="shared" si="40"/>
        <v>0</v>
      </c>
      <c r="O132" s="531">
        <f t="shared" si="41"/>
        <v>0</v>
      </c>
      <c r="P132" s="531">
        <f t="shared" si="29"/>
        <v>0</v>
      </c>
    </row>
    <row r="133" spans="2:16">
      <c r="B133" s="537">
        <v>2020</v>
      </c>
      <c r="C133" s="532">
        <f>HLOOKUP(B133,$E$15:$O$114,9,FALSE)</f>
        <v>0</v>
      </c>
      <c r="D133" s="533">
        <f t="shared" si="30"/>
        <v>0</v>
      </c>
      <c r="E133" s="534">
        <f t="shared" si="31"/>
        <v>0</v>
      </c>
      <c r="F133" s="533">
        <f t="shared" si="32"/>
        <v>0</v>
      </c>
      <c r="G133" s="534">
        <f>HLOOKUP(B133,$E$15:$O$114,37,FALSE)</f>
        <v>0</v>
      </c>
      <c r="H133" s="533">
        <f t="shared" si="34"/>
        <v>0</v>
      </c>
      <c r="I133" s="534">
        <f t="shared" si="35"/>
        <v>0</v>
      </c>
      <c r="J133" s="534">
        <f t="shared" si="36"/>
        <v>0</v>
      </c>
      <c r="K133" s="534">
        <f t="shared" si="37"/>
        <v>0</v>
      </c>
      <c r="L133" s="534">
        <f t="shared" si="38"/>
        <v>0</v>
      </c>
      <c r="M133" s="534">
        <f t="shared" si="39"/>
        <v>0</v>
      </c>
      <c r="N133" s="534">
        <f t="shared" si="40"/>
        <v>0</v>
      </c>
      <c r="O133" s="534">
        <f t="shared" si="41"/>
        <v>0</v>
      </c>
      <c r="P133" s="534">
        <f t="shared" si="29"/>
        <v>0</v>
      </c>
    </row>
    <row r="134" spans="2:16" ht="18.75" customHeight="1">
      <c r="B134" s="524" t="s">
        <v>606</v>
      </c>
      <c r="C134" s="634"/>
      <c r="D134" s="635"/>
      <c r="E134" s="636"/>
      <c r="F134" s="635"/>
      <c r="G134" s="635"/>
      <c r="H134" s="635"/>
      <c r="I134" s="635"/>
      <c r="J134" s="635"/>
      <c r="K134" s="635"/>
      <c r="L134" s="635"/>
      <c r="M134" s="635"/>
      <c r="N134" s="635"/>
      <c r="O134" s="635"/>
      <c r="P134" s="635"/>
    </row>
    <row r="136" spans="2:16">
      <c r="B136" s="628" t="s">
        <v>588</v>
      </c>
    </row>
    <row r="142" spans="2:16">
      <c r="C142" s="733"/>
      <c r="D142" s="733"/>
      <c r="E142" s="733"/>
      <c r="F142" s="733"/>
      <c r="G142" s="733"/>
      <c r="H142" s="733"/>
    </row>
    <row r="143" spans="2:16">
      <c r="C143" s="733"/>
      <c r="D143" s="733"/>
      <c r="E143" s="733"/>
      <c r="F143" s="733"/>
      <c r="G143" s="733"/>
      <c r="H143" s="733"/>
    </row>
    <row r="144" spans="2:16">
      <c r="C144" s="733"/>
      <c r="D144" s="733"/>
      <c r="E144" s="733"/>
      <c r="F144" s="733"/>
      <c r="G144" s="733"/>
      <c r="H144" s="733"/>
    </row>
    <row r="145" spans="3:8">
      <c r="C145" s="733"/>
      <c r="D145" s="733"/>
      <c r="E145" s="733"/>
      <c r="F145" s="733"/>
      <c r="G145" s="733"/>
      <c r="H145" s="733"/>
    </row>
    <row r="146" spans="3:8">
      <c r="C146" s="733"/>
      <c r="D146" s="733"/>
      <c r="E146" s="733"/>
      <c r="F146" s="733"/>
      <c r="G146" s="733"/>
      <c r="H146" s="733"/>
    </row>
    <row r="147" spans="3:8">
      <c r="C147" s="733"/>
      <c r="D147" s="733"/>
      <c r="E147" s="733"/>
      <c r="F147" s="733"/>
      <c r="G147" s="733"/>
      <c r="H147" s="733"/>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0866141732283472" right="0.70866141732283472" top="0.74803149606299213" bottom="0.74803149606299213" header="0.31496062992125984" footer="0.31496062992125984"/>
  <pageSetup scale="2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A105" zoomScale="85" zoomScaleNormal="85" zoomScaleSheetLayoutView="40" zoomScalePageLayoutView="85" workbookViewId="0">
      <pane xSplit="2" topLeftCell="U1" activePane="topRight" state="frozen"/>
      <selection activeCell="E58" sqref="E58"/>
      <selection pane="topRight" activeCell="AB134" sqref="AB134"/>
    </sheetView>
  </sheetViews>
  <sheetFormatPr defaultColWidth="9.140625" defaultRowHeight="14.25" outlineLevelRow="1" outlineLevelCol="1"/>
  <cols>
    <col min="1" max="1" width="4.7109375" style="544" customWidth="1"/>
    <col min="2" max="2" width="43.7109375" style="280" customWidth="1"/>
    <col min="3" max="3" width="14" style="280" customWidth="1"/>
    <col min="4" max="4" width="18.140625" style="279" customWidth="1"/>
    <col min="5" max="13" width="14.28515625" style="279" customWidth="1" outlineLevel="1"/>
    <col min="14" max="14" width="12.42578125" style="279" customWidth="1" outlineLevel="1"/>
    <col min="15" max="15" width="17.5703125" style="279" customWidth="1"/>
    <col min="16" max="24" width="9.42578125" style="279" customWidth="1" outlineLevel="1"/>
    <col min="25" max="25" width="14.140625" style="281" customWidth="1"/>
    <col min="26" max="26" width="14.5703125" style="281" customWidth="1"/>
    <col min="27" max="27" width="16.85546875" style="281" customWidth="1"/>
    <col min="28" max="28" width="17.5703125" style="281" customWidth="1"/>
    <col min="29" max="35" width="14.5703125" style="281" customWidth="1"/>
    <col min="36" max="38" width="15" style="281" customWidth="1"/>
    <col min="39" max="39" width="15.7109375" style="282" bestFit="1" customWidth="1"/>
    <col min="40" max="40" width="14.5703125" style="279" customWidth="1"/>
    <col min="41" max="41" width="14.85546875" style="279" customWidth="1"/>
    <col min="42" max="42" width="14" style="279" customWidth="1"/>
    <col min="43" max="43" width="9.7109375" style="279" customWidth="1"/>
    <col min="44" max="44" width="11.140625" style="279" customWidth="1"/>
    <col min="45" max="45" width="12.140625" style="279" customWidth="1"/>
    <col min="46" max="46" width="6.42578125" style="279" bestFit="1" customWidth="1"/>
    <col min="47" max="51" width="9.140625" style="279"/>
    <col min="52" max="52" width="6.42578125" style="279" bestFit="1" customWidth="1"/>
    <col min="53" max="16384" width="9.140625" style="279"/>
  </cols>
  <sheetData>
    <row r="1" spans="1:39" ht="164.25" customHeight="1"/>
    <row r="2" spans="1:39" ht="23.25" customHeight="1" thickBot="1"/>
    <row r="3" spans="1:39" ht="25.5" customHeight="1" thickBot="1">
      <c r="B3" s="792" t="s">
        <v>172</v>
      </c>
      <c r="C3" s="283" t="s">
        <v>176</v>
      </c>
      <c r="D3" s="542"/>
      <c r="E3" s="284"/>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6"/>
    </row>
    <row r="4" spans="1:39" ht="24" customHeight="1" thickBot="1">
      <c r="B4" s="792"/>
      <c r="C4" s="287" t="s">
        <v>173</v>
      </c>
      <c r="D4" s="288"/>
      <c r="E4" s="289"/>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6"/>
    </row>
    <row r="5" spans="1:39" ht="29.25" customHeight="1" thickBot="1">
      <c r="B5" s="601"/>
      <c r="C5" s="775" t="s">
        <v>624</v>
      </c>
      <c r="D5" s="776"/>
      <c r="E5" s="289"/>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6"/>
    </row>
    <row r="6" spans="1:39" ht="20.25" customHeight="1">
      <c r="B6" s="290"/>
      <c r="C6" s="291"/>
      <c r="D6" s="292"/>
      <c r="E6" s="292"/>
      <c r="F6" s="292"/>
      <c r="G6" s="292"/>
      <c r="H6" s="292"/>
      <c r="I6" s="292"/>
      <c r="J6" s="292"/>
      <c r="K6" s="292"/>
      <c r="L6" s="292"/>
      <c r="M6" s="292"/>
      <c r="N6" s="292"/>
      <c r="O6" s="292"/>
      <c r="P6" s="292"/>
      <c r="Q6" s="292"/>
      <c r="R6" s="292"/>
      <c r="S6" s="292"/>
      <c r="T6" s="292"/>
      <c r="U6" s="292"/>
      <c r="V6" s="292"/>
      <c r="W6" s="292"/>
      <c r="X6" s="292"/>
      <c r="Y6" s="293"/>
      <c r="Z6" s="293"/>
      <c r="AA6" s="293"/>
      <c r="AB6" s="293"/>
      <c r="AC6" s="293"/>
      <c r="AD6" s="293"/>
      <c r="AE6" s="293"/>
      <c r="AF6" s="294"/>
      <c r="AG6" s="294"/>
      <c r="AH6" s="294"/>
      <c r="AI6" s="294"/>
      <c r="AJ6" s="294"/>
      <c r="AK6" s="294"/>
      <c r="AL6" s="294"/>
      <c r="AM6" s="295"/>
    </row>
    <row r="7" spans="1:39" ht="45.75" customHeight="1">
      <c r="B7" s="792" t="s">
        <v>519</v>
      </c>
      <c r="C7" s="791" t="s">
        <v>654</v>
      </c>
      <c r="D7" s="791"/>
      <c r="E7" s="791"/>
      <c r="F7" s="791"/>
      <c r="G7" s="791"/>
      <c r="H7" s="791"/>
      <c r="I7" s="791"/>
      <c r="J7" s="791"/>
      <c r="K7" s="791"/>
      <c r="L7" s="791"/>
      <c r="M7" s="791"/>
      <c r="N7" s="791"/>
      <c r="O7" s="791"/>
      <c r="P7" s="791"/>
      <c r="Q7" s="791"/>
      <c r="R7" s="791"/>
      <c r="S7" s="791"/>
      <c r="T7" s="791"/>
      <c r="U7" s="791"/>
      <c r="V7" s="791"/>
      <c r="W7" s="791"/>
      <c r="X7" s="791"/>
      <c r="Y7" s="650"/>
      <c r="Z7" s="650"/>
      <c r="AA7" s="650"/>
      <c r="AB7" s="650"/>
      <c r="AC7" s="650"/>
      <c r="AD7" s="650"/>
      <c r="AE7" s="296"/>
      <c r="AF7" s="296"/>
      <c r="AG7" s="296"/>
      <c r="AH7" s="296"/>
      <c r="AI7" s="296"/>
      <c r="AJ7" s="296"/>
      <c r="AK7" s="296"/>
      <c r="AL7" s="296"/>
    </row>
    <row r="8" spans="1:39" s="297" customFormat="1" ht="58.5" customHeight="1">
      <c r="A8" s="544"/>
      <c r="B8" s="792"/>
      <c r="C8" s="791" t="s">
        <v>649</v>
      </c>
      <c r="D8" s="791"/>
      <c r="E8" s="791"/>
      <c r="F8" s="791"/>
      <c r="G8" s="791"/>
      <c r="H8" s="791"/>
      <c r="I8" s="791"/>
      <c r="J8" s="791"/>
      <c r="K8" s="791"/>
      <c r="L8" s="791"/>
      <c r="M8" s="791"/>
      <c r="N8" s="791"/>
      <c r="O8" s="791"/>
      <c r="P8" s="791"/>
      <c r="Q8" s="791"/>
      <c r="R8" s="791"/>
      <c r="S8" s="791"/>
      <c r="T8" s="791"/>
      <c r="U8" s="791"/>
      <c r="V8" s="791"/>
      <c r="W8" s="791"/>
      <c r="X8" s="791"/>
      <c r="Y8" s="650"/>
      <c r="Z8" s="650"/>
      <c r="AA8" s="650"/>
      <c r="AB8" s="650"/>
      <c r="AC8" s="650"/>
      <c r="AD8" s="650"/>
      <c r="AE8" s="298"/>
      <c r="AF8" s="281"/>
      <c r="AG8" s="281"/>
      <c r="AH8" s="281"/>
      <c r="AI8" s="281"/>
      <c r="AJ8" s="281"/>
      <c r="AK8" s="281"/>
      <c r="AL8" s="281"/>
      <c r="AM8" s="282"/>
    </row>
    <row r="9" spans="1:39" s="297" customFormat="1" ht="57.75" customHeight="1">
      <c r="A9" s="544"/>
      <c r="B9" s="299"/>
      <c r="C9" s="791" t="s">
        <v>652</v>
      </c>
      <c r="D9" s="791"/>
      <c r="E9" s="791"/>
      <c r="F9" s="791"/>
      <c r="G9" s="791"/>
      <c r="H9" s="791"/>
      <c r="I9" s="791"/>
      <c r="J9" s="791"/>
      <c r="K9" s="791"/>
      <c r="L9" s="791"/>
      <c r="M9" s="791"/>
      <c r="N9" s="791"/>
      <c r="O9" s="791"/>
      <c r="P9" s="791"/>
      <c r="Q9" s="791"/>
      <c r="R9" s="791"/>
      <c r="S9" s="791"/>
      <c r="T9" s="791"/>
      <c r="U9" s="791"/>
      <c r="V9" s="791"/>
      <c r="W9" s="791"/>
      <c r="X9" s="791"/>
      <c r="Y9" s="650"/>
      <c r="Z9" s="650"/>
      <c r="AA9" s="650"/>
      <c r="AB9" s="650"/>
      <c r="AC9" s="650"/>
      <c r="AD9" s="650"/>
      <c r="AE9" s="298"/>
      <c r="AF9" s="281"/>
      <c r="AG9" s="281"/>
      <c r="AH9" s="281"/>
      <c r="AI9" s="281"/>
      <c r="AJ9" s="281"/>
      <c r="AK9" s="281"/>
      <c r="AL9" s="281"/>
      <c r="AM9" s="282"/>
    </row>
    <row r="10" spans="1:39" ht="48.75" customHeight="1">
      <c r="B10" s="301"/>
      <c r="C10" s="791" t="s">
        <v>653</v>
      </c>
      <c r="D10" s="791"/>
      <c r="E10" s="791"/>
      <c r="F10" s="791"/>
      <c r="G10" s="791"/>
      <c r="H10" s="791"/>
      <c r="I10" s="791"/>
      <c r="J10" s="791"/>
      <c r="K10" s="791"/>
      <c r="L10" s="791"/>
      <c r="M10" s="791"/>
      <c r="N10" s="791"/>
      <c r="O10" s="791"/>
      <c r="P10" s="791"/>
      <c r="Q10" s="791"/>
      <c r="R10" s="791"/>
      <c r="S10" s="791"/>
      <c r="T10" s="791"/>
      <c r="U10" s="791"/>
      <c r="V10" s="791"/>
      <c r="W10" s="791"/>
      <c r="X10" s="791"/>
      <c r="Y10" s="650"/>
      <c r="Z10" s="650"/>
      <c r="AA10" s="650"/>
      <c r="AB10" s="650"/>
      <c r="AC10" s="650"/>
      <c r="AD10" s="650"/>
      <c r="AE10" s="298"/>
      <c r="AF10" s="302"/>
      <c r="AG10" s="302"/>
      <c r="AH10" s="302"/>
      <c r="AI10" s="302"/>
      <c r="AJ10" s="302"/>
      <c r="AK10" s="302"/>
      <c r="AL10" s="302"/>
    </row>
    <row r="11" spans="1:39" ht="72" customHeight="1">
      <c r="C11" s="791" t="s">
        <v>665</v>
      </c>
      <c r="D11" s="791"/>
      <c r="E11" s="791"/>
      <c r="F11" s="791"/>
      <c r="G11" s="791"/>
      <c r="H11" s="791"/>
      <c r="I11" s="791"/>
      <c r="J11" s="791"/>
      <c r="K11" s="791"/>
      <c r="L11" s="791"/>
      <c r="M11" s="791"/>
      <c r="N11" s="791"/>
      <c r="O11" s="791"/>
      <c r="P11" s="791"/>
      <c r="Q11" s="791"/>
      <c r="R11" s="791"/>
      <c r="S11" s="791"/>
      <c r="T11" s="791"/>
      <c r="U11" s="791"/>
      <c r="V11" s="791"/>
      <c r="W11" s="791"/>
      <c r="X11" s="791"/>
      <c r="Y11" s="650"/>
      <c r="Z11" s="650"/>
      <c r="AA11" s="650"/>
      <c r="AB11" s="650"/>
      <c r="AC11" s="650"/>
      <c r="AD11" s="650"/>
      <c r="AE11" s="298"/>
      <c r="AF11" s="302"/>
      <c r="AG11" s="302"/>
      <c r="AH11" s="302"/>
      <c r="AI11" s="302"/>
      <c r="AJ11" s="302"/>
      <c r="AK11" s="302"/>
      <c r="AL11" s="302"/>
      <c r="AM11" s="279"/>
    </row>
    <row r="12" spans="1:39" ht="20.25" customHeight="1">
      <c r="C12" s="300"/>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298"/>
      <c r="AF12" s="302"/>
      <c r="AG12" s="302"/>
      <c r="AH12" s="302"/>
      <c r="AI12" s="302"/>
      <c r="AJ12" s="302"/>
      <c r="AK12" s="302"/>
      <c r="AL12" s="302"/>
      <c r="AM12" s="279"/>
    </row>
    <row r="13" spans="1:39" ht="20.25" customHeight="1">
      <c r="B13" s="792" t="s">
        <v>589</v>
      </c>
      <c r="C13" s="627" t="s">
        <v>584</v>
      </c>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298"/>
      <c r="AF13" s="302"/>
      <c r="AG13" s="302"/>
      <c r="AH13" s="302"/>
      <c r="AI13" s="302"/>
      <c r="AJ13" s="302"/>
      <c r="AK13" s="302"/>
      <c r="AL13" s="302"/>
      <c r="AM13" s="279"/>
    </row>
    <row r="14" spans="1:39" ht="20.25" customHeight="1">
      <c r="B14" s="792"/>
      <c r="C14" s="627" t="s">
        <v>585</v>
      </c>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298"/>
      <c r="AF14" s="302"/>
      <c r="AG14" s="302"/>
      <c r="AH14" s="302"/>
      <c r="AI14" s="302"/>
      <c r="AJ14" s="302"/>
      <c r="AK14" s="302"/>
      <c r="AL14" s="302"/>
      <c r="AM14" s="279"/>
    </row>
    <row r="15" spans="1:39" ht="20.25" customHeight="1">
      <c r="C15" s="627" t="s">
        <v>586</v>
      </c>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298"/>
      <c r="AF15" s="302"/>
      <c r="AG15" s="302"/>
      <c r="AH15" s="302"/>
      <c r="AI15" s="302"/>
      <c r="AJ15" s="302"/>
      <c r="AK15" s="302"/>
      <c r="AL15" s="302"/>
      <c r="AM15" s="279"/>
    </row>
    <row r="16" spans="1:39" ht="20.25" customHeight="1">
      <c r="C16" s="627" t="s">
        <v>587</v>
      </c>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298"/>
      <c r="AF16" s="302"/>
      <c r="AG16" s="302"/>
      <c r="AH16" s="302"/>
      <c r="AI16" s="302"/>
      <c r="AJ16" s="302"/>
      <c r="AK16" s="302"/>
      <c r="AL16" s="302"/>
      <c r="AM16" s="279"/>
    </row>
    <row r="17" spans="1:39" ht="23.25" customHeight="1">
      <c r="B17" s="303"/>
      <c r="C17" s="304"/>
      <c r="D17" s="305"/>
      <c r="E17" s="305"/>
      <c r="F17" s="305"/>
      <c r="G17" s="305"/>
      <c r="H17" s="305"/>
      <c r="I17" s="305"/>
      <c r="J17" s="305"/>
      <c r="K17" s="305"/>
      <c r="L17" s="305"/>
      <c r="M17" s="305"/>
      <c r="N17" s="305"/>
      <c r="P17" s="305"/>
      <c r="Q17" s="305"/>
      <c r="R17" s="305"/>
      <c r="S17" s="305"/>
      <c r="T17" s="305"/>
      <c r="U17" s="305"/>
      <c r="V17" s="305"/>
      <c r="W17" s="305"/>
      <c r="X17" s="305"/>
      <c r="Y17" s="296"/>
    </row>
    <row r="18" spans="1:39" ht="15.75">
      <c r="B18" s="306" t="s">
        <v>244</v>
      </c>
      <c r="C18" s="307"/>
      <c r="E18" s="626" t="s">
        <v>599</v>
      </c>
      <c r="O18" s="307"/>
      <c r="Y18" s="296"/>
      <c r="Z18" s="293"/>
      <c r="AA18" s="293"/>
      <c r="AB18" s="293"/>
      <c r="AC18" s="293"/>
      <c r="AD18" s="293"/>
      <c r="AE18" s="293"/>
      <c r="AF18" s="293"/>
      <c r="AG18" s="293"/>
      <c r="AH18" s="293"/>
      <c r="AI18" s="293"/>
      <c r="AJ18" s="293"/>
      <c r="AK18" s="293"/>
      <c r="AL18" s="293"/>
      <c r="AM18" s="308"/>
    </row>
    <row r="19" spans="1:39" s="309" customFormat="1" ht="36" customHeight="1">
      <c r="A19" s="544"/>
      <c r="B19" s="782" t="s">
        <v>213</v>
      </c>
      <c r="C19" s="784" t="s">
        <v>33</v>
      </c>
      <c r="D19" s="310" t="s">
        <v>426</v>
      </c>
      <c r="E19" s="786" t="s">
        <v>211</v>
      </c>
      <c r="F19" s="787"/>
      <c r="G19" s="787"/>
      <c r="H19" s="787"/>
      <c r="I19" s="787"/>
      <c r="J19" s="787"/>
      <c r="K19" s="787"/>
      <c r="L19" s="787"/>
      <c r="M19" s="788"/>
      <c r="N19" s="789" t="s">
        <v>215</v>
      </c>
      <c r="O19" s="310" t="s">
        <v>427</v>
      </c>
      <c r="P19" s="786" t="s">
        <v>214</v>
      </c>
      <c r="Q19" s="787"/>
      <c r="R19" s="787"/>
      <c r="S19" s="787"/>
      <c r="T19" s="787"/>
      <c r="U19" s="787"/>
      <c r="V19" s="787"/>
      <c r="W19" s="787"/>
      <c r="X19" s="788"/>
      <c r="Y19" s="779" t="s">
        <v>246</v>
      </c>
      <c r="Z19" s="780"/>
      <c r="AA19" s="780"/>
      <c r="AB19" s="780"/>
      <c r="AC19" s="780"/>
      <c r="AD19" s="780"/>
      <c r="AE19" s="780"/>
      <c r="AF19" s="780"/>
      <c r="AG19" s="780"/>
      <c r="AH19" s="780"/>
      <c r="AI19" s="780"/>
      <c r="AJ19" s="780"/>
      <c r="AK19" s="780"/>
      <c r="AL19" s="780"/>
      <c r="AM19" s="781"/>
    </row>
    <row r="20" spans="1:39" s="309" customFormat="1" ht="59.25" customHeight="1">
      <c r="A20" s="544"/>
      <c r="B20" s="783"/>
      <c r="C20" s="785"/>
      <c r="D20" s="311">
        <v>2011</v>
      </c>
      <c r="E20" s="311">
        <v>2012</v>
      </c>
      <c r="F20" s="311">
        <v>2013</v>
      </c>
      <c r="G20" s="311">
        <v>2014</v>
      </c>
      <c r="H20" s="311">
        <v>2015</v>
      </c>
      <c r="I20" s="311">
        <v>2016</v>
      </c>
      <c r="J20" s="311">
        <v>2017</v>
      </c>
      <c r="K20" s="311">
        <v>2018</v>
      </c>
      <c r="L20" s="311">
        <v>2019</v>
      </c>
      <c r="M20" s="311">
        <v>2020</v>
      </c>
      <c r="N20" s="790"/>
      <c r="O20" s="311">
        <v>2011</v>
      </c>
      <c r="P20" s="311">
        <v>2012</v>
      </c>
      <c r="Q20" s="311">
        <v>2013</v>
      </c>
      <c r="R20" s="311">
        <v>2014</v>
      </c>
      <c r="S20" s="311">
        <v>2015</v>
      </c>
      <c r="T20" s="311">
        <v>2016</v>
      </c>
      <c r="U20" s="311">
        <v>2017</v>
      </c>
      <c r="V20" s="311">
        <v>2018</v>
      </c>
      <c r="W20" s="311">
        <v>2019</v>
      </c>
      <c r="X20" s="311">
        <v>2020</v>
      </c>
      <c r="Y20" s="311" t="str">
        <f>'1.  LRAMVA Summary'!D51</f>
        <v>Residential</v>
      </c>
      <c r="Z20" s="312" t="str">
        <f>'1.  LRAMVA Summary'!E51</f>
        <v>GS&lt;50 kW</v>
      </c>
      <c r="AA20" s="312" t="str">
        <f>'1.  LRAMVA Summary'!F51</f>
        <v>General Service 50 to 499 kW</v>
      </c>
      <c r="AB20" s="312" t="str">
        <f>'1.  LRAMVA Summary'!G51</f>
        <v>General Service 500 to 4,999 kW</v>
      </c>
      <c r="AC20" s="312" t="str">
        <f>'1.  LRAMVA Summary'!H51</f>
        <v>Large Use</v>
      </c>
      <c r="AD20" s="312" t="str">
        <f>'1.  LRAMVA Summary'!I51</f>
        <v>Street Lighting</v>
      </c>
      <c r="AE20" s="312" t="str">
        <f>'1.  LRAMVA Summary'!J51</f>
        <v>Unmetered Scattered Load</v>
      </c>
      <c r="AF20" s="312" t="str">
        <f>'1.  LRAMVA Summary'!K51</f>
        <v/>
      </c>
      <c r="AG20" s="312" t="str">
        <f>'1.  LRAMVA Summary'!L51</f>
        <v/>
      </c>
      <c r="AH20" s="312" t="str">
        <f>'1.  LRAMVA Summary'!M51</f>
        <v/>
      </c>
      <c r="AI20" s="312" t="str">
        <f>'1.  LRAMVA Summary'!N51</f>
        <v/>
      </c>
      <c r="AJ20" s="312" t="str">
        <f>'1.  LRAMVA Summary'!O51</f>
        <v/>
      </c>
      <c r="AK20" s="312" t="str">
        <f>'1.  LRAMVA Summary'!P51</f>
        <v/>
      </c>
      <c r="AL20" s="312" t="str">
        <f>'1.  LRAMVA Summary'!Q51</f>
        <v/>
      </c>
      <c r="AM20" s="313" t="str">
        <f>'1.  LRAMVA Summary'!R51</f>
        <v>Total</v>
      </c>
    </row>
    <row r="21" spans="1:39" s="319" customFormat="1" ht="15.75" customHeight="1">
      <c r="A21" s="545"/>
      <c r="B21" s="314" t="s">
        <v>0</v>
      </c>
      <c r="C21" s="315"/>
      <c r="D21" s="315"/>
      <c r="E21" s="315"/>
      <c r="F21" s="315"/>
      <c r="G21" s="315"/>
      <c r="H21" s="315"/>
      <c r="I21" s="315"/>
      <c r="J21" s="315"/>
      <c r="K21" s="315"/>
      <c r="L21" s="315"/>
      <c r="M21" s="315"/>
      <c r="N21" s="316"/>
      <c r="O21" s="315"/>
      <c r="P21" s="315"/>
      <c r="Q21" s="315"/>
      <c r="R21" s="315"/>
      <c r="S21" s="315"/>
      <c r="T21" s="315"/>
      <c r="U21" s="315"/>
      <c r="V21" s="315"/>
      <c r="W21" s="315"/>
      <c r="X21" s="315"/>
      <c r="Y21" s="317" t="str">
        <f>'1.  LRAMVA Summary'!D52</f>
        <v>kWh</v>
      </c>
      <c r="Z21" s="317" t="str">
        <f>'1.  LRAMVA Summary'!E52</f>
        <v>kWh</v>
      </c>
      <c r="AA21" s="317" t="str">
        <f>'1.  LRAMVA Summary'!F52</f>
        <v>kW</v>
      </c>
      <c r="AB21" s="317" t="str">
        <f>'1.  LRAMVA Summary'!G52</f>
        <v>kW</v>
      </c>
      <c r="AC21" s="317" t="str">
        <f>'1.  LRAMVA Summary'!H52</f>
        <v>kW</v>
      </c>
      <c r="AD21" s="317" t="str">
        <f>'1.  LRAMVA Summary'!I52</f>
        <v>kW</v>
      </c>
      <c r="AE21" s="317" t="str">
        <f>'1.  LRAMVA Summary'!J52</f>
        <v>kWh</v>
      </c>
      <c r="AF21" s="317" t="str">
        <f>'1.  LRAMVA Summary'!K52</f>
        <v/>
      </c>
      <c r="AG21" s="317" t="str">
        <f>'1.  LRAMVA Summary'!L52</f>
        <v/>
      </c>
      <c r="AH21" s="317" t="str">
        <f>'1.  LRAMVA Summary'!M52</f>
        <v/>
      </c>
      <c r="AI21" s="317" t="str">
        <f>'1.  LRAMVA Summary'!N52</f>
        <v/>
      </c>
      <c r="AJ21" s="317" t="str">
        <f>'1.  LRAMVA Summary'!O52</f>
        <v/>
      </c>
      <c r="AK21" s="317" t="str">
        <f>'1.  LRAMVA Summary'!P52</f>
        <v/>
      </c>
      <c r="AL21" s="317" t="str">
        <f>'1.  LRAMVA Summary'!Q52</f>
        <v/>
      </c>
      <c r="AM21" s="318"/>
    </row>
    <row r="22" spans="1:39" s="309" customFormat="1" ht="15" customHeight="1" outlineLevel="1">
      <c r="A22" s="544">
        <v>1</v>
      </c>
      <c r="B22" s="320" t="s">
        <v>1</v>
      </c>
      <c r="C22" s="317" t="s">
        <v>25</v>
      </c>
      <c r="D22" s="321">
        <v>812064</v>
      </c>
      <c r="E22" s="321">
        <f>+'7-a.  2011'!AX26</f>
        <v>812064</v>
      </c>
      <c r="F22" s="321">
        <f>+'7-a.  2011'!AY26</f>
        <v>812064</v>
      </c>
      <c r="G22" s="321">
        <f>+'7-a.  2011'!AZ26</f>
        <v>811350</v>
      </c>
      <c r="H22" s="321">
        <f>+'7-a.  2011'!BA26</f>
        <v>618340</v>
      </c>
      <c r="I22" s="321" t="str">
        <f>+'7-a.  2011'!BB26</f>
        <v xml:space="preserve">                -  </v>
      </c>
      <c r="J22" s="321" t="str">
        <f>+'7-a.  2011'!BC26</f>
        <v xml:space="preserve">                      -  </v>
      </c>
      <c r="K22" s="321" t="str">
        <f>+'7-a.  2011'!BD26</f>
        <v xml:space="preserve">                      -  </v>
      </c>
      <c r="L22" s="321" t="str">
        <f>+'7-a.  2011'!BE26</f>
        <v xml:space="preserve">                      -  </v>
      </c>
      <c r="M22" s="321" t="str">
        <f>+'7-a.  2011'!BF26</f>
        <v xml:space="preserve">                      -  </v>
      </c>
      <c r="N22" s="317"/>
      <c r="O22" s="681">
        <v>110</v>
      </c>
      <c r="P22" s="321">
        <f>+'7-a.  2011'!S26</f>
        <v>110</v>
      </c>
      <c r="Q22" s="321">
        <f>+'7-a.  2011'!T26</f>
        <v>110</v>
      </c>
      <c r="R22" s="321">
        <f>+'7-a.  2011'!U26</f>
        <v>109</v>
      </c>
      <c r="S22" s="321">
        <f>+'7-a.  2011'!V26</f>
        <v>81</v>
      </c>
      <c r="T22" s="321" t="str">
        <f>+'7-a.  2011'!W26</f>
        <v xml:space="preserve">          -  </v>
      </c>
      <c r="U22" s="321" t="str">
        <f>+'7-a.  2011'!X26</f>
        <v xml:space="preserve">          -  </v>
      </c>
      <c r="V22" s="321" t="str">
        <f>+'7-a.  2011'!Y26</f>
        <v xml:space="preserve">          -  </v>
      </c>
      <c r="W22" s="321" t="str">
        <f>+'7-a.  2011'!Z26</f>
        <v xml:space="preserve">          -  </v>
      </c>
      <c r="X22" s="321" t="str">
        <f>+'7-a.  2011'!AA26</f>
        <v xml:space="preserve">                  -  </v>
      </c>
      <c r="Y22" s="436">
        <v>1</v>
      </c>
      <c r="Z22" s="436"/>
      <c r="AA22" s="436"/>
      <c r="AB22" s="436"/>
      <c r="AC22" s="436"/>
      <c r="AD22" s="436"/>
      <c r="AE22" s="436"/>
      <c r="AF22" s="436"/>
      <c r="AG22" s="436"/>
      <c r="AH22" s="436"/>
      <c r="AI22" s="436"/>
      <c r="AJ22" s="436"/>
      <c r="AK22" s="436"/>
      <c r="AL22" s="436"/>
      <c r="AM22" s="322">
        <f>SUM(Y22:AL22)</f>
        <v>1</v>
      </c>
    </row>
    <row r="23" spans="1:39" s="309" customFormat="1" ht="15" outlineLevel="1">
      <c r="A23" s="544"/>
      <c r="B23" s="320" t="s">
        <v>216</v>
      </c>
      <c r="C23" s="317" t="s">
        <v>164</v>
      </c>
      <c r="D23" s="321"/>
      <c r="E23" s="321"/>
      <c r="F23" s="321"/>
      <c r="G23" s="321"/>
      <c r="H23" s="321"/>
      <c r="I23" s="321"/>
      <c r="J23" s="321"/>
      <c r="K23" s="321"/>
      <c r="L23" s="321"/>
      <c r="M23" s="321"/>
      <c r="N23" s="494"/>
      <c r="O23" s="321"/>
      <c r="P23" s="321"/>
      <c r="Q23" s="321"/>
      <c r="R23" s="321"/>
      <c r="S23" s="321"/>
      <c r="T23" s="321"/>
      <c r="U23" s="321"/>
      <c r="V23" s="321"/>
      <c r="W23" s="321"/>
      <c r="X23" s="321"/>
      <c r="Y23" s="437">
        <f>Y22</f>
        <v>1</v>
      </c>
      <c r="Z23" s="437">
        <f>Z22</f>
        <v>0</v>
      </c>
      <c r="AA23" s="437">
        <f t="shared" ref="AA23:AL23" si="0">AA22</f>
        <v>0</v>
      </c>
      <c r="AB23" s="437">
        <f t="shared" si="0"/>
        <v>0</v>
      </c>
      <c r="AC23" s="437">
        <f t="shared" si="0"/>
        <v>0</v>
      </c>
      <c r="AD23" s="437">
        <f t="shared" si="0"/>
        <v>0</v>
      </c>
      <c r="AE23" s="437">
        <f t="shared" si="0"/>
        <v>0</v>
      </c>
      <c r="AF23" s="437">
        <f t="shared" si="0"/>
        <v>0</v>
      </c>
      <c r="AG23" s="437">
        <f t="shared" si="0"/>
        <v>0</v>
      </c>
      <c r="AH23" s="437">
        <f t="shared" si="0"/>
        <v>0</v>
      </c>
      <c r="AI23" s="437">
        <f t="shared" si="0"/>
        <v>0</v>
      </c>
      <c r="AJ23" s="437">
        <f t="shared" si="0"/>
        <v>0</v>
      </c>
      <c r="AK23" s="437">
        <f t="shared" si="0"/>
        <v>0</v>
      </c>
      <c r="AL23" s="437">
        <f t="shared" si="0"/>
        <v>0</v>
      </c>
      <c r="AM23" s="323"/>
    </row>
    <row r="24" spans="1:39" s="329" customFormat="1" ht="15.75" outlineLevel="1">
      <c r="A24" s="546"/>
      <c r="B24" s="324"/>
      <c r="C24" s="325"/>
      <c r="D24" s="325"/>
      <c r="E24" s="325"/>
      <c r="F24" s="325"/>
      <c r="G24" s="325"/>
      <c r="H24" s="325"/>
      <c r="I24" s="325"/>
      <c r="J24" s="325"/>
      <c r="K24" s="325"/>
      <c r="L24" s="325"/>
      <c r="M24" s="325"/>
      <c r="O24" s="325"/>
      <c r="P24" s="325"/>
      <c r="Q24" s="325"/>
      <c r="R24" s="325"/>
      <c r="S24" s="325"/>
      <c r="T24" s="325"/>
      <c r="U24" s="325"/>
      <c r="V24" s="325"/>
      <c r="W24" s="325"/>
      <c r="X24" s="325"/>
      <c r="Y24" s="438"/>
      <c r="Z24" s="439"/>
      <c r="AA24" s="439"/>
      <c r="AB24" s="439"/>
      <c r="AC24" s="439"/>
      <c r="AD24" s="439"/>
      <c r="AE24" s="439"/>
      <c r="AF24" s="439"/>
      <c r="AG24" s="439"/>
      <c r="AH24" s="439"/>
      <c r="AI24" s="439"/>
      <c r="AJ24" s="439"/>
      <c r="AK24" s="439"/>
      <c r="AL24" s="439"/>
      <c r="AM24" s="328"/>
    </row>
    <row r="25" spans="1:39" s="309" customFormat="1" ht="15" outlineLevel="1">
      <c r="A25" s="544">
        <v>2</v>
      </c>
      <c r="B25" s="320" t="s">
        <v>2</v>
      </c>
      <c r="C25" s="317" t="s">
        <v>25</v>
      </c>
      <c r="D25" s="321">
        <v>11343</v>
      </c>
      <c r="E25" s="321">
        <f>+'7-a.  2011'!AX25</f>
        <v>11343</v>
      </c>
      <c r="F25" s="321">
        <f>+'7-a.  2011'!AY25</f>
        <v>11343</v>
      </c>
      <c r="G25" s="321">
        <f>+'7-a.  2011'!AZ25</f>
        <v>5414</v>
      </c>
      <c r="H25" s="321" t="str">
        <f>+'7-a.  2011'!BA25</f>
        <v xml:space="preserve">                -  </v>
      </c>
      <c r="I25" s="321" t="str">
        <f>+'7-a.  2011'!BB25</f>
        <v xml:space="preserve">                -  </v>
      </c>
      <c r="J25" s="321" t="str">
        <f>+'7-a.  2011'!BC25</f>
        <v xml:space="preserve">                      -  </v>
      </c>
      <c r="K25" s="321" t="str">
        <f>+'7-a.  2011'!BD25</f>
        <v xml:space="preserve">                      -  </v>
      </c>
      <c r="L25" s="321" t="str">
        <f>+'7-a.  2011'!BE25</f>
        <v xml:space="preserve">                      -  </v>
      </c>
      <c r="M25" s="321" t="str">
        <f>+'7-a.  2011'!BF25</f>
        <v xml:space="preserve">                      -  </v>
      </c>
      <c r="N25" s="317"/>
      <c r="O25" s="682">
        <v>10</v>
      </c>
      <c r="P25" s="321">
        <f>+'7-a.  2011'!S25</f>
        <v>10</v>
      </c>
      <c r="Q25" s="321">
        <f>+'7-a.  2011'!T25</f>
        <v>10</v>
      </c>
      <c r="R25" s="321">
        <f>+'7-a.  2011'!U25</f>
        <v>3</v>
      </c>
      <c r="S25" s="321" t="str">
        <f>+'7-a.  2011'!V25</f>
        <v xml:space="preserve">                                  -  </v>
      </c>
      <c r="T25" s="321" t="str">
        <f>+'7-a.  2011'!W25</f>
        <v xml:space="preserve">          -  </v>
      </c>
      <c r="U25" s="321" t="str">
        <f>+'7-a.  2011'!X25</f>
        <v xml:space="preserve">          -  </v>
      </c>
      <c r="V25" s="321" t="str">
        <f>+'7-a.  2011'!Y25</f>
        <v xml:space="preserve">          -  </v>
      </c>
      <c r="W25" s="321" t="str">
        <f>+'7-a.  2011'!Z25</f>
        <v xml:space="preserve">          -  </v>
      </c>
      <c r="X25" s="321" t="str">
        <f>+'7-a.  2011'!AA25</f>
        <v xml:space="preserve">                  -  </v>
      </c>
      <c r="Y25" s="436">
        <v>1</v>
      </c>
      <c r="Z25" s="436"/>
      <c r="AA25" s="436"/>
      <c r="AB25" s="436"/>
      <c r="AC25" s="436"/>
      <c r="AD25" s="436"/>
      <c r="AE25" s="436"/>
      <c r="AF25" s="436"/>
      <c r="AG25" s="436"/>
      <c r="AH25" s="436"/>
      <c r="AI25" s="436"/>
      <c r="AJ25" s="436"/>
      <c r="AK25" s="436"/>
      <c r="AL25" s="436"/>
      <c r="AM25" s="322">
        <f>SUM(Y25:AL25)</f>
        <v>1</v>
      </c>
    </row>
    <row r="26" spans="1:39" s="309" customFormat="1" ht="15" outlineLevel="1">
      <c r="A26" s="544"/>
      <c r="B26" s="320" t="s">
        <v>216</v>
      </c>
      <c r="C26" s="317" t="s">
        <v>164</v>
      </c>
      <c r="D26" s="321"/>
      <c r="E26" s="321"/>
      <c r="F26" s="321"/>
      <c r="G26" s="321"/>
      <c r="H26" s="321"/>
      <c r="I26" s="321"/>
      <c r="J26" s="321"/>
      <c r="K26" s="321"/>
      <c r="L26" s="321"/>
      <c r="M26" s="321"/>
      <c r="N26" s="494"/>
      <c r="O26" s="321"/>
      <c r="P26" s="321"/>
      <c r="Q26" s="321"/>
      <c r="R26" s="321"/>
      <c r="S26" s="321"/>
      <c r="T26" s="321"/>
      <c r="U26" s="321"/>
      <c r="V26" s="321"/>
      <c r="W26" s="321"/>
      <c r="X26" s="321"/>
      <c r="Y26" s="437">
        <f>Y25</f>
        <v>1</v>
      </c>
      <c r="Z26" s="437">
        <f>Z25</f>
        <v>0</v>
      </c>
      <c r="AA26" s="437">
        <f t="shared" ref="AA26:AL26" si="1">AA25</f>
        <v>0</v>
      </c>
      <c r="AB26" s="437">
        <f t="shared" si="1"/>
        <v>0</v>
      </c>
      <c r="AC26" s="437">
        <f t="shared" si="1"/>
        <v>0</v>
      </c>
      <c r="AD26" s="437">
        <f t="shared" si="1"/>
        <v>0</v>
      </c>
      <c r="AE26" s="437">
        <f t="shared" si="1"/>
        <v>0</v>
      </c>
      <c r="AF26" s="437">
        <f t="shared" si="1"/>
        <v>0</v>
      </c>
      <c r="AG26" s="437">
        <f t="shared" si="1"/>
        <v>0</v>
      </c>
      <c r="AH26" s="437">
        <f t="shared" si="1"/>
        <v>0</v>
      </c>
      <c r="AI26" s="437">
        <f t="shared" si="1"/>
        <v>0</v>
      </c>
      <c r="AJ26" s="437">
        <f t="shared" si="1"/>
        <v>0</v>
      </c>
      <c r="AK26" s="437">
        <f t="shared" si="1"/>
        <v>0</v>
      </c>
      <c r="AL26" s="437">
        <f t="shared" si="1"/>
        <v>0</v>
      </c>
      <c r="AM26" s="323"/>
    </row>
    <row r="27" spans="1:39" s="329" customFormat="1" ht="15.75" outlineLevel="1">
      <c r="A27" s="546"/>
      <c r="B27" s="324"/>
      <c r="C27" s="325"/>
      <c r="D27" s="330"/>
      <c r="E27" s="330"/>
      <c r="F27" s="330"/>
      <c r="G27" s="330"/>
      <c r="H27" s="330"/>
      <c r="I27" s="330"/>
      <c r="J27" s="330"/>
      <c r="K27" s="330"/>
      <c r="L27" s="330"/>
      <c r="M27" s="330"/>
      <c r="O27" s="330"/>
      <c r="P27" s="330"/>
      <c r="Q27" s="330"/>
      <c r="R27" s="330"/>
      <c r="S27" s="330"/>
      <c r="T27" s="330"/>
      <c r="U27" s="330"/>
      <c r="V27" s="330"/>
      <c r="W27" s="330"/>
      <c r="X27" s="330"/>
      <c r="Y27" s="438"/>
      <c r="Z27" s="439"/>
      <c r="AA27" s="439"/>
      <c r="AB27" s="439"/>
      <c r="AC27" s="439"/>
      <c r="AD27" s="439"/>
      <c r="AE27" s="439"/>
      <c r="AF27" s="439"/>
      <c r="AG27" s="439"/>
      <c r="AH27" s="439"/>
      <c r="AI27" s="439"/>
      <c r="AJ27" s="439"/>
      <c r="AK27" s="439"/>
      <c r="AL27" s="439"/>
      <c r="AM27" s="328"/>
    </row>
    <row r="28" spans="1:39" s="309" customFormat="1" ht="15" outlineLevel="1">
      <c r="A28" s="544">
        <v>3</v>
      </c>
      <c r="B28" s="320" t="s">
        <v>3</v>
      </c>
      <c r="C28" s="317" t="s">
        <v>25</v>
      </c>
      <c r="D28" s="321">
        <v>3614070</v>
      </c>
      <c r="E28" s="321">
        <f>+'7-a.  2011'!AX29</f>
        <v>3614070</v>
      </c>
      <c r="F28" s="321">
        <f>+'7-a.  2011'!AY29</f>
        <v>3614070</v>
      </c>
      <c r="G28" s="321">
        <f>+'7-a.  2011'!AZ29</f>
        <v>3614070</v>
      </c>
      <c r="H28" s="321">
        <f>+'7-a.  2011'!BA29</f>
        <v>3614070</v>
      </c>
      <c r="I28" s="321">
        <f>+'7-a.  2011'!BB29</f>
        <v>3614070</v>
      </c>
      <c r="J28" s="321">
        <f>+'7-a.  2011'!BC29</f>
        <v>3614070</v>
      </c>
      <c r="K28" s="321">
        <f>+'7-a.  2011'!BD29</f>
        <v>3614070</v>
      </c>
      <c r="L28" s="321">
        <f>+'7-a.  2011'!BE29</f>
        <v>3614070</v>
      </c>
      <c r="M28" s="321">
        <f>+'7-a.  2011'!BF29</f>
        <v>3614070</v>
      </c>
      <c r="N28" s="317"/>
      <c r="O28" s="683">
        <v>1995</v>
      </c>
      <c r="P28" s="321">
        <f>+'7-a.  2011'!S29</f>
        <v>1995</v>
      </c>
      <c r="Q28" s="321">
        <f>+'7-a.  2011'!T29</f>
        <v>1995</v>
      </c>
      <c r="R28" s="321">
        <f>+'7-a.  2011'!U29</f>
        <v>1995</v>
      </c>
      <c r="S28" s="321">
        <f>+'7-a.  2011'!V29</f>
        <v>1995</v>
      </c>
      <c r="T28" s="321">
        <f>+'7-a.  2011'!W29</f>
        <v>1995</v>
      </c>
      <c r="U28" s="321">
        <f>+'7-a.  2011'!X29</f>
        <v>1995</v>
      </c>
      <c r="V28" s="321">
        <f>+'7-a.  2011'!Y29</f>
        <v>1995</v>
      </c>
      <c r="W28" s="321">
        <f>+'7-a.  2011'!Z29</f>
        <v>1995</v>
      </c>
      <c r="X28" s="321">
        <f>+'7-a.  2011'!AA29</f>
        <v>1995</v>
      </c>
      <c r="Y28" s="436">
        <v>1</v>
      </c>
      <c r="Z28" s="436"/>
      <c r="AA28" s="436"/>
      <c r="AB28" s="436"/>
      <c r="AC28" s="436"/>
      <c r="AD28" s="436"/>
      <c r="AE28" s="436"/>
      <c r="AF28" s="436"/>
      <c r="AG28" s="436"/>
      <c r="AH28" s="436"/>
      <c r="AI28" s="436"/>
      <c r="AJ28" s="436"/>
      <c r="AK28" s="436"/>
      <c r="AL28" s="436"/>
      <c r="AM28" s="322">
        <f>SUM(Y28:AL28)</f>
        <v>1</v>
      </c>
    </row>
    <row r="29" spans="1:39" s="309" customFormat="1" ht="15" outlineLevel="1">
      <c r="A29" s="544"/>
      <c r="B29" s="320" t="s">
        <v>216</v>
      </c>
      <c r="C29" s="317" t="s">
        <v>164</v>
      </c>
      <c r="D29" s="321">
        <v>-592333</v>
      </c>
      <c r="E29" s="321">
        <f>+'7-b.  2012'!AX48+'7-c.  2013'!AW37</f>
        <v>-592333.14919700008</v>
      </c>
      <c r="F29" s="321">
        <f>+'7-b.  2012'!AY48+'7-c.  2013'!AX37</f>
        <v>-592333.14919700008</v>
      </c>
      <c r="G29" s="321">
        <f>+'7-b.  2012'!AZ48+'7-c.  2013'!AY37</f>
        <v>-592333.14919700008</v>
      </c>
      <c r="H29" s="321">
        <f>+'7-b.  2012'!BA48+'7-c.  2013'!AZ37</f>
        <v>-592333.14919700008</v>
      </c>
      <c r="I29" s="321">
        <f>+'7-b.  2012'!BB48+'7-c.  2013'!BA37</f>
        <v>-592333.14919700008</v>
      </c>
      <c r="J29" s="321">
        <f>+'7-b.  2012'!BC48+'7-c.  2013'!BB37</f>
        <v>-592333.14919700008</v>
      </c>
      <c r="K29" s="321">
        <f>+'7-b.  2012'!BD48+'7-c.  2013'!BC37</f>
        <v>-592333.14919700008</v>
      </c>
      <c r="L29" s="321">
        <f>+'7-b.  2012'!BE48+'7-c.  2013'!BD37</f>
        <v>-592333.14919700008</v>
      </c>
      <c r="M29" s="321">
        <f>+'7-b.  2012'!BF48+'7-c.  2013'!BE37</f>
        <v>-592333.14919700008</v>
      </c>
      <c r="N29" s="494"/>
      <c r="O29" s="685">
        <v>-327</v>
      </c>
      <c r="P29" s="321">
        <f>+'7-b.  2012'!S48+'7-c.  2013'!R37</f>
        <v>-327.28925547</v>
      </c>
      <c r="Q29" s="321">
        <f>+'7-b.  2012'!T48+'7-c.  2013'!S37</f>
        <v>-327.28923566999998</v>
      </c>
      <c r="R29" s="321">
        <f>+'7-b.  2012'!U48+'7-c.  2013'!T37</f>
        <v>-327.28923566999998</v>
      </c>
      <c r="S29" s="321">
        <f>+'7-b.  2012'!V48+'7-c.  2013'!U37</f>
        <v>-327.28923566999998</v>
      </c>
      <c r="T29" s="321">
        <f>+'7-b.  2012'!W48+'7-c.  2013'!V37</f>
        <v>-327.28923566999998</v>
      </c>
      <c r="U29" s="321">
        <f>+'7-b.  2012'!X48+'7-c.  2013'!W37</f>
        <v>-327.28923566999998</v>
      </c>
      <c r="V29" s="321">
        <f>+'7-b.  2012'!Y48+'7-c.  2013'!X37</f>
        <v>-327.28923566999998</v>
      </c>
      <c r="W29" s="321">
        <f>+'7-b.  2012'!Z48+'7-c.  2013'!Y37</f>
        <v>-327.28923566999998</v>
      </c>
      <c r="X29" s="321">
        <f>+'7-b.  2012'!AA48+'7-c.  2013'!Z37</f>
        <v>-327.28923566999998</v>
      </c>
      <c r="Y29" s="437">
        <f>Y28</f>
        <v>1</v>
      </c>
      <c r="Z29" s="437">
        <f>Z28</f>
        <v>0</v>
      </c>
      <c r="AA29" s="437">
        <f t="shared" ref="AA29:AL29" si="2">AA28</f>
        <v>0</v>
      </c>
      <c r="AB29" s="437">
        <f t="shared" si="2"/>
        <v>0</v>
      </c>
      <c r="AC29" s="437">
        <f t="shared" si="2"/>
        <v>0</v>
      </c>
      <c r="AD29" s="437">
        <f t="shared" si="2"/>
        <v>0</v>
      </c>
      <c r="AE29" s="437">
        <f t="shared" si="2"/>
        <v>0</v>
      </c>
      <c r="AF29" s="437">
        <f t="shared" si="2"/>
        <v>0</v>
      </c>
      <c r="AG29" s="437">
        <f t="shared" si="2"/>
        <v>0</v>
      </c>
      <c r="AH29" s="437">
        <f t="shared" si="2"/>
        <v>0</v>
      </c>
      <c r="AI29" s="437">
        <f t="shared" si="2"/>
        <v>0</v>
      </c>
      <c r="AJ29" s="437">
        <f t="shared" si="2"/>
        <v>0</v>
      </c>
      <c r="AK29" s="437">
        <f t="shared" si="2"/>
        <v>0</v>
      </c>
      <c r="AL29" s="437">
        <f t="shared" si="2"/>
        <v>0</v>
      </c>
      <c r="AM29" s="323"/>
    </row>
    <row r="30" spans="1:39" s="309" customFormat="1" ht="15" outlineLevel="1">
      <c r="A30" s="544"/>
      <c r="B30" s="320"/>
      <c r="C30" s="331"/>
      <c r="D30" s="317"/>
      <c r="E30" s="317"/>
      <c r="F30" s="317"/>
      <c r="G30" s="317"/>
      <c r="H30" s="317"/>
      <c r="I30" s="317"/>
      <c r="J30" s="317"/>
      <c r="K30" s="317"/>
      <c r="L30" s="317"/>
      <c r="M30" s="317"/>
      <c r="O30" s="317"/>
      <c r="P30" s="317"/>
      <c r="Q30" s="317"/>
      <c r="R30" s="317"/>
      <c r="S30" s="317"/>
      <c r="T30" s="317"/>
      <c r="U30" s="317"/>
      <c r="V30" s="317"/>
      <c r="W30" s="317"/>
      <c r="X30" s="317"/>
      <c r="Y30" s="438"/>
      <c r="Z30" s="438"/>
      <c r="AA30" s="438"/>
      <c r="AB30" s="438"/>
      <c r="AC30" s="438"/>
      <c r="AD30" s="438"/>
      <c r="AE30" s="438"/>
      <c r="AF30" s="438"/>
      <c r="AG30" s="438"/>
      <c r="AH30" s="438"/>
      <c r="AI30" s="438"/>
      <c r="AJ30" s="438"/>
      <c r="AK30" s="438"/>
      <c r="AL30" s="438"/>
      <c r="AM30" s="332"/>
    </row>
    <row r="31" spans="1:39" s="309" customFormat="1" ht="15" outlineLevel="1">
      <c r="A31" s="544">
        <v>4</v>
      </c>
      <c r="B31" s="320" t="s">
        <v>4</v>
      </c>
      <c r="C31" s="317" t="s">
        <v>25</v>
      </c>
      <c r="D31" s="321">
        <v>763430</v>
      </c>
      <c r="E31" s="321">
        <f>+'7-a.  2011'!AX28</f>
        <v>763430</v>
      </c>
      <c r="F31" s="321">
        <f>+'7-a.  2011'!AY28</f>
        <v>763430</v>
      </c>
      <c r="G31" s="321">
        <f>+'7-a.  2011'!AZ28</f>
        <v>763430</v>
      </c>
      <c r="H31" s="321">
        <f>+'7-a.  2011'!BA28</f>
        <v>702240</v>
      </c>
      <c r="I31" s="321">
        <f>+'7-a.  2011'!BB28</f>
        <v>635393</v>
      </c>
      <c r="J31" s="321">
        <f>+'7-a.  2011'!BC28</f>
        <v>498237</v>
      </c>
      <c r="K31" s="321">
        <f>+'7-a.  2011'!BD28</f>
        <v>495051</v>
      </c>
      <c r="L31" s="321">
        <f>+'7-a.  2011'!BE28</f>
        <v>623089</v>
      </c>
      <c r="M31" s="321">
        <f>+'7-a.  2011'!BF28</f>
        <v>238796</v>
      </c>
      <c r="N31" s="317"/>
      <c r="O31" s="686">
        <v>47</v>
      </c>
      <c r="P31" s="321">
        <f>+'7-a.  2011'!S28</f>
        <v>47</v>
      </c>
      <c r="Q31" s="321">
        <f>+'7-a.  2011'!T28</f>
        <v>47</v>
      </c>
      <c r="R31" s="321">
        <f>+'7-a.  2011'!U28</f>
        <v>47</v>
      </c>
      <c r="S31" s="321">
        <f>+'7-a.  2011'!V28</f>
        <v>44</v>
      </c>
      <c r="T31" s="321">
        <f>+'7-a.  2011'!W28</f>
        <v>41</v>
      </c>
      <c r="U31" s="321">
        <f>+'7-a.  2011'!X28</f>
        <v>35</v>
      </c>
      <c r="V31" s="321">
        <f>+'7-a.  2011'!Y28</f>
        <v>34</v>
      </c>
      <c r="W31" s="321">
        <f>+'7-a.  2011'!Z28</f>
        <v>40</v>
      </c>
      <c r="X31" s="321">
        <f>+'7-a.  2011'!AA28</f>
        <v>23</v>
      </c>
      <c r="Y31" s="436">
        <v>1</v>
      </c>
      <c r="Z31" s="436"/>
      <c r="AA31" s="436"/>
      <c r="AB31" s="436"/>
      <c r="AC31" s="436"/>
      <c r="AD31" s="436"/>
      <c r="AE31" s="436"/>
      <c r="AF31" s="436"/>
      <c r="AG31" s="436"/>
      <c r="AH31" s="436"/>
      <c r="AI31" s="436"/>
      <c r="AJ31" s="436"/>
      <c r="AK31" s="436"/>
      <c r="AL31" s="436"/>
      <c r="AM31" s="322">
        <f>SUM(Y31:AL31)</f>
        <v>1</v>
      </c>
    </row>
    <row r="32" spans="1:39" s="309" customFormat="1" ht="15" outlineLevel="1">
      <c r="A32" s="544"/>
      <c r="B32" s="320" t="s">
        <v>216</v>
      </c>
      <c r="C32" s="317" t="s">
        <v>164</v>
      </c>
      <c r="D32" s="321">
        <v>10824</v>
      </c>
      <c r="E32" s="321">
        <f>+'7-b.  2012'!AX50</f>
        <v>10823.56113</v>
      </c>
      <c r="F32" s="321">
        <f>+'7-b.  2012'!AY50</f>
        <v>10823.56113</v>
      </c>
      <c r="G32" s="321">
        <f>+'7-b.  2012'!AZ50</f>
        <v>10823.56113</v>
      </c>
      <c r="H32" s="321">
        <f>+'7-b.  2012'!BA50</f>
        <v>10823.56113</v>
      </c>
      <c r="I32" s="321">
        <f>+'7-b.  2012'!BB50</f>
        <v>9889.2797630000005</v>
      </c>
      <c r="J32" s="321">
        <f>+'7-b.  2012'!BC50</f>
        <v>6066.9876439999998</v>
      </c>
      <c r="K32" s="321">
        <f>+'7-b.  2012'!BD50</f>
        <v>6058.727296</v>
      </c>
      <c r="L32" s="321">
        <f>+'7-b.  2012'!BE50</f>
        <v>6058.727296</v>
      </c>
      <c r="M32" s="321">
        <f>+'7-b.  2012'!BF50</f>
        <v>2146.0898590000002</v>
      </c>
      <c r="N32" s="494"/>
      <c r="O32" s="686">
        <v>1</v>
      </c>
      <c r="P32" s="321">
        <f>+'7-b.  2012'!S50</f>
        <v>0.63212470300000001</v>
      </c>
      <c r="Q32" s="321">
        <f>+'7-b.  2012'!T50</f>
        <v>0.63212469999999998</v>
      </c>
      <c r="R32" s="321">
        <f>+'7-b.  2012'!U50</f>
        <v>0.63212469999999998</v>
      </c>
      <c r="S32" s="321">
        <f>+'7-b.  2012'!V50</f>
        <v>0.63212469999999998</v>
      </c>
      <c r="T32" s="321">
        <f>+'7-b.  2012'!W50</f>
        <v>0.58886470000000002</v>
      </c>
      <c r="U32" s="321">
        <f>+'7-b.  2012'!X50</f>
        <v>0.41188130000000001</v>
      </c>
      <c r="V32" s="321">
        <f>+'7-b.  2012'!Y50</f>
        <v>0.41093839999999998</v>
      </c>
      <c r="W32" s="321">
        <f>+'7-b.  2012'!Z50</f>
        <v>0.41093839999999998</v>
      </c>
      <c r="X32" s="321">
        <f>+'7-b.  2012'!AA50</f>
        <v>0.2297717</v>
      </c>
      <c r="Y32" s="437">
        <f>Y31</f>
        <v>1</v>
      </c>
      <c r="Z32" s="437">
        <f>Z31</f>
        <v>0</v>
      </c>
      <c r="AA32" s="437">
        <f t="shared" ref="AA32:AL32" si="3">AA31</f>
        <v>0</v>
      </c>
      <c r="AB32" s="437">
        <f t="shared" si="3"/>
        <v>0</v>
      </c>
      <c r="AC32" s="437">
        <f t="shared" si="3"/>
        <v>0</v>
      </c>
      <c r="AD32" s="437">
        <f t="shared" si="3"/>
        <v>0</v>
      </c>
      <c r="AE32" s="437">
        <f t="shared" si="3"/>
        <v>0</v>
      </c>
      <c r="AF32" s="437">
        <f t="shared" si="3"/>
        <v>0</v>
      </c>
      <c r="AG32" s="437">
        <f t="shared" si="3"/>
        <v>0</v>
      </c>
      <c r="AH32" s="437">
        <f t="shared" si="3"/>
        <v>0</v>
      </c>
      <c r="AI32" s="437">
        <f t="shared" si="3"/>
        <v>0</v>
      </c>
      <c r="AJ32" s="437">
        <f t="shared" si="3"/>
        <v>0</v>
      </c>
      <c r="AK32" s="437">
        <f t="shared" si="3"/>
        <v>0</v>
      </c>
      <c r="AL32" s="437">
        <f t="shared" si="3"/>
        <v>0</v>
      </c>
      <c r="AM32" s="323"/>
    </row>
    <row r="33" spans="1:39" s="309" customFormat="1" ht="15" outlineLevel="1">
      <c r="A33" s="544"/>
      <c r="B33" s="320"/>
      <c r="C33" s="331"/>
      <c r="D33" s="330"/>
      <c r="E33" s="330"/>
      <c r="F33" s="330"/>
      <c r="G33" s="330"/>
      <c r="H33" s="330"/>
      <c r="I33" s="330"/>
      <c r="J33" s="330"/>
      <c r="K33" s="330"/>
      <c r="L33" s="330"/>
      <c r="M33" s="330"/>
      <c r="N33" s="317"/>
      <c r="O33" s="330"/>
      <c r="P33" s="330"/>
      <c r="Q33" s="330"/>
      <c r="R33" s="330"/>
      <c r="S33" s="330"/>
      <c r="T33" s="330"/>
      <c r="U33" s="330"/>
      <c r="V33" s="330"/>
      <c r="W33" s="330"/>
      <c r="X33" s="330"/>
      <c r="Y33" s="438"/>
      <c r="Z33" s="438"/>
      <c r="AA33" s="438"/>
      <c r="AB33" s="438"/>
      <c r="AC33" s="438"/>
      <c r="AD33" s="438"/>
      <c r="AE33" s="438"/>
      <c r="AF33" s="438"/>
      <c r="AG33" s="438"/>
      <c r="AH33" s="438"/>
      <c r="AI33" s="438"/>
      <c r="AJ33" s="438"/>
      <c r="AK33" s="438"/>
      <c r="AL33" s="438"/>
      <c r="AM33" s="332"/>
    </row>
    <row r="34" spans="1:39" s="309" customFormat="1" ht="15" outlineLevel="1">
      <c r="A34" s="544">
        <v>5</v>
      </c>
      <c r="B34" s="320" t="s">
        <v>5</v>
      </c>
      <c r="C34" s="317" t="s">
        <v>25</v>
      </c>
      <c r="D34" s="321">
        <v>1153895</v>
      </c>
      <c r="E34" s="321">
        <f>+'7-a.  2011'!AX27</f>
        <v>1153895</v>
      </c>
      <c r="F34" s="321">
        <f>+'7-a.  2011'!AY27</f>
        <v>1153895</v>
      </c>
      <c r="G34" s="321">
        <f>+'7-a.  2011'!AZ27</f>
        <v>1153895</v>
      </c>
      <c r="H34" s="321">
        <f>+'7-a.  2011'!BA27</f>
        <v>1054575</v>
      </c>
      <c r="I34" s="321">
        <f>+'7-a.  2011'!BB27</f>
        <v>946072</v>
      </c>
      <c r="J34" s="321">
        <f>+'7-a.  2011'!BC27</f>
        <v>713278</v>
      </c>
      <c r="K34" s="321">
        <f>+'7-a.  2011'!BD27</f>
        <v>710676</v>
      </c>
      <c r="L34" s="321">
        <f>+'7-a.  2011'!BE27</f>
        <v>918499</v>
      </c>
      <c r="M34" s="321">
        <f>+'7-a.  2011'!BF27</f>
        <v>294738</v>
      </c>
      <c r="N34" s="317"/>
      <c r="O34" s="686">
        <v>66</v>
      </c>
      <c r="P34" s="321">
        <f>+'7-a.  2011'!S27</f>
        <v>66</v>
      </c>
      <c r="Q34" s="321">
        <f>+'7-a.  2011'!T27</f>
        <v>66</v>
      </c>
      <c r="R34" s="321">
        <f>+'7-a.  2011'!U27</f>
        <v>66</v>
      </c>
      <c r="S34" s="321">
        <f>+'7-a.  2011'!V27</f>
        <v>61</v>
      </c>
      <c r="T34" s="321">
        <f>+'7-a.  2011'!W27</f>
        <v>56</v>
      </c>
      <c r="U34" s="321">
        <f>+'7-a.  2011'!X27</f>
        <v>46</v>
      </c>
      <c r="V34" s="321">
        <f>+'7-a.  2011'!Y27</f>
        <v>45</v>
      </c>
      <c r="W34" s="321">
        <f>+'7-a.  2011'!Z27</f>
        <v>55</v>
      </c>
      <c r="X34" s="321">
        <f>+'7-a.  2011'!AA27</f>
        <v>26</v>
      </c>
      <c r="Y34" s="436">
        <v>1</v>
      </c>
      <c r="Z34" s="436"/>
      <c r="AA34" s="436"/>
      <c r="AB34" s="436"/>
      <c r="AC34" s="436"/>
      <c r="AD34" s="436"/>
      <c r="AE34" s="436"/>
      <c r="AF34" s="436"/>
      <c r="AG34" s="436"/>
      <c r="AH34" s="436"/>
      <c r="AI34" s="436"/>
      <c r="AJ34" s="436"/>
      <c r="AK34" s="436"/>
      <c r="AL34" s="436"/>
      <c r="AM34" s="322">
        <f>SUM(Y34:AL34)</f>
        <v>1</v>
      </c>
    </row>
    <row r="35" spans="1:39" s="309" customFormat="1" ht="15" outlineLevel="1">
      <c r="A35" s="544"/>
      <c r="B35" s="320" t="s">
        <v>216</v>
      </c>
      <c r="C35" s="317" t="s">
        <v>164</v>
      </c>
      <c r="D35" s="321">
        <v>85731</v>
      </c>
      <c r="E35" s="321">
        <f>+'7-b.  2012'!AX49</f>
        <v>85730.539380000002</v>
      </c>
      <c r="F35" s="321">
        <f>+'7-b.  2012'!AY49</f>
        <v>85730.539380000002</v>
      </c>
      <c r="G35" s="321">
        <f>+'7-b.  2012'!AZ49</f>
        <v>85730.539380000002</v>
      </c>
      <c r="H35" s="321">
        <f>+'7-b.  2012'!BA49</f>
        <v>85730.539380000002</v>
      </c>
      <c r="I35" s="321">
        <f>+'7-b.  2012'!BB49</f>
        <v>77904.486839999998</v>
      </c>
      <c r="J35" s="321">
        <f>+'7-b.  2012'!BC49</f>
        <v>42059.787600000003</v>
      </c>
      <c r="K35" s="321">
        <f>+'7-b.  2012'!BD49</f>
        <v>42051.218979999998</v>
      </c>
      <c r="L35" s="321">
        <f>+'7-b.  2012'!BE49</f>
        <v>42051.218979999998</v>
      </c>
      <c r="M35" s="321">
        <f>+'7-b.  2012'!BF49</f>
        <v>9276.8243669999993</v>
      </c>
      <c r="N35" s="494"/>
      <c r="O35" s="686">
        <v>4</v>
      </c>
      <c r="P35" s="321">
        <f>+'7-b.  2012'!S49</f>
        <v>4.235267973</v>
      </c>
      <c r="Q35" s="321">
        <f>+'7-b.  2012'!T49</f>
        <v>4.2352679999999996</v>
      </c>
      <c r="R35" s="321">
        <f>+'7-b.  2012'!U49</f>
        <v>4.2352679999999996</v>
      </c>
      <c r="S35" s="321">
        <f>+'7-b.  2012'!V49</f>
        <v>4.2352679999999996</v>
      </c>
      <c r="T35" s="321">
        <f>+'7-b.  2012'!W49</f>
        <v>3.8728986999999999</v>
      </c>
      <c r="U35" s="321">
        <f>+'7-b.  2012'!X49</f>
        <v>2.2131832999999999</v>
      </c>
      <c r="V35" s="321">
        <f>+'7-b.  2012'!Y49</f>
        <v>2.2122052000000001</v>
      </c>
      <c r="W35" s="321">
        <f>+'7-b.  2012'!Z49</f>
        <v>2.2122052000000001</v>
      </c>
      <c r="X35" s="321">
        <f>+'7-b.  2012'!AA49</f>
        <v>0.69465399999999999</v>
      </c>
      <c r="Y35" s="437">
        <f>Y34</f>
        <v>1</v>
      </c>
      <c r="Z35" s="437">
        <f>Z34</f>
        <v>0</v>
      </c>
      <c r="AA35" s="437">
        <f t="shared" ref="AA35:AL35" si="4">AA34</f>
        <v>0</v>
      </c>
      <c r="AB35" s="437">
        <f t="shared" si="4"/>
        <v>0</v>
      </c>
      <c r="AC35" s="437">
        <f t="shared" si="4"/>
        <v>0</v>
      </c>
      <c r="AD35" s="437">
        <f t="shared" si="4"/>
        <v>0</v>
      </c>
      <c r="AE35" s="437">
        <f t="shared" si="4"/>
        <v>0</v>
      </c>
      <c r="AF35" s="437">
        <f t="shared" si="4"/>
        <v>0</v>
      </c>
      <c r="AG35" s="437">
        <f t="shared" si="4"/>
        <v>0</v>
      </c>
      <c r="AH35" s="437">
        <f t="shared" si="4"/>
        <v>0</v>
      </c>
      <c r="AI35" s="437">
        <f t="shared" si="4"/>
        <v>0</v>
      </c>
      <c r="AJ35" s="437">
        <f t="shared" si="4"/>
        <v>0</v>
      </c>
      <c r="AK35" s="437">
        <f t="shared" si="4"/>
        <v>0</v>
      </c>
      <c r="AL35" s="437">
        <f t="shared" si="4"/>
        <v>0</v>
      </c>
      <c r="AM35" s="323"/>
    </row>
    <row r="36" spans="1:39" s="309" customFormat="1" ht="15" outlineLevel="1">
      <c r="A36" s="544"/>
      <c r="B36" s="320"/>
      <c r="C36" s="331"/>
      <c r="D36" s="330"/>
      <c r="E36" s="330"/>
      <c r="F36" s="330"/>
      <c r="G36" s="330"/>
      <c r="H36" s="330"/>
      <c r="I36" s="330"/>
      <c r="J36" s="330"/>
      <c r="K36" s="330"/>
      <c r="L36" s="330"/>
      <c r="M36" s="330"/>
      <c r="N36" s="317"/>
      <c r="O36" s="330"/>
      <c r="P36" s="330"/>
      <c r="Q36" s="330"/>
      <c r="R36" s="330"/>
      <c r="S36" s="330"/>
      <c r="T36" s="330"/>
      <c r="U36" s="330"/>
      <c r="V36" s="330"/>
      <c r="W36" s="330"/>
      <c r="X36" s="330"/>
      <c r="Y36" s="438"/>
      <c r="Z36" s="438"/>
      <c r="AA36" s="438"/>
      <c r="AB36" s="438"/>
      <c r="AC36" s="438"/>
      <c r="AD36" s="438"/>
      <c r="AE36" s="438"/>
      <c r="AF36" s="438"/>
      <c r="AG36" s="438"/>
      <c r="AH36" s="438"/>
      <c r="AI36" s="438"/>
      <c r="AJ36" s="438"/>
      <c r="AK36" s="438"/>
      <c r="AL36" s="438"/>
      <c r="AM36" s="332"/>
    </row>
    <row r="37" spans="1:39" s="309" customFormat="1" ht="15" outlineLevel="1">
      <c r="A37" s="544">
        <v>6</v>
      </c>
      <c r="B37" s="320" t="s">
        <v>6</v>
      </c>
      <c r="C37" s="317" t="s">
        <v>25</v>
      </c>
      <c r="D37" s="321">
        <v>87</v>
      </c>
      <c r="E37" s="321">
        <f>+'7-a.  2011'!AX31</f>
        <v>87</v>
      </c>
      <c r="F37" s="321">
        <f>+'7-a.  2011'!AY31</f>
        <v>87</v>
      </c>
      <c r="G37" s="321">
        <f>+'7-a.  2011'!AZ31</f>
        <v>87</v>
      </c>
      <c r="H37" s="321">
        <f>+'7-a.  2011'!BA31</f>
        <v>87</v>
      </c>
      <c r="I37" s="321">
        <f>+'7-a.  2011'!BB31</f>
        <v>87</v>
      </c>
      <c r="J37" s="321">
        <f>+'7-a.  2011'!BC31</f>
        <v>49</v>
      </c>
      <c r="K37" s="321">
        <f>+'7-a.  2011'!BD31</f>
        <v>49</v>
      </c>
      <c r="L37" s="321">
        <f>+'7-a.  2011'!BE31</f>
        <v>49</v>
      </c>
      <c r="M37" s="321">
        <f>+'7-a.  2011'!BF31</f>
        <v>12</v>
      </c>
      <c r="N37" s="317"/>
      <c r="O37" s="321"/>
      <c r="P37" s="321">
        <f>+'7-a.  2011'!S31</f>
        <v>0</v>
      </c>
      <c r="Q37" s="321">
        <f>+'7-a.  2011'!T31</f>
        <v>0</v>
      </c>
      <c r="R37" s="321">
        <f>+'7-a.  2011'!U31</f>
        <v>0</v>
      </c>
      <c r="S37" s="321">
        <f>+'7-a.  2011'!V31</f>
        <v>0</v>
      </c>
      <c r="T37" s="321">
        <f>+'7-a.  2011'!W31</f>
        <v>0</v>
      </c>
      <c r="U37" s="321">
        <f>+'7-a.  2011'!X31</f>
        <v>0</v>
      </c>
      <c r="V37" s="321">
        <f>+'7-a.  2011'!Y31</f>
        <v>0</v>
      </c>
      <c r="W37" s="321">
        <f>+'7-a.  2011'!Z31</f>
        <v>0</v>
      </c>
      <c r="X37" s="321">
        <f>+'7-a.  2011'!AA31</f>
        <v>0</v>
      </c>
      <c r="Y37" s="436">
        <v>1</v>
      </c>
      <c r="Z37" s="436"/>
      <c r="AA37" s="436"/>
      <c r="AB37" s="436"/>
      <c r="AC37" s="436"/>
      <c r="AD37" s="436"/>
      <c r="AE37" s="436"/>
      <c r="AF37" s="436"/>
      <c r="AG37" s="436"/>
      <c r="AH37" s="436"/>
      <c r="AI37" s="436"/>
      <c r="AJ37" s="436"/>
      <c r="AK37" s="436"/>
      <c r="AL37" s="436"/>
      <c r="AM37" s="322">
        <f>SUM(Y37:AL37)</f>
        <v>1</v>
      </c>
    </row>
    <row r="38" spans="1:39" s="309" customFormat="1" ht="15" outlineLevel="1">
      <c r="A38" s="544"/>
      <c r="B38" s="320" t="s">
        <v>216</v>
      </c>
      <c r="C38" s="317" t="s">
        <v>164</v>
      </c>
      <c r="D38" s="321"/>
      <c r="E38" s="321"/>
      <c r="F38" s="321"/>
      <c r="G38" s="321"/>
      <c r="H38" s="321"/>
      <c r="I38" s="321"/>
      <c r="J38" s="321"/>
      <c r="K38" s="321"/>
      <c r="L38" s="321"/>
      <c r="M38" s="321"/>
      <c r="N38" s="494"/>
      <c r="O38" s="321"/>
      <c r="P38" s="321"/>
      <c r="Q38" s="321"/>
      <c r="R38" s="321"/>
      <c r="S38" s="321"/>
      <c r="T38" s="321"/>
      <c r="U38" s="321"/>
      <c r="V38" s="321"/>
      <c r="W38" s="321"/>
      <c r="X38" s="321"/>
      <c r="Y38" s="437">
        <f>Y37</f>
        <v>1</v>
      </c>
      <c r="Z38" s="437">
        <f>Z37</f>
        <v>0</v>
      </c>
      <c r="AA38" s="437">
        <f t="shared" ref="AA38:AL38" si="5">AA37</f>
        <v>0</v>
      </c>
      <c r="AB38" s="437">
        <f t="shared" si="5"/>
        <v>0</v>
      </c>
      <c r="AC38" s="437">
        <f t="shared" si="5"/>
        <v>0</v>
      </c>
      <c r="AD38" s="437">
        <f t="shared" si="5"/>
        <v>0</v>
      </c>
      <c r="AE38" s="437">
        <f t="shared" si="5"/>
        <v>0</v>
      </c>
      <c r="AF38" s="437">
        <f t="shared" si="5"/>
        <v>0</v>
      </c>
      <c r="AG38" s="437">
        <f t="shared" si="5"/>
        <v>0</v>
      </c>
      <c r="AH38" s="437">
        <f t="shared" si="5"/>
        <v>0</v>
      </c>
      <c r="AI38" s="437">
        <f t="shared" si="5"/>
        <v>0</v>
      </c>
      <c r="AJ38" s="437">
        <f t="shared" si="5"/>
        <v>0</v>
      </c>
      <c r="AK38" s="437">
        <f t="shared" si="5"/>
        <v>0</v>
      </c>
      <c r="AL38" s="437">
        <f t="shared" si="5"/>
        <v>0</v>
      </c>
      <c r="AM38" s="323"/>
    </row>
    <row r="39" spans="1:39" s="309" customFormat="1" ht="15" outlineLevel="1">
      <c r="A39" s="544"/>
      <c r="B39" s="320"/>
      <c r="C39" s="331"/>
      <c r="D39" s="330"/>
      <c r="E39" s="330"/>
      <c r="F39" s="330"/>
      <c r="G39" s="330"/>
      <c r="H39" s="330"/>
      <c r="I39" s="330"/>
      <c r="J39" s="330"/>
      <c r="K39" s="330"/>
      <c r="L39" s="330"/>
      <c r="M39" s="330"/>
      <c r="N39" s="317"/>
      <c r="O39" s="330"/>
      <c r="P39" s="330"/>
      <c r="Q39" s="330"/>
      <c r="R39" s="330"/>
      <c r="S39" s="330"/>
      <c r="T39" s="330"/>
      <c r="U39" s="330"/>
      <c r="V39" s="330"/>
      <c r="W39" s="330"/>
      <c r="X39" s="330"/>
      <c r="Y39" s="438"/>
      <c r="Z39" s="438"/>
      <c r="AA39" s="438"/>
      <c r="AB39" s="438"/>
      <c r="AC39" s="438"/>
      <c r="AD39" s="438"/>
      <c r="AE39" s="438"/>
      <c r="AF39" s="438"/>
      <c r="AG39" s="438"/>
      <c r="AH39" s="438"/>
      <c r="AI39" s="438"/>
      <c r="AJ39" s="438"/>
      <c r="AK39" s="438"/>
      <c r="AL39" s="438"/>
      <c r="AM39" s="332"/>
    </row>
    <row r="40" spans="1:39" s="309" customFormat="1" ht="15" outlineLevel="1">
      <c r="A40" s="544">
        <v>7</v>
      </c>
      <c r="B40" s="320" t="s">
        <v>42</v>
      </c>
      <c r="C40" s="317" t="s">
        <v>25</v>
      </c>
      <c r="D40" s="321">
        <v>773</v>
      </c>
      <c r="E40" s="321"/>
      <c r="F40" s="321"/>
      <c r="G40" s="321"/>
      <c r="H40" s="321"/>
      <c r="I40" s="321"/>
      <c r="J40" s="321"/>
      <c r="K40" s="321"/>
      <c r="L40" s="321"/>
      <c r="M40" s="321"/>
      <c r="N40" s="317"/>
      <c r="O40" s="684">
        <v>298</v>
      </c>
      <c r="P40" s="321" t="str">
        <f>+'7-a.  2011'!S30</f>
        <v xml:space="preserve">                  -  </v>
      </c>
      <c r="Q40" s="321" t="str">
        <f>+'7-a.  2011'!T30</f>
        <v xml:space="preserve">                                  -  </v>
      </c>
      <c r="R40" s="321" t="str">
        <f>+'7-a.  2011'!U30</f>
        <v xml:space="preserve">                                  -  </v>
      </c>
      <c r="S40" s="321" t="str">
        <f>+'7-a.  2011'!V30</f>
        <v xml:space="preserve">                                  -  </v>
      </c>
      <c r="T40" s="321" t="str">
        <f>+'7-a.  2011'!W30</f>
        <v xml:space="preserve">          -  </v>
      </c>
      <c r="U40" s="321" t="str">
        <f>+'7-a.  2011'!X30</f>
        <v xml:space="preserve">          -  </v>
      </c>
      <c r="V40" s="321" t="str">
        <f>+'7-a.  2011'!Y30</f>
        <v xml:space="preserve">          -  </v>
      </c>
      <c r="W40" s="321" t="str">
        <f>+'7-a.  2011'!Z30</f>
        <v xml:space="preserve">          -  </v>
      </c>
      <c r="X40" s="321" t="str">
        <f>+'7-a.  2011'!AA30</f>
        <v xml:space="preserve">                  -  </v>
      </c>
      <c r="Y40" s="436">
        <v>1</v>
      </c>
      <c r="Z40" s="436"/>
      <c r="AA40" s="436"/>
      <c r="AB40" s="436"/>
      <c r="AC40" s="436"/>
      <c r="AD40" s="436"/>
      <c r="AE40" s="436"/>
      <c r="AF40" s="436"/>
      <c r="AG40" s="436"/>
      <c r="AH40" s="436"/>
      <c r="AI40" s="436"/>
      <c r="AJ40" s="436"/>
      <c r="AK40" s="436"/>
      <c r="AL40" s="436"/>
      <c r="AM40" s="322">
        <f>SUM(Y40:AL40)</f>
        <v>1</v>
      </c>
    </row>
    <row r="41" spans="1:39" s="309" customFormat="1" ht="15" outlineLevel="1">
      <c r="A41" s="544"/>
      <c r="B41" s="320" t="s">
        <v>216</v>
      </c>
      <c r="C41" s="317" t="s">
        <v>164</v>
      </c>
      <c r="D41" s="321"/>
      <c r="E41" s="321"/>
      <c r="F41" s="321"/>
      <c r="G41" s="321"/>
      <c r="H41" s="321"/>
      <c r="I41" s="321"/>
      <c r="J41" s="321"/>
      <c r="K41" s="321"/>
      <c r="L41" s="321"/>
      <c r="M41" s="321"/>
      <c r="N41" s="317"/>
      <c r="O41" s="321"/>
      <c r="P41" s="321"/>
      <c r="Q41" s="321"/>
      <c r="R41" s="321"/>
      <c r="S41" s="321"/>
      <c r="T41" s="321"/>
      <c r="U41" s="321"/>
      <c r="V41" s="321"/>
      <c r="W41" s="321"/>
      <c r="X41" s="321"/>
      <c r="Y41" s="437">
        <f>Y40</f>
        <v>1</v>
      </c>
      <c r="Z41" s="437">
        <f>Z40</f>
        <v>0</v>
      </c>
      <c r="AA41" s="437">
        <f t="shared" ref="AA41:AL41" si="6">AA40</f>
        <v>0</v>
      </c>
      <c r="AB41" s="437">
        <f t="shared" si="6"/>
        <v>0</v>
      </c>
      <c r="AC41" s="437">
        <f t="shared" si="6"/>
        <v>0</v>
      </c>
      <c r="AD41" s="437">
        <f t="shared" si="6"/>
        <v>0</v>
      </c>
      <c r="AE41" s="437">
        <f t="shared" si="6"/>
        <v>0</v>
      </c>
      <c r="AF41" s="437">
        <f t="shared" si="6"/>
        <v>0</v>
      </c>
      <c r="AG41" s="437">
        <f t="shared" si="6"/>
        <v>0</v>
      </c>
      <c r="AH41" s="437">
        <f t="shared" si="6"/>
        <v>0</v>
      </c>
      <c r="AI41" s="437">
        <f t="shared" si="6"/>
        <v>0</v>
      </c>
      <c r="AJ41" s="437">
        <f t="shared" si="6"/>
        <v>0</v>
      </c>
      <c r="AK41" s="437">
        <f t="shared" si="6"/>
        <v>0</v>
      </c>
      <c r="AL41" s="437">
        <f t="shared" si="6"/>
        <v>0</v>
      </c>
      <c r="AM41" s="323"/>
    </row>
    <row r="42" spans="1:39" s="309" customFormat="1" ht="15" outlineLevel="1">
      <c r="A42" s="544"/>
      <c r="B42" s="320"/>
      <c r="C42" s="331"/>
      <c r="D42" s="330"/>
      <c r="E42" s="330"/>
      <c r="F42" s="330"/>
      <c r="G42" s="330"/>
      <c r="H42" s="330"/>
      <c r="I42" s="330"/>
      <c r="J42" s="330"/>
      <c r="K42" s="330"/>
      <c r="L42" s="330"/>
      <c r="M42" s="330"/>
      <c r="N42" s="317"/>
      <c r="O42" s="330"/>
      <c r="P42" s="330"/>
      <c r="Q42" s="330"/>
      <c r="R42" s="330"/>
      <c r="S42" s="330"/>
      <c r="T42" s="330"/>
      <c r="U42" s="330"/>
      <c r="V42" s="330"/>
      <c r="W42" s="330"/>
      <c r="X42" s="330"/>
      <c r="Y42" s="438"/>
      <c r="Z42" s="438"/>
      <c r="AA42" s="438"/>
      <c r="AB42" s="438"/>
      <c r="AC42" s="438"/>
      <c r="AD42" s="438"/>
      <c r="AE42" s="438"/>
      <c r="AF42" s="438"/>
      <c r="AG42" s="438"/>
      <c r="AH42" s="438"/>
      <c r="AI42" s="438"/>
      <c r="AJ42" s="438"/>
      <c r="AK42" s="438"/>
      <c r="AL42" s="438"/>
      <c r="AM42" s="332"/>
    </row>
    <row r="43" spans="1:39" s="309" customFormat="1" ht="15" outlineLevel="1">
      <c r="A43" s="544">
        <v>8</v>
      </c>
      <c r="B43" s="320" t="s">
        <v>498</v>
      </c>
      <c r="C43" s="317" t="s">
        <v>25</v>
      </c>
      <c r="D43" s="321"/>
      <c r="E43" s="321"/>
      <c r="F43" s="321"/>
      <c r="G43" s="321"/>
      <c r="H43" s="321"/>
      <c r="I43" s="321"/>
      <c r="J43" s="321"/>
      <c r="K43" s="321"/>
      <c r="L43" s="321"/>
      <c r="M43" s="321"/>
      <c r="N43" s="317"/>
      <c r="O43" s="321"/>
      <c r="P43" s="321"/>
      <c r="Q43" s="321"/>
      <c r="R43" s="321"/>
      <c r="S43" s="321"/>
      <c r="T43" s="321"/>
      <c r="U43" s="321"/>
      <c r="V43" s="321"/>
      <c r="W43" s="321"/>
      <c r="X43" s="321"/>
      <c r="Y43" s="436"/>
      <c r="Z43" s="436"/>
      <c r="AA43" s="436"/>
      <c r="AB43" s="436"/>
      <c r="AC43" s="436"/>
      <c r="AD43" s="436"/>
      <c r="AE43" s="436"/>
      <c r="AF43" s="436"/>
      <c r="AG43" s="436"/>
      <c r="AH43" s="436"/>
      <c r="AI43" s="436"/>
      <c r="AJ43" s="436"/>
      <c r="AK43" s="436"/>
      <c r="AL43" s="436"/>
      <c r="AM43" s="322">
        <f>SUM(Y43:AL43)</f>
        <v>0</v>
      </c>
    </row>
    <row r="44" spans="1:39" s="309" customFormat="1" ht="15" outlineLevel="1">
      <c r="A44" s="544"/>
      <c r="B44" s="320" t="s">
        <v>216</v>
      </c>
      <c r="C44" s="317" t="s">
        <v>164</v>
      </c>
      <c r="D44" s="321"/>
      <c r="E44" s="321"/>
      <c r="F44" s="321"/>
      <c r="G44" s="321"/>
      <c r="H44" s="321"/>
      <c r="I44" s="321"/>
      <c r="J44" s="321"/>
      <c r="K44" s="321"/>
      <c r="L44" s="321"/>
      <c r="M44" s="321"/>
      <c r="N44" s="317"/>
      <c r="O44" s="321"/>
      <c r="P44" s="321"/>
      <c r="Q44" s="321"/>
      <c r="R44" s="321"/>
      <c r="S44" s="321"/>
      <c r="T44" s="321"/>
      <c r="U44" s="321"/>
      <c r="V44" s="321"/>
      <c r="W44" s="321"/>
      <c r="X44" s="321"/>
      <c r="Y44" s="437">
        <f>Y43</f>
        <v>0</v>
      </c>
      <c r="Z44" s="437">
        <f>Z43</f>
        <v>0</v>
      </c>
      <c r="AA44" s="437">
        <f t="shared" ref="AA44:AL44" si="7">AA43</f>
        <v>0</v>
      </c>
      <c r="AB44" s="437">
        <f t="shared" si="7"/>
        <v>0</v>
      </c>
      <c r="AC44" s="437">
        <f t="shared" si="7"/>
        <v>0</v>
      </c>
      <c r="AD44" s="437">
        <f t="shared" si="7"/>
        <v>0</v>
      </c>
      <c r="AE44" s="437">
        <f t="shared" si="7"/>
        <v>0</v>
      </c>
      <c r="AF44" s="437">
        <f t="shared" si="7"/>
        <v>0</v>
      </c>
      <c r="AG44" s="437">
        <f t="shared" si="7"/>
        <v>0</v>
      </c>
      <c r="AH44" s="437">
        <f t="shared" si="7"/>
        <v>0</v>
      </c>
      <c r="AI44" s="437">
        <f t="shared" si="7"/>
        <v>0</v>
      </c>
      <c r="AJ44" s="437">
        <f t="shared" si="7"/>
        <v>0</v>
      </c>
      <c r="AK44" s="437">
        <f t="shared" si="7"/>
        <v>0</v>
      </c>
      <c r="AL44" s="437">
        <f t="shared" si="7"/>
        <v>0</v>
      </c>
      <c r="AM44" s="323"/>
    </row>
    <row r="45" spans="1:39" s="309" customFormat="1" ht="15" outlineLevel="1">
      <c r="A45" s="544"/>
      <c r="B45" s="320"/>
      <c r="C45" s="331"/>
      <c r="D45" s="330"/>
      <c r="E45" s="330"/>
      <c r="F45" s="330"/>
      <c r="G45" s="330"/>
      <c r="H45" s="330"/>
      <c r="I45" s="330"/>
      <c r="J45" s="330"/>
      <c r="K45" s="330"/>
      <c r="L45" s="330"/>
      <c r="M45" s="330"/>
      <c r="N45" s="317"/>
      <c r="O45" s="330"/>
      <c r="P45" s="330"/>
      <c r="Q45" s="330"/>
      <c r="R45" s="330"/>
      <c r="S45" s="330"/>
      <c r="T45" s="330"/>
      <c r="U45" s="330"/>
      <c r="V45" s="330"/>
      <c r="W45" s="330"/>
      <c r="X45" s="330"/>
      <c r="Y45" s="438"/>
      <c r="Z45" s="438"/>
      <c r="AA45" s="438"/>
      <c r="AB45" s="438"/>
      <c r="AC45" s="438"/>
      <c r="AD45" s="438"/>
      <c r="AE45" s="438"/>
      <c r="AF45" s="438"/>
      <c r="AG45" s="438"/>
      <c r="AH45" s="438"/>
      <c r="AI45" s="438"/>
      <c r="AJ45" s="438"/>
      <c r="AK45" s="438"/>
      <c r="AL45" s="438"/>
      <c r="AM45" s="332"/>
    </row>
    <row r="46" spans="1:39" s="309" customFormat="1" ht="15" outlineLevel="1">
      <c r="A46" s="544">
        <v>9</v>
      </c>
      <c r="B46" s="320" t="s">
        <v>7</v>
      </c>
      <c r="C46" s="317" t="s">
        <v>25</v>
      </c>
      <c r="D46" s="321"/>
      <c r="E46" s="321"/>
      <c r="F46" s="321"/>
      <c r="G46" s="321"/>
      <c r="H46" s="321"/>
      <c r="I46" s="321"/>
      <c r="J46" s="321"/>
      <c r="K46" s="321"/>
      <c r="L46" s="321"/>
      <c r="M46" s="321"/>
      <c r="N46" s="317"/>
      <c r="O46" s="321"/>
      <c r="P46" s="321"/>
      <c r="Q46" s="321"/>
      <c r="R46" s="321"/>
      <c r="S46" s="321"/>
      <c r="T46" s="321"/>
      <c r="U46" s="321"/>
      <c r="V46" s="321"/>
      <c r="W46" s="321"/>
      <c r="X46" s="321"/>
      <c r="Y46" s="436"/>
      <c r="Z46" s="436"/>
      <c r="AA46" s="436"/>
      <c r="AB46" s="436"/>
      <c r="AC46" s="436"/>
      <c r="AD46" s="436"/>
      <c r="AE46" s="436"/>
      <c r="AF46" s="436"/>
      <c r="AG46" s="436"/>
      <c r="AH46" s="436"/>
      <c r="AI46" s="436"/>
      <c r="AJ46" s="436"/>
      <c r="AK46" s="436"/>
      <c r="AL46" s="436"/>
      <c r="AM46" s="322">
        <f>SUM(Y46:AL46)</f>
        <v>0</v>
      </c>
    </row>
    <row r="47" spans="1:39" s="309" customFormat="1" ht="15" outlineLevel="1">
      <c r="A47" s="544"/>
      <c r="B47" s="320" t="s">
        <v>216</v>
      </c>
      <c r="C47" s="317" t="s">
        <v>164</v>
      </c>
      <c r="D47" s="321"/>
      <c r="E47" s="321"/>
      <c r="F47" s="321"/>
      <c r="G47" s="321"/>
      <c r="H47" s="321"/>
      <c r="I47" s="321"/>
      <c r="J47" s="321"/>
      <c r="K47" s="321"/>
      <c r="L47" s="321"/>
      <c r="M47" s="321"/>
      <c r="N47" s="317"/>
      <c r="O47" s="321"/>
      <c r="P47" s="321"/>
      <c r="Q47" s="321"/>
      <c r="R47" s="321"/>
      <c r="S47" s="321"/>
      <c r="T47" s="321"/>
      <c r="U47" s="321"/>
      <c r="V47" s="321"/>
      <c r="W47" s="321"/>
      <c r="X47" s="321"/>
      <c r="Y47" s="437">
        <f>Y46</f>
        <v>0</v>
      </c>
      <c r="Z47" s="437">
        <f>Z46</f>
        <v>0</v>
      </c>
      <c r="AA47" s="437">
        <f t="shared" ref="AA47:AL47" si="8">AA46</f>
        <v>0</v>
      </c>
      <c r="AB47" s="437">
        <f t="shared" si="8"/>
        <v>0</v>
      </c>
      <c r="AC47" s="437">
        <f t="shared" si="8"/>
        <v>0</v>
      </c>
      <c r="AD47" s="437">
        <f t="shared" si="8"/>
        <v>0</v>
      </c>
      <c r="AE47" s="437">
        <f t="shared" si="8"/>
        <v>0</v>
      </c>
      <c r="AF47" s="437">
        <f t="shared" si="8"/>
        <v>0</v>
      </c>
      <c r="AG47" s="437">
        <f t="shared" si="8"/>
        <v>0</v>
      </c>
      <c r="AH47" s="437">
        <f t="shared" si="8"/>
        <v>0</v>
      </c>
      <c r="AI47" s="437">
        <f t="shared" si="8"/>
        <v>0</v>
      </c>
      <c r="AJ47" s="437">
        <f t="shared" si="8"/>
        <v>0</v>
      </c>
      <c r="AK47" s="437">
        <f t="shared" si="8"/>
        <v>0</v>
      </c>
      <c r="AL47" s="437">
        <f t="shared" si="8"/>
        <v>0</v>
      </c>
      <c r="AM47" s="323"/>
    </row>
    <row r="48" spans="1:39" s="309" customFormat="1" ht="15" outlineLevel="1">
      <c r="A48" s="544"/>
      <c r="B48" s="333"/>
      <c r="C48" s="334"/>
      <c r="D48" s="317"/>
      <c r="E48" s="317"/>
      <c r="F48" s="317"/>
      <c r="G48" s="317"/>
      <c r="H48" s="317"/>
      <c r="I48" s="317"/>
      <c r="J48" s="317"/>
      <c r="K48" s="317"/>
      <c r="L48" s="317"/>
      <c r="M48" s="317"/>
      <c r="N48" s="317"/>
      <c r="O48" s="317"/>
      <c r="P48" s="317"/>
      <c r="Q48" s="317"/>
      <c r="R48" s="317"/>
      <c r="S48" s="317"/>
      <c r="T48" s="317"/>
      <c r="U48" s="317"/>
      <c r="V48" s="317"/>
      <c r="W48" s="317"/>
      <c r="X48" s="317"/>
      <c r="Y48" s="438"/>
      <c r="Z48" s="438"/>
      <c r="AA48" s="438"/>
      <c r="AB48" s="438"/>
      <c r="AC48" s="438"/>
      <c r="AD48" s="438"/>
      <c r="AE48" s="438"/>
      <c r="AF48" s="438"/>
      <c r="AG48" s="438"/>
      <c r="AH48" s="438"/>
      <c r="AI48" s="438"/>
      <c r="AJ48" s="438"/>
      <c r="AK48" s="438"/>
      <c r="AL48" s="438"/>
      <c r="AM48" s="332"/>
    </row>
    <row r="49" spans="1:42" s="319" customFormat="1" ht="15.75" outlineLevel="1">
      <c r="A49" s="545"/>
      <c r="B49" s="314" t="s">
        <v>8</v>
      </c>
      <c r="C49" s="315"/>
      <c r="D49" s="315"/>
      <c r="E49" s="315"/>
      <c r="F49" s="315"/>
      <c r="G49" s="315"/>
      <c r="H49" s="315"/>
      <c r="I49" s="315"/>
      <c r="J49" s="315"/>
      <c r="K49" s="315"/>
      <c r="L49" s="315"/>
      <c r="M49" s="315"/>
      <c r="N49" s="317"/>
      <c r="O49" s="315"/>
      <c r="P49" s="315"/>
      <c r="Q49" s="315"/>
      <c r="R49" s="315"/>
      <c r="S49" s="315"/>
      <c r="T49" s="315"/>
      <c r="U49" s="315"/>
      <c r="V49" s="315"/>
      <c r="W49" s="315"/>
      <c r="X49" s="315"/>
      <c r="Y49" s="440"/>
      <c r="Z49" s="440"/>
      <c r="AA49" s="440"/>
      <c r="AB49" s="440"/>
      <c r="AC49" s="440"/>
      <c r="AD49" s="440"/>
      <c r="AE49" s="440"/>
      <c r="AF49" s="440"/>
      <c r="AG49" s="440"/>
      <c r="AH49" s="440"/>
      <c r="AI49" s="440"/>
      <c r="AJ49" s="440"/>
      <c r="AK49" s="440"/>
      <c r="AL49" s="440"/>
      <c r="AM49" s="318"/>
      <c r="AO49" s="335"/>
      <c r="AP49" s="335"/>
    </row>
    <row r="50" spans="1:42" s="309" customFormat="1" ht="15" outlineLevel="1">
      <c r="A50" s="544">
        <v>10</v>
      </c>
      <c r="B50" s="336" t="s">
        <v>22</v>
      </c>
      <c r="C50" s="317" t="s">
        <v>25</v>
      </c>
      <c r="D50" s="321">
        <v>12075272</v>
      </c>
      <c r="E50" s="321">
        <f>+'7-a.  2011'!AX34</f>
        <v>12075272</v>
      </c>
      <c r="F50" s="321">
        <f>+'7-a.  2011'!AY34</f>
        <v>12075272</v>
      </c>
      <c r="G50" s="321">
        <f>+'7-a.  2011'!AZ34</f>
        <v>12075272</v>
      </c>
      <c r="H50" s="321">
        <f>+'7-a.  2011'!BA34</f>
        <v>12075272</v>
      </c>
      <c r="I50" s="321">
        <f>+'7-a.  2011'!BB34</f>
        <v>12075272</v>
      </c>
      <c r="J50" s="321">
        <f>+'7-a.  2011'!BC34</f>
        <v>12075272</v>
      </c>
      <c r="K50" s="321">
        <f>+'7-a.  2011'!BD34</f>
        <v>12075272</v>
      </c>
      <c r="L50" s="321">
        <f>+'7-a.  2011'!BE34</f>
        <v>9675568</v>
      </c>
      <c r="M50" s="321">
        <f>+'7-a.  2011'!BF34</f>
        <v>9675568</v>
      </c>
      <c r="N50" s="321">
        <v>12</v>
      </c>
      <c r="O50" s="321">
        <v>2236</v>
      </c>
      <c r="P50" s="321">
        <f>+'7-a.  2011'!S34</f>
        <v>2236</v>
      </c>
      <c r="Q50" s="321">
        <f>+'7-a.  2011'!T34</f>
        <v>2236</v>
      </c>
      <c r="R50" s="321">
        <f>+'7-a.  2011'!U34</f>
        <v>2236</v>
      </c>
      <c r="S50" s="321">
        <f>+'7-a.  2011'!V34</f>
        <v>2236</v>
      </c>
      <c r="T50" s="321">
        <f>+'7-a.  2011'!W34</f>
        <v>2236</v>
      </c>
      <c r="U50" s="321">
        <f>+'7-a.  2011'!X34</f>
        <v>2236</v>
      </c>
      <c r="V50" s="321">
        <f>+'7-a.  2011'!Y34</f>
        <v>2236</v>
      </c>
      <c r="W50" s="321">
        <f>+'7-a.  2011'!Z34</f>
        <v>1733</v>
      </c>
      <c r="X50" s="321">
        <f>+'7-a.  2011'!AA34</f>
        <v>1733</v>
      </c>
      <c r="Y50" s="441"/>
      <c r="Z50" s="441">
        <v>0.19</v>
      </c>
      <c r="AA50" s="441">
        <v>0.63</v>
      </c>
      <c r="AB50" s="441">
        <v>0.26</v>
      </c>
      <c r="AC50" s="441">
        <v>0.01</v>
      </c>
      <c r="AD50" s="441"/>
      <c r="AE50" s="441"/>
      <c r="AF50" s="441"/>
      <c r="AG50" s="441"/>
      <c r="AH50" s="441"/>
      <c r="AI50" s="441"/>
      <c r="AJ50" s="441"/>
      <c r="AK50" s="441"/>
      <c r="AL50" s="441"/>
      <c r="AM50" s="322">
        <f>SUM(Y50:AL50)</f>
        <v>1.0900000000000001</v>
      </c>
    </row>
    <row r="51" spans="1:42" s="309" customFormat="1" ht="15" outlineLevel="1">
      <c r="A51" s="544"/>
      <c r="B51" s="320" t="s">
        <v>216</v>
      </c>
      <c r="C51" s="317" t="s">
        <v>164</v>
      </c>
      <c r="D51" s="321">
        <v>1702657</v>
      </c>
      <c r="E51" s="321">
        <f>+'7-b.  2012'!AX44</f>
        <v>1702656.7509999999</v>
      </c>
      <c r="F51" s="321">
        <f>+'7-b.  2012'!AY44</f>
        <v>1702656.7509999999</v>
      </c>
      <c r="G51" s="321">
        <f>+'7-b.  2012'!AZ44</f>
        <v>1702656.7509999999</v>
      </c>
      <c r="H51" s="321">
        <f>+'7-b.  2012'!BA44</f>
        <v>1702656.7509999999</v>
      </c>
      <c r="I51" s="321">
        <f>+'7-b.  2012'!BB44</f>
        <v>1530308.145</v>
      </c>
      <c r="J51" s="321">
        <f>+'7-b.  2012'!BC44</f>
        <v>1276471.2350000001</v>
      </c>
      <c r="K51" s="321">
        <f>+'7-b.  2012'!BD44</f>
        <v>756134.28870000003</v>
      </c>
      <c r="L51" s="321">
        <f>+'7-b.  2012'!BE44</f>
        <v>726513.36289999995</v>
      </c>
      <c r="M51" s="321">
        <f>+'7-b.  2012'!BF44</f>
        <v>726513.36289999995</v>
      </c>
      <c r="N51" s="321">
        <f>N50</f>
        <v>12</v>
      </c>
      <c r="O51" s="321">
        <v>464</v>
      </c>
      <c r="P51" s="321">
        <f>+'7-b.  2012'!S44</f>
        <v>463.570539</v>
      </c>
      <c r="Q51" s="321">
        <f>+'7-b.  2012'!T44</f>
        <v>463.57053999999999</v>
      </c>
      <c r="R51" s="321">
        <f>+'7-b.  2012'!U44</f>
        <v>463.57053999999999</v>
      </c>
      <c r="S51" s="321">
        <f>+'7-b.  2012'!V44</f>
        <v>463.57053999999999</v>
      </c>
      <c r="T51" s="321">
        <f>+'7-b.  2012'!W44</f>
        <v>418.70438999999999</v>
      </c>
      <c r="U51" s="321">
        <f>+'7-b.  2012'!X44</f>
        <v>348.11506000000003</v>
      </c>
      <c r="V51" s="321">
        <f>+'7-b.  2012'!Y44</f>
        <v>182.35061999999999</v>
      </c>
      <c r="W51" s="321">
        <f>+'7-b.  2012'!Z44</f>
        <v>174.68422000000001</v>
      </c>
      <c r="X51" s="321">
        <f>+'7-b.  2012'!AA44</f>
        <v>174.68422000000001</v>
      </c>
      <c r="Y51" s="437">
        <f>Y50</f>
        <v>0</v>
      </c>
      <c r="Z51" s="437">
        <f>Z50</f>
        <v>0.19</v>
      </c>
      <c r="AA51" s="437">
        <f t="shared" ref="AA51:AL51" si="9">AA50</f>
        <v>0.63</v>
      </c>
      <c r="AB51" s="437">
        <f t="shared" si="9"/>
        <v>0.26</v>
      </c>
      <c r="AC51" s="437">
        <f t="shared" si="9"/>
        <v>0.01</v>
      </c>
      <c r="AD51" s="437">
        <f t="shared" si="9"/>
        <v>0</v>
      </c>
      <c r="AE51" s="437">
        <f t="shared" si="9"/>
        <v>0</v>
      </c>
      <c r="AF51" s="437">
        <f t="shared" si="9"/>
        <v>0</v>
      </c>
      <c r="AG51" s="437">
        <f t="shared" si="9"/>
        <v>0</v>
      </c>
      <c r="AH51" s="437">
        <f t="shared" si="9"/>
        <v>0</v>
      </c>
      <c r="AI51" s="437">
        <f t="shared" si="9"/>
        <v>0</v>
      </c>
      <c r="AJ51" s="437">
        <f t="shared" si="9"/>
        <v>0</v>
      </c>
      <c r="AK51" s="437">
        <f t="shared" si="9"/>
        <v>0</v>
      </c>
      <c r="AL51" s="437">
        <f t="shared" si="9"/>
        <v>0</v>
      </c>
      <c r="AM51" s="337"/>
    </row>
    <row r="52" spans="1:42" s="309" customFormat="1" ht="15" outlineLevel="1">
      <c r="A52" s="544"/>
      <c r="B52" s="336"/>
      <c r="C52" s="338"/>
      <c r="D52" s="317"/>
      <c r="E52" s="317"/>
      <c r="F52" s="317"/>
      <c r="G52" s="317"/>
      <c r="H52" s="317"/>
      <c r="I52" s="317"/>
      <c r="J52" s="317"/>
      <c r="K52" s="317"/>
      <c r="L52" s="317"/>
      <c r="M52" s="317"/>
      <c r="N52" s="317"/>
      <c r="O52" s="317"/>
      <c r="P52" s="317"/>
      <c r="Q52" s="317"/>
      <c r="R52" s="317"/>
      <c r="S52" s="317"/>
      <c r="T52" s="317"/>
      <c r="U52" s="317"/>
      <c r="V52" s="317"/>
      <c r="W52" s="317"/>
      <c r="X52" s="317"/>
      <c r="Y52" s="442"/>
      <c r="Z52" s="442"/>
      <c r="AA52" s="442"/>
      <c r="AB52" s="442"/>
      <c r="AC52" s="442"/>
      <c r="AD52" s="442"/>
      <c r="AE52" s="442"/>
      <c r="AF52" s="442"/>
      <c r="AG52" s="442"/>
      <c r="AH52" s="442"/>
      <c r="AI52" s="442"/>
      <c r="AJ52" s="442"/>
      <c r="AK52" s="442"/>
      <c r="AL52" s="442"/>
      <c r="AM52" s="339"/>
    </row>
    <row r="53" spans="1:42" s="309" customFormat="1" ht="15" outlineLevel="1">
      <c r="A53" s="544">
        <v>11</v>
      </c>
      <c r="B53" s="340" t="s">
        <v>21</v>
      </c>
      <c r="C53" s="317" t="s">
        <v>25</v>
      </c>
      <c r="D53" s="321">
        <v>8483296</v>
      </c>
      <c r="E53" s="321">
        <f>+'7-a.  2011'!AX33</f>
        <v>8481220</v>
      </c>
      <c r="F53" s="321">
        <f>+'7-a.  2011'!AY33</f>
        <v>8234295</v>
      </c>
      <c r="G53" s="321">
        <f>+'7-a.  2011'!AZ33</f>
        <v>7110797</v>
      </c>
      <c r="H53" s="321">
        <f>+'7-a.  2011'!BA33</f>
        <v>7110797</v>
      </c>
      <c r="I53" s="321">
        <f>+'7-a.  2011'!BB33</f>
        <v>7065244</v>
      </c>
      <c r="J53" s="321">
        <f>+'7-a.  2011'!BC33</f>
        <v>1115244</v>
      </c>
      <c r="K53" s="321">
        <f>+'7-a.  2011'!BD33</f>
        <v>1109301</v>
      </c>
      <c r="L53" s="321">
        <f>+'7-a.  2011'!BE33</f>
        <v>1109301</v>
      </c>
      <c r="M53" s="321">
        <f>+'7-a.  2011'!BF33</f>
        <v>1109301</v>
      </c>
      <c r="N53" s="321">
        <v>12</v>
      </c>
      <c r="O53" s="321">
        <v>3359</v>
      </c>
      <c r="P53" s="321">
        <f>+'7-a.  2011'!S33</f>
        <v>3359</v>
      </c>
      <c r="Q53" s="321">
        <f>+'7-a.  2011'!T33</f>
        <v>3274</v>
      </c>
      <c r="R53" s="321">
        <f>+'7-a.  2011'!U33</f>
        <v>2887</v>
      </c>
      <c r="S53" s="321">
        <f>+'7-a.  2011'!V33</f>
        <v>2887</v>
      </c>
      <c r="T53" s="321">
        <f>+'7-a.  2011'!W33</f>
        <v>2867</v>
      </c>
      <c r="U53" s="321">
        <f>+'7-a.  2011'!X33</f>
        <v>415</v>
      </c>
      <c r="V53" s="321">
        <f>+'7-a.  2011'!Y33</f>
        <v>407</v>
      </c>
      <c r="W53" s="321">
        <f>+'7-a.  2011'!Z33</f>
        <v>407</v>
      </c>
      <c r="X53" s="321">
        <f>+'7-a.  2011'!AA33</f>
        <v>407</v>
      </c>
      <c r="Y53" s="441"/>
      <c r="Z53" s="441">
        <v>1</v>
      </c>
      <c r="AA53" s="441"/>
      <c r="AB53" s="441"/>
      <c r="AC53" s="441"/>
      <c r="AD53" s="441"/>
      <c r="AE53" s="441"/>
      <c r="AF53" s="441"/>
      <c r="AG53" s="441"/>
      <c r="AH53" s="441"/>
      <c r="AI53" s="441"/>
      <c r="AJ53" s="441"/>
      <c r="AK53" s="441"/>
      <c r="AL53" s="441"/>
      <c r="AM53" s="322">
        <f>SUM(Y53:AL53)</f>
        <v>1</v>
      </c>
    </row>
    <row r="54" spans="1:42" s="309" customFormat="1" ht="15" outlineLevel="1">
      <c r="A54" s="544"/>
      <c r="B54" s="341" t="s">
        <v>216</v>
      </c>
      <c r="C54" s="317" t="s">
        <v>164</v>
      </c>
      <c r="D54" s="321">
        <v>124183</v>
      </c>
      <c r="E54" s="321">
        <f>+'7-b.  2012'!AX45</f>
        <v>124183.2678</v>
      </c>
      <c r="F54" s="321">
        <f>+'7-b.  2012'!AY45</f>
        <v>123613.6629</v>
      </c>
      <c r="G54" s="321">
        <f>+'7-b.  2012'!AZ45</f>
        <v>103162.0151</v>
      </c>
      <c r="H54" s="321">
        <f>+'7-b.  2012'!BA45</f>
        <v>103162.0151</v>
      </c>
      <c r="I54" s="321">
        <f>+'7-b.  2012'!BB45</f>
        <v>102816.546</v>
      </c>
      <c r="J54" s="321">
        <f>+'7-b.  2012'!BC45</f>
        <v>11875.07201</v>
      </c>
      <c r="K54" s="321">
        <f>+'7-b.  2012'!BD45</f>
        <v>11875.07201</v>
      </c>
      <c r="L54" s="321">
        <f>+'7-b.  2012'!BE45</f>
        <v>11875.07201</v>
      </c>
      <c r="M54" s="321">
        <f>+'7-b.  2012'!BF45</f>
        <v>11875.07201</v>
      </c>
      <c r="N54" s="321">
        <f>N53</f>
        <v>12</v>
      </c>
      <c r="O54" s="321">
        <v>53</v>
      </c>
      <c r="P54" s="321">
        <f>+'7-b.  2012'!S45</f>
        <v>53.379389400000001</v>
      </c>
      <c r="Q54" s="321">
        <f>+'7-b.  2012'!T45</f>
        <v>53.175457999999999</v>
      </c>
      <c r="R54" s="321">
        <f>+'7-b.  2012'!U45</f>
        <v>44.348790000000001</v>
      </c>
      <c r="S54" s="321">
        <f>+'7-b.  2012'!V45</f>
        <v>44.348790000000001</v>
      </c>
      <c r="T54" s="321">
        <f>+'7-b.  2012'!W45</f>
        <v>44.219307999999998</v>
      </c>
      <c r="U54" s="321">
        <f>+'7-b.  2012'!X45</f>
        <v>4.4584031</v>
      </c>
      <c r="V54" s="321">
        <f>+'7-b.  2012'!Y45</f>
        <v>4.4584031</v>
      </c>
      <c r="W54" s="321">
        <f>+'7-b.  2012'!Z45</f>
        <v>4.4584031</v>
      </c>
      <c r="X54" s="321">
        <f>+'7-b.  2012'!AA45</f>
        <v>4.4584031</v>
      </c>
      <c r="Y54" s="437">
        <f>Y53</f>
        <v>0</v>
      </c>
      <c r="Z54" s="437">
        <f>Z53</f>
        <v>1</v>
      </c>
      <c r="AA54" s="437">
        <f t="shared" ref="AA54:AL54" si="10">AA53</f>
        <v>0</v>
      </c>
      <c r="AB54" s="437">
        <f t="shared" si="10"/>
        <v>0</v>
      </c>
      <c r="AC54" s="437">
        <f t="shared" si="10"/>
        <v>0</v>
      </c>
      <c r="AD54" s="437">
        <f t="shared" si="10"/>
        <v>0</v>
      </c>
      <c r="AE54" s="437">
        <f t="shared" si="10"/>
        <v>0</v>
      </c>
      <c r="AF54" s="437">
        <f t="shared" si="10"/>
        <v>0</v>
      </c>
      <c r="AG54" s="437">
        <f t="shared" si="10"/>
        <v>0</v>
      </c>
      <c r="AH54" s="437">
        <f t="shared" si="10"/>
        <v>0</v>
      </c>
      <c r="AI54" s="437">
        <f t="shared" si="10"/>
        <v>0</v>
      </c>
      <c r="AJ54" s="437">
        <f t="shared" si="10"/>
        <v>0</v>
      </c>
      <c r="AK54" s="437">
        <f t="shared" si="10"/>
        <v>0</v>
      </c>
      <c r="AL54" s="437">
        <f t="shared" si="10"/>
        <v>0</v>
      </c>
      <c r="AM54" s="337"/>
    </row>
    <row r="55" spans="1:42" s="309" customFormat="1" ht="15" outlineLevel="1">
      <c r="A55" s="544"/>
      <c r="B55" s="340"/>
      <c r="C55" s="338"/>
      <c r="D55" s="317"/>
      <c r="E55" s="317"/>
      <c r="F55" s="317"/>
      <c r="G55" s="317"/>
      <c r="H55" s="317"/>
      <c r="I55" s="317"/>
      <c r="J55" s="317"/>
      <c r="K55" s="317"/>
      <c r="L55" s="317"/>
      <c r="M55" s="317"/>
      <c r="N55" s="317"/>
      <c r="O55" s="317"/>
      <c r="P55" s="317"/>
      <c r="Q55" s="317"/>
      <c r="R55" s="317"/>
      <c r="S55" s="317"/>
      <c r="T55" s="317"/>
      <c r="U55" s="317"/>
      <c r="V55" s="317"/>
      <c r="W55" s="317"/>
      <c r="X55" s="317"/>
      <c r="Y55" s="442"/>
      <c r="Z55" s="443"/>
      <c r="AA55" s="442"/>
      <c r="AB55" s="442"/>
      <c r="AC55" s="442"/>
      <c r="AD55" s="442"/>
      <c r="AE55" s="442"/>
      <c r="AF55" s="442"/>
      <c r="AG55" s="442"/>
      <c r="AH55" s="442"/>
      <c r="AI55" s="442"/>
      <c r="AJ55" s="442"/>
      <c r="AK55" s="442"/>
      <c r="AL55" s="442"/>
      <c r="AM55" s="339"/>
    </row>
    <row r="56" spans="1:42" s="309" customFormat="1" ht="15" outlineLevel="1">
      <c r="A56" s="544">
        <v>12</v>
      </c>
      <c r="B56" s="340" t="s">
        <v>23</v>
      </c>
      <c r="C56" s="317" t="s">
        <v>25</v>
      </c>
      <c r="D56" s="321"/>
      <c r="E56" s="321"/>
      <c r="F56" s="321"/>
      <c r="G56" s="321"/>
      <c r="H56" s="321"/>
      <c r="I56" s="321"/>
      <c r="J56" s="321"/>
      <c r="K56" s="321"/>
      <c r="L56" s="321"/>
      <c r="M56" s="321"/>
      <c r="N56" s="321">
        <v>3</v>
      </c>
      <c r="O56" s="321"/>
      <c r="P56" s="321"/>
      <c r="Q56" s="321"/>
      <c r="R56" s="321"/>
      <c r="S56" s="321"/>
      <c r="T56" s="321"/>
      <c r="U56" s="321"/>
      <c r="V56" s="321"/>
      <c r="W56" s="321"/>
      <c r="X56" s="321"/>
      <c r="Y56" s="441"/>
      <c r="Z56" s="441"/>
      <c r="AA56" s="441"/>
      <c r="AB56" s="441"/>
      <c r="AC56" s="441"/>
      <c r="AD56" s="441"/>
      <c r="AE56" s="441"/>
      <c r="AF56" s="441"/>
      <c r="AG56" s="441"/>
      <c r="AH56" s="441"/>
      <c r="AI56" s="441"/>
      <c r="AJ56" s="441"/>
      <c r="AK56" s="441"/>
      <c r="AL56" s="441"/>
      <c r="AM56" s="322">
        <f>SUM(Y56:AL56)</f>
        <v>0</v>
      </c>
    </row>
    <row r="57" spans="1:42" s="309" customFormat="1" ht="15" outlineLevel="1">
      <c r="A57" s="544"/>
      <c r="B57" s="341" t="s">
        <v>216</v>
      </c>
      <c r="C57" s="317" t="s">
        <v>164</v>
      </c>
      <c r="D57" s="321"/>
      <c r="E57" s="321"/>
      <c r="F57" s="321"/>
      <c r="G57" s="321"/>
      <c r="H57" s="321"/>
      <c r="I57" s="321"/>
      <c r="J57" s="321"/>
      <c r="K57" s="321"/>
      <c r="L57" s="321"/>
      <c r="M57" s="321"/>
      <c r="N57" s="321">
        <f>N56</f>
        <v>3</v>
      </c>
      <c r="O57" s="321"/>
      <c r="P57" s="321"/>
      <c r="Q57" s="321"/>
      <c r="R57" s="321"/>
      <c r="S57" s="321"/>
      <c r="T57" s="321"/>
      <c r="U57" s="321"/>
      <c r="V57" s="321"/>
      <c r="W57" s="321"/>
      <c r="X57" s="321"/>
      <c r="Y57" s="437">
        <f>Y56</f>
        <v>0</v>
      </c>
      <c r="Z57" s="437">
        <f>Z56</f>
        <v>0</v>
      </c>
      <c r="AA57" s="437">
        <f t="shared" ref="AA57:AL57" si="11">AA56</f>
        <v>0</v>
      </c>
      <c r="AB57" s="437">
        <f t="shared" si="11"/>
        <v>0</v>
      </c>
      <c r="AC57" s="437">
        <f t="shared" si="11"/>
        <v>0</v>
      </c>
      <c r="AD57" s="437">
        <f t="shared" si="11"/>
        <v>0</v>
      </c>
      <c r="AE57" s="437">
        <f t="shared" si="11"/>
        <v>0</v>
      </c>
      <c r="AF57" s="437">
        <f t="shared" si="11"/>
        <v>0</v>
      </c>
      <c r="AG57" s="437">
        <f t="shared" si="11"/>
        <v>0</v>
      </c>
      <c r="AH57" s="437">
        <f t="shared" si="11"/>
        <v>0</v>
      </c>
      <c r="AI57" s="437">
        <f t="shared" si="11"/>
        <v>0</v>
      </c>
      <c r="AJ57" s="437">
        <f t="shared" si="11"/>
        <v>0</v>
      </c>
      <c r="AK57" s="437">
        <f t="shared" si="11"/>
        <v>0</v>
      </c>
      <c r="AL57" s="437">
        <f t="shared" si="11"/>
        <v>0</v>
      </c>
      <c r="AM57" s="337"/>
    </row>
    <row r="58" spans="1:42" s="309" customFormat="1" ht="15" outlineLevel="1">
      <c r="A58" s="544"/>
      <c r="B58" s="340"/>
      <c r="C58" s="338"/>
      <c r="D58" s="342"/>
      <c r="E58" s="342"/>
      <c r="F58" s="342"/>
      <c r="G58" s="342"/>
      <c r="H58" s="342"/>
      <c r="I58" s="342"/>
      <c r="J58" s="342"/>
      <c r="K58" s="342"/>
      <c r="L58" s="342"/>
      <c r="M58" s="342"/>
      <c r="N58" s="317"/>
      <c r="O58" s="342"/>
      <c r="P58" s="342"/>
      <c r="Q58" s="342"/>
      <c r="R58" s="342"/>
      <c r="S58" s="342"/>
      <c r="T58" s="342"/>
      <c r="U58" s="342"/>
      <c r="V58" s="342"/>
      <c r="W58" s="342"/>
      <c r="X58" s="342"/>
      <c r="Y58" s="442"/>
      <c r="Z58" s="443"/>
      <c r="AA58" s="442"/>
      <c r="AB58" s="442"/>
      <c r="AC58" s="442"/>
      <c r="AD58" s="442"/>
      <c r="AE58" s="442"/>
      <c r="AF58" s="442"/>
      <c r="AG58" s="442"/>
      <c r="AH58" s="442"/>
      <c r="AI58" s="442"/>
      <c r="AJ58" s="442"/>
      <c r="AK58" s="442"/>
      <c r="AL58" s="442"/>
      <c r="AM58" s="339"/>
    </row>
    <row r="59" spans="1:42" s="309" customFormat="1" ht="15" outlineLevel="1">
      <c r="A59" s="544">
        <v>13</v>
      </c>
      <c r="B59" s="340" t="s">
        <v>24</v>
      </c>
      <c r="C59" s="317" t="s">
        <v>25</v>
      </c>
      <c r="D59" s="321"/>
      <c r="E59" s="321"/>
      <c r="F59" s="321"/>
      <c r="G59" s="321"/>
      <c r="H59" s="321"/>
      <c r="I59" s="321"/>
      <c r="J59" s="321"/>
      <c r="K59" s="321"/>
      <c r="L59" s="321"/>
      <c r="M59" s="321"/>
      <c r="N59" s="321">
        <v>12</v>
      </c>
      <c r="O59" s="321"/>
      <c r="P59" s="321"/>
      <c r="Q59" s="321"/>
      <c r="R59" s="321"/>
      <c r="S59" s="321"/>
      <c r="T59" s="321"/>
      <c r="U59" s="321"/>
      <c r="V59" s="321"/>
      <c r="W59" s="321"/>
      <c r="X59" s="321"/>
      <c r="Y59" s="441"/>
      <c r="Z59" s="441"/>
      <c r="AA59" s="441"/>
      <c r="AB59" s="441"/>
      <c r="AC59" s="441"/>
      <c r="AD59" s="441"/>
      <c r="AE59" s="441"/>
      <c r="AF59" s="441"/>
      <c r="AG59" s="441"/>
      <c r="AH59" s="441"/>
      <c r="AI59" s="441"/>
      <c r="AJ59" s="441"/>
      <c r="AK59" s="441"/>
      <c r="AL59" s="441"/>
      <c r="AM59" s="322">
        <f>SUM(Y59:AL59)</f>
        <v>0</v>
      </c>
    </row>
    <row r="60" spans="1:42" s="309" customFormat="1" ht="15" outlineLevel="1">
      <c r="A60" s="544"/>
      <c r="B60" s="341" t="s">
        <v>216</v>
      </c>
      <c r="C60" s="317" t="s">
        <v>164</v>
      </c>
      <c r="D60" s="321"/>
      <c r="E60" s="321"/>
      <c r="F60" s="321"/>
      <c r="G60" s="321"/>
      <c r="H60" s="321"/>
      <c r="I60" s="321"/>
      <c r="J60" s="321"/>
      <c r="K60" s="321"/>
      <c r="L60" s="321"/>
      <c r="M60" s="321"/>
      <c r="N60" s="321">
        <f>N59</f>
        <v>12</v>
      </c>
      <c r="O60" s="321"/>
      <c r="P60" s="321"/>
      <c r="Q60" s="321"/>
      <c r="R60" s="321"/>
      <c r="S60" s="321"/>
      <c r="T60" s="321"/>
      <c r="U60" s="321"/>
      <c r="V60" s="321"/>
      <c r="W60" s="321"/>
      <c r="X60" s="321"/>
      <c r="Y60" s="437">
        <f>Y59</f>
        <v>0</v>
      </c>
      <c r="Z60" s="437">
        <f>Z59</f>
        <v>0</v>
      </c>
      <c r="AA60" s="437">
        <f t="shared" ref="AA60:AL60" si="12">AA59</f>
        <v>0</v>
      </c>
      <c r="AB60" s="437">
        <f t="shared" si="12"/>
        <v>0</v>
      </c>
      <c r="AC60" s="437">
        <f t="shared" si="12"/>
        <v>0</v>
      </c>
      <c r="AD60" s="437">
        <f t="shared" si="12"/>
        <v>0</v>
      </c>
      <c r="AE60" s="437">
        <f t="shared" si="12"/>
        <v>0</v>
      </c>
      <c r="AF60" s="437">
        <f t="shared" si="12"/>
        <v>0</v>
      </c>
      <c r="AG60" s="437">
        <f t="shared" si="12"/>
        <v>0</v>
      </c>
      <c r="AH60" s="437">
        <f t="shared" si="12"/>
        <v>0</v>
      </c>
      <c r="AI60" s="437">
        <f t="shared" si="12"/>
        <v>0</v>
      </c>
      <c r="AJ60" s="437">
        <f t="shared" si="12"/>
        <v>0</v>
      </c>
      <c r="AK60" s="437">
        <f t="shared" si="12"/>
        <v>0</v>
      </c>
      <c r="AL60" s="437">
        <f t="shared" si="12"/>
        <v>0</v>
      </c>
      <c r="AM60" s="337"/>
    </row>
    <row r="61" spans="1:42" s="309" customFormat="1" ht="15" outlineLevel="1">
      <c r="A61" s="544"/>
      <c r="B61" s="340"/>
      <c r="C61" s="338"/>
      <c r="D61" s="342"/>
      <c r="E61" s="342"/>
      <c r="F61" s="342"/>
      <c r="G61" s="342"/>
      <c r="H61" s="342"/>
      <c r="I61" s="342"/>
      <c r="J61" s="342"/>
      <c r="K61" s="342"/>
      <c r="L61" s="342"/>
      <c r="M61" s="342"/>
      <c r="N61" s="317"/>
      <c r="O61" s="342"/>
      <c r="P61" s="342"/>
      <c r="Q61" s="342"/>
      <c r="R61" s="342"/>
      <c r="S61" s="342"/>
      <c r="T61" s="342"/>
      <c r="U61" s="342"/>
      <c r="V61" s="342"/>
      <c r="W61" s="342"/>
      <c r="X61" s="342"/>
      <c r="Y61" s="442"/>
      <c r="Z61" s="442"/>
      <c r="AA61" s="442"/>
      <c r="AB61" s="442"/>
      <c r="AC61" s="442"/>
      <c r="AD61" s="442"/>
      <c r="AE61" s="442"/>
      <c r="AF61" s="442"/>
      <c r="AG61" s="442"/>
      <c r="AH61" s="442"/>
      <c r="AI61" s="442"/>
      <c r="AJ61" s="442"/>
      <c r="AK61" s="442"/>
      <c r="AL61" s="442"/>
      <c r="AM61" s="339"/>
    </row>
    <row r="62" spans="1:42" s="309" customFormat="1" ht="15" outlineLevel="1">
      <c r="A62" s="544">
        <v>14</v>
      </c>
      <c r="B62" s="340" t="s">
        <v>20</v>
      </c>
      <c r="C62" s="317" t="s">
        <v>25</v>
      </c>
      <c r="D62" s="321"/>
      <c r="E62" s="321"/>
      <c r="F62" s="321"/>
      <c r="G62" s="321"/>
      <c r="H62" s="321"/>
      <c r="I62" s="321"/>
      <c r="J62" s="321"/>
      <c r="K62" s="321"/>
      <c r="L62" s="321"/>
      <c r="M62" s="321"/>
      <c r="N62" s="321">
        <v>12</v>
      </c>
      <c r="O62" s="321"/>
      <c r="P62" s="321"/>
      <c r="Q62" s="321"/>
      <c r="R62" s="321"/>
      <c r="S62" s="321"/>
      <c r="T62" s="321"/>
      <c r="U62" s="321"/>
      <c r="V62" s="321"/>
      <c r="W62" s="321"/>
      <c r="X62" s="321"/>
      <c r="Y62" s="441"/>
      <c r="Z62" s="441">
        <v>0.11</v>
      </c>
      <c r="AA62" s="441">
        <v>0.22</v>
      </c>
      <c r="AB62" s="441">
        <v>0.67</v>
      </c>
      <c r="AC62" s="441"/>
      <c r="AD62" s="441"/>
      <c r="AE62" s="441"/>
      <c r="AF62" s="441"/>
      <c r="AG62" s="441"/>
      <c r="AH62" s="441"/>
      <c r="AI62" s="441"/>
      <c r="AJ62" s="441"/>
      <c r="AK62" s="441"/>
      <c r="AL62" s="441"/>
      <c r="AM62" s="322">
        <f>SUM(Y62:AL62)</f>
        <v>1</v>
      </c>
    </row>
    <row r="63" spans="1:42" s="309" customFormat="1" ht="15" outlineLevel="1">
      <c r="A63" s="544"/>
      <c r="B63" s="341" t="s">
        <v>216</v>
      </c>
      <c r="C63" s="317" t="s">
        <v>164</v>
      </c>
      <c r="D63" s="321">
        <v>237585</v>
      </c>
      <c r="E63" s="321">
        <f>+'7-b.  2012'!AX46+'7-d.  2014'!AX25</f>
        <v>237584.66019999998</v>
      </c>
      <c r="F63" s="321">
        <f>+'7-b.  2012'!AY46+'7-d.  2014'!AY25</f>
        <v>237584.66019999998</v>
      </c>
      <c r="G63" s="321">
        <f>+'7-b.  2012'!AZ46+'7-d.  2014'!AZ25</f>
        <v>237584.66019999998</v>
      </c>
      <c r="H63" s="321">
        <f>+'7-b.  2012'!BA46+'7-d.  2014'!BA25</f>
        <v>226586.29019999999</v>
      </c>
      <c r="I63" s="321">
        <f>+'7-b.  2012'!BB46+'7-d.  2014'!BB25</f>
        <v>0</v>
      </c>
      <c r="J63" s="321">
        <f>+'7-b.  2012'!BC46+'7-d.  2014'!BC25</f>
        <v>0</v>
      </c>
      <c r="K63" s="321">
        <f>+'7-b.  2012'!BD46+'7-d.  2014'!BD25</f>
        <v>0</v>
      </c>
      <c r="L63" s="321">
        <f>+'7-b.  2012'!BE46+'7-d.  2014'!BE25</f>
        <v>0</v>
      </c>
      <c r="M63" s="321">
        <f>+'7-b.  2012'!BF46+'7-d.  2014'!BF25</f>
        <v>0</v>
      </c>
      <c r="N63" s="321">
        <f>N62</f>
        <v>12</v>
      </c>
      <c r="O63" s="321">
        <v>49</v>
      </c>
      <c r="P63" s="321">
        <f>+'7-b.  2012'!S46+'7-d.  2014'!S25</f>
        <v>48.815548669999998</v>
      </c>
      <c r="Q63" s="321">
        <f>+'7-b.  2012'!T46+'7-d.  2014'!T25</f>
        <v>48.815548999999997</v>
      </c>
      <c r="R63" s="321">
        <f>+'7-b.  2012'!U46+'7-d.  2014'!U25</f>
        <v>48.815548999999997</v>
      </c>
      <c r="S63" s="321">
        <f>+'7-b.  2012'!V46+'7-d.  2014'!V25</f>
        <v>46.594571999999999</v>
      </c>
      <c r="T63" s="321">
        <f>+'7-b.  2012'!W46+'7-d.  2014'!W25</f>
        <v>0</v>
      </c>
      <c r="U63" s="321">
        <f>+'7-b.  2012'!X46+'7-d.  2014'!X25</f>
        <v>0</v>
      </c>
      <c r="V63" s="321">
        <f>+'7-b.  2012'!Y46+'7-d.  2014'!Y25</f>
        <v>0</v>
      </c>
      <c r="W63" s="321">
        <f>+'7-b.  2012'!Z46+'7-d.  2014'!Z25</f>
        <v>0</v>
      </c>
      <c r="X63" s="321">
        <f>+'7-b.  2012'!AA46+'7-d.  2014'!AA25</f>
        <v>0</v>
      </c>
      <c r="Y63" s="437">
        <f>Y62</f>
        <v>0</v>
      </c>
      <c r="Z63" s="437">
        <f>Z62</f>
        <v>0.11</v>
      </c>
      <c r="AA63" s="437">
        <f t="shared" ref="AA63:AL63" si="13">AA62</f>
        <v>0.22</v>
      </c>
      <c r="AB63" s="437">
        <f t="shared" si="13"/>
        <v>0.67</v>
      </c>
      <c r="AC63" s="437">
        <f t="shared" si="13"/>
        <v>0</v>
      </c>
      <c r="AD63" s="437">
        <f t="shared" si="13"/>
        <v>0</v>
      </c>
      <c r="AE63" s="437">
        <f t="shared" si="13"/>
        <v>0</v>
      </c>
      <c r="AF63" s="437">
        <f t="shared" si="13"/>
        <v>0</v>
      </c>
      <c r="AG63" s="437">
        <f t="shared" si="13"/>
        <v>0</v>
      </c>
      <c r="AH63" s="437">
        <f t="shared" si="13"/>
        <v>0</v>
      </c>
      <c r="AI63" s="437">
        <f t="shared" si="13"/>
        <v>0</v>
      </c>
      <c r="AJ63" s="437">
        <f t="shared" si="13"/>
        <v>0</v>
      </c>
      <c r="AK63" s="437">
        <f t="shared" si="13"/>
        <v>0</v>
      </c>
      <c r="AL63" s="437">
        <f t="shared" si="13"/>
        <v>0</v>
      </c>
      <c r="AM63" s="337"/>
    </row>
    <row r="64" spans="1:42" s="309" customFormat="1" ht="15" outlineLevel="1">
      <c r="A64" s="544"/>
      <c r="B64" s="340"/>
      <c r="C64" s="338"/>
      <c r="D64" s="342"/>
      <c r="E64" s="342"/>
      <c r="F64" s="342"/>
      <c r="G64" s="342"/>
      <c r="H64" s="342"/>
      <c r="I64" s="342"/>
      <c r="J64" s="342"/>
      <c r="K64" s="342"/>
      <c r="L64" s="342"/>
      <c r="M64" s="342"/>
      <c r="N64" s="317"/>
      <c r="O64" s="342"/>
      <c r="P64" s="342"/>
      <c r="Q64" s="342"/>
      <c r="R64" s="342"/>
      <c r="S64" s="342"/>
      <c r="T64" s="342"/>
      <c r="U64" s="342"/>
      <c r="V64" s="342"/>
      <c r="W64" s="342"/>
      <c r="X64" s="342"/>
      <c r="Y64" s="442"/>
      <c r="Z64" s="443"/>
      <c r="AA64" s="442"/>
      <c r="AB64" s="442"/>
      <c r="AC64" s="442"/>
      <c r="AD64" s="442"/>
      <c r="AE64" s="442"/>
      <c r="AF64" s="442"/>
      <c r="AG64" s="442"/>
      <c r="AH64" s="442"/>
      <c r="AI64" s="442"/>
      <c r="AJ64" s="442"/>
      <c r="AK64" s="442"/>
      <c r="AL64" s="442"/>
      <c r="AM64" s="339"/>
    </row>
    <row r="65" spans="1:39" s="309" customFormat="1" ht="15" outlineLevel="1">
      <c r="A65" s="544">
        <v>15</v>
      </c>
      <c r="B65" s="340" t="s">
        <v>499</v>
      </c>
      <c r="C65" s="317" t="s">
        <v>25</v>
      </c>
      <c r="D65" s="321"/>
      <c r="E65" s="321"/>
      <c r="F65" s="321"/>
      <c r="G65" s="321"/>
      <c r="H65" s="321"/>
      <c r="I65" s="321"/>
      <c r="J65" s="321"/>
      <c r="K65" s="321"/>
      <c r="L65" s="321"/>
      <c r="M65" s="321"/>
      <c r="N65" s="317"/>
      <c r="O65" s="321"/>
      <c r="P65" s="321"/>
      <c r="Q65" s="321"/>
      <c r="R65" s="321"/>
      <c r="S65" s="321"/>
      <c r="T65" s="321"/>
      <c r="U65" s="321"/>
      <c r="V65" s="321"/>
      <c r="W65" s="321"/>
      <c r="X65" s="321"/>
      <c r="Y65" s="441"/>
      <c r="Z65" s="441"/>
      <c r="AA65" s="441"/>
      <c r="AB65" s="441"/>
      <c r="AC65" s="441"/>
      <c r="AD65" s="441"/>
      <c r="AE65" s="441"/>
      <c r="AF65" s="441"/>
      <c r="AG65" s="441"/>
      <c r="AH65" s="441"/>
      <c r="AI65" s="441"/>
      <c r="AJ65" s="441"/>
      <c r="AK65" s="441"/>
      <c r="AL65" s="441"/>
      <c r="AM65" s="322">
        <f>SUM(Y65:AL65)</f>
        <v>0</v>
      </c>
    </row>
    <row r="66" spans="1:39" s="309" customFormat="1" ht="15" outlineLevel="1">
      <c r="A66" s="544"/>
      <c r="B66" s="341" t="s">
        <v>216</v>
      </c>
      <c r="C66" s="317" t="s">
        <v>164</v>
      </c>
      <c r="D66" s="321"/>
      <c r="E66" s="321"/>
      <c r="F66" s="321"/>
      <c r="G66" s="321"/>
      <c r="H66" s="321"/>
      <c r="I66" s="321"/>
      <c r="J66" s="321"/>
      <c r="K66" s="321"/>
      <c r="L66" s="321"/>
      <c r="M66" s="321"/>
      <c r="N66" s="317"/>
      <c r="O66" s="321"/>
      <c r="P66" s="321"/>
      <c r="Q66" s="321"/>
      <c r="R66" s="321"/>
      <c r="S66" s="321"/>
      <c r="T66" s="321"/>
      <c r="U66" s="321"/>
      <c r="V66" s="321"/>
      <c r="W66" s="321"/>
      <c r="X66" s="321"/>
      <c r="Y66" s="437">
        <f>Y65</f>
        <v>0</v>
      </c>
      <c r="Z66" s="437">
        <f>Z65</f>
        <v>0</v>
      </c>
      <c r="AA66" s="437">
        <f t="shared" ref="AA66:AL66" si="14">AA65</f>
        <v>0</v>
      </c>
      <c r="AB66" s="437">
        <f t="shared" si="14"/>
        <v>0</v>
      </c>
      <c r="AC66" s="437">
        <f t="shared" si="14"/>
        <v>0</v>
      </c>
      <c r="AD66" s="437">
        <f t="shared" si="14"/>
        <v>0</v>
      </c>
      <c r="AE66" s="437">
        <f t="shared" si="14"/>
        <v>0</v>
      </c>
      <c r="AF66" s="437">
        <f t="shared" si="14"/>
        <v>0</v>
      </c>
      <c r="AG66" s="437">
        <f t="shared" si="14"/>
        <v>0</v>
      </c>
      <c r="AH66" s="437">
        <f t="shared" si="14"/>
        <v>0</v>
      </c>
      <c r="AI66" s="437">
        <f t="shared" si="14"/>
        <v>0</v>
      </c>
      <c r="AJ66" s="437">
        <f t="shared" si="14"/>
        <v>0</v>
      </c>
      <c r="AK66" s="437">
        <f t="shared" si="14"/>
        <v>0</v>
      </c>
      <c r="AL66" s="437">
        <f t="shared" si="14"/>
        <v>0</v>
      </c>
      <c r="AM66" s="337"/>
    </row>
    <row r="67" spans="1:39" s="309" customFormat="1" ht="15" outlineLevel="1">
      <c r="A67" s="544"/>
      <c r="B67" s="340"/>
      <c r="C67" s="338"/>
      <c r="D67" s="342"/>
      <c r="E67" s="342"/>
      <c r="F67" s="342"/>
      <c r="G67" s="342"/>
      <c r="H67" s="342"/>
      <c r="I67" s="342"/>
      <c r="J67" s="342"/>
      <c r="K67" s="342"/>
      <c r="L67" s="342"/>
      <c r="M67" s="342"/>
      <c r="N67" s="317"/>
      <c r="O67" s="342"/>
      <c r="P67" s="342"/>
      <c r="Q67" s="342"/>
      <c r="R67" s="342"/>
      <c r="S67" s="342"/>
      <c r="T67" s="342"/>
      <c r="U67" s="342"/>
      <c r="V67" s="342"/>
      <c r="W67" s="342"/>
      <c r="X67" s="342"/>
      <c r="Y67" s="444"/>
      <c r="Z67" s="442"/>
      <c r="AA67" s="442"/>
      <c r="AB67" s="442"/>
      <c r="AC67" s="442"/>
      <c r="AD67" s="442"/>
      <c r="AE67" s="442"/>
      <c r="AF67" s="442"/>
      <c r="AG67" s="442"/>
      <c r="AH67" s="442"/>
      <c r="AI67" s="442"/>
      <c r="AJ67" s="442"/>
      <c r="AK67" s="442"/>
      <c r="AL67" s="442"/>
      <c r="AM67" s="339"/>
    </row>
    <row r="68" spans="1:39" s="309" customFormat="1" ht="30" outlineLevel="1">
      <c r="A68" s="544">
        <v>16</v>
      </c>
      <c r="B68" s="340" t="s">
        <v>500</v>
      </c>
      <c r="C68" s="317" t="s">
        <v>25</v>
      </c>
      <c r="D68" s="321"/>
      <c r="E68" s="321"/>
      <c r="F68" s="321"/>
      <c r="G68" s="321"/>
      <c r="H68" s="321"/>
      <c r="I68" s="321"/>
      <c r="J68" s="321"/>
      <c r="K68" s="321"/>
      <c r="L68" s="321"/>
      <c r="M68" s="321"/>
      <c r="N68" s="317"/>
      <c r="O68" s="321"/>
      <c r="P68" s="321"/>
      <c r="Q68" s="321"/>
      <c r="R68" s="321"/>
      <c r="S68" s="321"/>
      <c r="T68" s="321"/>
      <c r="U68" s="321"/>
      <c r="V68" s="321"/>
      <c r="W68" s="321"/>
      <c r="X68" s="321"/>
      <c r="Y68" s="441"/>
      <c r="Z68" s="441"/>
      <c r="AA68" s="441"/>
      <c r="AB68" s="441"/>
      <c r="AC68" s="441"/>
      <c r="AD68" s="441"/>
      <c r="AE68" s="441"/>
      <c r="AF68" s="441"/>
      <c r="AG68" s="441"/>
      <c r="AH68" s="441"/>
      <c r="AI68" s="441"/>
      <c r="AJ68" s="441"/>
      <c r="AK68" s="441"/>
      <c r="AL68" s="441"/>
      <c r="AM68" s="322">
        <f>SUM(Y68:AL68)</f>
        <v>0</v>
      </c>
    </row>
    <row r="69" spans="1:39" s="309" customFormat="1" ht="15" outlineLevel="1">
      <c r="A69" s="544"/>
      <c r="B69" s="341" t="s">
        <v>216</v>
      </c>
      <c r="C69" s="317" t="s">
        <v>164</v>
      </c>
      <c r="D69" s="321"/>
      <c r="E69" s="321"/>
      <c r="F69" s="321"/>
      <c r="G69" s="321"/>
      <c r="H69" s="321"/>
      <c r="I69" s="321"/>
      <c r="J69" s="321"/>
      <c r="K69" s="321"/>
      <c r="L69" s="321"/>
      <c r="M69" s="321"/>
      <c r="N69" s="317"/>
      <c r="O69" s="321"/>
      <c r="P69" s="321"/>
      <c r="Q69" s="321"/>
      <c r="R69" s="321"/>
      <c r="S69" s="321"/>
      <c r="T69" s="321"/>
      <c r="U69" s="321"/>
      <c r="V69" s="321"/>
      <c r="W69" s="321"/>
      <c r="X69" s="321"/>
      <c r="Y69" s="437">
        <f>Y68</f>
        <v>0</v>
      </c>
      <c r="Z69" s="437">
        <f>Z68</f>
        <v>0</v>
      </c>
      <c r="AA69" s="437">
        <f t="shared" ref="AA69:AL69" si="15">AA68</f>
        <v>0</v>
      </c>
      <c r="AB69" s="437">
        <f t="shared" si="15"/>
        <v>0</v>
      </c>
      <c r="AC69" s="437">
        <f t="shared" si="15"/>
        <v>0</v>
      </c>
      <c r="AD69" s="437">
        <f t="shared" si="15"/>
        <v>0</v>
      </c>
      <c r="AE69" s="437">
        <f t="shared" si="15"/>
        <v>0</v>
      </c>
      <c r="AF69" s="437">
        <f t="shared" si="15"/>
        <v>0</v>
      </c>
      <c r="AG69" s="437">
        <f t="shared" si="15"/>
        <v>0</v>
      </c>
      <c r="AH69" s="437">
        <f t="shared" si="15"/>
        <v>0</v>
      </c>
      <c r="AI69" s="437">
        <f t="shared" si="15"/>
        <v>0</v>
      </c>
      <c r="AJ69" s="437">
        <f t="shared" si="15"/>
        <v>0</v>
      </c>
      <c r="AK69" s="437">
        <f t="shared" si="15"/>
        <v>0</v>
      </c>
      <c r="AL69" s="437">
        <f t="shared" si="15"/>
        <v>0</v>
      </c>
      <c r="AM69" s="337"/>
    </row>
    <row r="70" spans="1:39" s="309" customFormat="1" ht="15" outlineLevel="1">
      <c r="A70" s="544"/>
      <c r="B70" s="340"/>
      <c r="C70" s="338"/>
      <c r="D70" s="342"/>
      <c r="E70" s="342"/>
      <c r="F70" s="342"/>
      <c r="G70" s="342"/>
      <c r="H70" s="342"/>
      <c r="I70" s="342"/>
      <c r="J70" s="342"/>
      <c r="K70" s="342"/>
      <c r="L70" s="342"/>
      <c r="M70" s="342"/>
      <c r="N70" s="317"/>
      <c r="O70" s="342"/>
      <c r="P70" s="342"/>
      <c r="Q70" s="342"/>
      <c r="R70" s="342"/>
      <c r="S70" s="342"/>
      <c r="T70" s="342"/>
      <c r="U70" s="342"/>
      <c r="V70" s="342"/>
      <c r="W70" s="342"/>
      <c r="X70" s="342"/>
      <c r="Y70" s="444"/>
      <c r="Z70" s="442"/>
      <c r="AA70" s="442"/>
      <c r="AB70" s="442"/>
      <c r="AC70" s="442"/>
      <c r="AD70" s="442"/>
      <c r="AE70" s="442"/>
      <c r="AF70" s="442"/>
      <c r="AG70" s="442"/>
      <c r="AH70" s="442"/>
      <c r="AI70" s="442"/>
      <c r="AJ70" s="442"/>
      <c r="AK70" s="442"/>
      <c r="AL70" s="442"/>
      <c r="AM70" s="339"/>
    </row>
    <row r="71" spans="1:39" s="309" customFormat="1" ht="15" outlineLevel="1">
      <c r="A71" s="544">
        <v>17</v>
      </c>
      <c r="B71" s="340" t="s">
        <v>9</v>
      </c>
      <c r="C71" s="317" t="s">
        <v>25</v>
      </c>
      <c r="D71" s="321">
        <v>70271</v>
      </c>
      <c r="E71" s="321"/>
      <c r="F71" s="321"/>
      <c r="G71" s="321"/>
      <c r="H71" s="321"/>
      <c r="I71" s="321"/>
      <c r="J71" s="321"/>
      <c r="K71" s="321"/>
      <c r="L71" s="321"/>
      <c r="M71" s="321"/>
      <c r="N71" s="317"/>
      <c r="O71" s="321">
        <v>1800</v>
      </c>
      <c r="P71" s="321"/>
      <c r="Q71" s="321"/>
      <c r="R71" s="321"/>
      <c r="S71" s="321"/>
      <c r="T71" s="321"/>
      <c r="U71" s="321"/>
      <c r="V71" s="321"/>
      <c r="W71" s="321"/>
      <c r="X71" s="321"/>
      <c r="Y71" s="441"/>
      <c r="Z71" s="441"/>
      <c r="AA71" s="441">
        <v>0.5</v>
      </c>
      <c r="AB71" s="441">
        <v>0.5</v>
      </c>
      <c r="AC71" s="441"/>
      <c r="AD71" s="441"/>
      <c r="AE71" s="441"/>
      <c r="AF71" s="441"/>
      <c r="AG71" s="441"/>
      <c r="AH71" s="441"/>
      <c r="AI71" s="441"/>
      <c r="AJ71" s="441"/>
      <c r="AK71" s="441"/>
      <c r="AL71" s="441"/>
      <c r="AM71" s="322">
        <f>SUM(Y71:AL71)</f>
        <v>1</v>
      </c>
    </row>
    <row r="72" spans="1:39" s="309" customFormat="1" ht="15" outlineLevel="1">
      <c r="A72" s="544"/>
      <c r="B72" s="341" t="s">
        <v>216</v>
      </c>
      <c r="C72" s="317" t="s">
        <v>164</v>
      </c>
      <c r="D72" s="321"/>
      <c r="E72" s="321"/>
      <c r="F72" s="321"/>
      <c r="G72" s="321"/>
      <c r="H72" s="321"/>
      <c r="I72" s="321"/>
      <c r="J72" s="321"/>
      <c r="K72" s="321"/>
      <c r="L72" s="321"/>
      <c r="M72" s="321"/>
      <c r="N72" s="317"/>
      <c r="O72" s="321"/>
      <c r="P72" s="321"/>
      <c r="Q72" s="321"/>
      <c r="R72" s="321"/>
      <c r="S72" s="321"/>
      <c r="T72" s="321"/>
      <c r="U72" s="321"/>
      <c r="V72" s="321"/>
      <c r="W72" s="321"/>
      <c r="X72" s="321"/>
      <c r="Y72" s="437">
        <f>Y71</f>
        <v>0</v>
      </c>
      <c r="Z72" s="437">
        <f>Z71</f>
        <v>0</v>
      </c>
      <c r="AA72" s="437">
        <f t="shared" ref="AA72:AL72" si="16">AA71</f>
        <v>0.5</v>
      </c>
      <c r="AB72" s="437">
        <f t="shared" si="16"/>
        <v>0.5</v>
      </c>
      <c r="AC72" s="437">
        <f t="shared" si="16"/>
        <v>0</v>
      </c>
      <c r="AD72" s="437">
        <f t="shared" si="16"/>
        <v>0</v>
      </c>
      <c r="AE72" s="437">
        <f t="shared" si="16"/>
        <v>0</v>
      </c>
      <c r="AF72" s="437">
        <f t="shared" si="16"/>
        <v>0</v>
      </c>
      <c r="AG72" s="437">
        <f t="shared" si="16"/>
        <v>0</v>
      </c>
      <c r="AH72" s="437">
        <f t="shared" si="16"/>
        <v>0</v>
      </c>
      <c r="AI72" s="437">
        <f t="shared" si="16"/>
        <v>0</v>
      </c>
      <c r="AJ72" s="437">
        <f t="shared" si="16"/>
        <v>0</v>
      </c>
      <c r="AK72" s="437">
        <f t="shared" si="16"/>
        <v>0</v>
      </c>
      <c r="AL72" s="437">
        <f t="shared" si="16"/>
        <v>0</v>
      </c>
      <c r="AM72" s="337"/>
    </row>
    <row r="73" spans="1:39" s="309" customFormat="1" ht="15" outlineLevel="1">
      <c r="A73" s="544"/>
      <c r="B73" s="341"/>
      <c r="C73" s="331"/>
      <c r="D73" s="317"/>
      <c r="E73" s="317"/>
      <c r="F73" s="317"/>
      <c r="G73" s="317"/>
      <c r="H73" s="317"/>
      <c r="I73" s="317"/>
      <c r="J73" s="317"/>
      <c r="K73" s="317"/>
      <c r="L73" s="317"/>
      <c r="M73" s="317"/>
      <c r="N73" s="317"/>
      <c r="O73" s="317"/>
      <c r="P73" s="317"/>
      <c r="Q73" s="317"/>
      <c r="R73" s="317"/>
      <c r="S73" s="317"/>
      <c r="T73" s="317"/>
      <c r="U73" s="317"/>
      <c r="V73" s="317"/>
      <c r="W73" s="317"/>
      <c r="X73" s="317"/>
      <c r="Y73" s="445"/>
      <c r="Z73" s="446"/>
      <c r="AA73" s="446"/>
      <c r="AB73" s="446"/>
      <c r="AC73" s="446"/>
      <c r="AD73" s="446"/>
      <c r="AE73" s="446"/>
      <c r="AF73" s="446"/>
      <c r="AG73" s="446"/>
      <c r="AH73" s="446"/>
      <c r="AI73" s="446"/>
      <c r="AJ73" s="446"/>
      <c r="AK73" s="446"/>
      <c r="AL73" s="446"/>
      <c r="AM73" s="343"/>
    </row>
    <row r="74" spans="1:39" s="319" customFormat="1" ht="15.75" outlineLevel="1">
      <c r="A74" s="545"/>
      <c r="B74" s="314" t="s">
        <v>10</v>
      </c>
      <c r="C74" s="315"/>
      <c r="D74" s="315"/>
      <c r="E74" s="315"/>
      <c r="F74" s="315"/>
      <c r="G74" s="315"/>
      <c r="H74" s="315"/>
      <c r="I74" s="315"/>
      <c r="J74" s="315"/>
      <c r="K74" s="315"/>
      <c r="L74" s="315"/>
      <c r="M74" s="315"/>
      <c r="N74" s="316"/>
      <c r="O74" s="315"/>
      <c r="P74" s="315"/>
      <c r="Q74" s="315"/>
      <c r="R74" s="315"/>
      <c r="S74" s="315"/>
      <c r="T74" s="315"/>
      <c r="U74" s="315"/>
      <c r="V74" s="315"/>
      <c r="W74" s="315"/>
      <c r="X74" s="315"/>
      <c r="Y74" s="440"/>
      <c r="Z74" s="440"/>
      <c r="AA74" s="440"/>
      <c r="AB74" s="440"/>
      <c r="AC74" s="440"/>
      <c r="AD74" s="440"/>
      <c r="AE74" s="440"/>
      <c r="AF74" s="440"/>
      <c r="AG74" s="440"/>
      <c r="AH74" s="440"/>
      <c r="AI74" s="440"/>
      <c r="AJ74" s="440"/>
      <c r="AK74" s="440"/>
      <c r="AL74" s="440"/>
      <c r="AM74" s="318"/>
    </row>
    <row r="75" spans="1:39" s="309" customFormat="1" ht="15" outlineLevel="1">
      <c r="A75" s="544">
        <v>18</v>
      </c>
      <c r="B75" s="341" t="s">
        <v>11</v>
      </c>
      <c r="C75" s="317" t="s">
        <v>25</v>
      </c>
      <c r="D75" s="321"/>
      <c r="E75" s="321"/>
      <c r="F75" s="321"/>
      <c r="G75" s="321"/>
      <c r="H75" s="321"/>
      <c r="I75" s="321"/>
      <c r="J75" s="321"/>
      <c r="K75" s="321"/>
      <c r="L75" s="321"/>
      <c r="M75" s="321"/>
      <c r="N75" s="321">
        <v>12</v>
      </c>
      <c r="O75" s="321"/>
      <c r="P75" s="321"/>
      <c r="Q75" s="321"/>
      <c r="R75" s="321"/>
      <c r="S75" s="321"/>
      <c r="T75" s="321"/>
      <c r="U75" s="321"/>
      <c r="V75" s="321"/>
      <c r="W75" s="321"/>
      <c r="X75" s="321"/>
      <c r="Y75" s="441"/>
      <c r="Z75" s="441"/>
      <c r="AA75" s="441"/>
      <c r="AB75" s="441"/>
      <c r="AC75" s="441"/>
      <c r="AD75" s="441"/>
      <c r="AE75" s="441"/>
      <c r="AF75" s="441"/>
      <c r="AG75" s="441"/>
      <c r="AH75" s="441"/>
      <c r="AI75" s="441"/>
      <c r="AJ75" s="441"/>
      <c r="AK75" s="441"/>
      <c r="AL75" s="441"/>
      <c r="AM75" s="322">
        <f>SUM(Y75:AL75)</f>
        <v>0</v>
      </c>
    </row>
    <row r="76" spans="1:39" s="309" customFormat="1" ht="15" outlineLevel="1">
      <c r="A76" s="544"/>
      <c r="B76" s="341" t="s">
        <v>216</v>
      </c>
      <c r="C76" s="317" t="s">
        <v>164</v>
      </c>
      <c r="D76" s="321"/>
      <c r="E76" s="321"/>
      <c r="F76" s="321"/>
      <c r="G76" s="321"/>
      <c r="H76" s="321"/>
      <c r="I76" s="321"/>
      <c r="J76" s="321"/>
      <c r="K76" s="321"/>
      <c r="L76" s="321"/>
      <c r="M76" s="321"/>
      <c r="N76" s="321">
        <f>N75</f>
        <v>12</v>
      </c>
      <c r="O76" s="321"/>
      <c r="P76" s="321"/>
      <c r="Q76" s="321"/>
      <c r="R76" s="321"/>
      <c r="S76" s="321"/>
      <c r="T76" s="321"/>
      <c r="U76" s="321"/>
      <c r="V76" s="321"/>
      <c r="W76" s="321"/>
      <c r="X76" s="321"/>
      <c r="Y76" s="437">
        <f>Y75</f>
        <v>0</v>
      </c>
      <c r="Z76" s="437">
        <f>Z75</f>
        <v>0</v>
      </c>
      <c r="AA76" s="437">
        <f t="shared" ref="AA76:AL76" si="17">AA75</f>
        <v>0</v>
      </c>
      <c r="AB76" s="437">
        <f t="shared" si="17"/>
        <v>0</v>
      </c>
      <c r="AC76" s="437">
        <f t="shared" si="17"/>
        <v>0</v>
      </c>
      <c r="AD76" s="437">
        <f t="shared" si="17"/>
        <v>0</v>
      </c>
      <c r="AE76" s="437">
        <f t="shared" si="17"/>
        <v>0</v>
      </c>
      <c r="AF76" s="437">
        <f t="shared" si="17"/>
        <v>0</v>
      </c>
      <c r="AG76" s="437">
        <f t="shared" si="17"/>
        <v>0</v>
      </c>
      <c r="AH76" s="437">
        <f t="shared" si="17"/>
        <v>0</v>
      </c>
      <c r="AI76" s="437">
        <f t="shared" si="17"/>
        <v>0</v>
      </c>
      <c r="AJ76" s="437">
        <f t="shared" si="17"/>
        <v>0</v>
      </c>
      <c r="AK76" s="437">
        <f t="shared" si="17"/>
        <v>0</v>
      </c>
      <c r="AL76" s="437">
        <f t="shared" si="17"/>
        <v>0</v>
      </c>
      <c r="AM76" s="323"/>
    </row>
    <row r="77" spans="1:39" s="335" customFormat="1" ht="15" outlineLevel="1">
      <c r="A77" s="547"/>
      <c r="B77" s="341"/>
      <c r="C77" s="331"/>
      <c r="D77" s="317"/>
      <c r="E77" s="317"/>
      <c r="F77" s="317"/>
      <c r="G77" s="317"/>
      <c r="H77" s="317"/>
      <c r="I77" s="317"/>
      <c r="J77" s="317"/>
      <c r="K77" s="317"/>
      <c r="L77" s="317"/>
      <c r="M77" s="317"/>
      <c r="N77" s="317"/>
      <c r="O77" s="317"/>
      <c r="P77" s="317"/>
      <c r="Q77" s="317"/>
      <c r="R77" s="317"/>
      <c r="S77" s="317"/>
      <c r="T77" s="317"/>
      <c r="U77" s="317"/>
      <c r="V77" s="317"/>
      <c r="W77" s="317"/>
      <c r="X77" s="317"/>
      <c r="Y77" s="438"/>
      <c r="Z77" s="447"/>
      <c r="AA77" s="447"/>
      <c r="AB77" s="447"/>
      <c r="AC77" s="447"/>
      <c r="AD77" s="447"/>
      <c r="AE77" s="447"/>
      <c r="AF77" s="447"/>
      <c r="AG77" s="447"/>
      <c r="AH77" s="447"/>
      <c r="AI77" s="447"/>
      <c r="AJ77" s="447"/>
      <c r="AK77" s="447"/>
      <c r="AL77" s="447"/>
      <c r="AM77" s="332"/>
    </row>
    <row r="78" spans="1:39" s="309" customFormat="1" ht="15" outlineLevel="1">
      <c r="A78" s="544">
        <v>19</v>
      </c>
      <c r="B78" s="341" t="s">
        <v>12</v>
      </c>
      <c r="C78" s="317" t="s">
        <v>25</v>
      </c>
      <c r="D78" s="321"/>
      <c r="E78" s="321"/>
      <c r="F78" s="321"/>
      <c r="G78" s="321"/>
      <c r="H78" s="321"/>
      <c r="I78" s="321"/>
      <c r="J78" s="321"/>
      <c r="K78" s="321"/>
      <c r="L78" s="321"/>
      <c r="M78" s="321"/>
      <c r="N78" s="321">
        <v>12</v>
      </c>
      <c r="O78" s="321"/>
      <c r="P78" s="321"/>
      <c r="Q78" s="321"/>
      <c r="R78" s="321"/>
      <c r="S78" s="321"/>
      <c r="T78" s="321"/>
      <c r="U78" s="321"/>
      <c r="V78" s="321"/>
      <c r="W78" s="321"/>
      <c r="X78" s="321"/>
      <c r="Y78" s="436"/>
      <c r="Z78" s="441"/>
      <c r="AA78" s="441"/>
      <c r="AB78" s="441"/>
      <c r="AC78" s="441"/>
      <c r="AD78" s="441"/>
      <c r="AE78" s="441"/>
      <c r="AF78" s="441"/>
      <c r="AG78" s="441"/>
      <c r="AH78" s="441"/>
      <c r="AI78" s="441"/>
      <c r="AJ78" s="441"/>
      <c r="AK78" s="441"/>
      <c r="AL78" s="441"/>
      <c r="AM78" s="322">
        <f>SUM(Y78:AL78)</f>
        <v>0</v>
      </c>
    </row>
    <row r="79" spans="1:39" s="309" customFormat="1" ht="15" outlineLevel="1">
      <c r="A79" s="544"/>
      <c r="B79" s="341" t="s">
        <v>216</v>
      </c>
      <c r="C79" s="317" t="s">
        <v>164</v>
      </c>
      <c r="D79" s="321"/>
      <c r="E79" s="321"/>
      <c r="F79" s="321"/>
      <c r="G79" s="321"/>
      <c r="H79" s="321"/>
      <c r="I79" s="321"/>
      <c r="J79" s="321"/>
      <c r="K79" s="321"/>
      <c r="L79" s="321"/>
      <c r="M79" s="321"/>
      <c r="N79" s="321">
        <f>N78</f>
        <v>12</v>
      </c>
      <c r="O79" s="321"/>
      <c r="P79" s="321"/>
      <c r="Q79" s="321"/>
      <c r="R79" s="321"/>
      <c r="S79" s="321"/>
      <c r="T79" s="321"/>
      <c r="U79" s="321"/>
      <c r="V79" s="321"/>
      <c r="W79" s="321"/>
      <c r="X79" s="321"/>
      <c r="Y79" s="437">
        <f>Y78</f>
        <v>0</v>
      </c>
      <c r="Z79" s="437">
        <f>Z78</f>
        <v>0</v>
      </c>
      <c r="AA79" s="437">
        <f t="shared" ref="AA79:AL79" si="18">AA78</f>
        <v>0</v>
      </c>
      <c r="AB79" s="437">
        <f t="shared" si="18"/>
        <v>0</v>
      </c>
      <c r="AC79" s="437">
        <f t="shared" si="18"/>
        <v>0</v>
      </c>
      <c r="AD79" s="437">
        <f t="shared" si="18"/>
        <v>0</v>
      </c>
      <c r="AE79" s="437">
        <f t="shared" si="18"/>
        <v>0</v>
      </c>
      <c r="AF79" s="437">
        <f t="shared" si="18"/>
        <v>0</v>
      </c>
      <c r="AG79" s="437">
        <f t="shared" si="18"/>
        <v>0</v>
      </c>
      <c r="AH79" s="437">
        <f t="shared" si="18"/>
        <v>0</v>
      </c>
      <c r="AI79" s="437">
        <f t="shared" si="18"/>
        <v>0</v>
      </c>
      <c r="AJ79" s="437">
        <f t="shared" si="18"/>
        <v>0</v>
      </c>
      <c r="AK79" s="437">
        <f t="shared" si="18"/>
        <v>0</v>
      </c>
      <c r="AL79" s="437">
        <f t="shared" si="18"/>
        <v>0</v>
      </c>
      <c r="AM79" s="323"/>
    </row>
    <row r="80" spans="1:39" s="309" customFormat="1" ht="15" outlineLevel="1">
      <c r="A80" s="544"/>
      <c r="B80" s="341"/>
      <c r="C80" s="331"/>
      <c r="D80" s="317"/>
      <c r="E80" s="317"/>
      <c r="F80" s="317"/>
      <c r="G80" s="317"/>
      <c r="H80" s="317"/>
      <c r="I80" s="317"/>
      <c r="J80" s="317"/>
      <c r="K80" s="317"/>
      <c r="L80" s="317"/>
      <c r="M80" s="317"/>
      <c r="N80" s="317"/>
      <c r="O80" s="317"/>
      <c r="P80" s="317"/>
      <c r="Q80" s="317"/>
      <c r="R80" s="317"/>
      <c r="S80" s="317"/>
      <c r="T80" s="317"/>
      <c r="U80" s="317"/>
      <c r="V80" s="317"/>
      <c r="W80" s="317"/>
      <c r="X80" s="317"/>
      <c r="Y80" s="448"/>
      <c r="Z80" s="448"/>
      <c r="AA80" s="438"/>
      <c r="AB80" s="438"/>
      <c r="AC80" s="438"/>
      <c r="AD80" s="438"/>
      <c r="AE80" s="438"/>
      <c r="AF80" s="438"/>
      <c r="AG80" s="438"/>
      <c r="AH80" s="438"/>
      <c r="AI80" s="438"/>
      <c r="AJ80" s="438"/>
      <c r="AK80" s="438"/>
      <c r="AL80" s="438"/>
      <c r="AM80" s="332"/>
    </row>
    <row r="81" spans="1:39" s="309" customFormat="1" ht="15" outlineLevel="1">
      <c r="A81" s="544">
        <v>20</v>
      </c>
      <c r="B81" s="341" t="s">
        <v>13</v>
      </c>
      <c r="C81" s="317" t="s">
        <v>25</v>
      </c>
      <c r="D81" s="321"/>
      <c r="E81" s="321"/>
      <c r="F81" s="321"/>
      <c r="G81" s="321"/>
      <c r="H81" s="321"/>
      <c r="I81" s="321"/>
      <c r="J81" s="321"/>
      <c r="K81" s="321"/>
      <c r="L81" s="321"/>
      <c r="M81" s="321"/>
      <c r="N81" s="321">
        <v>12</v>
      </c>
      <c r="O81" s="321"/>
      <c r="P81" s="321"/>
      <c r="Q81" s="321"/>
      <c r="R81" s="321"/>
      <c r="S81" s="321"/>
      <c r="T81" s="321"/>
      <c r="U81" s="321"/>
      <c r="V81" s="321"/>
      <c r="W81" s="321"/>
      <c r="X81" s="321"/>
      <c r="Y81" s="436"/>
      <c r="Z81" s="441"/>
      <c r="AA81" s="441"/>
      <c r="AB81" s="441"/>
      <c r="AC81" s="441"/>
      <c r="AD81" s="441"/>
      <c r="AE81" s="441"/>
      <c r="AF81" s="441"/>
      <c r="AG81" s="441"/>
      <c r="AH81" s="441"/>
      <c r="AI81" s="441"/>
      <c r="AJ81" s="441"/>
      <c r="AK81" s="441"/>
      <c r="AL81" s="441"/>
      <c r="AM81" s="322">
        <f>SUM(Y81:AL81)</f>
        <v>0</v>
      </c>
    </row>
    <row r="82" spans="1:39" s="309" customFormat="1" ht="15" outlineLevel="1">
      <c r="A82" s="544"/>
      <c r="B82" s="341" t="s">
        <v>216</v>
      </c>
      <c r="C82" s="317" t="s">
        <v>164</v>
      </c>
      <c r="D82" s="321"/>
      <c r="E82" s="321"/>
      <c r="F82" s="321"/>
      <c r="G82" s="321"/>
      <c r="H82" s="321"/>
      <c r="I82" s="321"/>
      <c r="J82" s="321"/>
      <c r="K82" s="321"/>
      <c r="L82" s="321"/>
      <c r="M82" s="321"/>
      <c r="N82" s="321">
        <f>N81</f>
        <v>12</v>
      </c>
      <c r="O82" s="321"/>
      <c r="P82" s="321"/>
      <c r="Q82" s="321"/>
      <c r="R82" s="321"/>
      <c r="S82" s="321"/>
      <c r="T82" s="321"/>
      <c r="U82" s="321"/>
      <c r="V82" s="321"/>
      <c r="W82" s="321"/>
      <c r="X82" s="321"/>
      <c r="Y82" s="437">
        <f>Y81</f>
        <v>0</v>
      </c>
      <c r="Z82" s="437">
        <f>Z81</f>
        <v>0</v>
      </c>
      <c r="AA82" s="437">
        <f t="shared" ref="AA82:AL82" si="19">AA81</f>
        <v>0</v>
      </c>
      <c r="AB82" s="437">
        <f t="shared" si="19"/>
        <v>0</v>
      </c>
      <c r="AC82" s="437">
        <f t="shared" si="19"/>
        <v>0</v>
      </c>
      <c r="AD82" s="437">
        <f t="shared" si="19"/>
        <v>0</v>
      </c>
      <c r="AE82" s="437">
        <f t="shared" si="19"/>
        <v>0</v>
      </c>
      <c r="AF82" s="437">
        <f t="shared" si="19"/>
        <v>0</v>
      </c>
      <c r="AG82" s="437">
        <f t="shared" si="19"/>
        <v>0</v>
      </c>
      <c r="AH82" s="437">
        <f t="shared" si="19"/>
        <v>0</v>
      </c>
      <c r="AI82" s="437">
        <f t="shared" si="19"/>
        <v>0</v>
      </c>
      <c r="AJ82" s="437">
        <f t="shared" si="19"/>
        <v>0</v>
      </c>
      <c r="AK82" s="437">
        <f t="shared" si="19"/>
        <v>0</v>
      </c>
      <c r="AL82" s="437">
        <f t="shared" si="19"/>
        <v>0</v>
      </c>
      <c r="AM82" s="332"/>
    </row>
    <row r="83" spans="1:39" s="309" customFormat="1" ht="15" outlineLevel="1">
      <c r="A83" s="544"/>
      <c r="B83" s="341"/>
      <c r="C83" s="331"/>
      <c r="D83" s="317"/>
      <c r="E83" s="317"/>
      <c r="F83" s="317"/>
      <c r="G83" s="317"/>
      <c r="H83" s="317"/>
      <c r="I83" s="317"/>
      <c r="J83" s="317"/>
      <c r="K83" s="317"/>
      <c r="L83" s="317"/>
      <c r="M83" s="317"/>
      <c r="N83" s="344"/>
      <c r="O83" s="317"/>
      <c r="P83" s="317"/>
      <c r="Q83" s="317"/>
      <c r="R83" s="317"/>
      <c r="S83" s="317"/>
      <c r="T83" s="317"/>
      <c r="U83" s="317"/>
      <c r="V83" s="317"/>
      <c r="W83" s="317"/>
      <c r="X83" s="317"/>
      <c r="Y83" s="438"/>
      <c r="Z83" s="438"/>
      <c r="AA83" s="438"/>
      <c r="AB83" s="438"/>
      <c r="AC83" s="438"/>
      <c r="AD83" s="438"/>
      <c r="AE83" s="438"/>
      <c r="AF83" s="438"/>
      <c r="AG83" s="438"/>
      <c r="AH83" s="438"/>
      <c r="AI83" s="438"/>
      <c r="AJ83" s="438"/>
      <c r="AK83" s="438"/>
      <c r="AL83" s="438"/>
      <c r="AM83" s="332"/>
    </row>
    <row r="84" spans="1:39" s="309" customFormat="1" ht="15" outlineLevel="1">
      <c r="A84" s="544">
        <v>21</v>
      </c>
      <c r="B84" s="341" t="s">
        <v>22</v>
      </c>
      <c r="C84" s="317" t="s">
        <v>25</v>
      </c>
      <c r="D84" s="321">
        <v>1994497</v>
      </c>
      <c r="E84" s="321">
        <f>+'7-a.  2011'!AX36</f>
        <v>1994497</v>
      </c>
      <c r="F84" s="321">
        <f>+'7-a.  2011'!AY36</f>
        <v>1994497</v>
      </c>
      <c r="G84" s="321">
        <f>+'7-a.  2011'!AZ36</f>
        <v>1994497</v>
      </c>
      <c r="H84" s="321">
        <f>+'7-a.  2011'!BA36</f>
        <v>1994497</v>
      </c>
      <c r="I84" s="321">
        <f>+'7-a.  2011'!BB36</f>
        <v>1994497</v>
      </c>
      <c r="J84" s="321">
        <f>+'7-a.  2011'!BC36</f>
        <v>1994497</v>
      </c>
      <c r="K84" s="321">
        <f>+'7-a.  2011'!BD36</f>
        <v>1994497</v>
      </c>
      <c r="L84" s="321">
        <f>+'7-a.  2011'!BE36</f>
        <v>1932922</v>
      </c>
      <c r="M84" s="321">
        <f>+'7-a.  2011'!BF36</f>
        <v>1932922</v>
      </c>
      <c r="N84" s="321">
        <v>12</v>
      </c>
      <c r="O84" s="321">
        <v>422</v>
      </c>
      <c r="P84" s="321">
        <f>+'7-a.  2011'!S36</f>
        <v>422</v>
      </c>
      <c r="Q84" s="321">
        <f>+'7-a.  2011'!T36</f>
        <v>422</v>
      </c>
      <c r="R84" s="321">
        <f>+'7-a.  2011'!U36</f>
        <v>422</v>
      </c>
      <c r="S84" s="321">
        <f>+'7-a.  2011'!V36</f>
        <v>422</v>
      </c>
      <c r="T84" s="321">
        <f>+'7-a.  2011'!W36</f>
        <v>422</v>
      </c>
      <c r="U84" s="321">
        <f>+'7-a.  2011'!X36</f>
        <v>422</v>
      </c>
      <c r="V84" s="321">
        <f>+'7-a.  2011'!Y36</f>
        <v>422</v>
      </c>
      <c r="W84" s="321">
        <f>+'7-a.  2011'!Z36</f>
        <v>402</v>
      </c>
      <c r="X84" s="321">
        <f>+'7-a.  2011'!AA36</f>
        <v>402</v>
      </c>
      <c r="Y84" s="436"/>
      <c r="Z84" s="441">
        <v>0.19</v>
      </c>
      <c r="AA84" s="441">
        <v>0.56000000000000005</v>
      </c>
      <c r="AB84" s="441">
        <v>0.25</v>
      </c>
      <c r="AC84" s="441">
        <v>0.01</v>
      </c>
      <c r="AD84" s="441"/>
      <c r="AE84" s="441"/>
      <c r="AF84" s="441"/>
      <c r="AG84" s="441"/>
      <c r="AH84" s="441"/>
      <c r="AI84" s="441"/>
      <c r="AJ84" s="441"/>
      <c r="AK84" s="441"/>
      <c r="AL84" s="441"/>
      <c r="AM84" s="322">
        <f>SUM(Y84:AL84)</f>
        <v>1.01</v>
      </c>
    </row>
    <row r="85" spans="1:39" s="309" customFormat="1" ht="15" outlineLevel="1">
      <c r="A85" s="544"/>
      <c r="B85" s="341" t="s">
        <v>216</v>
      </c>
      <c r="C85" s="317" t="s">
        <v>164</v>
      </c>
      <c r="D85" s="321"/>
      <c r="E85" s="321"/>
      <c r="F85" s="321"/>
      <c r="G85" s="321"/>
      <c r="H85" s="321"/>
      <c r="I85" s="321"/>
      <c r="J85" s="321"/>
      <c r="K85" s="321"/>
      <c r="L85" s="321"/>
      <c r="M85" s="321"/>
      <c r="N85" s="321">
        <f>N84</f>
        <v>12</v>
      </c>
      <c r="O85" s="321"/>
      <c r="P85" s="321"/>
      <c r="Q85" s="321"/>
      <c r="R85" s="321"/>
      <c r="S85" s="321"/>
      <c r="T85" s="321"/>
      <c r="U85" s="321"/>
      <c r="V85" s="321"/>
      <c r="W85" s="321"/>
      <c r="X85" s="321"/>
      <c r="Y85" s="437">
        <f>Y84</f>
        <v>0</v>
      </c>
      <c r="Z85" s="437">
        <f>Z84</f>
        <v>0.19</v>
      </c>
      <c r="AA85" s="437">
        <f t="shared" ref="AA85:AL85" si="20">AA84</f>
        <v>0.56000000000000005</v>
      </c>
      <c r="AB85" s="437">
        <f t="shared" si="20"/>
        <v>0.25</v>
      </c>
      <c r="AC85" s="437">
        <f t="shared" si="20"/>
        <v>0.01</v>
      </c>
      <c r="AD85" s="437">
        <f t="shared" si="20"/>
        <v>0</v>
      </c>
      <c r="AE85" s="437">
        <f t="shared" si="20"/>
        <v>0</v>
      </c>
      <c r="AF85" s="437">
        <f t="shared" si="20"/>
        <v>0</v>
      </c>
      <c r="AG85" s="437">
        <f t="shared" si="20"/>
        <v>0</v>
      </c>
      <c r="AH85" s="437">
        <f t="shared" si="20"/>
        <v>0</v>
      </c>
      <c r="AI85" s="437">
        <f t="shared" si="20"/>
        <v>0</v>
      </c>
      <c r="AJ85" s="437">
        <f t="shared" si="20"/>
        <v>0</v>
      </c>
      <c r="AK85" s="437">
        <f t="shared" si="20"/>
        <v>0</v>
      </c>
      <c r="AL85" s="437">
        <f t="shared" si="20"/>
        <v>0</v>
      </c>
      <c r="AM85" s="323"/>
    </row>
    <row r="86" spans="1:39" s="309" customFormat="1" ht="15" outlineLevel="1">
      <c r="A86" s="544"/>
      <c r="B86" s="341"/>
      <c r="C86" s="331"/>
      <c r="D86" s="317"/>
      <c r="E86" s="317"/>
      <c r="F86" s="317"/>
      <c r="G86" s="317"/>
      <c r="H86" s="317"/>
      <c r="I86" s="317"/>
      <c r="J86" s="317"/>
      <c r="K86" s="317"/>
      <c r="L86" s="317"/>
      <c r="M86" s="317"/>
      <c r="N86" s="317"/>
      <c r="O86" s="317"/>
      <c r="P86" s="317"/>
      <c r="Q86" s="317"/>
      <c r="R86" s="317"/>
      <c r="S86" s="317"/>
      <c r="T86" s="317"/>
      <c r="U86" s="317"/>
      <c r="V86" s="317"/>
      <c r="W86" s="317"/>
      <c r="X86" s="317"/>
      <c r="Y86" s="448"/>
      <c r="Z86" s="438"/>
      <c r="AA86" s="438"/>
      <c r="AB86" s="438"/>
      <c r="AC86" s="438"/>
      <c r="AD86" s="438"/>
      <c r="AE86" s="438"/>
      <c r="AF86" s="438"/>
      <c r="AG86" s="438"/>
      <c r="AH86" s="438"/>
      <c r="AI86" s="438"/>
      <c r="AJ86" s="438"/>
      <c r="AK86" s="438"/>
      <c r="AL86" s="438"/>
      <c r="AM86" s="332"/>
    </row>
    <row r="87" spans="1:39" s="309" customFormat="1" ht="15" outlineLevel="1">
      <c r="A87" s="544">
        <v>22</v>
      </c>
      <c r="B87" s="341" t="s">
        <v>9</v>
      </c>
      <c r="C87" s="317" t="s">
        <v>25</v>
      </c>
      <c r="D87" s="321">
        <v>189961</v>
      </c>
      <c r="E87" s="321"/>
      <c r="F87" s="321"/>
      <c r="G87" s="321"/>
      <c r="H87" s="321"/>
      <c r="I87" s="321"/>
      <c r="J87" s="321"/>
      <c r="K87" s="321"/>
      <c r="L87" s="321"/>
      <c r="M87" s="321"/>
      <c r="N87" s="317"/>
      <c r="O87" s="687">
        <v>3236</v>
      </c>
      <c r="P87" s="321"/>
      <c r="Q87" s="321"/>
      <c r="R87" s="321"/>
      <c r="S87" s="321"/>
      <c r="T87" s="321"/>
      <c r="U87" s="321"/>
      <c r="V87" s="321"/>
      <c r="W87" s="321"/>
      <c r="X87" s="321"/>
      <c r="Y87" s="436"/>
      <c r="Z87" s="441"/>
      <c r="AA87" s="441"/>
      <c r="AB87" s="441">
        <v>0.25</v>
      </c>
      <c r="AC87" s="441">
        <v>0.75</v>
      </c>
      <c r="AD87" s="441"/>
      <c r="AE87" s="441"/>
      <c r="AF87" s="441"/>
      <c r="AG87" s="441"/>
      <c r="AH87" s="441"/>
      <c r="AI87" s="441"/>
      <c r="AJ87" s="441"/>
      <c r="AK87" s="441"/>
      <c r="AL87" s="441"/>
      <c r="AM87" s="322">
        <f>SUM(Y87:AL87)</f>
        <v>1</v>
      </c>
    </row>
    <row r="88" spans="1:39" s="309" customFormat="1" ht="15" outlineLevel="1">
      <c r="A88" s="544"/>
      <c r="B88" s="341" t="s">
        <v>216</v>
      </c>
      <c r="C88" s="317" t="s">
        <v>164</v>
      </c>
      <c r="D88" s="321"/>
      <c r="E88" s="321"/>
      <c r="F88" s="321"/>
      <c r="G88" s="321"/>
      <c r="H88" s="321"/>
      <c r="I88" s="321"/>
      <c r="J88" s="321"/>
      <c r="K88" s="321"/>
      <c r="L88" s="321"/>
      <c r="M88" s="321"/>
      <c r="N88" s="317"/>
      <c r="O88" s="321"/>
      <c r="P88" s="321"/>
      <c r="Q88" s="321"/>
      <c r="R88" s="321"/>
      <c r="S88" s="321"/>
      <c r="T88" s="321"/>
      <c r="U88" s="321"/>
      <c r="V88" s="321"/>
      <c r="W88" s="321"/>
      <c r="X88" s="321"/>
      <c r="Y88" s="437">
        <f>Y87</f>
        <v>0</v>
      </c>
      <c r="Z88" s="437">
        <f>Z87</f>
        <v>0</v>
      </c>
      <c r="AA88" s="437">
        <f t="shared" ref="AA88:AL88" si="21">AA87</f>
        <v>0</v>
      </c>
      <c r="AB88" s="437">
        <f t="shared" si="21"/>
        <v>0.25</v>
      </c>
      <c r="AC88" s="437">
        <f t="shared" si="21"/>
        <v>0.75</v>
      </c>
      <c r="AD88" s="437">
        <f t="shared" si="21"/>
        <v>0</v>
      </c>
      <c r="AE88" s="437">
        <f t="shared" si="21"/>
        <v>0</v>
      </c>
      <c r="AF88" s="437">
        <f t="shared" si="21"/>
        <v>0</v>
      </c>
      <c r="AG88" s="437">
        <f t="shared" si="21"/>
        <v>0</v>
      </c>
      <c r="AH88" s="437">
        <f t="shared" si="21"/>
        <v>0</v>
      </c>
      <c r="AI88" s="437">
        <f t="shared" si="21"/>
        <v>0</v>
      </c>
      <c r="AJ88" s="437">
        <f t="shared" si="21"/>
        <v>0</v>
      </c>
      <c r="AK88" s="437">
        <f t="shared" si="21"/>
        <v>0</v>
      </c>
      <c r="AL88" s="437">
        <f t="shared" si="21"/>
        <v>0</v>
      </c>
      <c r="AM88" s="332"/>
    </row>
    <row r="89" spans="1:39" s="309" customFormat="1" ht="15" outlineLevel="1">
      <c r="A89" s="544"/>
      <c r="B89" s="341"/>
      <c r="C89" s="331"/>
      <c r="D89" s="317"/>
      <c r="E89" s="317"/>
      <c r="F89" s="317"/>
      <c r="G89" s="317"/>
      <c r="H89" s="317"/>
      <c r="I89" s="317"/>
      <c r="J89" s="317"/>
      <c r="K89" s="317"/>
      <c r="L89" s="317"/>
      <c r="M89" s="317"/>
      <c r="N89" s="317"/>
      <c r="O89" s="317"/>
      <c r="P89" s="317"/>
      <c r="Q89" s="317"/>
      <c r="R89" s="317"/>
      <c r="S89" s="317"/>
      <c r="T89" s="317"/>
      <c r="U89" s="317"/>
      <c r="V89" s="317"/>
      <c r="W89" s="317"/>
      <c r="X89" s="317"/>
      <c r="Y89" s="438"/>
      <c r="Z89" s="438"/>
      <c r="AA89" s="438"/>
      <c r="AB89" s="438"/>
      <c r="AC89" s="438"/>
      <c r="AD89" s="438"/>
      <c r="AE89" s="438"/>
      <c r="AF89" s="438"/>
      <c r="AG89" s="438"/>
      <c r="AH89" s="438"/>
      <c r="AI89" s="438"/>
      <c r="AJ89" s="438"/>
      <c r="AK89" s="438"/>
      <c r="AL89" s="438"/>
      <c r="AM89" s="332"/>
    </row>
    <row r="90" spans="1:39" s="319" customFormat="1" ht="15.75" outlineLevel="1">
      <c r="A90" s="545"/>
      <c r="B90" s="314" t="s">
        <v>14</v>
      </c>
      <c r="C90" s="315"/>
      <c r="D90" s="316"/>
      <c r="E90" s="316"/>
      <c r="F90" s="316"/>
      <c r="G90" s="316"/>
      <c r="H90" s="316"/>
      <c r="I90" s="316"/>
      <c r="J90" s="316"/>
      <c r="K90" s="316"/>
      <c r="L90" s="316"/>
      <c r="M90" s="316"/>
      <c r="N90" s="316"/>
      <c r="O90" s="316"/>
      <c r="P90" s="315"/>
      <c r="Q90" s="315"/>
      <c r="R90" s="315"/>
      <c r="S90" s="315"/>
      <c r="T90" s="315"/>
      <c r="U90" s="315"/>
      <c r="V90" s="315"/>
      <c r="W90" s="315"/>
      <c r="X90" s="315"/>
      <c r="Y90" s="440"/>
      <c r="Z90" s="440"/>
      <c r="AA90" s="440"/>
      <c r="AB90" s="440"/>
      <c r="AC90" s="440"/>
      <c r="AD90" s="440"/>
      <c r="AE90" s="440"/>
      <c r="AF90" s="440"/>
      <c r="AG90" s="440"/>
      <c r="AH90" s="440"/>
      <c r="AI90" s="440"/>
      <c r="AJ90" s="440"/>
      <c r="AK90" s="440"/>
      <c r="AL90" s="440"/>
      <c r="AM90" s="318"/>
    </row>
    <row r="91" spans="1:39" s="309" customFormat="1" ht="15" outlineLevel="1">
      <c r="A91" s="544">
        <v>23</v>
      </c>
      <c r="B91" s="341" t="s">
        <v>14</v>
      </c>
      <c r="C91" s="317" t="s">
        <v>25</v>
      </c>
      <c r="D91" s="321"/>
      <c r="E91" s="321"/>
      <c r="F91" s="321"/>
      <c r="G91" s="321"/>
      <c r="H91" s="321"/>
      <c r="I91" s="321"/>
      <c r="J91" s="321"/>
      <c r="K91" s="321"/>
      <c r="L91" s="321"/>
      <c r="M91" s="321"/>
      <c r="N91" s="317"/>
      <c r="O91" s="321"/>
      <c r="P91" s="321"/>
      <c r="Q91" s="321"/>
      <c r="R91" s="321"/>
      <c r="S91" s="321"/>
      <c r="T91" s="321"/>
      <c r="U91" s="321"/>
      <c r="V91" s="321"/>
      <c r="W91" s="321"/>
      <c r="X91" s="321"/>
      <c r="Y91" s="436"/>
      <c r="Z91" s="436"/>
      <c r="AA91" s="436"/>
      <c r="AB91" s="436"/>
      <c r="AC91" s="436"/>
      <c r="AD91" s="436"/>
      <c r="AE91" s="436"/>
      <c r="AF91" s="436"/>
      <c r="AG91" s="436"/>
      <c r="AH91" s="436"/>
      <c r="AI91" s="436"/>
      <c r="AJ91" s="436"/>
      <c r="AK91" s="436"/>
      <c r="AL91" s="436"/>
      <c r="AM91" s="322">
        <f>SUM(Y91:AL91)</f>
        <v>0</v>
      </c>
    </row>
    <row r="92" spans="1:39" s="309" customFormat="1" ht="15" outlineLevel="1">
      <c r="A92" s="544"/>
      <c r="B92" s="341" t="s">
        <v>216</v>
      </c>
      <c r="C92" s="317" t="s">
        <v>164</v>
      </c>
      <c r="D92" s="321"/>
      <c r="E92" s="321"/>
      <c r="F92" s="321"/>
      <c r="G92" s="321"/>
      <c r="H92" s="321"/>
      <c r="I92" s="321"/>
      <c r="J92" s="321"/>
      <c r="K92" s="321"/>
      <c r="L92" s="321"/>
      <c r="M92" s="321"/>
      <c r="N92" s="494"/>
      <c r="O92" s="321"/>
      <c r="P92" s="321"/>
      <c r="Q92" s="321"/>
      <c r="R92" s="321"/>
      <c r="S92" s="321"/>
      <c r="T92" s="321"/>
      <c r="U92" s="321"/>
      <c r="V92" s="321"/>
      <c r="W92" s="321"/>
      <c r="X92" s="321"/>
      <c r="Y92" s="437">
        <f>Y91</f>
        <v>0</v>
      </c>
      <c r="Z92" s="437">
        <f>Z91</f>
        <v>0</v>
      </c>
      <c r="AA92" s="437">
        <f t="shared" ref="AA92:AL92" si="22">AA91</f>
        <v>0</v>
      </c>
      <c r="AB92" s="437">
        <f t="shared" si="22"/>
        <v>0</v>
      </c>
      <c r="AC92" s="437">
        <f t="shared" si="22"/>
        <v>0</v>
      </c>
      <c r="AD92" s="437">
        <f t="shared" si="22"/>
        <v>0</v>
      </c>
      <c r="AE92" s="437">
        <f t="shared" si="22"/>
        <v>0</v>
      </c>
      <c r="AF92" s="437">
        <f t="shared" si="22"/>
        <v>0</v>
      </c>
      <c r="AG92" s="437">
        <f t="shared" si="22"/>
        <v>0</v>
      </c>
      <c r="AH92" s="437">
        <f t="shared" si="22"/>
        <v>0</v>
      </c>
      <c r="AI92" s="437">
        <f t="shared" si="22"/>
        <v>0</v>
      </c>
      <c r="AJ92" s="437">
        <f t="shared" si="22"/>
        <v>0</v>
      </c>
      <c r="AK92" s="437">
        <f t="shared" si="22"/>
        <v>0</v>
      </c>
      <c r="AL92" s="437">
        <f t="shared" si="22"/>
        <v>0</v>
      </c>
      <c r="AM92" s="323"/>
    </row>
    <row r="93" spans="1:39" s="309" customFormat="1" ht="15" outlineLevel="1">
      <c r="A93" s="544"/>
      <c r="B93" s="341"/>
      <c r="C93" s="331"/>
      <c r="D93" s="317"/>
      <c r="E93" s="317"/>
      <c r="F93" s="317"/>
      <c r="G93" s="317"/>
      <c r="H93" s="317"/>
      <c r="I93" s="317"/>
      <c r="J93" s="317"/>
      <c r="K93" s="317"/>
      <c r="L93" s="317"/>
      <c r="M93" s="317"/>
      <c r="N93" s="317"/>
      <c r="O93" s="317"/>
      <c r="P93" s="317"/>
      <c r="Q93" s="317"/>
      <c r="R93" s="317"/>
      <c r="S93" s="317"/>
      <c r="T93" s="317"/>
      <c r="U93" s="317"/>
      <c r="V93" s="317"/>
      <c r="W93" s="317"/>
      <c r="X93" s="317"/>
      <c r="Y93" s="438"/>
      <c r="Z93" s="438"/>
      <c r="AA93" s="438"/>
      <c r="AB93" s="438"/>
      <c r="AC93" s="438"/>
      <c r="AD93" s="438"/>
      <c r="AE93" s="438"/>
      <c r="AF93" s="438"/>
      <c r="AG93" s="438"/>
      <c r="AH93" s="438"/>
      <c r="AI93" s="438"/>
      <c r="AJ93" s="438"/>
      <c r="AK93" s="438"/>
      <c r="AL93" s="438"/>
      <c r="AM93" s="332"/>
    </row>
    <row r="94" spans="1:39" s="319" customFormat="1" ht="15.75" outlineLevel="1">
      <c r="A94" s="545"/>
      <c r="B94" s="314" t="s">
        <v>501</v>
      </c>
      <c r="C94" s="315"/>
      <c r="D94" s="316"/>
      <c r="E94" s="316"/>
      <c r="F94" s="316"/>
      <c r="G94" s="316"/>
      <c r="H94" s="316"/>
      <c r="I94" s="316"/>
      <c r="J94" s="316"/>
      <c r="K94" s="316"/>
      <c r="L94" s="316"/>
      <c r="M94" s="316"/>
      <c r="N94" s="316"/>
      <c r="O94" s="316"/>
      <c r="P94" s="315"/>
      <c r="Q94" s="315"/>
      <c r="R94" s="315"/>
      <c r="S94" s="315"/>
      <c r="T94" s="315"/>
      <c r="U94" s="315"/>
      <c r="V94" s="315"/>
      <c r="W94" s="315"/>
      <c r="X94" s="315"/>
      <c r="Y94" s="440"/>
      <c r="Z94" s="440"/>
      <c r="AA94" s="440"/>
      <c r="AB94" s="440"/>
      <c r="AC94" s="440"/>
      <c r="AD94" s="440"/>
      <c r="AE94" s="440"/>
      <c r="AF94" s="440"/>
      <c r="AG94" s="440"/>
      <c r="AH94" s="440"/>
      <c r="AI94" s="440"/>
      <c r="AJ94" s="440"/>
      <c r="AK94" s="440"/>
      <c r="AL94" s="440"/>
      <c r="AM94" s="318"/>
    </row>
    <row r="95" spans="1:39" s="309" customFormat="1" ht="15" outlineLevel="1">
      <c r="A95" s="544">
        <v>24</v>
      </c>
      <c r="B95" s="341" t="s">
        <v>14</v>
      </c>
      <c r="C95" s="317" t="s">
        <v>25</v>
      </c>
      <c r="D95" s="321"/>
      <c r="E95" s="321"/>
      <c r="F95" s="321"/>
      <c r="G95" s="321"/>
      <c r="H95" s="321"/>
      <c r="I95" s="321"/>
      <c r="J95" s="321"/>
      <c r="K95" s="321"/>
      <c r="L95" s="321"/>
      <c r="M95" s="321"/>
      <c r="N95" s="317"/>
      <c r="O95" s="321"/>
      <c r="P95" s="321"/>
      <c r="Q95" s="321"/>
      <c r="R95" s="321"/>
      <c r="S95" s="321"/>
      <c r="T95" s="321"/>
      <c r="U95" s="321"/>
      <c r="V95" s="321"/>
      <c r="W95" s="321"/>
      <c r="X95" s="321"/>
      <c r="Y95" s="436"/>
      <c r="Z95" s="436"/>
      <c r="AA95" s="436"/>
      <c r="AB95" s="436"/>
      <c r="AC95" s="436"/>
      <c r="AD95" s="436"/>
      <c r="AE95" s="436"/>
      <c r="AF95" s="436"/>
      <c r="AG95" s="436"/>
      <c r="AH95" s="436"/>
      <c r="AI95" s="436"/>
      <c r="AJ95" s="436"/>
      <c r="AK95" s="436"/>
      <c r="AL95" s="436"/>
      <c r="AM95" s="322">
        <f>SUM(Y95:AL95)</f>
        <v>0</v>
      </c>
    </row>
    <row r="96" spans="1:39" s="309" customFormat="1" ht="15" outlineLevel="1">
      <c r="A96" s="544"/>
      <c r="B96" s="341" t="s">
        <v>216</v>
      </c>
      <c r="C96" s="317" t="s">
        <v>164</v>
      </c>
      <c r="D96" s="321"/>
      <c r="E96" s="321"/>
      <c r="F96" s="321"/>
      <c r="G96" s="321"/>
      <c r="H96" s="321"/>
      <c r="I96" s="321"/>
      <c r="J96" s="321"/>
      <c r="K96" s="321"/>
      <c r="L96" s="321"/>
      <c r="M96" s="321"/>
      <c r="N96" s="494"/>
      <c r="O96" s="321"/>
      <c r="P96" s="321"/>
      <c r="Q96" s="321"/>
      <c r="R96" s="321"/>
      <c r="S96" s="321"/>
      <c r="T96" s="321"/>
      <c r="U96" s="321"/>
      <c r="V96" s="321"/>
      <c r="W96" s="321"/>
      <c r="X96" s="321"/>
      <c r="Y96" s="437">
        <f>Y95</f>
        <v>0</v>
      </c>
      <c r="Z96" s="437">
        <f>Z95</f>
        <v>0</v>
      </c>
      <c r="AA96" s="437">
        <f t="shared" ref="AA96:AL96" si="23">AA95</f>
        <v>0</v>
      </c>
      <c r="AB96" s="437">
        <f t="shared" si="23"/>
        <v>0</v>
      </c>
      <c r="AC96" s="437">
        <f t="shared" si="23"/>
        <v>0</v>
      </c>
      <c r="AD96" s="437">
        <f t="shared" si="23"/>
        <v>0</v>
      </c>
      <c r="AE96" s="437">
        <f t="shared" si="23"/>
        <v>0</v>
      </c>
      <c r="AF96" s="437">
        <f t="shared" si="23"/>
        <v>0</v>
      </c>
      <c r="AG96" s="437">
        <f t="shared" si="23"/>
        <v>0</v>
      </c>
      <c r="AH96" s="437">
        <f t="shared" si="23"/>
        <v>0</v>
      </c>
      <c r="AI96" s="437">
        <f t="shared" si="23"/>
        <v>0</v>
      </c>
      <c r="AJ96" s="437">
        <f t="shared" si="23"/>
        <v>0</v>
      </c>
      <c r="AK96" s="437">
        <f t="shared" si="23"/>
        <v>0</v>
      </c>
      <c r="AL96" s="437">
        <f t="shared" si="23"/>
        <v>0</v>
      </c>
      <c r="AM96" s="323"/>
    </row>
    <row r="97" spans="1:39" s="309" customFormat="1" ht="15" outlineLevel="1">
      <c r="A97" s="544"/>
      <c r="B97" s="341"/>
      <c r="C97" s="331"/>
      <c r="D97" s="317"/>
      <c r="E97" s="317"/>
      <c r="F97" s="317"/>
      <c r="G97" s="317"/>
      <c r="H97" s="317"/>
      <c r="I97" s="317"/>
      <c r="J97" s="317"/>
      <c r="K97" s="317"/>
      <c r="L97" s="317"/>
      <c r="M97" s="317"/>
      <c r="N97" s="317"/>
      <c r="O97" s="317"/>
      <c r="P97" s="317"/>
      <c r="Q97" s="317"/>
      <c r="R97" s="317"/>
      <c r="S97" s="317"/>
      <c r="T97" s="317"/>
      <c r="U97" s="317"/>
      <c r="V97" s="317"/>
      <c r="W97" s="317"/>
      <c r="X97" s="317"/>
      <c r="Y97" s="438"/>
      <c r="Z97" s="438"/>
      <c r="AA97" s="438"/>
      <c r="AB97" s="438"/>
      <c r="AC97" s="438"/>
      <c r="AD97" s="438"/>
      <c r="AE97" s="438"/>
      <c r="AF97" s="438"/>
      <c r="AG97" s="438"/>
      <c r="AH97" s="438"/>
      <c r="AI97" s="438"/>
      <c r="AJ97" s="438"/>
      <c r="AK97" s="438"/>
      <c r="AL97" s="438"/>
      <c r="AM97" s="332"/>
    </row>
    <row r="98" spans="1:39" s="309" customFormat="1" ht="15" outlineLevel="1">
      <c r="A98" s="544">
        <v>25</v>
      </c>
      <c r="B98" s="340" t="s">
        <v>21</v>
      </c>
      <c r="C98" s="317" t="s">
        <v>25</v>
      </c>
      <c r="D98" s="321"/>
      <c r="E98" s="321"/>
      <c r="F98" s="321"/>
      <c r="G98" s="321"/>
      <c r="H98" s="321"/>
      <c r="I98" s="321"/>
      <c r="J98" s="321"/>
      <c r="K98" s="321"/>
      <c r="L98" s="321"/>
      <c r="M98" s="321"/>
      <c r="N98" s="321">
        <v>0</v>
      </c>
      <c r="O98" s="321"/>
      <c r="P98" s="321"/>
      <c r="Q98" s="321"/>
      <c r="R98" s="321"/>
      <c r="S98" s="321"/>
      <c r="T98" s="321"/>
      <c r="U98" s="321"/>
      <c r="V98" s="321"/>
      <c r="W98" s="321"/>
      <c r="X98" s="321"/>
      <c r="Y98" s="441"/>
      <c r="Z98" s="441"/>
      <c r="AA98" s="441"/>
      <c r="AB98" s="441"/>
      <c r="AC98" s="441"/>
      <c r="AD98" s="441"/>
      <c r="AE98" s="441"/>
      <c r="AF98" s="441"/>
      <c r="AG98" s="441"/>
      <c r="AH98" s="441"/>
      <c r="AI98" s="441"/>
      <c r="AJ98" s="441"/>
      <c r="AK98" s="441"/>
      <c r="AL98" s="441"/>
      <c r="AM98" s="322">
        <f>SUM(Y98:AL98)</f>
        <v>0</v>
      </c>
    </row>
    <row r="99" spans="1:39" s="309" customFormat="1" ht="15" outlineLevel="1">
      <c r="A99" s="544"/>
      <c r="B99" s="341" t="s">
        <v>216</v>
      </c>
      <c r="C99" s="317" t="s">
        <v>164</v>
      </c>
      <c r="D99" s="321"/>
      <c r="E99" s="321"/>
      <c r="F99" s="321"/>
      <c r="G99" s="321"/>
      <c r="H99" s="321"/>
      <c r="I99" s="321"/>
      <c r="J99" s="321"/>
      <c r="K99" s="321"/>
      <c r="L99" s="321"/>
      <c r="M99" s="321"/>
      <c r="N99" s="321">
        <f>N98</f>
        <v>0</v>
      </c>
      <c r="O99" s="321"/>
      <c r="P99" s="321"/>
      <c r="Q99" s="321"/>
      <c r="R99" s="321"/>
      <c r="S99" s="321"/>
      <c r="T99" s="321"/>
      <c r="U99" s="321"/>
      <c r="V99" s="321"/>
      <c r="W99" s="321"/>
      <c r="X99" s="321"/>
      <c r="Y99" s="437">
        <f>Y98</f>
        <v>0</v>
      </c>
      <c r="Z99" s="437">
        <f>Z98</f>
        <v>0</v>
      </c>
      <c r="AA99" s="437">
        <f t="shared" ref="AA99:AL99" si="24">AA98</f>
        <v>0</v>
      </c>
      <c r="AB99" s="437">
        <f t="shared" si="24"/>
        <v>0</v>
      </c>
      <c r="AC99" s="437">
        <f t="shared" si="24"/>
        <v>0</v>
      </c>
      <c r="AD99" s="437">
        <f t="shared" si="24"/>
        <v>0</v>
      </c>
      <c r="AE99" s="437">
        <f t="shared" si="24"/>
        <v>0</v>
      </c>
      <c r="AF99" s="437">
        <f t="shared" si="24"/>
        <v>0</v>
      </c>
      <c r="AG99" s="437">
        <f t="shared" si="24"/>
        <v>0</v>
      </c>
      <c r="AH99" s="437">
        <f t="shared" si="24"/>
        <v>0</v>
      </c>
      <c r="AI99" s="437">
        <f t="shared" si="24"/>
        <v>0</v>
      </c>
      <c r="AJ99" s="437">
        <f t="shared" si="24"/>
        <v>0</v>
      </c>
      <c r="AK99" s="437">
        <f t="shared" si="24"/>
        <v>0</v>
      </c>
      <c r="AL99" s="437">
        <f t="shared" si="24"/>
        <v>0</v>
      </c>
      <c r="AM99" s="337"/>
    </row>
    <row r="100" spans="1:39" s="309" customFormat="1" ht="15" outlineLevel="1">
      <c r="A100" s="544"/>
      <c r="B100" s="340"/>
      <c r="C100" s="338"/>
      <c r="D100" s="317"/>
      <c r="E100" s="317"/>
      <c r="F100" s="317"/>
      <c r="G100" s="317"/>
      <c r="H100" s="317"/>
      <c r="I100" s="317"/>
      <c r="J100" s="317"/>
      <c r="K100" s="317"/>
      <c r="L100" s="317"/>
      <c r="M100" s="317"/>
      <c r="N100" s="317"/>
      <c r="O100" s="317"/>
      <c r="P100" s="317"/>
      <c r="Q100" s="317"/>
      <c r="R100" s="317"/>
      <c r="S100" s="317"/>
      <c r="T100" s="317"/>
      <c r="U100" s="317"/>
      <c r="V100" s="317"/>
      <c r="W100" s="317"/>
      <c r="X100" s="317"/>
      <c r="Y100" s="442"/>
      <c r="Z100" s="443"/>
      <c r="AA100" s="442"/>
      <c r="AB100" s="442"/>
      <c r="AC100" s="442"/>
      <c r="AD100" s="442"/>
      <c r="AE100" s="442"/>
      <c r="AF100" s="442"/>
      <c r="AG100" s="442"/>
      <c r="AH100" s="442"/>
      <c r="AI100" s="442"/>
      <c r="AJ100" s="442"/>
      <c r="AK100" s="442"/>
      <c r="AL100" s="442"/>
      <c r="AM100" s="339"/>
    </row>
    <row r="101" spans="1:39" s="319" customFormat="1" ht="15.75" outlineLevel="1">
      <c r="A101" s="545"/>
      <c r="B101" s="314" t="s">
        <v>15</v>
      </c>
      <c r="C101" s="346"/>
      <c r="D101" s="316"/>
      <c r="E101" s="315"/>
      <c r="F101" s="315"/>
      <c r="G101" s="315"/>
      <c r="H101" s="315"/>
      <c r="I101" s="315"/>
      <c r="J101" s="315"/>
      <c r="K101" s="315"/>
      <c r="L101" s="315"/>
      <c r="M101" s="315"/>
      <c r="N101" s="317"/>
      <c r="O101" s="315"/>
      <c r="P101" s="315"/>
      <c r="Q101" s="315"/>
      <c r="R101" s="315"/>
      <c r="S101" s="315"/>
      <c r="T101" s="315"/>
      <c r="U101" s="315"/>
      <c r="V101" s="315"/>
      <c r="W101" s="315"/>
      <c r="X101" s="315"/>
      <c r="Y101" s="440"/>
      <c r="Z101" s="440"/>
      <c r="AA101" s="440"/>
      <c r="AB101" s="440"/>
      <c r="AC101" s="440"/>
      <c r="AD101" s="440"/>
      <c r="AE101" s="440"/>
      <c r="AF101" s="440"/>
      <c r="AG101" s="440"/>
      <c r="AH101" s="440"/>
      <c r="AI101" s="440"/>
      <c r="AJ101" s="440"/>
      <c r="AK101" s="440"/>
      <c r="AL101" s="440"/>
      <c r="AM101" s="318"/>
    </row>
    <row r="102" spans="1:39" s="309" customFormat="1" ht="15" outlineLevel="1">
      <c r="A102" s="544">
        <v>26</v>
      </c>
      <c r="B102" s="347" t="s">
        <v>16</v>
      </c>
      <c r="C102" s="317" t="s">
        <v>25</v>
      </c>
      <c r="D102" s="321">
        <v>12349671</v>
      </c>
      <c r="E102" s="321">
        <f>+'7-a.  2011'!AX37</f>
        <v>12349671</v>
      </c>
      <c r="F102" s="321">
        <f>+'7-a.  2011'!AY37</f>
        <v>12349671</v>
      </c>
      <c r="G102" s="321">
        <f>+'7-a.  2011'!AZ37</f>
        <v>12349671</v>
      </c>
      <c r="H102" s="321">
        <f>+'7-a.  2011'!BA37</f>
        <v>12349671</v>
      </c>
      <c r="I102" s="321">
        <f>+'7-a.  2011'!BB37</f>
        <v>12349671</v>
      </c>
      <c r="J102" s="321">
        <f>+'7-a.  2011'!BC37</f>
        <v>12349671</v>
      </c>
      <c r="K102" s="321">
        <f>+'7-a.  2011'!BD37</f>
        <v>12349671</v>
      </c>
      <c r="L102" s="321">
        <f>+'7-a.  2011'!BE37</f>
        <v>12349671</v>
      </c>
      <c r="M102" s="321">
        <f>+'7-a.  2011'!BF37</f>
        <v>12349671</v>
      </c>
      <c r="N102" s="321">
        <v>12</v>
      </c>
      <c r="O102" s="321">
        <v>2148</v>
      </c>
      <c r="P102" s="321">
        <f>+'7-a.  2011'!S37</f>
        <v>2148</v>
      </c>
      <c r="Q102" s="321">
        <f>+'7-a.  2011'!T37</f>
        <v>2148</v>
      </c>
      <c r="R102" s="321">
        <f>+'7-a.  2011'!U37</f>
        <v>2148</v>
      </c>
      <c r="S102" s="321">
        <f>+'7-a.  2011'!V37</f>
        <v>2148</v>
      </c>
      <c r="T102" s="321">
        <f>+'7-a.  2011'!W37</f>
        <v>2148</v>
      </c>
      <c r="U102" s="321">
        <f>+'7-a.  2011'!X37</f>
        <v>2148</v>
      </c>
      <c r="V102" s="321">
        <f>+'7-a.  2011'!Y37</f>
        <v>2148</v>
      </c>
      <c r="W102" s="321">
        <f>+'7-a.  2011'!Z37</f>
        <v>2148</v>
      </c>
      <c r="X102" s="321">
        <f>+'7-a.  2011'!AA37</f>
        <v>2148</v>
      </c>
      <c r="Y102" s="436"/>
      <c r="Z102" s="436">
        <v>0.17</v>
      </c>
      <c r="AA102" s="436">
        <v>0.56000000000000005</v>
      </c>
      <c r="AB102" s="436">
        <v>0.28000000000000003</v>
      </c>
      <c r="AC102" s="436">
        <v>0</v>
      </c>
      <c r="AD102" s="436"/>
      <c r="AE102" s="441"/>
      <c r="AF102" s="441"/>
      <c r="AG102" s="441"/>
      <c r="AH102" s="441"/>
      <c r="AI102" s="441"/>
      <c r="AJ102" s="441"/>
      <c r="AK102" s="441"/>
      <c r="AL102" s="441"/>
      <c r="AM102" s="322">
        <f>SUM(Y102:AL102)</f>
        <v>1.0100000000000002</v>
      </c>
    </row>
    <row r="103" spans="1:39" s="309" customFormat="1" ht="15" outlineLevel="1">
      <c r="A103" s="544"/>
      <c r="B103" s="341" t="s">
        <v>216</v>
      </c>
      <c r="C103" s="317" t="s">
        <v>164</v>
      </c>
      <c r="D103" s="321"/>
      <c r="E103" s="321"/>
      <c r="F103" s="321"/>
      <c r="G103" s="321"/>
      <c r="H103" s="321"/>
      <c r="I103" s="321"/>
      <c r="J103" s="321"/>
      <c r="K103" s="321"/>
      <c r="L103" s="321"/>
      <c r="M103" s="321"/>
      <c r="N103" s="321">
        <f>N102</f>
        <v>12</v>
      </c>
      <c r="O103" s="321"/>
      <c r="P103" s="321"/>
      <c r="Q103" s="321"/>
      <c r="R103" s="321"/>
      <c r="S103" s="321"/>
      <c r="T103" s="321"/>
      <c r="U103" s="321"/>
      <c r="V103" s="321"/>
      <c r="W103" s="321"/>
      <c r="X103" s="321"/>
      <c r="Y103" s="437">
        <f>Y102</f>
        <v>0</v>
      </c>
      <c r="Z103" s="437">
        <f>Z102</f>
        <v>0.17</v>
      </c>
      <c r="AA103" s="437">
        <f t="shared" ref="AA103:AL103" si="25">AA102</f>
        <v>0.56000000000000005</v>
      </c>
      <c r="AB103" s="437">
        <f t="shared" si="25"/>
        <v>0.28000000000000003</v>
      </c>
      <c r="AC103" s="437">
        <f t="shared" si="25"/>
        <v>0</v>
      </c>
      <c r="AD103" s="437">
        <f t="shared" si="25"/>
        <v>0</v>
      </c>
      <c r="AE103" s="437">
        <f t="shared" si="25"/>
        <v>0</v>
      </c>
      <c r="AF103" s="437">
        <f t="shared" si="25"/>
        <v>0</v>
      </c>
      <c r="AG103" s="437">
        <f t="shared" si="25"/>
        <v>0</v>
      </c>
      <c r="AH103" s="437">
        <f t="shared" si="25"/>
        <v>0</v>
      </c>
      <c r="AI103" s="437">
        <f t="shared" si="25"/>
        <v>0</v>
      </c>
      <c r="AJ103" s="437">
        <f t="shared" si="25"/>
        <v>0</v>
      </c>
      <c r="AK103" s="437">
        <f t="shared" si="25"/>
        <v>0</v>
      </c>
      <c r="AL103" s="437">
        <f t="shared" si="25"/>
        <v>0</v>
      </c>
      <c r="AM103" s="332"/>
    </row>
    <row r="104" spans="1:39" s="335" customFormat="1" ht="15" outlineLevel="1">
      <c r="A104" s="547"/>
      <c r="B104" s="348"/>
      <c r="C104" s="317"/>
      <c r="D104" s="317"/>
      <c r="E104" s="317"/>
      <c r="F104" s="317"/>
      <c r="G104" s="317"/>
      <c r="H104" s="317"/>
      <c r="I104" s="317"/>
      <c r="J104" s="317"/>
      <c r="K104" s="317"/>
      <c r="L104" s="317"/>
      <c r="M104" s="317"/>
      <c r="N104" s="317"/>
      <c r="O104" s="317"/>
      <c r="P104" s="317"/>
      <c r="Q104" s="317"/>
      <c r="R104" s="317"/>
      <c r="S104" s="317"/>
      <c r="T104" s="317"/>
      <c r="U104" s="317"/>
      <c r="V104" s="317"/>
      <c r="W104" s="317"/>
      <c r="X104" s="317"/>
      <c r="Y104" s="449"/>
      <c r="Z104" s="450"/>
      <c r="AA104" s="450"/>
      <c r="AB104" s="450"/>
      <c r="AC104" s="450"/>
      <c r="AD104" s="450"/>
      <c r="AE104" s="450"/>
      <c r="AF104" s="450"/>
      <c r="AG104" s="450"/>
      <c r="AH104" s="450"/>
      <c r="AI104" s="450"/>
      <c r="AJ104" s="450"/>
      <c r="AK104" s="450"/>
      <c r="AL104" s="450"/>
      <c r="AM104" s="323"/>
    </row>
    <row r="105" spans="1:39" s="309" customFormat="1" ht="15" outlineLevel="1">
      <c r="A105" s="544">
        <v>27</v>
      </c>
      <c r="B105" s="347" t="s">
        <v>17</v>
      </c>
      <c r="C105" s="317" t="s">
        <v>25</v>
      </c>
      <c r="D105" s="321">
        <v>828974</v>
      </c>
      <c r="E105" s="321">
        <f>+'7-a.  2011'!AX38</f>
        <v>828974</v>
      </c>
      <c r="F105" s="321">
        <f>+'7-a.  2011'!AY38</f>
        <v>828974</v>
      </c>
      <c r="G105" s="321">
        <f>+'7-a.  2011'!AZ38</f>
        <v>828974</v>
      </c>
      <c r="H105" s="321">
        <f>+'7-a.  2011'!BA38</f>
        <v>828974</v>
      </c>
      <c r="I105" s="321">
        <f>+'7-a.  2011'!BB38</f>
        <v>828974</v>
      </c>
      <c r="J105" s="321">
        <f>+'7-a.  2011'!BC38</f>
        <v>828974</v>
      </c>
      <c r="K105" s="321">
        <f>+'7-a.  2011'!BD38</f>
        <v>828974</v>
      </c>
      <c r="L105" s="321">
        <f>+'7-a.  2011'!BE38</f>
        <v>828974</v>
      </c>
      <c r="M105" s="321">
        <f>+'7-a.  2011'!BF38</f>
        <v>828974</v>
      </c>
      <c r="N105" s="321">
        <v>12</v>
      </c>
      <c r="O105" s="321">
        <v>161</v>
      </c>
      <c r="P105" s="321">
        <f>+'7-a.  2011'!S38</f>
        <v>161</v>
      </c>
      <c r="Q105" s="321">
        <f>+'7-a.  2011'!T38</f>
        <v>161</v>
      </c>
      <c r="R105" s="321">
        <f>+'7-a.  2011'!U38</f>
        <v>161</v>
      </c>
      <c r="S105" s="321">
        <f>+'7-a.  2011'!V38</f>
        <v>161</v>
      </c>
      <c r="T105" s="321">
        <f>+'7-a.  2011'!W38</f>
        <v>161</v>
      </c>
      <c r="U105" s="321">
        <f>+'7-a.  2011'!X38</f>
        <v>161</v>
      </c>
      <c r="V105" s="321">
        <f>+'7-a.  2011'!Y38</f>
        <v>161</v>
      </c>
      <c r="W105" s="321">
        <f>+'7-a.  2011'!Z38</f>
        <v>161</v>
      </c>
      <c r="X105" s="321">
        <f>+'7-a.  2011'!AA38</f>
        <v>161</v>
      </c>
      <c r="Y105" s="436"/>
      <c r="Z105" s="436">
        <v>0.17</v>
      </c>
      <c r="AA105" s="436">
        <v>0.56000000000000005</v>
      </c>
      <c r="AB105" s="436">
        <v>0.28000000000000003</v>
      </c>
      <c r="AC105" s="436">
        <v>0</v>
      </c>
      <c r="AD105" s="436"/>
      <c r="AE105" s="441"/>
      <c r="AF105" s="441"/>
      <c r="AG105" s="441"/>
      <c r="AH105" s="441"/>
      <c r="AI105" s="441"/>
      <c r="AJ105" s="441"/>
      <c r="AK105" s="441"/>
      <c r="AL105" s="441"/>
      <c r="AM105" s="322">
        <f>SUM(Y105:AL105)</f>
        <v>1.0100000000000002</v>
      </c>
    </row>
    <row r="106" spans="1:39" s="309" customFormat="1" ht="15" outlineLevel="1">
      <c r="A106" s="544"/>
      <c r="B106" s="341" t="s">
        <v>216</v>
      </c>
      <c r="C106" s="317" t="s">
        <v>164</v>
      </c>
      <c r="D106" s="321">
        <v>93683</v>
      </c>
      <c r="E106" s="321">
        <f>+'7-b.  2012'!AX47</f>
        <v>93682.576369999995</v>
      </c>
      <c r="F106" s="321">
        <f>+'7-b.  2012'!AY47</f>
        <v>93682.576369999995</v>
      </c>
      <c r="G106" s="321">
        <f>+'7-b.  2012'!AZ47</f>
        <v>93682.576369999995</v>
      </c>
      <c r="H106" s="321">
        <f>+'7-b.  2012'!BA47</f>
        <v>93682.576369999995</v>
      </c>
      <c r="I106" s="321">
        <f>+'7-b.  2012'!BB47</f>
        <v>93682.576369999995</v>
      </c>
      <c r="J106" s="321">
        <f>+'7-b.  2012'!BC47</f>
        <v>93682.576369999995</v>
      </c>
      <c r="K106" s="321">
        <f>+'7-b.  2012'!BD47</f>
        <v>93682.576369999995</v>
      </c>
      <c r="L106" s="321">
        <f>+'7-b.  2012'!BE47</f>
        <v>93682.576369999995</v>
      </c>
      <c r="M106" s="321">
        <f>+'7-b.  2012'!BF47</f>
        <v>93682.576369999995</v>
      </c>
      <c r="N106" s="321">
        <f>N105</f>
        <v>12</v>
      </c>
      <c r="O106" s="321">
        <v>90</v>
      </c>
      <c r="P106" s="321">
        <f>+'7-b.  2012'!S47</f>
        <v>90.060493840000007</v>
      </c>
      <c r="Q106" s="321">
        <f>+'7-b.  2012'!T47</f>
        <v>90.060494000000006</v>
      </c>
      <c r="R106" s="321">
        <f>+'7-b.  2012'!U47</f>
        <v>90.060494000000006</v>
      </c>
      <c r="S106" s="321">
        <f>+'7-b.  2012'!V47</f>
        <v>90.060494000000006</v>
      </c>
      <c r="T106" s="321">
        <f>+'7-b.  2012'!W47</f>
        <v>90.060494000000006</v>
      </c>
      <c r="U106" s="321">
        <f>+'7-b.  2012'!X47</f>
        <v>90.060494000000006</v>
      </c>
      <c r="V106" s="321">
        <f>+'7-b.  2012'!Y47</f>
        <v>90.060494000000006</v>
      </c>
      <c r="W106" s="321">
        <f>+'7-b.  2012'!Z47</f>
        <v>90.060494000000006</v>
      </c>
      <c r="X106" s="321">
        <f>+'7-b.  2012'!AA47</f>
        <v>90.060494000000006</v>
      </c>
      <c r="Y106" s="437">
        <f>Y105</f>
        <v>0</v>
      </c>
      <c r="Z106" s="437">
        <f>Z105</f>
        <v>0.17</v>
      </c>
      <c r="AA106" s="437">
        <f>AA105</f>
        <v>0.56000000000000005</v>
      </c>
      <c r="AB106" s="437">
        <f>AB105</f>
        <v>0.28000000000000003</v>
      </c>
      <c r="AC106" s="437">
        <f t="shared" ref="AC106:AL106" si="26">AC105</f>
        <v>0</v>
      </c>
      <c r="AD106" s="437">
        <f t="shared" si="26"/>
        <v>0</v>
      </c>
      <c r="AE106" s="437">
        <f t="shared" si="26"/>
        <v>0</v>
      </c>
      <c r="AF106" s="437">
        <f t="shared" si="26"/>
        <v>0</v>
      </c>
      <c r="AG106" s="437">
        <f t="shared" si="26"/>
        <v>0</v>
      </c>
      <c r="AH106" s="437">
        <f t="shared" si="26"/>
        <v>0</v>
      </c>
      <c r="AI106" s="437">
        <f t="shared" si="26"/>
        <v>0</v>
      </c>
      <c r="AJ106" s="437">
        <f t="shared" si="26"/>
        <v>0</v>
      </c>
      <c r="AK106" s="437">
        <f t="shared" si="26"/>
        <v>0</v>
      </c>
      <c r="AL106" s="437">
        <f t="shared" si="26"/>
        <v>0</v>
      </c>
      <c r="AM106" s="332"/>
    </row>
    <row r="107" spans="1:39" s="335" customFormat="1" ht="15.75" outlineLevel="1">
      <c r="A107" s="547"/>
      <c r="B107" s="349"/>
      <c r="C107" s="326"/>
      <c r="D107" s="317"/>
      <c r="E107" s="317"/>
      <c r="F107" s="317"/>
      <c r="G107" s="317"/>
      <c r="H107" s="317"/>
      <c r="I107" s="317"/>
      <c r="J107" s="317"/>
      <c r="K107" s="317"/>
      <c r="L107" s="317"/>
      <c r="M107" s="317"/>
      <c r="N107" s="326"/>
      <c r="O107" s="317"/>
      <c r="P107" s="317"/>
      <c r="Q107" s="317"/>
      <c r="R107" s="317"/>
      <c r="S107" s="317"/>
      <c r="T107" s="317"/>
      <c r="U107" s="317"/>
      <c r="V107" s="317"/>
      <c r="W107" s="317"/>
      <c r="X107" s="317"/>
      <c r="Y107" s="438"/>
      <c r="Z107" s="438"/>
      <c r="AA107" s="438"/>
      <c r="AB107" s="438"/>
      <c r="AC107" s="438"/>
      <c r="AD107" s="438"/>
      <c r="AE107" s="438"/>
      <c r="AF107" s="438"/>
      <c r="AG107" s="438"/>
      <c r="AH107" s="438"/>
      <c r="AI107" s="438"/>
      <c r="AJ107" s="438"/>
      <c r="AK107" s="438"/>
      <c r="AL107" s="438"/>
      <c r="AM107" s="332"/>
    </row>
    <row r="108" spans="1:39" s="309" customFormat="1" ht="15" outlineLevel="1">
      <c r="A108" s="544">
        <v>28</v>
      </c>
      <c r="B108" s="347" t="s">
        <v>18</v>
      </c>
      <c r="C108" s="317" t="s">
        <v>25</v>
      </c>
      <c r="D108" s="321"/>
      <c r="E108" s="321"/>
      <c r="F108" s="321"/>
      <c r="G108" s="321"/>
      <c r="H108" s="321"/>
      <c r="I108" s="321"/>
      <c r="J108" s="321"/>
      <c r="K108" s="321"/>
      <c r="L108" s="321"/>
      <c r="M108" s="321"/>
      <c r="N108" s="321">
        <v>0</v>
      </c>
      <c r="O108" s="321"/>
      <c r="P108" s="321"/>
      <c r="Q108" s="321"/>
      <c r="R108" s="321"/>
      <c r="S108" s="321"/>
      <c r="T108" s="321"/>
      <c r="U108" s="321"/>
      <c r="V108" s="321"/>
      <c r="W108" s="321"/>
      <c r="X108" s="321"/>
      <c r="Y108" s="436"/>
      <c r="Z108" s="436"/>
      <c r="AA108" s="436"/>
      <c r="AB108" s="436"/>
      <c r="AC108" s="436"/>
      <c r="AD108" s="436"/>
      <c r="AE108" s="441"/>
      <c r="AF108" s="441"/>
      <c r="AG108" s="441"/>
      <c r="AH108" s="441"/>
      <c r="AI108" s="441"/>
      <c r="AJ108" s="441"/>
      <c r="AK108" s="441"/>
      <c r="AL108" s="441"/>
      <c r="AM108" s="322">
        <f>SUM(Y108:AL108)</f>
        <v>0</v>
      </c>
    </row>
    <row r="109" spans="1:39" s="309" customFormat="1" ht="15" outlineLevel="1">
      <c r="A109" s="544"/>
      <c r="B109" s="341" t="s">
        <v>216</v>
      </c>
      <c r="C109" s="317" t="s">
        <v>164</v>
      </c>
      <c r="D109" s="321"/>
      <c r="E109" s="321"/>
      <c r="F109" s="321"/>
      <c r="G109" s="321"/>
      <c r="H109" s="321"/>
      <c r="I109" s="321"/>
      <c r="J109" s="321"/>
      <c r="K109" s="321"/>
      <c r="L109" s="321"/>
      <c r="M109" s="321"/>
      <c r="N109" s="321">
        <f>N108</f>
        <v>0</v>
      </c>
      <c r="O109" s="321"/>
      <c r="P109" s="321"/>
      <c r="Q109" s="321"/>
      <c r="R109" s="321"/>
      <c r="S109" s="321"/>
      <c r="T109" s="321"/>
      <c r="U109" s="321"/>
      <c r="V109" s="321"/>
      <c r="W109" s="321"/>
      <c r="X109" s="321"/>
      <c r="Y109" s="437">
        <f>Y108</f>
        <v>0</v>
      </c>
      <c r="Z109" s="437">
        <f>Z108</f>
        <v>0</v>
      </c>
      <c r="AA109" s="437">
        <f t="shared" ref="AA109:AK109" si="27">AA108</f>
        <v>0</v>
      </c>
      <c r="AB109" s="437">
        <f t="shared" si="27"/>
        <v>0</v>
      </c>
      <c r="AC109" s="437">
        <f t="shared" si="27"/>
        <v>0</v>
      </c>
      <c r="AD109" s="437">
        <f t="shared" si="27"/>
        <v>0</v>
      </c>
      <c r="AE109" s="437">
        <f t="shared" si="27"/>
        <v>0</v>
      </c>
      <c r="AF109" s="437">
        <f t="shared" si="27"/>
        <v>0</v>
      </c>
      <c r="AG109" s="437">
        <f t="shared" si="27"/>
        <v>0</v>
      </c>
      <c r="AH109" s="437">
        <f t="shared" si="27"/>
        <v>0</v>
      </c>
      <c r="AI109" s="437">
        <f t="shared" si="27"/>
        <v>0</v>
      </c>
      <c r="AJ109" s="437">
        <f t="shared" si="27"/>
        <v>0</v>
      </c>
      <c r="AK109" s="437">
        <f t="shared" si="27"/>
        <v>0</v>
      </c>
      <c r="AL109" s="437">
        <f>AL108</f>
        <v>0</v>
      </c>
      <c r="AM109" s="323"/>
    </row>
    <row r="110" spans="1:39" s="335" customFormat="1" ht="15" outlineLevel="1">
      <c r="A110" s="547"/>
      <c r="B110" s="348"/>
      <c r="C110" s="317"/>
      <c r="D110" s="317"/>
      <c r="E110" s="317"/>
      <c r="F110" s="317"/>
      <c r="G110" s="317"/>
      <c r="H110" s="317"/>
      <c r="I110" s="317"/>
      <c r="J110" s="317"/>
      <c r="K110" s="317"/>
      <c r="L110" s="317"/>
      <c r="M110" s="317"/>
      <c r="N110" s="317"/>
      <c r="O110" s="317"/>
      <c r="P110" s="317"/>
      <c r="Q110" s="317"/>
      <c r="R110" s="317"/>
      <c r="S110" s="317"/>
      <c r="T110" s="317"/>
      <c r="U110" s="317"/>
      <c r="V110" s="317"/>
      <c r="W110" s="317"/>
      <c r="X110" s="317"/>
      <c r="Y110" s="438"/>
      <c r="Z110" s="438"/>
      <c r="AA110" s="438"/>
      <c r="AB110" s="438"/>
      <c r="AC110" s="438"/>
      <c r="AD110" s="438"/>
      <c r="AE110" s="438"/>
      <c r="AF110" s="438"/>
      <c r="AG110" s="438"/>
      <c r="AH110" s="438"/>
      <c r="AI110" s="438"/>
      <c r="AJ110" s="438"/>
      <c r="AK110" s="438"/>
      <c r="AL110" s="438"/>
      <c r="AM110" s="332"/>
    </row>
    <row r="111" spans="1:39" s="309" customFormat="1" ht="15" outlineLevel="1">
      <c r="A111" s="544">
        <v>29</v>
      </c>
      <c r="B111" s="350" t="s">
        <v>19</v>
      </c>
      <c r="C111" s="317" t="s">
        <v>25</v>
      </c>
      <c r="D111" s="321">
        <v>314</v>
      </c>
      <c r="E111" s="321">
        <f>+'7-a.  2011'!AX39</f>
        <v>314</v>
      </c>
      <c r="F111" s="321">
        <f>+'7-a.  2011'!AY39</f>
        <v>314</v>
      </c>
      <c r="G111" s="321">
        <f>+'7-a.  2011'!AZ39</f>
        <v>314</v>
      </c>
      <c r="H111" s="321">
        <f>+'7-a.  2011'!BA39</f>
        <v>314</v>
      </c>
      <c r="I111" s="321">
        <f>+'7-a.  2011'!BB39</f>
        <v>314</v>
      </c>
      <c r="J111" s="321">
        <f>+'7-a.  2011'!BC39</f>
        <v>314</v>
      </c>
      <c r="K111" s="321">
        <f>+'7-a.  2011'!BD39</f>
        <v>314</v>
      </c>
      <c r="L111" s="321">
        <f>+'7-a.  2011'!BE39</f>
        <v>314</v>
      </c>
      <c r="M111" s="321">
        <f>+'7-a.  2011'!BF39</f>
        <v>314</v>
      </c>
      <c r="N111" s="321">
        <v>0</v>
      </c>
      <c r="O111" s="321"/>
      <c r="P111" s="321">
        <f>+'7-a.  2011'!S39</f>
        <v>0</v>
      </c>
      <c r="Q111" s="321">
        <f>+'7-a.  2011'!T39</f>
        <v>0</v>
      </c>
      <c r="R111" s="321">
        <f>+'7-a.  2011'!U39</f>
        <v>0</v>
      </c>
      <c r="S111" s="321">
        <f>+'7-a.  2011'!V39</f>
        <v>0</v>
      </c>
      <c r="T111" s="321">
        <f>+'7-a.  2011'!W39</f>
        <v>0</v>
      </c>
      <c r="U111" s="321">
        <f>+'7-a.  2011'!X39</f>
        <v>0</v>
      </c>
      <c r="V111" s="321">
        <f>+'7-a.  2011'!Y39</f>
        <v>0</v>
      </c>
      <c r="W111" s="321">
        <f>+'7-a.  2011'!Z39</f>
        <v>0</v>
      </c>
      <c r="X111" s="321">
        <f>+'7-a.  2011'!AA39</f>
        <v>0</v>
      </c>
      <c r="Y111" s="436"/>
      <c r="Z111" s="436">
        <v>0.17</v>
      </c>
      <c r="AA111" s="436">
        <v>0.56000000000000005</v>
      </c>
      <c r="AB111" s="436">
        <v>0.28000000000000003</v>
      </c>
      <c r="AC111" s="436">
        <v>0</v>
      </c>
      <c r="AD111" s="436"/>
      <c r="AE111" s="441"/>
      <c r="AF111" s="441"/>
      <c r="AG111" s="441"/>
      <c r="AH111" s="441"/>
      <c r="AI111" s="441"/>
      <c r="AJ111" s="441"/>
      <c r="AK111" s="441"/>
      <c r="AL111" s="441"/>
      <c r="AM111" s="322">
        <f>SUM(Y111:AL111)</f>
        <v>1.0100000000000002</v>
      </c>
    </row>
    <row r="112" spans="1:39" s="309" customFormat="1" ht="15" outlineLevel="1">
      <c r="A112" s="544"/>
      <c r="B112" s="350" t="s">
        <v>216</v>
      </c>
      <c r="C112" s="317" t="s">
        <v>164</v>
      </c>
      <c r="D112" s="321"/>
      <c r="E112" s="321"/>
      <c r="F112" s="321"/>
      <c r="G112" s="321"/>
      <c r="H112" s="321"/>
      <c r="I112" s="321"/>
      <c r="J112" s="321"/>
      <c r="K112" s="321"/>
      <c r="L112" s="321"/>
      <c r="M112" s="321"/>
      <c r="N112" s="321">
        <f>N111</f>
        <v>0</v>
      </c>
      <c r="O112" s="321"/>
      <c r="P112" s="321"/>
      <c r="Q112" s="321"/>
      <c r="R112" s="321"/>
      <c r="S112" s="321"/>
      <c r="T112" s="321"/>
      <c r="U112" s="321"/>
      <c r="V112" s="321"/>
      <c r="W112" s="321"/>
      <c r="X112" s="321"/>
      <c r="Y112" s="437">
        <f>Y111</f>
        <v>0</v>
      </c>
      <c r="Z112" s="437">
        <f t="shared" ref="Z112:AK112" si="28">Z111</f>
        <v>0.17</v>
      </c>
      <c r="AA112" s="437">
        <f t="shared" si="28"/>
        <v>0.56000000000000005</v>
      </c>
      <c r="AB112" s="437">
        <f t="shared" si="28"/>
        <v>0.28000000000000003</v>
      </c>
      <c r="AC112" s="437">
        <f t="shared" si="28"/>
        <v>0</v>
      </c>
      <c r="AD112" s="437">
        <f t="shared" si="28"/>
        <v>0</v>
      </c>
      <c r="AE112" s="437">
        <f t="shared" si="28"/>
        <v>0</v>
      </c>
      <c r="AF112" s="437">
        <f t="shared" si="28"/>
        <v>0</v>
      </c>
      <c r="AG112" s="437">
        <f t="shared" si="28"/>
        <v>0</v>
      </c>
      <c r="AH112" s="437">
        <f t="shared" si="28"/>
        <v>0</v>
      </c>
      <c r="AI112" s="437">
        <f t="shared" si="28"/>
        <v>0</v>
      </c>
      <c r="AJ112" s="437">
        <f t="shared" si="28"/>
        <v>0</v>
      </c>
      <c r="AK112" s="437">
        <f t="shared" si="28"/>
        <v>0</v>
      </c>
      <c r="AL112" s="437">
        <f>AL111</f>
        <v>0</v>
      </c>
      <c r="AM112" s="540"/>
    </row>
    <row r="113" spans="1:39" s="309" customFormat="1" ht="15" outlineLevel="1">
      <c r="A113" s="544"/>
      <c r="B113" s="350"/>
      <c r="C113" s="317"/>
      <c r="D113" s="317"/>
      <c r="E113" s="317"/>
      <c r="F113" s="317"/>
      <c r="G113" s="317"/>
      <c r="H113" s="317"/>
      <c r="I113" s="317"/>
      <c r="J113" s="317"/>
      <c r="K113" s="317"/>
      <c r="L113" s="317"/>
      <c r="M113" s="317"/>
      <c r="N113" s="317"/>
      <c r="O113" s="317"/>
      <c r="P113" s="317"/>
      <c r="Q113" s="317"/>
      <c r="R113" s="317"/>
      <c r="S113" s="317"/>
      <c r="T113" s="317"/>
      <c r="U113" s="317"/>
      <c r="V113" s="317"/>
      <c r="W113" s="317"/>
      <c r="X113" s="317"/>
      <c r="Y113" s="317"/>
      <c r="Z113" s="438"/>
      <c r="AA113" s="438"/>
      <c r="AB113" s="438"/>
      <c r="AC113" s="438"/>
      <c r="AD113" s="438"/>
      <c r="AE113" s="442"/>
      <c r="AF113" s="442"/>
      <c r="AG113" s="442"/>
      <c r="AH113" s="442"/>
      <c r="AI113" s="442"/>
      <c r="AJ113" s="442"/>
      <c r="AK113" s="442"/>
      <c r="AL113" s="442"/>
      <c r="AM113" s="339"/>
    </row>
    <row r="114" spans="1:39" s="309" customFormat="1" ht="15" outlineLevel="1">
      <c r="A114" s="544">
        <v>30</v>
      </c>
      <c r="B114" s="350" t="s">
        <v>502</v>
      </c>
      <c r="C114" s="317" t="s">
        <v>25</v>
      </c>
      <c r="D114" s="321"/>
      <c r="E114" s="321"/>
      <c r="F114" s="321"/>
      <c r="G114" s="321"/>
      <c r="H114" s="321"/>
      <c r="I114" s="321"/>
      <c r="J114" s="321"/>
      <c r="K114" s="321"/>
      <c r="L114" s="321"/>
      <c r="M114" s="321"/>
      <c r="N114" s="321">
        <v>0</v>
      </c>
      <c r="O114" s="321"/>
      <c r="P114" s="321"/>
      <c r="Q114" s="321"/>
      <c r="R114" s="321"/>
      <c r="S114" s="321"/>
      <c r="T114" s="321"/>
      <c r="U114" s="321"/>
      <c r="V114" s="321"/>
      <c r="W114" s="321"/>
      <c r="X114" s="321"/>
      <c r="Y114" s="436"/>
      <c r="Z114" s="436"/>
      <c r="AA114" s="436"/>
      <c r="AB114" s="436"/>
      <c r="AC114" s="436"/>
      <c r="AD114" s="436"/>
      <c r="AE114" s="441"/>
      <c r="AF114" s="441"/>
      <c r="AG114" s="441"/>
      <c r="AH114" s="441"/>
      <c r="AI114" s="441"/>
      <c r="AJ114" s="441"/>
      <c r="AK114" s="441"/>
      <c r="AL114" s="441"/>
      <c r="AM114" s="322">
        <f>SUM(Y114:AL114)</f>
        <v>0</v>
      </c>
    </row>
    <row r="115" spans="1:39" s="309" customFormat="1" ht="15" outlineLevel="1">
      <c r="A115" s="544"/>
      <c r="B115" s="350" t="s">
        <v>216</v>
      </c>
      <c r="C115" s="317" t="s">
        <v>164</v>
      </c>
      <c r="D115" s="321"/>
      <c r="E115" s="321"/>
      <c r="F115" s="321"/>
      <c r="G115" s="321"/>
      <c r="H115" s="321"/>
      <c r="I115" s="321"/>
      <c r="J115" s="321"/>
      <c r="K115" s="321"/>
      <c r="L115" s="321"/>
      <c r="M115" s="321"/>
      <c r="N115" s="321">
        <f>N114</f>
        <v>0</v>
      </c>
      <c r="O115" s="321"/>
      <c r="P115" s="321"/>
      <c r="Q115" s="321"/>
      <c r="R115" s="321"/>
      <c r="S115" s="321"/>
      <c r="T115" s="321"/>
      <c r="U115" s="321"/>
      <c r="V115" s="321"/>
      <c r="W115" s="321"/>
      <c r="X115" s="321"/>
      <c r="Y115" s="437">
        <f>Y114</f>
        <v>0</v>
      </c>
      <c r="Z115" s="437">
        <f t="shared" ref="Z115:AL115" si="29">Z114</f>
        <v>0</v>
      </c>
      <c r="AA115" s="437">
        <f t="shared" si="29"/>
        <v>0</v>
      </c>
      <c r="AB115" s="437">
        <f t="shared" si="29"/>
        <v>0</v>
      </c>
      <c r="AC115" s="437">
        <f t="shared" si="29"/>
        <v>0</v>
      </c>
      <c r="AD115" s="437">
        <f t="shared" si="29"/>
        <v>0</v>
      </c>
      <c r="AE115" s="437">
        <f t="shared" si="29"/>
        <v>0</v>
      </c>
      <c r="AF115" s="437">
        <f t="shared" si="29"/>
        <v>0</v>
      </c>
      <c r="AG115" s="437">
        <f t="shared" si="29"/>
        <v>0</v>
      </c>
      <c r="AH115" s="437">
        <f t="shared" si="29"/>
        <v>0</v>
      </c>
      <c r="AI115" s="437">
        <f t="shared" si="29"/>
        <v>0</v>
      </c>
      <c r="AJ115" s="437">
        <f t="shared" si="29"/>
        <v>0</v>
      </c>
      <c r="AK115" s="437">
        <f t="shared" si="29"/>
        <v>0</v>
      </c>
      <c r="AL115" s="437">
        <f t="shared" si="29"/>
        <v>0</v>
      </c>
      <c r="AM115" s="540"/>
    </row>
    <row r="116" spans="1:39" s="309" customFormat="1" ht="15" outlineLevel="1">
      <c r="A116" s="544"/>
      <c r="B116" s="350"/>
      <c r="C116" s="317"/>
      <c r="D116" s="317"/>
      <c r="E116" s="317"/>
      <c r="F116" s="317"/>
      <c r="G116" s="317"/>
      <c r="H116" s="317"/>
      <c r="I116" s="317"/>
      <c r="J116" s="317"/>
      <c r="K116" s="317"/>
      <c r="L116" s="317"/>
      <c r="M116" s="317"/>
      <c r="N116" s="317"/>
      <c r="O116" s="317"/>
      <c r="P116" s="317"/>
      <c r="Q116" s="317"/>
      <c r="R116" s="317"/>
      <c r="S116" s="317"/>
      <c r="T116" s="317"/>
      <c r="U116" s="317"/>
      <c r="V116" s="317"/>
      <c r="W116" s="317"/>
      <c r="X116" s="317"/>
      <c r="Y116" s="317"/>
      <c r="Z116" s="438"/>
      <c r="AA116" s="438"/>
      <c r="AB116" s="438"/>
      <c r="AC116" s="438"/>
      <c r="AD116" s="438"/>
      <c r="AE116" s="442"/>
      <c r="AF116" s="442"/>
      <c r="AG116" s="442"/>
      <c r="AH116" s="442"/>
      <c r="AI116" s="442"/>
      <c r="AJ116" s="442"/>
      <c r="AK116" s="442"/>
      <c r="AL116" s="442"/>
      <c r="AM116" s="339"/>
    </row>
    <row r="117" spans="1:39" s="309" customFormat="1" ht="15.75" outlineLevel="1">
      <c r="A117" s="544"/>
      <c r="B117" s="314" t="s">
        <v>503</v>
      </c>
      <c r="C117" s="317"/>
      <c r="D117" s="317"/>
      <c r="E117" s="317"/>
      <c r="F117" s="317"/>
      <c r="G117" s="317"/>
      <c r="H117" s="317"/>
      <c r="I117" s="317"/>
      <c r="J117" s="317"/>
      <c r="K117" s="317"/>
      <c r="L117" s="317"/>
      <c r="M117" s="317"/>
      <c r="N117" s="317"/>
      <c r="O117" s="317"/>
      <c r="P117" s="317"/>
      <c r="Q117" s="317"/>
      <c r="R117" s="317"/>
      <c r="S117" s="317"/>
      <c r="T117" s="317"/>
      <c r="U117" s="317"/>
      <c r="V117" s="317"/>
      <c r="W117" s="317"/>
      <c r="X117" s="317"/>
      <c r="Y117" s="317"/>
      <c r="Z117" s="438"/>
      <c r="AA117" s="438"/>
      <c r="AB117" s="438"/>
      <c r="AC117" s="438"/>
      <c r="AD117" s="438"/>
      <c r="AE117" s="442"/>
      <c r="AF117" s="442"/>
      <c r="AG117" s="442"/>
      <c r="AH117" s="442"/>
      <c r="AI117" s="442"/>
      <c r="AJ117" s="442"/>
      <c r="AK117" s="442"/>
      <c r="AL117" s="442"/>
      <c r="AM117" s="339"/>
    </row>
    <row r="118" spans="1:39" s="309" customFormat="1" ht="15" outlineLevel="1">
      <c r="A118" s="544">
        <v>31</v>
      </c>
      <c r="B118" s="350" t="s">
        <v>504</v>
      </c>
      <c r="C118" s="317" t="s">
        <v>25</v>
      </c>
      <c r="D118" s="321"/>
      <c r="E118" s="321"/>
      <c r="F118" s="321"/>
      <c r="G118" s="321"/>
      <c r="H118" s="321"/>
      <c r="I118" s="321"/>
      <c r="J118" s="321"/>
      <c r="K118" s="321"/>
      <c r="L118" s="321"/>
      <c r="M118" s="321"/>
      <c r="N118" s="321">
        <v>0</v>
      </c>
      <c r="O118" s="321"/>
      <c r="P118" s="321"/>
      <c r="Q118" s="321"/>
      <c r="R118" s="321"/>
      <c r="S118" s="321"/>
      <c r="T118" s="321"/>
      <c r="U118" s="321"/>
      <c r="V118" s="321"/>
      <c r="W118" s="321"/>
      <c r="X118" s="321"/>
      <c r="Y118" s="436"/>
      <c r="Z118" s="436"/>
      <c r="AA118" s="436"/>
      <c r="AB118" s="436"/>
      <c r="AC118" s="436"/>
      <c r="AD118" s="436"/>
      <c r="AE118" s="441"/>
      <c r="AF118" s="441"/>
      <c r="AG118" s="441"/>
      <c r="AH118" s="441"/>
      <c r="AI118" s="441"/>
      <c r="AJ118" s="441"/>
      <c r="AK118" s="441"/>
      <c r="AL118" s="441"/>
      <c r="AM118" s="322">
        <f>SUM(Y118:AL118)</f>
        <v>0</v>
      </c>
    </row>
    <row r="119" spans="1:39" s="309" customFormat="1" ht="15" outlineLevel="1">
      <c r="A119" s="544"/>
      <c r="B119" s="350" t="s">
        <v>216</v>
      </c>
      <c r="C119" s="317" t="s">
        <v>164</v>
      </c>
      <c r="D119" s="321"/>
      <c r="E119" s="321"/>
      <c r="F119" s="321"/>
      <c r="G119" s="321"/>
      <c r="H119" s="321"/>
      <c r="I119" s="321"/>
      <c r="J119" s="321"/>
      <c r="K119" s="321"/>
      <c r="L119" s="321"/>
      <c r="M119" s="321"/>
      <c r="N119" s="321">
        <f>N118</f>
        <v>0</v>
      </c>
      <c r="O119" s="321"/>
      <c r="P119" s="321"/>
      <c r="Q119" s="321"/>
      <c r="R119" s="321"/>
      <c r="S119" s="321"/>
      <c r="T119" s="321"/>
      <c r="U119" s="321"/>
      <c r="V119" s="321"/>
      <c r="W119" s="321"/>
      <c r="X119" s="321"/>
      <c r="Y119" s="437">
        <f>Y118</f>
        <v>0</v>
      </c>
      <c r="Z119" s="437">
        <f t="shared" ref="Z119:AL119" si="30">Z118</f>
        <v>0</v>
      </c>
      <c r="AA119" s="437">
        <f t="shared" si="30"/>
        <v>0</v>
      </c>
      <c r="AB119" s="437">
        <f t="shared" si="30"/>
        <v>0</v>
      </c>
      <c r="AC119" s="437">
        <f t="shared" si="30"/>
        <v>0</v>
      </c>
      <c r="AD119" s="437">
        <f t="shared" si="30"/>
        <v>0</v>
      </c>
      <c r="AE119" s="437">
        <f t="shared" si="30"/>
        <v>0</v>
      </c>
      <c r="AF119" s="437">
        <f t="shared" si="30"/>
        <v>0</v>
      </c>
      <c r="AG119" s="437">
        <f t="shared" si="30"/>
        <v>0</v>
      </c>
      <c r="AH119" s="437">
        <f t="shared" si="30"/>
        <v>0</v>
      </c>
      <c r="AI119" s="437">
        <f t="shared" si="30"/>
        <v>0</v>
      </c>
      <c r="AJ119" s="437">
        <f t="shared" si="30"/>
        <v>0</v>
      </c>
      <c r="AK119" s="437">
        <f t="shared" si="30"/>
        <v>0</v>
      </c>
      <c r="AL119" s="437">
        <f t="shared" si="30"/>
        <v>0</v>
      </c>
      <c r="AM119" s="540"/>
    </row>
    <row r="120" spans="1:39" s="309" customFormat="1" ht="15" outlineLevel="1">
      <c r="A120" s="544"/>
      <c r="B120" s="350"/>
      <c r="C120" s="317"/>
      <c r="D120" s="317"/>
      <c r="E120" s="317"/>
      <c r="F120" s="317"/>
      <c r="G120" s="317"/>
      <c r="H120" s="317"/>
      <c r="I120" s="317"/>
      <c r="J120" s="317"/>
      <c r="K120" s="317"/>
      <c r="L120" s="317"/>
      <c r="M120" s="317"/>
      <c r="N120" s="317"/>
      <c r="O120" s="317"/>
      <c r="P120" s="317"/>
      <c r="Q120" s="317"/>
      <c r="R120" s="317"/>
      <c r="S120" s="317"/>
      <c r="T120" s="317"/>
      <c r="U120" s="317"/>
      <c r="V120" s="317"/>
      <c r="W120" s="317"/>
      <c r="X120" s="317"/>
      <c r="Y120" s="438"/>
      <c r="Z120" s="438"/>
      <c r="AA120" s="438"/>
      <c r="AB120" s="438"/>
      <c r="AC120" s="438"/>
      <c r="AD120" s="438"/>
      <c r="AE120" s="442"/>
      <c r="AF120" s="442"/>
      <c r="AG120" s="442"/>
      <c r="AH120" s="442"/>
      <c r="AI120" s="442"/>
      <c r="AJ120" s="442"/>
      <c r="AK120" s="442"/>
      <c r="AL120" s="442"/>
      <c r="AM120" s="339"/>
    </row>
    <row r="121" spans="1:39" s="309" customFormat="1" ht="15" outlineLevel="1">
      <c r="A121" s="544">
        <v>32</v>
      </c>
      <c r="B121" s="350" t="s">
        <v>505</v>
      </c>
      <c r="C121" s="317" t="s">
        <v>25</v>
      </c>
      <c r="D121" s="321"/>
      <c r="E121" s="321"/>
      <c r="F121" s="321"/>
      <c r="G121" s="321"/>
      <c r="H121" s="321"/>
      <c r="I121" s="321"/>
      <c r="J121" s="321"/>
      <c r="K121" s="321"/>
      <c r="L121" s="321"/>
      <c r="M121" s="321"/>
      <c r="N121" s="321">
        <v>0</v>
      </c>
      <c r="O121" s="321"/>
      <c r="P121" s="321"/>
      <c r="Q121" s="321"/>
      <c r="R121" s="321"/>
      <c r="S121" s="321"/>
      <c r="T121" s="321"/>
      <c r="U121" s="321"/>
      <c r="V121" s="321"/>
      <c r="W121" s="321"/>
      <c r="X121" s="321"/>
      <c r="Y121" s="436"/>
      <c r="Z121" s="436"/>
      <c r="AA121" s="436"/>
      <c r="AB121" s="436"/>
      <c r="AC121" s="436"/>
      <c r="AD121" s="436"/>
      <c r="AE121" s="441"/>
      <c r="AF121" s="441"/>
      <c r="AG121" s="441"/>
      <c r="AH121" s="441"/>
      <c r="AI121" s="441"/>
      <c r="AJ121" s="441"/>
      <c r="AK121" s="441"/>
      <c r="AL121" s="441"/>
      <c r="AM121" s="322">
        <f>SUM(Y121:AL121)</f>
        <v>0</v>
      </c>
    </row>
    <row r="122" spans="1:39" s="309" customFormat="1" ht="15" outlineLevel="1">
      <c r="A122" s="544"/>
      <c r="B122" s="350" t="s">
        <v>216</v>
      </c>
      <c r="C122" s="317" t="s">
        <v>164</v>
      </c>
      <c r="D122" s="321"/>
      <c r="E122" s="321"/>
      <c r="F122" s="321"/>
      <c r="G122" s="321"/>
      <c r="H122" s="321"/>
      <c r="I122" s="321"/>
      <c r="J122" s="321"/>
      <c r="K122" s="321"/>
      <c r="L122" s="321"/>
      <c r="M122" s="321"/>
      <c r="N122" s="321">
        <f>N121</f>
        <v>0</v>
      </c>
      <c r="O122" s="321"/>
      <c r="P122" s="321"/>
      <c r="Q122" s="321"/>
      <c r="R122" s="321"/>
      <c r="S122" s="321"/>
      <c r="T122" s="321"/>
      <c r="U122" s="321"/>
      <c r="V122" s="321"/>
      <c r="W122" s="321"/>
      <c r="X122" s="321"/>
      <c r="Y122" s="437">
        <f>Y121</f>
        <v>0</v>
      </c>
      <c r="Z122" s="437">
        <f t="shared" ref="Z122:AL122" si="31">Z121</f>
        <v>0</v>
      </c>
      <c r="AA122" s="437">
        <f t="shared" si="31"/>
        <v>0</v>
      </c>
      <c r="AB122" s="437">
        <f t="shared" si="31"/>
        <v>0</v>
      </c>
      <c r="AC122" s="437">
        <f t="shared" si="31"/>
        <v>0</v>
      </c>
      <c r="AD122" s="437">
        <f t="shared" si="31"/>
        <v>0</v>
      </c>
      <c r="AE122" s="437">
        <f t="shared" si="31"/>
        <v>0</v>
      </c>
      <c r="AF122" s="437">
        <f t="shared" si="31"/>
        <v>0</v>
      </c>
      <c r="AG122" s="437">
        <f t="shared" si="31"/>
        <v>0</v>
      </c>
      <c r="AH122" s="437">
        <f t="shared" si="31"/>
        <v>0</v>
      </c>
      <c r="AI122" s="437">
        <f t="shared" si="31"/>
        <v>0</v>
      </c>
      <c r="AJ122" s="437">
        <f t="shared" si="31"/>
        <v>0</v>
      </c>
      <c r="AK122" s="437">
        <f t="shared" si="31"/>
        <v>0</v>
      </c>
      <c r="AL122" s="437">
        <f t="shared" si="31"/>
        <v>0</v>
      </c>
      <c r="AM122" s="540"/>
    </row>
    <row r="123" spans="1:39" s="309" customFormat="1" ht="15" outlineLevel="1">
      <c r="A123" s="544"/>
      <c r="B123" s="350"/>
      <c r="C123" s="317"/>
      <c r="D123" s="317"/>
      <c r="E123" s="317"/>
      <c r="F123" s="317"/>
      <c r="G123" s="317"/>
      <c r="H123" s="317"/>
      <c r="I123" s="317"/>
      <c r="J123" s="317"/>
      <c r="K123" s="317"/>
      <c r="L123" s="317"/>
      <c r="M123" s="317"/>
      <c r="N123" s="317"/>
      <c r="O123" s="317"/>
      <c r="P123" s="317"/>
      <c r="Q123" s="317"/>
      <c r="R123" s="317"/>
      <c r="S123" s="317"/>
      <c r="T123" s="317"/>
      <c r="U123" s="317"/>
      <c r="V123" s="317"/>
      <c r="W123" s="317"/>
      <c r="X123" s="317"/>
      <c r="Y123" s="438"/>
      <c r="Z123" s="438"/>
      <c r="AA123" s="438"/>
      <c r="AB123" s="438"/>
      <c r="AC123" s="438"/>
      <c r="AD123" s="438"/>
      <c r="AE123" s="442"/>
      <c r="AF123" s="442"/>
      <c r="AG123" s="442"/>
      <c r="AH123" s="442"/>
      <c r="AI123" s="442"/>
      <c r="AJ123" s="442"/>
      <c r="AK123" s="442"/>
      <c r="AL123" s="442"/>
      <c r="AM123" s="339"/>
    </row>
    <row r="124" spans="1:39" s="309" customFormat="1" ht="15" outlineLevel="1">
      <c r="A124" s="544">
        <v>33</v>
      </c>
      <c r="B124" s="350" t="s">
        <v>506</v>
      </c>
      <c r="C124" s="317" t="s">
        <v>25</v>
      </c>
      <c r="D124" s="321"/>
      <c r="E124" s="321"/>
      <c r="F124" s="321"/>
      <c r="G124" s="321"/>
      <c r="H124" s="321"/>
      <c r="I124" s="321"/>
      <c r="J124" s="321"/>
      <c r="K124" s="321"/>
      <c r="L124" s="321"/>
      <c r="M124" s="321"/>
      <c r="N124" s="321">
        <v>0</v>
      </c>
      <c r="O124" s="321"/>
      <c r="P124" s="321"/>
      <c r="Q124" s="321"/>
      <c r="R124" s="321"/>
      <c r="S124" s="321"/>
      <c r="T124" s="321"/>
      <c r="U124" s="321"/>
      <c r="V124" s="321"/>
      <c r="W124" s="321"/>
      <c r="X124" s="321"/>
      <c r="Y124" s="436"/>
      <c r="Z124" s="436"/>
      <c r="AA124" s="436"/>
      <c r="AB124" s="436"/>
      <c r="AC124" s="436"/>
      <c r="AD124" s="436"/>
      <c r="AE124" s="441"/>
      <c r="AF124" s="441"/>
      <c r="AG124" s="441"/>
      <c r="AH124" s="441"/>
      <c r="AI124" s="441"/>
      <c r="AJ124" s="441"/>
      <c r="AK124" s="441"/>
      <c r="AL124" s="441"/>
      <c r="AM124" s="322">
        <f>SUM(Y124:AL124)</f>
        <v>0</v>
      </c>
    </row>
    <row r="125" spans="1:39" s="309" customFormat="1" ht="15" outlineLevel="1">
      <c r="A125" s="544"/>
      <c r="B125" s="350" t="s">
        <v>216</v>
      </c>
      <c r="C125" s="317" t="s">
        <v>164</v>
      </c>
      <c r="D125" s="321"/>
      <c r="E125" s="321"/>
      <c r="F125" s="321"/>
      <c r="G125" s="321"/>
      <c r="H125" s="321"/>
      <c r="I125" s="321"/>
      <c r="J125" s="321"/>
      <c r="K125" s="321"/>
      <c r="L125" s="321"/>
      <c r="M125" s="321"/>
      <c r="N125" s="321">
        <f>N124</f>
        <v>0</v>
      </c>
      <c r="O125" s="321"/>
      <c r="P125" s="321"/>
      <c r="Q125" s="321"/>
      <c r="R125" s="321"/>
      <c r="S125" s="321"/>
      <c r="T125" s="321"/>
      <c r="U125" s="321"/>
      <c r="V125" s="321"/>
      <c r="W125" s="321"/>
      <c r="X125" s="321"/>
      <c r="Y125" s="437">
        <f>Y124</f>
        <v>0</v>
      </c>
      <c r="Z125" s="437">
        <f t="shared" ref="Z125:AL125" si="32">Z124</f>
        <v>0</v>
      </c>
      <c r="AA125" s="437">
        <f t="shared" si="32"/>
        <v>0</v>
      </c>
      <c r="AB125" s="437">
        <f t="shared" si="32"/>
        <v>0</v>
      </c>
      <c r="AC125" s="437">
        <f t="shared" si="32"/>
        <v>0</v>
      </c>
      <c r="AD125" s="437">
        <f t="shared" si="32"/>
        <v>0</v>
      </c>
      <c r="AE125" s="437">
        <f t="shared" si="32"/>
        <v>0</v>
      </c>
      <c r="AF125" s="437">
        <f t="shared" si="32"/>
        <v>0</v>
      </c>
      <c r="AG125" s="437">
        <f t="shared" si="32"/>
        <v>0</v>
      </c>
      <c r="AH125" s="437">
        <f t="shared" si="32"/>
        <v>0</v>
      </c>
      <c r="AI125" s="437">
        <f t="shared" si="32"/>
        <v>0</v>
      </c>
      <c r="AJ125" s="437">
        <f t="shared" si="32"/>
        <v>0</v>
      </c>
      <c r="AK125" s="437">
        <f t="shared" si="32"/>
        <v>0</v>
      </c>
      <c r="AL125" s="437">
        <f t="shared" si="32"/>
        <v>0</v>
      </c>
      <c r="AM125" s="540"/>
    </row>
    <row r="126" spans="1:39" s="309" customFormat="1" ht="15" outlineLevel="1">
      <c r="A126" s="544"/>
      <c r="B126" s="341"/>
      <c r="C126" s="351"/>
      <c r="D126" s="352"/>
      <c r="E126" s="352"/>
      <c r="F126" s="352"/>
      <c r="G126" s="352"/>
      <c r="H126" s="352"/>
      <c r="I126" s="352"/>
      <c r="J126" s="352"/>
      <c r="K126" s="352"/>
      <c r="L126" s="352"/>
      <c r="M126" s="352"/>
      <c r="N126" s="352"/>
      <c r="O126" s="352"/>
      <c r="P126" s="352"/>
      <c r="Q126" s="352"/>
      <c r="R126" s="352"/>
      <c r="S126" s="352"/>
      <c r="T126" s="352"/>
      <c r="U126" s="352"/>
      <c r="V126" s="352"/>
      <c r="W126" s="352"/>
      <c r="X126" s="352"/>
      <c r="Y126" s="438"/>
      <c r="Z126" s="438"/>
      <c r="AA126" s="438"/>
      <c r="AB126" s="438"/>
      <c r="AC126" s="438"/>
      <c r="AD126" s="438"/>
      <c r="AE126" s="438"/>
      <c r="AF126" s="438"/>
      <c r="AG126" s="438"/>
      <c r="AH126" s="438"/>
      <c r="AI126" s="438"/>
      <c r="AJ126" s="438"/>
      <c r="AK126" s="438"/>
      <c r="AL126" s="438"/>
      <c r="AM126" s="332"/>
    </row>
    <row r="127" spans="1:39" s="309" customFormat="1" ht="15.75">
      <c r="A127" s="544"/>
      <c r="B127" s="353" t="s">
        <v>240</v>
      </c>
      <c r="C127" s="354"/>
      <c r="D127" s="354">
        <f>SUM(D22:D125)</f>
        <v>44010248</v>
      </c>
      <c r="E127" s="354">
        <f>SUM(E22:E125)</f>
        <v>43747165.206682995</v>
      </c>
      <c r="F127" s="354">
        <f t="shared" ref="F127:M127" si="33">SUM(F22:F125)</f>
        <v>43499670.601783</v>
      </c>
      <c r="G127" s="354">
        <f t="shared" si="33"/>
        <v>42349077.953982994</v>
      </c>
      <c r="H127" s="354">
        <f t="shared" si="33"/>
        <v>41979145.583982997</v>
      </c>
      <c r="I127" s="354">
        <f t="shared" si="33"/>
        <v>40731861.884775996</v>
      </c>
      <c r="J127" s="354">
        <f t="shared" si="33"/>
        <v>34027428.509426996</v>
      </c>
      <c r="K127" s="354">
        <f t="shared" si="33"/>
        <v>33495343.734159</v>
      </c>
      <c r="L127" s="354">
        <f t="shared" si="33"/>
        <v>31340304.808359001</v>
      </c>
      <c r="M127" s="354">
        <f t="shared" si="33"/>
        <v>30295526.776308998</v>
      </c>
      <c r="N127" s="354"/>
      <c r="O127" s="354">
        <f>SUM(O22:O125)</f>
        <v>16222</v>
      </c>
      <c r="P127" s="354">
        <f t="shared" ref="P127:X127" si="34">SUM(P22:P125)</f>
        <v>10887.404108115999</v>
      </c>
      <c r="Q127" s="354">
        <f t="shared" si="34"/>
        <v>10802.200198029999</v>
      </c>
      <c r="R127" s="354">
        <f t="shared" si="34"/>
        <v>10398.37353003</v>
      </c>
      <c r="S127" s="354">
        <f t="shared" si="34"/>
        <v>10357.15255303</v>
      </c>
      <c r="T127" s="354">
        <f t="shared" si="34"/>
        <v>10156.156719729999</v>
      </c>
      <c r="U127" s="354">
        <f t="shared" si="34"/>
        <v>7575.9697860300012</v>
      </c>
      <c r="V127" s="354">
        <f t="shared" si="34"/>
        <v>7400.2034250300012</v>
      </c>
      <c r="W127" s="354">
        <f t="shared" si="34"/>
        <v>6885.5370250300011</v>
      </c>
      <c r="X127" s="354">
        <f t="shared" si="34"/>
        <v>6837.8383071300004</v>
      </c>
      <c r="Y127" s="355">
        <f>IF(Y21="kWh",SUMPRODUCT(D22:D125,Y22:Y125))</f>
        <v>5859884</v>
      </c>
      <c r="Z127" s="355">
        <f>IF(Z21="kWh",SUMPRODUCT(D22:D125,Z22:Z125))</f>
        <v>13886723.43</v>
      </c>
      <c r="AA127" s="355">
        <f>IF(AA21="kW",SUMPRODUCT(N22:N125,O22:O125,AA22:AA125),SUMPRODUCT(D22:D125,AA22:AA125))</f>
        <v>39498.480000000003</v>
      </c>
      <c r="AB127" s="355">
        <f>IF(AB21="kW",SUMPRODUCT(N22:N125,O22:O125,AB22:AB125),SUMPRODUCT(D22:D125,AB22:AB125))</f>
        <v>18144.599999999999</v>
      </c>
      <c r="AC127" s="355">
        <f>IF(AC21="kW",SUMPRODUCT(N22:N125,O22:O125,AC22:AC125),SUMPRODUCT(D22:D125,AC22:AC125))</f>
        <v>374.64</v>
      </c>
      <c r="AD127" s="355">
        <f>IF(AD21="kW",SUMPRODUCT(N22:N125,O22:O125,AD22:AD125),SUMPRODUCT(D22:D125,AD22:AD125))</f>
        <v>0</v>
      </c>
      <c r="AE127" s="355">
        <f>IF(AE21="kW",SUMPRODUCT(N22:N125,O22:O125,AE22:AE125),SUMPRODUCT(D22:D125,AE22:AE125))</f>
        <v>0</v>
      </c>
      <c r="AF127" s="355">
        <f>IF(AF21="kW",SUMPRODUCT(N22:N125,O22:O125,AF22:AF125),SUMPRODUCT(D22:D125,AF22:AF125))</f>
        <v>0</v>
      </c>
      <c r="AG127" s="355">
        <f>IF(AG21="kW",SUMPRODUCT(N22:N125,O22:O125,AG22:AG125),SUMPRODUCT(D22:D125,AG22:AG125))</f>
        <v>0</v>
      </c>
      <c r="AH127" s="355">
        <f>IF(AH21="kW",SUMPRODUCT(N22:N125,O22:O125,AH22:AH125),SUMPRODUCT(D22:D125,AH22:AH125))</f>
        <v>0</v>
      </c>
      <c r="AI127" s="355">
        <f>IF(AI21="kW",SUMPRODUCT(N22:N125,O22:O125,AI22:AI125),SUMPRODUCT(D22:D125,AI22:AI125))</f>
        <v>0</v>
      </c>
      <c r="AJ127" s="355">
        <f>IF(AJ21="kW",SUMPRODUCT(N22:N125,O22:O125,AJ22:AJ125),SUMPRODUCT(D22:D125,AJ22:AJ125))</f>
        <v>0</v>
      </c>
      <c r="AK127" s="355">
        <f>IF(AK21="kW",SUMPRODUCT(N22:N125,O22:O125,AK22:AK125),SUMPRODUCT(D22:D125,AK22:AK125))</f>
        <v>0</v>
      </c>
      <c r="AL127" s="355">
        <f>IF(AL21="kW",SUMPRODUCT(N22:N125,O22:O125,AL22:AL125),SUMPRODUCT(D22:D125,AL22:AL125))</f>
        <v>0</v>
      </c>
      <c r="AM127" s="356"/>
    </row>
    <row r="128" spans="1:39" s="309" customFormat="1" ht="15.75">
      <c r="A128" s="544"/>
      <c r="B128" s="357" t="s">
        <v>241</v>
      </c>
      <c r="C128" s="354"/>
      <c r="D128" s="354"/>
      <c r="E128" s="354"/>
      <c r="F128" s="354"/>
      <c r="G128" s="354"/>
      <c r="H128" s="354"/>
      <c r="I128" s="354"/>
      <c r="J128" s="354"/>
      <c r="K128" s="354"/>
      <c r="L128" s="354"/>
      <c r="M128" s="354"/>
      <c r="N128" s="354"/>
      <c r="O128" s="354"/>
      <c r="P128" s="354"/>
      <c r="Q128" s="354"/>
      <c r="R128" s="354"/>
      <c r="S128" s="354"/>
      <c r="T128" s="354"/>
      <c r="U128" s="354"/>
      <c r="V128" s="354"/>
      <c r="W128" s="354"/>
      <c r="X128" s="354"/>
      <c r="Y128" s="354">
        <f>HLOOKUP(Y20,'2. LRAMVA Threshold'!$B$42:$Q$53,3,FALSE)</f>
        <v>0</v>
      </c>
      <c r="Z128" s="354">
        <f>HLOOKUP(Z20,'2. LRAMVA Threshold'!$B$42:$Q$53,3,FALSE)</f>
        <v>0</v>
      </c>
      <c r="AA128" s="354">
        <f>HLOOKUP(AA20,'2. LRAMVA Threshold'!$B$42:$Q$53,3,FALSE)</f>
        <v>0</v>
      </c>
      <c r="AB128" s="354">
        <f>HLOOKUP(AB20,'2. LRAMVA Threshold'!$B$42:$Q$53,3,FALSE)</f>
        <v>0</v>
      </c>
      <c r="AC128" s="354">
        <f>HLOOKUP(AC20,'2. LRAMVA Threshold'!$B$42:$Q$53,3,FALSE)</f>
        <v>0</v>
      </c>
      <c r="AD128" s="354">
        <f>HLOOKUP(AD20,'2. LRAMVA Threshold'!$B$42:$Q$53,3,FALSE)</f>
        <v>0</v>
      </c>
      <c r="AE128" s="354">
        <f>HLOOKUP(AE20,'2. LRAMVA Threshold'!$B$42:$Q$53,3,FALSE)</f>
        <v>0</v>
      </c>
      <c r="AF128" s="354">
        <f>HLOOKUP(AF20,'2. LRAMVA Threshold'!$B$42:$Q$53,3,FALSE)</f>
        <v>0</v>
      </c>
      <c r="AG128" s="354">
        <f>HLOOKUP(AG20,'2. LRAMVA Threshold'!$B$42:$Q$53,3,FALSE)</f>
        <v>0</v>
      </c>
      <c r="AH128" s="354">
        <f>HLOOKUP(AH20,'2. LRAMVA Threshold'!$B$42:$Q$53,3,FALSE)</f>
        <v>0</v>
      </c>
      <c r="AI128" s="354">
        <f>HLOOKUP(AI20,'2. LRAMVA Threshold'!$B$42:$Q$53,3,FALSE)</f>
        <v>0</v>
      </c>
      <c r="AJ128" s="354">
        <f>HLOOKUP(AJ20,'2. LRAMVA Threshold'!$B$42:$Q$53,3,FALSE)</f>
        <v>0</v>
      </c>
      <c r="AK128" s="354">
        <f>HLOOKUP(AK20,'2. LRAMVA Threshold'!$B$42:$Q$53,3,FALSE)</f>
        <v>0</v>
      </c>
      <c r="AL128" s="354">
        <f>HLOOKUP(AL20,'2. LRAMVA Threshold'!$B$42:$Q$53,3,FALSE)</f>
        <v>0</v>
      </c>
      <c r="AM128" s="358"/>
    </row>
    <row r="129" spans="1:40" s="329" customFormat="1" ht="15">
      <c r="A129" s="546"/>
      <c r="B129" s="350"/>
      <c r="C129" s="359"/>
      <c r="E129" s="360"/>
      <c r="F129" s="360"/>
      <c r="G129" s="360"/>
      <c r="H129" s="360"/>
      <c r="I129" s="360"/>
      <c r="J129" s="360"/>
      <c r="K129" s="360"/>
      <c r="L129" s="360"/>
      <c r="M129" s="360"/>
      <c r="N129" s="360"/>
      <c r="O129" s="361"/>
      <c r="P129" s="360"/>
      <c r="Q129" s="360"/>
      <c r="R129" s="360"/>
      <c r="S129" s="362"/>
      <c r="T129" s="362"/>
      <c r="U129" s="362"/>
      <c r="V129" s="362"/>
      <c r="W129" s="360"/>
      <c r="X129" s="360"/>
      <c r="Y129" s="326"/>
      <c r="Z129" s="326"/>
      <c r="AA129" s="326"/>
      <c r="AB129" s="326"/>
      <c r="AC129" s="326"/>
      <c r="AD129" s="326"/>
      <c r="AE129" s="326"/>
      <c r="AF129" s="326"/>
      <c r="AG129" s="326"/>
      <c r="AH129" s="326"/>
      <c r="AI129" s="326"/>
      <c r="AJ129" s="326"/>
      <c r="AK129" s="326"/>
      <c r="AL129" s="326"/>
      <c r="AM129" s="363"/>
    </row>
    <row r="130" spans="1:40" s="370" customFormat="1" ht="15">
      <c r="A130" s="543"/>
      <c r="B130" s="350" t="s">
        <v>165</v>
      </c>
      <c r="C130" s="364"/>
      <c r="D130" s="364"/>
      <c r="E130" s="364"/>
      <c r="F130" s="364"/>
      <c r="G130" s="364"/>
      <c r="H130" s="364"/>
      <c r="I130" s="364"/>
      <c r="J130" s="364"/>
      <c r="K130" s="364"/>
      <c r="L130" s="364"/>
      <c r="M130" s="364"/>
      <c r="N130" s="364"/>
      <c r="O130" s="364"/>
      <c r="P130" s="364"/>
      <c r="Q130" s="364"/>
      <c r="R130" s="364"/>
      <c r="S130" s="364"/>
      <c r="T130" s="365"/>
      <c r="U130" s="365"/>
      <c r="V130" s="365"/>
      <c r="W130" s="366"/>
      <c r="X130" s="366"/>
      <c r="Y130" s="367">
        <f>HLOOKUP(Y$20,'3.  Distribution Rates'!$C$122:$P$133,3,FALSE)</f>
        <v>0</v>
      </c>
      <c r="Z130" s="367">
        <f>HLOOKUP(Z$20,'3.  Distribution Rates'!$C$122:$P$133,3,FALSE)</f>
        <v>0</v>
      </c>
      <c r="AA130" s="367">
        <f>HLOOKUP(AA$20,'3.  Distribution Rates'!$C$122:$P$133,3,FALSE)</f>
        <v>0</v>
      </c>
      <c r="AB130" s="367">
        <f>HLOOKUP(AB$20,'3.  Distribution Rates'!$C$122:$P$133,3,FALSE)</f>
        <v>0</v>
      </c>
      <c r="AC130" s="367">
        <f>HLOOKUP(AC$20,'3.  Distribution Rates'!$C$122:$P$133,3,FALSE)</f>
        <v>0</v>
      </c>
      <c r="AD130" s="367">
        <f>HLOOKUP(AD$20,'3.  Distribution Rates'!$C$122:$P$133,3,FALSE)</f>
        <v>0</v>
      </c>
      <c r="AE130" s="367">
        <f>HLOOKUP(AE$20,'3.  Distribution Rates'!$C$122:$P$133,3,FALSE)</f>
        <v>0</v>
      </c>
      <c r="AF130" s="367">
        <f>HLOOKUP(AF$20,'3.  Distribution Rates'!$C$122:$P$133,3,FALSE)</f>
        <v>0</v>
      </c>
      <c r="AG130" s="367">
        <f>HLOOKUP(AG$20,'3.  Distribution Rates'!$C$122:$P$133,3,FALSE)</f>
        <v>0</v>
      </c>
      <c r="AH130" s="367">
        <f>HLOOKUP(AH$20,'3.  Distribution Rates'!$C$122:$P$133,3,FALSE)</f>
        <v>0</v>
      </c>
      <c r="AI130" s="367">
        <f>HLOOKUP(AI$20,'3.  Distribution Rates'!$C$122:$P$133,3,FALSE)</f>
        <v>0</v>
      </c>
      <c r="AJ130" s="367">
        <f>HLOOKUP(AJ$20,'3.  Distribution Rates'!$C$122:$P$133,3,FALSE)</f>
        <v>0</v>
      </c>
      <c r="AK130" s="367">
        <f>HLOOKUP(AK$20,'3.  Distribution Rates'!$C$122:$P$133,3,FALSE)</f>
        <v>0</v>
      </c>
      <c r="AL130" s="367">
        <f>HLOOKUP(AL$20,'3.  Distribution Rates'!$C$122:$P$133,3,FALSE)</f>
        <v>0</v>
      </c>
      <c r="AM130" s="368"/>
      <c r="AN130" s="369"/>
    </row>
    <row r="131" spans="1:40" s="329" customFormat="1" ht="15.75">
      <c r="A131" s="546"/>
      <c r="B131" s="324" t="s">
        <v>256</v>
      </c>
      <c r="C131" s="371"/>
      <c r="D131" s="362"/>
      <c r="E131" s="360"/>
      <c r="F131" s="360"/>
      <c r="G131" s="360"/>
      <c r="H131" s="360"/>
      <c r="I131" s="360"/>
      <c r="J131" s="360"/>
      <c r="K131" s="360"/>
      <c r="L131" s="360"/>
      <c r="M131" s="360"/>
      <c r="N131" s="360"/>
      <c r="O131" s="326"/>
      <c r="P131" s="360"/>
      <c r="Q131" s="360"/>
      <c r="R131" s="360"/>
      <c r="S131" s="362"/>
      <c r="T131" s="362"/>
      <c r="U131" s="362"/>
      <c r="V131" s="362"/>
      <c r="W131" s="360"/>
      <c r="X131" s="360"/>
      <c r="Y131" s="372">
        <f t="shared" ref="Y131:AD131" si="35">Y127*Y130</f>
        <v>0</v>
      </c>
      <c r="Z131" s="372">
        <f t="shared" si="35"/>
        <v>0</v>
      </c>
      <c r="AA131" s="373">
        <f t="shared" si="35"/>
        <v>0</v>
      </c>
      <c r="AB131" s="373">
        <f t="shared" si="35"/>
        <v>0</v>
      </c>
      <c r="AC131" s="373">
        <f t="shared" si="35"/>
        <v>0</v>
      </c>
      <c r="AD131" s="373">
        <f t="shared" si="35"/>
        <v>0</v>
      </c>
      <c r="AE131" s="373">
        <f>AE127*AE130</f>
        <v>0</v>
      </c>
      <c r="AF131" s="373">
        <f t="shared" ref="AF131:AL131" si="36">AF127*AF130</f>
        <v>0</v>
      </c>
      <c r="AG131" s="373">
        <f t="shared" si="36"/>
        <v>0</v>
      </c>
      <c r="AH131" s="373">
        <f t="shared" si="36"/>
        <v>0</v>
      </c>
      <c r="AI131" s="373">
        <f t="shared" si="36"/>
        <v>0</v>
      </c>
      <c r="AJ131" s="373">
        <f t="shared" si="36"/>
        <v>0</v>
      </c>
      <c r="AK131" s="373">
        <f t="shared" si="36"/>
        <v>0</v>
      </c>
      <c r="AL131" s="373">
        <f t="shared" si="36"/>
        <v>0</v>
      </c>
      <c r="AM131" s="374">
        <f>SUM(Y131:AL131)</f>
        <v>0</v>
      </c>
    </row>
    <row r="132" spans="1:40" s="329" customFormat="1" ht="15.75">
      <c r="A132" s="546"/>
      <c r="B132" s="375" t="s">
        <v>212</v>
      </c>
      <c r="C132" s="371"/>
      <c r="D132" s="376"/>
      <c r="E132" s="360"/>
      <c r="F132" s="360"/>
      <c r="G132" s="360"/>
      <c r="H132" s="360"/>
      <c r="I132" s="360"/>
      <c r="J132" s="360"/>
      <c r="K132" s="360"/>
      <c r="L132" s="360"/>
      <c r="M132" s="360"/>
      <c r="N132" s="360"/>
      <c r="O132" s="326"/>
      <c r="P132" s="360"/>
      <c r="Q132" s="360"/>
      <c r="R132" s="360"/>
      <c r="S132" s="362"/>
      <c r="T132" s="362"/>
      <c r="U132" s="362"/>
      <c r="V132" s="362"/>
      <c r="W132" s="360"/>
      <c r="X132" s="360"/>
      <c r="Y132" s="373">
        <f t="shared" ref="Y132:AD132" si="37">Y128*Y130</f>
        <v>0</v>
      </c>
      <c r="Z132" s="373">
        <f t="shared" si="37"/>
        <v>0</v>
      </c>
      <c r="AA132" s="373">
        <f t="shared" si="37"/>
        <v>0</v>
      </c>
      <c r="AB132" s="373">
        <f t="shared" si="37"/>
        <v>0</v>
      </c>
      <c r="AC132" s="373">
        <f t="shared" si="37"/>
        <v>0</v>
      </c>
      <c r="AD132" s="373">
        <f t="shared" si="37"/>
        <v>0</v>
      </c>
      <c r="AE132" s="373">
        <f>AE128*AE130</f>
        <v>0</v>
      </c>
      <c r="AF132" s="373">
        <f t="shared" ref="AF132:AL132" si="38">AF128*AF130</f>
        <v>0</v>
      </c>
      <c r="AG132" s="373">
        <f t="shared" si="38"/>
        <v>0</v>
      </c>
      <c r="AH132" s="373">
        <f t="shared" si="38"/>
        <v>0</v>
      </c>
      <c r="AI132" s="373">
        <f t="shared" si="38"/>
        <v>0</v>
      </c>
      <c r="AJ132" s="373">
        <f t="shared" si="38"/>
        <v>0</v>
      </c>
      <c r="AK132" s="373">
        <f t="shared" si="38"/>
        <v>0</v>
      </c>
      <c r="AL132" s="373">
        <f t="shared" si="38"/>
        <v>0</v>
      </c>
      <c r="AM132" s="374">
        <f>SUM(Y132:AL132)</f>
        <v>0</v>
      </c>
    </row>
    <row r="133" spans="1:40" s="376" customFormat="1" ht="17.25" customHeight="1">
      <c r="A133" s="548"/>
      <c r="B133" s="375" t="s">
        <v>259</v>
      </c>
      <c r="C133" s="371"/>
      <c r="E133" s="360"/>
      <c r="F133" s="360"/>
      <c r="G133" s="360"/>
      <c r="H133" s="360"/>
      <c r="I133" s="360"/>
      <c r="J133" s="360"/>
      <c r="K133" s="360"/>
      <c r="L133" s="360"/>
      <c r="M133" s="360"/>
      <c r="N133" s="360"/>
      <c r="O133" s="326"/>
      <c r="P133" s="360"/>
      <c r="Q133" s="360"/>
      <c r="R133" s="360"/>
      <c r="W133" s="360"/>
      <c r="X133" s="360"/>
      <c r="Y133" s="377"/>
      <c r="Z133" s="377"/>
      <c r="AA133" s="377"/>
      <c r="AB133" s="377"/>
      <c r="AC133" s="377"/>
      <c r="AD133" s="377"/>
      <c r="AE133" s="377"/>
      <c r="AF133" s="377"/>
      <c r="AG133" s="377"/>
      <c r="AH133" s="377"/>
      <c r="AI133" s="377"/>
      <c r="AJ133" s="377"/>
      <c r="AK133" s="377"/>
      <c r="AL133" s="377"/>
      <c r="AM133" s="374">
        <f>AM131-AM132</f>
        <v>0</v>
      </c>
    </row>
    <row r="134" spans="1:40" s="380" customFormat="1" ht="19.5" customHeight="1">
      <c r="A134" s="543"/>
      <c r="B134" s="350"/>
      <c r="C134" s="376"/>
      <c r="D134" s="376"/>
      <c r="E134" s="360"/>
      <c r="F134" s="360"/>
      <c r="G134" s="360"/>
      <c r="H134" s="360"/>
      <c r="I134" s="360"/>
      <c r="J134" s="360"/>
      <c r="K134" s="360"/>
      <c r="L134" s="360"/>
      <c r="M134" s="360"/>
      <c r="N134" s="360"/>
      <c r="O134" s="326"/>
      <c r="P134" s="360"/>
      <c r="Q134" s="360"/>
      <c r="R134" s="360"/>
      <c r="S134" s="376"/>
      <c r="T134" s="371"/>
      <c r="U134" s="376"/>
      <c r="V134" s="376"/>
      <c r="W134" s="360"/>
      <c r="X134" s="360"/>
      <c r="Y134" s="378"/>
      <c r="Z134" s="378"/>
      <c r="AA134" s="378"/>
      <c r="AB134" s="378"/>
      <c r="AC134" s="378"/>
      <c r="AD134" s="378"/>
      <c r="AE134" s="378"/>
      <c r="AF134" s="378"/>
      <c r="AG134" s="378"/>
      <c r="AH134" s="378"/>
      <c r="AI134" s="378"/>
      <c r="AJ134" s="378"/>
      <c r="AK134" s="378"/>
      <c r="AL134" s="378"/>
      <c r="AM134" s="379"/>
    </row>
    <row r="135" spans="1:40" s="309" customFormat="1" ht="15">
      <c r="A135" s="544"/>
      <c r="B135" s="381" t="s">
        <v>217</v>
      </c>
      <c r="C135" s="382"/>
      <c r="D135" s="305"/>
      <c r="E135" s="305"/>
      <c r="F135" s="305"/>
      <c r="G135" s="305"/>
      <c r="H135" s="305"/>
      <c r="I135" s="305"/>
      <c r="J135" s="305"/>
      <c r="K135" s="305"/>
      <c r="L135" s="305"/>
      <c r="M135" s="305"/>
      <c r="N135" s="305"/>
      <c r="O135" s="383"/>
      <c r="P135" s="305"/>
      <c r="Q135" s="305"/>
      <c r="R135" s="305"/>
      <c r="S135" s="330"/>
      <c r="T135" s="335"/>
      <c r="U135" s="335"/>
      <c r="V135" s="305"/>
      <c r="W135" s="305"/>
      <c r="X135" s="335"/>
      <c r="Y135" s="317">
        <f>SUMPRODUCT(E22:E125,Y22:Y125)</f>
        <v>5859109.9513130002</v>
      </c>
      <c r="Z135" s="317">
        <f>SUMPRODUCT(E22:E125,Z22:Z125)</f>
        <v>13884647.541094899</v>
      </c>
      <c r="AA135" s="317">
        <f>IF(AA21="kW",SUMPRODUCT(N22:N125,P22:P125,AA22:AA125),SUMPRODUCT(E22:E125,AA22:AA125))</f>
        <v>39495.152841933595</v>
      </c>
      <c r="AB135" s="317">
        <f>IF(AB21="kW",SUMPRODUCT(N22:N125,P22:P125,AB22:AB125),SUMPRODUCT(E22:E125,AB22:AB125))</f>
        <v>18141.9803522892</v>
      </c>
      <c r="AC135" s="317">
        <f>IF(AC21="kW",SUMPRODUCT(N22:N125,P22:P125,AC22:AC125),SUMPRODUCT(E22:E125,AC22:AC125))</f>
        <v>374.58846467999996</v>
      </c>
      <c r="AD135" s="317">
        <f>IF(AD21="kW",SUMPRODUCT(N22:N125,P22:P125,AD22:AD125),SUMPRODUCT(E22:E125, AD22:AD125))</f>
        <v>0</v>
      </c>
      <c r="AE135" s="317">
        <f>IF(AE21="kW",SUMPRODUCT(N22:N125,P22:P125,AE22:AE125),SUMPRODUCT(E22:E125,AE22:AE125))</f>
        <v>0</v>
      </c>
      <c r="AF135" s="317">
        <f>IF(AF21="kW",SUMPRODUCT(N22:N125,P22:P125,AF22:AF125),SUMPRODUCT(E22:E125,AF22:AF125))</f>
        <v>0</v>
      </c>
      <c r="AG135" s="317">
        <f>IF(AG21="kW",SUMPRODUCT(N22:N125,P22:P125,AG22:AG125),SUMPRODUCT(E22:E125,AG22:AG125))</f>
        <v>0</v>
      </c>
      <c r="AH135" s="317">
        <f>IF(AH21="kW",SUMPRODUCT(N22:N125,P22:P125,AH22:AH125),SUMPRODUCT(E22:E125,AH22:AH125))</f>
        <v>0</v>
      </c>
      <c r="AI135" s="317">
        <f>IF(AI21="kW",SUMPRODUCT(N22:N125,P22:P125,AI22:AI125),SUMPRODUCT(E22:E125,AI22:AI125))</f>
        <v>0</v>
      </c>
      <c r="AJ135" s="317">
        <f>IF(AJ21="kW",SUMPRODUCT(N22:N125,P22:P125,AJ22:AJ125),SUMPRODUCT(E22:E125,AJ22:AJ125))</f>
        <v>0</v>
      </c>
      <c r="AK135" s="317">
        <f>IF(AK21="kW",SUMPRODUCT(N22:N125,P22:P125,AK22:AK125),SUMPRODUCT(E22:E125,AK22:AK125))</f>
        <v>0</v>
      </c>
      <c r="AL135" s="317">
        <f>IF(AL21="kW",SUMPRODUCT(N22:N125,P22:P125,AL22:AL125),SUMPRODUCT(E22:E125,AL22:AL125))</f>
        <v>0</v>
      </c>
      <c r="AM135" s="363"/>
    </row>
    <row r="136" spans="1:40" s="309" customFormat="1" ht="15">
      <c r="A136" s="544"/>
      <c r="B136" s="381" t="s">
        <v>218</v>
      </c>
      <c r="C136" s="382"/>
      <c r="D136" s="305"/>
      <c r="E136" s="305"/>
      <c r="F136" s="305"/>
      <c r="G136" s="305"/>
      <c r="H136" s="305"/>
      <c r="I136" s="305"/>
      <c r="J136" s="305"/>
      <c r="K136" s="305"/>
      <c r="L136" s="305"/>
      <c r="M136" s="305"/>
      <c r="N136" s="305"/>
      <c r="O136" s="383"/>
      <c r="P136" s="305"/>
      <c r="Q136" s="305"/>
      <c r="R136" s="305"/>
      <c r="S136" s="330"/>
      <c r="T136" s="335"/>
      <c r="U136" s="335"/>
      <c r="V136" s="305"/>
      <c r="W136" s="305"/>
      <c r="X136" s="335"/>
      <c r="Y136" s="317">
        <f>SUMPRODUCT(F22:F125,Y22:Y125)</f>
        <v>5859109.9513130002</v>
      </c>
      <c r="Z136" s="317">
        <f>SUMPRODUCT(F22:F125,Z22:Z125)</f>
        <v>13637152.9361949</v>
      </c>
      <c r="AA136" s="317">
        <f>IF(AA21="kW",SUMPRODUCT(N22:N125,Q22:Q125,AA22:AA125),SUMPRODUCT(F22:F125,AA22:AA125))</f>
        <v>39495.152851440005</v>
      </c>
      <c r="AB136" s="317">
        <f>IF(AB21="kW",SUMPRODUCT(N22:N125,Q22:Q125,AB22:AB125),SUMPRODUCT(F22:F125,AB22:AB125))</f>
        <v>18141.980358600002</v>
      </c>
      <c r="AC136" s="317">
        <f>IF(AC21="kW",SUMPRODUCT(N22:N125,Q22:Q125,AC22:AC125),SUMPRODUCT(F22:F125, AC22:AC125))</f>
        <v>374.5884648</v>
      </c>
      <c r="AD136" s="317">
        <f>IF(AD21="kW",SUMPRODUCT(N22:N125,Q22:Q125,AD22:AD125),SUMPRODUCT(F22:F125, AD22:AD125))</f>
        <v>0</v>
      </c>
      <c r="AE136" s="317">
        <f>IF(AE21="kW",SUMPRODUCT(N22:N125,Q22:Q125,AE22:AE125),SUMPRODUCT(F22:F125,AE22:AE125))</f>
        <v>0</v>
      </c>
      <c r="AF136" s="317">
        <f>IF(AF21="kW",SUMPRODUCT(N22:N125,Q22:Q125,AF22:AF125),SUMPRODUCT(F22:F125,AF22:AF125))</f>
        <v>0</v>
      </c>
      <c r="AG136" s="317">
        <f>IF(AG21="kW",SUMPRODUCT(N22:N125,Q22:Q125,AG22:AG125),SUMPRODUCT(F22:F125,AG22:AG125))</f>
        <v>0</v>
      </c>
      <c r="AH136" s="317">
        <f>IF(AH21="kW",SUMPRODUCT(N22:N125,Q22:Q125,AH22:AH125),SUMPRODUCT(F22:F125,AH22:AH125))</f>
        <v>0</v>
      </c>
      <c r="AI136" s="317">
        <f>IF(AI21="kW",SUMPRODUCT(N22:N125,Q22:Q125,AI22:AI125),SUMPRODUCT(F22:F125,AI22:AI125))</f>
        <v>0</v>
      </c>
      <c r="AJ136" s="317">
        <f>IF(AJ21="kW",SUMPRODUCT(N22:N125,Q22:Q125,AJ22:AJ125),SUMPRODUCT(F22:F125,AJ22:AJ125))</f>
        <v>0</v>
      </c>
      <c r="AK136" s="317">
        <f>IF(AK21="kW",SUMPRODUCT(N22:N125,Q22:Q125,AK22:AK125),SUMPRODUCT(F22:F125,AK22:AK125))</f>
        <v>0</v>
      </c>
      <c r="AL136" s="317">
        <f>IF(AL21="kW",SUMPRODUCT(N22:N125,Q22:Q125,AL22:AL125),SUMPRODUCT(F22:F125,AL22:AL125))</f>
        <v>0</v>
      </c>
      <c r="AM136" s="363"/>
    </row>
    <row r="137" spans="1:40" s="309" customFormat="1" ht="15">
      <c r="A137" s="544"/>
      <c r="B137" s="381" t="s">
        <v>219</v>
      </c>
      <c r="C137" s="382"/>
      <c r="D137" s="305"/>
      <c r="E137" s="305"/>
      <c r="F137" s="305"/>
      <c r="G137" s="305"/>
      <c r="H137" s="305"/>
      <c r="I137" s="305"/>
      <c r="J137" s="305"/>
      <c r="K137" s="305"/>
      <c r="L137" s="305"/>
      <c r="M137" s="305"/>
      <c r="N137" s="305"/>
      <c r="O137" s="383"/>
      <c r="P137" s="305"/>
      <c r="Q137" s="305"/>
      <c r="R137" s="305"/>
      <c r="S137" s="330"/>
      <c r="T137" s="335"/>
      <c r="U137" s="335"/>
      <c r="V137" s="305"/>
      <c r="W137" s="305"/>
      <c r="X137" s="335"/>
      <c r="Y137" s="317">
        <f>SUMPRODUCT(G22:G125,Y22:Y125)</f>
        <v>5852466.9513130002</v>
      </c>
      <c r="Z137" s="317">
        <f>SUMPRODUCT(G22:G125,Z22:Z125)</f>
        <v>12493203.2883949</v>
      </c>
      <c r="AA137" s="317">
        <f>IF(AA21="kW",SUMPRODUCT(N22:N125,R22:R125,AA22:AA125),SUMPRODUCT(G22:G125,AA22:AA125))</f>
        <v>39495.152851440005</v>
      </c>
      <c r="AB137" s="317">
        <f>IF(AB21="kW",SUMPRODUCT(N22:N125,R22:R125,AB22:AB125),SUMPRODUCT(G22:G125,AB22:AB125))</f>
        <v>18141.980358600002</v>
      </c>
      <c r="AC137" s="317">
        <f>IF(AC21="kW",SUMPRODUCT(N22:N125,R22:R125,AC22:AC125),SUMPRODUCT(G22:G125, AC22:AC125))</f>
        <v>374.5884648</v>
      </c>
      <c r="AD137" s="317">
        <f>IF(AD21="kW",SUMPRODUCT(N22:N125,R22:R125,AD22:AD125),SUMPRODUCT(G22:G125, AD22:AD125))</f>
        <v>0</v>
      </c>
      <c r="AE137" s="317">
        <f>IF(AE21="kW",SUMPRODUCT(N22:N125,R22:R125,AE22:AE125),SUMPRODUCT(G22:G125,AE22:AE125))</f>
        <v>0</v>
      </c>
      <c r="AF137" s="317">
        <f>IF(AF21="kW",SUMPRODUCT(N22:N125,R22:R125,AF22:AF125),SUMPRODUCT(G22:G125,AF22:AF125))</f>
        <v>0</v>
      </c>
      <c r="AG137" s="317">
        <f>IF(AG21="kW",SUMPRODUCT(N22:N125,R22:R125,AG22:AG125),SUMPRODUCT(G22:G125,AG22:AG125))</f>
        <v>0</v>
      </c>
      <c r="AH137" s="317">
        <f>IF(AH21="kW",SUMPRODUCT(N22:N125,R22:R125,AH22:AH125),SUMPRODUCT(G22:G125,AH22:AH125))</f>
        <v>0</v>
      </c>
      <c r="AI137" s="317">
        <f>IF(AI21="kW",SUMPRODUCT(N22:N125,R22:R125,AI22:AI125),SUMPRODUCT(G22:G125,AI22:AI125))</f>
        <v>0</v>
      </c>
      <c r="AJ137" s="317">
        <f>IF(AJ21="kW",SUMPRODUCT(N22:N125,R22:R125,AJ22:AJ125),SUMPRODUCT(G22:G125,AJ22:AJ125))</f>
        <v>0</v>
      </c>
      <c r="AK137" s="317">
        <f>IF(AK21="kW",SUMPRODUCT(N22:N125,R22:R125,AK22:AK125),SUMPRODUCT(G22:G125,AK22:AK125))</f>
        <v>0</v>
      </c>
      <c r="AL137" s="317">
        <f>IF(AL21="kW",SUMPRODUCT(N22:N125,R22:R125,AL22:AL125),SUMPRODUCT(G22:G125,AL22:AL125))</f>
        <v>0</v>
      </c>
      <c r="AM137" s="363"/>
    </row>
    <row r="138" spans="1:40" s="309" customFormat="1" ht="15">
      <c r="A138" s="544"/>
      <c r="B138" s="381" t="s">
        <v>220</v>
      </c>
      <c r="C138" s="382"/>
      <c r="D138" s="305"/>
      <c r="E138" s="305"/>
      <c r="F138" s="305"/>
      <c r="G138" s="305"/>
      <c r="H138" s="305"/>
      <c r="I138" s="305"/>
      <c r="J138" s="305"/>
      <c r="K138" s="305"/>
      <c r="L138" s="305"/>
      <c r="M138" s="305"/>
      <c r="N138" s="305"/>
      <c r="O138" s="383"/>
      <c r="P138" s="305"/>
      <c r="Q138" s="305"/>
      <c r="R138" s="305"/>
      <c r="S138" s="330"/>
      <c r="T138" s="335"/>
      <c r="U138" s="335"/>
      <c r="V138" s="305"/>
      <c r="W138" s="305"/>
      <c r="X138" s="335"/>
      <c r="Y138" s="317">
        <f>SUMPRODUCT(H22:H125,Y22:Y125)</f>
        <v>5493532.9513130002</v>
      </c>
      <c r="Z138" s="317">
        <f>SUMPRODUCT(H22:H125,Z22:Z125)</f>
        <v>12491993.467694901</v>
      </c>
      <c r="AA138" s="317">
        <f>IF(AA21="kW",SUMPRODUCT(N22:N125,S22:S125,AA22:AA125),SUMPRODUCT(H22:H125,AA22:AA125))</f>
        <v>39489.289472160002</v>
      </c>
      <c r="AB138" s="317">
        <f>IF(AB21="kW",SUMPRODUCT(N22:N125,S22:S125,AB22:AB125),SUMPRODUCT(H22:H125,AB22:AB125))</f>
        <v>18124.123703520003</v>
      </c>
      <c r="AC138" s="317">
        <f>IF(AC21="kW",SUMPRODUCT(N22:N125,S22:S125,AC22:AC125),SUMPRODUCT(H22:H125, AC22:AC125))</f>
        <v>374.5884648</v>
      </c>
      <c r="AD138" s="317">
        <f>IF(AD21="kW",SUMPRODUCT(N22:N125,S22:S125,AD22:AD125),SUMPRODUCT(H22:H125, AD22:AD125))</f>
        <v>0</v>
      </c>
      <c r="AE138" s="317">
        <f>IF(AE21="kW",SUMPRODUCT(N22:N125,S22:S125,AE22:AE125),SUMPRODUCT(H22:H125,AE22:AE125))</f>
        <v>0</v>
      </c>
      <c r="AF138" s="317">
        <f>IF(AF21="kW",SUMPRODUCT(N22:N125,S22:S125,AF22:AF125),SUMPRODUCT(H22:H125,AF22:AF125))</f>
        <v>0</v>
      </c>
      <c r="AG138" s="317">
        <f>IF(AG21="kW",SUMPRODUCT(N22:N125,S22:S125,AG22:AG125),SUMPRODUCT(H22:H125,AG22:AG125))</f>
        <v>0</v>
      </c>
      <c r="AH138" s="317">
        <f>IF(AH21="kW",SUMPRODUCT(N22:N125,S22:S125,AH22:AH125),SUMPRODUCT(H22:H125,AH22:AH125))</f>
        <v>0</v>
      </c>
      <c r="AI138" s="317">
        <f>IF(AI21="kW",SUMPRODUCT(N22:N125,S22:S125,AI22:AI125),SUMPRODUCT(H22:H125,AI22:AI125))</f>
        <v>0</v>
      </c>
      <c r="AJ138" s="317">
        <f>IF(AJ21="kW",SUMPRODUCT(N22:N125,S22:S125,AJ22:AJ125),SUMPRODUCT(H22:H125,AJ22:AJ125))</f>
        <v>0</v>
      </c>
      <c r="AK138" s="317">
        <f>IF(AK21="kW",SUMPRODUCT(N22:N125,S22:S125,AK22:AK125),SUMPRODUCT(H22:H125,AK22:AK125))</f>
        <v>0</v>
      </c>
      <c r="AL138" s="317">
        <f>IF(AL21="kW",SUMPRODUCT(N22:N125,S22:S125,AL22:AL125),SUMPRODUCT(H22:H125,AL22:AL125))</f>
        <v>0</v>
      </c>
      <c r="AM138" s="363"/>
    </row>
    <row r="139" spans="1:40" s="309" customFormat="1" ht="15">
      <c r="A139" s="544"/>
      <c r="B139" s="381" t="s">
        <v>221</v>
      </c>
      <c r="C139" s="382"/>
      <c r="D139" s="305"/>
      <c r="E139" s="305"/>
      <c r="F139" s="305"/>
      <c r="G139" s="305"/>
      <c r="H139" s="305"/>
      <c r="I139" s="305"/>
      <c r="J139" s="305"/>
      <c r="K139" s="305"/>
      <c r="L139" s="305"/>
      <c r="M139" s="305"/>
      <c r="N139" s="305"/>
      <c r="O139" s="383"/>
      <c r="P139" s="305"/>
      <c r="Q139" s="305"/>
      <c r="R139" s="305"/>
      <c r="S139" s="330"/>
      <c r="T139" s="335"/>
      <c r="U139" s="335"/>
      <c r="V139" s="305"/>
      <c r="W139" s="305"/>
      <c r="X139" s="335"/>
      <c r="Y139" s="317">
        <f>SUMPRODUCT(I22:I125,Y22:Y125)</f>
        <v>4691082.6174060004</v>
      </c>
      <c r="Z139" s="317">
        <f>SUMPRODUCT(I22:I125,Z22:Z125)</f>
        <v>12388424.271532901</v>
      </c>
      <c r="AA139" s="317">
        <f>IF(AA21="kW",SUMPRODUCT(N22:N125,T22:T125,AA22:AA125),SUMPRODUCT(I22:I125,AA22:AA125))</f>
        <v>39027.091708080006</v>
      </c>
      <c r="AB139" s="317">
        <f>IF(AB21="kW",SUMPRODUCT(N22:N125,T22:T125,AB22:AB125),SUMPRODUCT(I22:I125,AB22:AB125))</f>
        <v>17609.520956640004</v>
      </c>
      <c r="AC139" s="317">
        <f>IF(AC21="kW",SUMPRODUCT(N22:N125,T22:T125,AC22:AC125),SUMPRODUCT(I22:I125, AC22:AC125))</f>
        <v>369.2045268</v>
      </c>
      <c r="AD139" s="317">
        <f>IF(AD21="kW",SUMPRODUCT(N22:N125,T22:T125,AD22:AD125),SUMPRODUCT(I22:I125, AD22:AD125))</f>
        <v>0</v>
      </c>
      <c r="AE139" s="317">
        <f>IF(AE21="kW",SUMPRODUCT(N22:N125,T22:T125,AE22:AE125),SUMPRODUCT(I22:I125,AE22:AE125))</f>
        <v>0</v>
      </c>
      <c r="AF139" s="317">
        <f>IF(AF21="kW",SUMPRODUCT(N22:N125,T22:T125,AF22:AF125),SUMPRODUCT(I22:I125,AF22:AF125))</f>
        <v>0</v>
      </c>
      <c r="AG139" s="317">
        <f>IF(AG21="kW",SUMPRODUCT(N22:N125,T22:T125,AG22:AG125),SUMPRODUCT(I22:I125,AG22:AG125))</f>
        <v>0</v>
      </c>
      <c r="AH139" s="317">
        <f>IF(AH21="kW",SUMPRODUCT(N22:N125,T22:T125,AH22:AH125),SUMPRODUCT(I22:I125,AH22:AH125))</f>
        <v>0</v>
      </c>
      <c r="AI139" s="317">
        <f>IF(AI21="kW",SUMPRODUCT(N22:N125,T22:T125,AI22:AI125),SUMPRODUCT(I22:I125,AI22:AI125))</f>
        <v>0</v>
      </c>
      <c r="AJ139" s="317">
        <f>IF(AJ21="kW",SUMPRODUCT(N22:N125,T22:T125,AJ22:AJ125),SUMPRODUCT(I22:I125,AJ22:AJ125))</f>
        <v>0</v>
      </c>
      <c r="AK139" s="317">
        <f>IF(AK21="kW",SUMPRODUCT(N22:N125,T22:T125,AK22:AK125),SUMPRODUCT(I22:I125,AK22:AK125))</f>
        <v>0</v>
      </c>
      <c r="AL139" s="317">
        <f>IF(AL21="kW",SUMPRODUCT(N22:N125,T22:T125,AL22:AL125),SUMPRODUCT(I22:I125,AL22:AL125))</f>
        <v>0</v>
      </c>
      <c r="AM139" s="363"/>
    </row>
    <row r="140" spans="1:40" s="309" customFormat="1" ht="15">
      <c r="A140" s="544"/>
      <c r="B140" s="381" t="s">
        <v>222</v>
      </c>
      <c r="C140" s="382"/>
      <c r="D140" s="335"/>
      <c r="E140" s="335"/>
      <c r="F140" s="335"/>
      <c r="G140" s="335"/>
      <c r="H140" s="335"/>
      <c r="I140" s="335"/>
      <c r="J140" s="335"/>
      <c r="K140" s="335"/>
      <c r="L140" s="335"/>
      <c r="M140" s="335"/>
      <c r="N140" s="335"/>
      <c r="O140" s="383"/>
      <c r="P140" s="335"/>
      <c r="Q140" s="335"/>
      <c r="R140" s="335"/>
      <c r="S140" s="330"/>
      <c r="T140" s="335"/>
      <c r="U140" s="335"/>
      <c r="V140" s="335"/>
      <c r="W140" s="335"/>
      <c r="X140" s="335"/>
      <c r="Y140" s="317">
        <f>SUMPRODUCT(J22:J125,Y22:Y125)</f>
        <v>4281427.6260470003</v>
      </c>
      <c r="Z140" s="317">
        <f>SUMPRODUCT(J22:J125,Z22:Z125)</f>
        <v>6299253.7846429003</v>
      </c>
      <c r="AA140" s="317">
        <f>IF(AA21="kW",SUMPRODUCT(N22:N125,U22:U125,AA22:AA125),SUMPRODUCT(J22:J125,AA22:AA125))</f>
        <v>38493.436373280005</v>
      </c>
      <c r="AB140" s="317">
        <f>IF(AB21="kW",SUMPRODUCT(N22:N125,U22:U125,AB22:AB125),SUMPRODUCT(J22:J125,AB22:AB125))</f>
        <v>17389.282247040002</v>
      </c>
      <c r="AC140" s="317">
        <f>IF(AC21="kW",SUMPRODUCT(N22:N125,U22:U125,AC22:AC125),SUMPRODUCT(J22:J125, AC22:AC125))</f>
        <v>360.7338072</v>
      </c>
      <c r="AD140" s="317">
        <f>IF(AD21="kW",SUMPRODUCT(N22:N125,U22:U125,AD22:AD125),SUMPRODUCT(J22:J125, AD22:AD125))</f>
        <v>0</v>
      </c>
      <c r="AE140" s="317">
        <f>IF(AE21="kW",SUMPRODUCT(N22:N125,U22:U125,AE22:AE125),SUMPRODUCT(J22:J125,AE22:AE125))</f>
        <v>0</v>
      </c>
      <c r="AF140" s="317">
        <f>IF(AF21="kW",SUMPRODUCT(N22:N125,U22:U125,AF22:AF125),SUMPRODUCT(J22:J125,AF22:AF125))</f>
        <v>0</v>
      </c>
      <c r="AG140" s="317">
        <f>IF(AG21="kW",SUMPRODUCT(N22:N125,U22:U125,AG22:AG125),SUMPRODUCT(J22:J125,AG22:AG125))</f>
        <v>0</v>
      </c>
      <c r="AH140" s="317">
        <f>IF(AH21="kW",SUMPRODUCT(N22:N125,U22:U125,AH22:AH125),SUMPRODUCT(J22:J125,AH22:AH125))</f>
        <v>0</v>
      </c>
      <c r="AI140" s="317">
        <f>IF(AI21="kW",SUMPRODUCT(N22:N125,U22:U125,AI22:AI125),SUMPRODUCT(J22:J125,AI22:AI125))</f>
        <v>0</v>
      </c>
      <c r="AJ140" s="317">
        <f>IF(AJ21="kW",SUMPRODUCT(N22:N125,U22:U125,AJ22:AJ125),SUMPRODUCT(J22:J125,AJ22:AJ125))</f>
        <v>0</v>
      </c>
      <c r="AK140" s="317">
        <f>IF(AK21="kW",SUMPRODUCT(N22:N125,U22:U125,AK22:AK125),SUMPRODUCT(J22:J125,AK22:AK125))</f>
        <v>0</v>
      </c>
      <c r="AL140" s="317">
        <f>IF(AL21="kW",SUMPRODUCT(N22:N125,U22:U125,AL22:AL125),SUMPRODUCT(J22:J125,AL22:AL125))</f>
        <v>0</v>
      </c>
      <c r="AM140" s="363"/>
    </row>
    <row r="141" spans="1:40" s="309" customFormat="1" ht="15">
      <c r="A141" s="544"/>
      <c r="B141" s="381" t="s">
        <v>223</v>
      </c>
      <c r="C141" s="382"/>
      <c r="D141" s="361"/>
      <c r="E141" s="361"/>
      <c r="F141" s="361"/>
      <c r="G141" s="361"/>
      <c r="H141" s="361"/>
      <c r="I141" s="361"/>
      <c r="J141" s="361"/>
      <c r="K141" s="361"/>
      <c r="L141" s="361"/>
      <c r="M141" s="361"/>
      <c r="N141" s="361"/>
      <c r="O141" s="335"/>
      <c r="P141" s="305"/>
      <c r="Q141" s="305"/>
      <c r="R141" s="335"/>
      <c r="S141" s="330"/>
      <c r="T141" s="335"/>
      <c r="U141" s="335"/>
      <c r="V141" s="383"/>
      <c r="W141" s="383"/>
      <c r="X141" s="335"/>
      <c r="Y141" s="317">
        <f>SUMPRODUCT(K22:K125,Y22:Y125)</f>
        <v>4275622.7970789997</v>
      </c>
      <c r="Z141" s="317">
        <f>SUMPRODUCT(K22:K125,Z22:Z125)</f>
        <v>6194446.7648459002</v>
      </c>
      <c r="AA141" s="317">
        <f>IF(AA21="kW",SUMPRODUCT(N22:N125,V22:V125,AA22:AA125),SUMPRODUCT(K22:K125,AA22:AA125))</f>
        <v>37240.25720688</v>
      </c>
      <c r="AB141" s="317">
        <f>IF(AB21="kW",SUMPRODUCT(N22:N125,V22:V125,AB22:AB125),SUMPRODUCT(K22:K125,AB22:AB125))</f>
        <v>16872.097194240003</v>
      </c>
      <c r="AC141" s="317">
        <f>IF(AC21="kW",SUMPRODUCT(N22:N125,V22:V125,AC22:AC125),SUMPRODUCT(K22:K125, AC22:AC125))</f>
        <v>340.8420744</v>
      </c>
      <c r="AD141" s="317">
        <f>IF(AD21="kW",SUMPRODUCT(N22:N125,V22:V125,AD22:AD125),SUMPRODUCT(K22:K125, AD22:AD125))</f>
        <v>0</v>
      </c>
      <c r="AE141" s="317">
        <f>IF(AE21="kW",SUMPRODUCT(N22:N125,V22:V125,AE22:AE125),SUMPRODUCT(K22:K125,AE22:AE125))</f>
        <v>0</v>
      </c>
      <c r="AF141" s="317">
        <f>IF(AF21="kW",SUMPRODUCT(N22:N125,V22:V125,AF22:AF125),SUMPRODUCT(K22:K125,AF22:AF125))</f>
        <v>0</v>
      </c>
      <c r="AG141" s="317">
        <f>IF(AG21="kW",SUMPRODUCT(N22:N125,V22:V125,AG22:AG125),SUMPRODUCT(K22:K125,AG22:AG125))</f>
        <v>0</v>
      </c>
      <c r="AH141" s="317">
        <f>IF(AH21="kW",SUMPRODUCT(N22:N125,V22:V125,AH22:AH125),SUMPRODUCT(K22:K125,AH22:AH125))</f>
        <v>0</v>
      </c>
      <c r="AI141" s="317">
        <f>IF(AI21="kW",SUMPRODUCT(N22:N125,V22:V125,AI22:AI125),SUMPRODUCT(K22:K125,AI22:AI125))</f>
        <v>0</v>
      </c>
      <c r="AJ141" s="317">
        <f>IF(AJ21="kW",SUMPRODUCT(N22:N125,V22:V125,AJ22:AJ125),SUMPRODUCT(K22:K125,AJ22:AJ125))</f>
        <v>0</v>
      </c>
      <c r="AK141" s="317">
        <f>IF(AK21="kW",SUMPRODUCT(N22:N125,V22:V125,AK22:AK125),SUMPRODUCT(K22:K125,AK22:AK125))</f>
        <v>0</v>
      </c>
      <c r="AL141" s="317">
        <f>IF(AL21="kW",SUMPRODUCT(N22:N125,V22:V125,AL22:AL125),SUMPRODUCT(K22:K125,AL22:AL125))</f>
        <v>0</v>
      </c>
      <c r="AM141" s="363"/>
    </row>
    <row r="142" spans="1:40" s="309" customFormat="1" ht="15">
      <c r="A142" s="544"/>
      <c r="B142" s="381" t="s">
        <v>224</v>
      </c>
      <c r="C142" s="382"/>
      <c r="D142" s="361"/>
      <c r="E142" s="361"/>
      <c r="F142" s="361"/>
      <c r="G142" s="361"/>
      <c r="H142" s="361"/>
      <c r="I142" s="361"/>
      <c r="J142" s="361"/>
      <c r="K142" s="361"/>
      <c r="L142" s="361"/>
      <c r="M142" s="361"/>
      <c r="N142" s="361"/>
      <c r="O142" s="383"/>
      <c r="P142" s="305"/>
      <c r="Q142" s="305"/>
      <c r="R142" s="335"/>
      <c r="S142" s="330"/>
      <c r="T142" s="335"/>
      <c r="U142" s="335"/>
      <c r="V142" s="383"/>
      <c r="W142" s="383"/>
      <c r="X142" s="335"/>
      <c r="Y142" s="317">
        <f>SUMPRODUCT(L22:L125,Y22:Y125)</f>
        <v>4611483.7970789997</v>
      </c>
      <c r="Z142" s="317">
        <f>SUMPRODUCT(L22:L125,Z22:Z125)</f>
        <v>5721175.7789439</v>
      </c>
      <c r="AA142" s="317">
        <f>IF(AA21="kW",SUMPRODUCT(N22:N125,W22:W125,AA22:AA125),SUMPRODUCT(L22:L125,AA22:AA125))</f>
        <v>33245.219222880005</v>
      </c>
      <c r="AB142" s="317">
        <f>IF(AB21="kW",SUMPRODUCT(N22:N125,W22:W125,AB22:AB125),SUMPRODUCT(L22:L125,AB22:AB125))</f>
        <v>15218.81802624</v>
      </c>
      <c r="AC142" s="317">
        <f>IF(AC21="kW",SUMPRODUCT(N22:N125,W22:W125,AC22:AC125),SUMPRODUCT(L22:L125, AC22:AC125))</f>
        <v>277.16210640000003</v>
      </c>
      <c r="AD142" s="317">
        <f>IF(AD21="kW",SUMPRODUCT(N22:N125,W22:W125,AD22:AD125),SUMPRODUCT(L22:L125, AD22:AD125))</f>
        <v>0</v>
      </c>
      <c r="AE142" s="317">
        <f>IF(AE21="kW",SUMPRODUCT(N22:N125,W22:W125,AE22:AE125),SUMPRODUCT(L22:L125,AE22:AE125))</f>
        <v>0</v>
      </c>
      <c r="AF142" s="317">
        <f>IF(AF21="kW",SUMPRODUCT(N22:N125,W22:W125,AF22:AF125),SUMPRODUCT(L22:L125,AF22:AF125))</f>
        <v>0</v>
      </c>
      <c r="AG142" s="317">
        <f>IF(AG21="kW",SUMPRODUCT(N22:N125,W22:W125,AG22:AG125),SUMPRODUCT(L22:L125,AG22:AG125))</f>
        <v>0</v>
      </c>
      <c r="AH142" s="317">
        <f>IF(AH21="kW",SUMPRODUCT(N22:N125,W22:W125,AH22:AH125),SUMPRODUCT(L22:L125,AH22:AH125))</f>
        <v>0</v>
      </c>
      <c r="AI142" s="317">
        <f>IF(AI21="kW",SUMPRODUCT(N22:N125,W22:W125,AI22:AI125),SUMPRODUCT(L22:L125,AI22:AI125))</f>
        <v>0</v>
      </c>
      <c r="AJ142" s="317">
        <f>IF(AJ21="kW",SUMPRODUCT(N22:N125,W22:W125,AJ22:AJ125),SUMPRODUCT(L22:L125,AJ22:AJ125))</f>
        <v>0</v>
      </c>
      <c r="AK142" s="317">
        <f>IF(AK21="kW",SUMPRODUCT(N22:N125,W22:W125,AK22:AK125),SUMPRODUCT(L22:L125,AK22:AK125))</f>
        <v>0</v>
      </c>
      <c r="AL142" s="317">
        <f>IF(AL21="kW",SUMPRODUCT(N22:N125,W22:W125,AL22:AL125),SUMPRODUCT(L22:L125,AL22:AL125))</f>
        <v>0</v>
      </c>
      <c r="AM142" s="363"/>
    </row>
    <row r="143" spans="1:40" ht="15">
      <c r="B143" s="384" t="s">
        <v>225</v>
      </c>
      <c r="C143" s="385"/>
      <c r="D143" s="386"/>
      <c r="E143" s="386"/>
      <c r="F143" s="386"/>
      <c r="G143" s="386"/>
      <c r="H143" s="386"/>
      <c r="I143" s="386"/>
      <c r="J143" s="386"/>
      <c r="K143" s="386"/>
      <c r="L143" s="386"/>
      <c r="M143" s="386"/>
      <c r="N143" s="386"/>
      <c r="O143" s="387"/>
      <c r="P143" s="388"/>
      <c r="Q143" s="389"/>
      <c r="R143" s="387"/>
      <c r="S143" s="390"/>
      <c r="T143" s="391"/>
      <c r="U143" s="391"/>
      <c r="V143" s="387"/>
      <c r="W143" s="387"/>
      <c r="X143" s="391"/>
      <c r="Y143" s="352">
        <f>SUMPRODUCT(M22:M125,Y22:Y125)</f>
        <v>3566705.7650289997</v>
      </c>
      <c r="Z143" s="352">
        <f>SUMPRODUCT(M22:M125,Z22:Z125)</f>
        <v>5721175.7789439</v>
      </c>
      <c r="AA143" s="352">
        <f>IF(AA21="kW",SUMPRODUCT(N22:N125,X22:X125,AA22:AA125),SUMPRODUCT(M22:M125,AA22:AA125))</f>
        <v>33245.219222880005</v>
      </c>
      <c r="AB143" s="352">
        <f>IF(AB21="kW",SUMPRODUCT(N22:N125,X22:X125,AB22:AB125),SUMPRODUCT(M22:M125, AB22:AB125))</f>
        <v>15218.81802624</v>
      </c>
      <c r="AC143" s="352">
        <f>IF(AC21="kW",SUMPRODUCT(N22:N125,X22:X125,AC22:AC125),SUMPRODUCT(M22:M125, AC22:AC125))</f>
        <v>277.16210640000003</v>
      </c>
      <c r="AD143" s="352">
        <f>IF(AD21="kW",SUMPRODUCT(N22:N125,X22:X125,AD22:AD125),SUMPRODUCT(M22:M125, AD22:AD125))</f>
        <v>0</v>
      </c>
      <c r="AE143" s="352">
        <f>IF(AE21="kW",SUMPRODUCT(N22:N125,X22:X125, AE22:AE125),SUMPRODUCT(M22:M125,AE22:AE125))</f>
        <v>0</v>
      </c>
      <c r="AF143" s="352">
        <f>IF(AF21="kW",SUMPRODUCT(N22:N125,X22:X125, AF22:AF125),SUMPRODUCT(M22:M125,AF22:AF125))</f>
        <v>0</v>
      </c>
      <c r="AG143" s="352">
        <f>IF(AG21="kW",SUMPRODUCT(N22:N125,X22:X125, AG22:AG125),SUMPRODUCT(M22:M125,AG22:AG125))</f>
        <v>0</v>
      </c>
      <c r="AH143" s="352">
        <f>IF(AH21="kW",SUMPRODUCT(N22:N125,X22:X125, AH22:AH125),SUMPRODUCT(M22:M125,AH22:AH125))</f>
        <v>0</v>
      </c>
      <c r="AI143" s="352">
        <f>IF(AI21="kW",SUMPRODUCT(N22:N125,X22:X125, AI22:AI125),SUMPRODUCT(M22:M125,AI22:AI125))</f>
        <v>0</v>
      </c>
      <c r="AJ143" s="352">
        <f>IF(AJ21="kW",SUMPRODUCT(N22:N125,X22:X125, AJ22:AJ125),SUMPRODUCT(M22:M125,AJ22:AJ125))</f>
        <v>0</v>
      </c>
      <c r="AK143" s="352">
        <f>IF(AK21="kW",SUMPRODUCT(N22:N125,X22:X125, AK22:AK125),SUMPRODUCT(M22:M125,AK22:AK125))</f>
        <v>0</v>
      </c>
      <c r="AL143" s="352">
        <f>IF(AL21="kW",SUMPRODUCT(N22:N125,X22:X125, AL22:AL125),SUMPRODUCT(M22:M125,AL22:AL125))</f>
        <v>0</v>
      </c>
      <c r="AM143" s="392"/>
      <c r="AN143" s="393"/>
    </row>
    <row r="144" spans="1:40" ht="21.75" customHeight="1">
      <c r="B144" s="394" t="s">
        <v>226</v>
      </c>
      <c r="C144" s="395"/>
      <c r="D144" s="396"/>
      <c r="E144" s="396"/>
      <c r="F144" s="396"/>
      <c r="G144" s="396"/>
      <c r="H144" s="396"/>
      <c r="I144" s="396"/>
      <c r="J144" s="396"/>
      <c r="K144" s="396"/>
      <c r="L144" s="396"/>
      <c r="M144" s="396"/>
      <c r="N144" s="396"/>
      <c r="O144" s="396"/>
      <c r="P144" s="396"/>
      <c r="Q144" s="396"/>
      <c r="R144" s="396"/>
      <c r="S144" s="397"/>
      <c r="T144" s="398"/>
      <c r="U144" s="396"/>
      <c r="V144" s="396"/>
      <c r="W144" s="396"/>
      <c r="X144" s="396"/>
      <c r="Y144" s="399"/>
      <c r="Z144" s="399"/>
      <c r="AA144" s="399"/>
      <c r="AB144" s="399"/>
      <c r="AC144" s="399"/>
      <c r="AD144" s="399"/>
      <c r="AE144" s="399"/>
      <c r="AF144" s="399"/>
      <c r="AG144" s="399"/>
      <c r="AH144" s="399"/>
      <c r="AI144" s="399"/>
      <c r="AJ144" s="399"/>
      <c r="AK144" s="399"/>
      <c r="AL144" s="399"/>
      <c r="AM144" s="400"/>
      <c r="AN144" s="393"/>
    </row>
    <row r="146" spans="1:39" ht="15.75">
      <c r="B146" s="306" t="s">
        <v>245</v>
      </c>
      <c r="C146" s="307"/>
      <c r="D146" s="626" t="s">
        <v>588</v>
      </c>
      <c r="F146" s="626" t="s">
        <v>599</v>
      </c>
      <c r="O146" s="307"/>
      <c r="Y146" s="296"/>
      <c r="Z146" s="293"/>
      <c r="AA146" s="293"/>
      <c r="AB146" s="293"/>
      <c r="AC146" s="293"/>
      <c r="AD146" s="293"/>
      <c r="AE146" s="293"/>
      <c r="AF146" s="293"/>
      <c r="AG146" s="293"/>
      <c r="AH146" s="293"/>
      <c r="AI146" s="293"/>
      <c r="AJ146" s="293"/>
      <c r="AK146" s="293"/>
      <c r="AL146" s="293"/>
      <c r="AM146" s="308"/>
    </row>
    <row r="147" spans="1:39" ht="34.5" customHeight="1">
      <c r="B147" s="782" t="s">
        <v>213</v>
      </c>
      <c r="C147" s="784" t="s">
        <v>33</v>
      </c>
      <c r="D147" s="310" t="s">
        <v>426</v>
      </c>
      <c r="E147" s="786" t="s">
        <v>211</v>
      </c>
      <c r="F147" s="787"/>
      <c r="G147" s="787"/>
      <c r="H147" s="787"/>
      <c r="I147" s="787"/>
      <c r="J147" s="787"/>
      <c r="K147" s="787"/>
      <c r="L147" s="787"/>
      <c r="M147" s="788"/>
      <c r="N147" s="789" t="s">
        <v>215</v>
      </c>
      <c r="O147" s="310" t="s">
        <v>427</v>
      </c>
      <c r="P147" s="786" t="s">
        <v>214</v>
      </c>
      <c r="Q147" s="787"/>
      <c r="R147" s="787"/>
      <c r="S147" s="787"/>
      <c r="T147" s="787"/>
      <c r="U147" s="787"/>
      <c r="V147" s="787"/>
      <c r="W147" s="787"/>
      <c r="X147" s="788"/>
      <c r="Y147" s="779" t="s">
        <v>246</v>
      </c>
      <c r="Z147" s="780"/>
      <c r="AA147" s="780"/>
      <c r="AB147" s="780"/>
      <c r="AC147" s="780"/>
      <c r="AD147" s="780"/>
      <c r="AE147" s="780"/>
      <c r="AF147" s="780"/>
      <c r="AG147" s="780"/>
      <c r="AH147" s="780"/>
      <c r="AI147" s="780"/>
      <c r="AJ147" s="780"/>
      <c r="AK147" s="780"/>
      <c r="AL147" s="780"/>
      <c r="AM147" s="781"/>
    </row>
    <row r="148" spans="1:39" ht="60.75" customHeight="1">
      <c r="B148" s="783"/>
      <c r="C148" s="785"/>
      <c r="D148" s="311">
        <v>2012</v>
      </c>
      <c r="E148" s="311">
        <v>2013</v>
      </c>
      <c r="F148" s="311">
        <v>2014</v>
      </c>
      <c r="G148" s="311">
        <v>2015</v>
      </c>
      <c r="H148" s="311">
        <v>2016</v>
      </c>
      <c r="I148" s="311">
        <v>2017</v>
      </c>
      <c r="J148" s="311">
        <v>2018</v>
      </c>
      <c r="K148" s="311">
        <v>2019</v>
      </c>
      <c r="L148" s="311">
        <v>2020</v>
      </c>
      <c r="M148" s="311">
        <v>2021</v>
      </c>
      <c r="N148" s="790"/>
      <c r="O148" s="311">
        <v>2012</v>
      </c>
      <c r="P148" s="311">
        <v>2013</v>
      </c>
      <c r="Q148" s="311">
        <v>2014</v>
      </c>
      <c r="R148" s="311">
        <v>2015</v>
      </c>
      <c r="S148" s="311">
        <v>2016</v>
      </c>
      <c r="T148" s="311">
        <v>2017</v>
      </c>
      <c r="U148" s="311">
        <v>2018</v>
      </c>
      <c r="V148" s="311">
        <v>2019</v>
      </c>
      <c r="W148" s="311">
        <v>2020</v>
      </c>
      <c r="X148" s="311">
        <v>2021</v>
      </c>
      <c r="Y148" s="311" t="str">
        <f>'1.  LRAMVA Summary'!D51</f>
        <v>Residential</v>
      </c>
      <c r="Z148" s="311" t="str">
        <f>'1.  LRAMVA Summary'!E51</f>
        <v>GS&lt;50 kW</v>
      </c>
      <c r="AA148" s="311" t="str">
        <f>'1.  LRAMVA Summary'!F51</f>
        <v>General Service 50 to 499 kW</v>
      </c>
      <c r="AB148" s="311" t="str">
        <f>'1.  LRAMVA Summary'!G51</f>
        <v>General Service 500 to 4,999 kW</v>
      </c>
      <c r="AC148" s="311" t="str">
        <f>'1.  LRAMVA Summary'!H51</f>
        <v>Large Use</v>
      </c>
      <c r="AD148" s="311" t="str">
        <f>'1.  LRAMVA Summary'!I51</f>
        <v>Street Lighting</v>
      </c>
      <c r="AE148" s="311" t="str">
        <f>'1.  LRAMVA Summary'!J51</f>
        <v>Unmetered Scattered Load</v>
      </c>
      <c r="AF148" s="311" t="str">
        <f>'1.  LRAMVA Summary'!K51</f>
        <v/>
      </c>
      <c r="AG148" s="311" t="str">
        <f>'1.  LRAMVA Summary'!L51</f>
        <v/>
      </c>
      <c r="AH148" s="311" t="str">
        <f>'1.  LRAMVA Summary'!M51</f>
        <v/>
      </c>
      <c r="AI148" s="311" t="str">
        <f>'1.  LRAMVA Summary'!N51</f>
        <v/>
      </c>
      <c r="AJ148" s="311" t="str">
        <f>'1.  LRAMVA Summary'!O51</f>
        <v/>
      </c>
      <c r="AK148" s="311" t="str">
        <f>'1.  LRAMVA Summary'!P51</f>
        <v/>
      </c>
      <c r="AL148" s="311" t="str">
        <f>'1.  LRAMVA Summary'!Q51</f>
        <v/>
      </c>
      <c r="AM148" s="313" t="str">
        <f>'1.  LRAMVA Summary'!R51</f>
        <v>Total</v>
      </c>
    </row>
    <row r="149" spans="1:39" ht="15.75" customHeight="1">
      <c r="A149" s="545"/>
      <c r="B149" s="314" t="s">
        <v>0</v>
      </c>
      <c r="C149" s="315"/>
      <c r="D149" s="315"/>
      <c r="E149" s="315"/>
      <c r="F149" s="315"/>
      <c r="G149" s="315"/>
      <c r="H149" s="315"/>
      <c r="I149" s="315"/>
      <c r="J149" s="315"/>
      <c r="K149" s="315"/>
      <c r="L149" s="315"/>
      <c r="M149" s="315"/>
      <c r="N149" s="316"/>
      <c r="O149" s="315"/>
      <c r="P149" s="315"/>
      <c r="Q149" s="315"/>
      <c r="R149" s="315"/>
      <c r="S149" s="315"/>
      <c r="T149" s="315"/>
      <c r="U149" s="315"/>
      <c r="V149" s="315"/>
      <c r="W149" s="315"/>
      <c r="X149" s="315"/>
      <c r="Y149" s="317" t="str">
        <f>'1.  LRAMVA Summary'!D52</f>
        <v>kWh</v>
      </c>
      <c r="Z149" s="317" t="str">
        <f>'1.  LRAMVA Summary'!E52</f>
        <v>kWh</v>
      </c>
      <c r="AA149" s="317" t="str">
        <f>'1.  LRAMVA Summary'!F52</f>
        <v>kW</v>
      </c>
      <c r="AB149" s="317" t="str">
        <f>'1.  LRAMVA Summary'!G52</f>
        <v>kW</v>
      </c>
      <c r="AC149" s="317" t="str">
        <f>'1.  LRAMVA Summary'!H52</f>
        <v>kW</v>
      </c>
      <c r="AD149" s="317" t="str">
        <f>'1.  LRAMVA Summary'!I52</f>
        <v>kW</v>
      </c>
      <c r="AE149" s="317" t="str">
        <f>'1.  LRAMVA Summary'!J52</f>
        <v>kWh</v>
      </c>
      <c r="AF149" s="317" t="str">
        <f>'1.  LRAMVA Summary'!K52</f>
        <v/>
      </c>
      <c r="AG149" s="317" t="str">
        <f>'1.  LRAMVA Summary'!L52</f>
        <v/>
      </c>
      <c r="AH149" s="317" t="str">
        <f>'1.  LRAMVA Summary'!M52</f>
        <v/>
      </c>
      <c r="AI149" s="317" t="str">
        <f>'1.  LRAMVA Summary'!N52</f>
        <v/>
      </c>
      <c r="AJ149" s="317" t="str">
        <f>'1.  LRAMVA Summary'!O52</f>
        <v/>
      </c>
      <c r="AK149" s="317" t="str">
        <f>'1.  LRAMVA Summary'!P52</f>
        <v/>
      </c>
      <c r="AL149" s="317" t="str">
        <f>'1.  LRAMVA Summary'!Q52</f>
        <v/>
      </c>
      <c r="AM149" s="401"/>
    </row>
    <row r="150" spans="1:39" ht="15" outlineLevel="1">
      <c r="A150" s="544">
        <v>1</v>
      </c>
      <c r="B150" s="320" t="s">
        <v>1</v>
      </c>
      <c r="C150" s="317" t="s">
        <v>25</v>
      </c>
      <c r="D150" s="321">
        <v>430436</v>
      </c>
      <c r="E150" s="321">
        <f>+'7-b.  2012'!AY29</f>
        <v>430436.40820000001</v>
      </c>
      <c r="F150" s="321">
        <f>+'7-b.  2012'!AZ29</f>
        <v>430436.40820000001</v>
      </c>
      <c r="G150" s="321">
        <f>+'7-b.  2012'!BA29</f>
        <v>429719.01280000003</v>
      </c>
      <c r="H150" s="321">
        <f>+'7-b.  2012'!BB29</f>
        <v>276504.93410000001</v>
      </c>
      <c r="I150" s="321">
        <f>+'7-b.  2012'!BC29</f>
        <v>0</v>
      </c>
      <c r="J150" s="321">
        <f>+'7-b.  2012'!BD29</f>
        <v>0</v>
      </c>
      <c r="K150" s="321">
        <f>+'7-b.  2012'!BE29</f>
        <v>0</v>
      </c>
      <c r="L150" s="321">
        <f>+'7-b.  2012'!BF29</f>
        <v>0</v>
      </c>
      <c r="M150" s="321">
        <f>+'7-b.  2012'!BG29</f>
        <v>0</v>
      </c>
      <c r="N150" s="317"/>
      <c r="O150" s="321">
        <v>59</v>
      </c>
      <c r="P150" s="321">
        <f>+'7-b.  2012'!T29</f>
        <v>59.087764999999997</v>
      </c>
      <c r="Q150" s="321">
        <f>+'7-b.  2012'!U29</f>
        <v>59.087764999999997</v>
      </c>
      <c r="R150" s="321">
        <f>+'7-b.  2012'!V29</f>
        <v>58.285538000000003</v>
      </c>
      <c r="S150" s="321">
        <f>+'7-b.  2012'!W29</f>
        <v>36.354792000000003</v>
      </c>
      <c r="T150" s="321">
        <f>+'7-b.  2012'!X29</f>
        <v>0</v>
      </c>
      <c r="U150" s="321">
        <f>+'7-b.  2012'!Y29</f>
        <v>0</v>
      </c>
      <c r="V150" s="321">
        <f>+'7-b.  2012'!Z29</f>
        <v>0</v>
      </c>
      <c r="W150" s="321">
        <f>+'7-b.  2012'!AA29</f>
        <v>0</v>
      </c>
      <c r="X150" s="321">
        <f>+'7-b.  2012'!AB29</f>
        <v>0</v>
      </c>
      <c r="Y150" s="436">
        <v>1</v>
      </c>
      <c r="Z150" s="436"/>
      <c r="AA150" s="436"/>
      <c r="AB150" s="436"/>
      <c r="AC150" s="436"/>
      <c r="AD150" s="436"/>
      <c r="AE150" s="436"/>
      <c r="AF150" s="436"/>
      <c r="AG150" s="436"/>
      <c r="AH150" s="436"/>
      <c r="AI150" s="436"/>
      <c r="AJ150" s="436"/>
      <c r="AK150" s="436"/>
      <c r="AL150" s="436"/>
      <c r="AM150" s="322">
        <f>SUM(Y150:AL150)</f>
        <v>1</v>
      </c>
    </row>
    <row r="151" spans="1:39" ht="15" outlineLevel="1">
      <c r="B151" s="320" t="s">
        <v>247</v>
      </c>
      <c r="C151" s="317" t="s">
        <v>164</v>
      </c>
      <c r="D151" s="321"/>
      <c r="E151" s="321"/>
      <c r="F151" s="321"/>
      <c r="G151" s="321"/>
      <c r="H151" s="321"/>
      <c r="I151" s="321"/>
      <c r="J151" s="321"/>
      <c r="K151" s="321"/>
      <c r="L151" s="321"/>
      <c r="M151" s="321"/>
      <c r="N151" s="494"/>
      <c r="O151" s="321"/>
      <c r="P151" s="321"/>
      <c r="Q151" s="321"/>
      <c r="R151" s="321"/>
      <c r="S151" s="321"/>
      <c r="T151" s="321"/>
      <c r="U151" s="321"/>
      <c r="V151" s="321"/>
      <c r="W151" s="321"/>
      <c r="X151" s="321"/>
      <c r="Y151" s="437">
        <f>Y150</f>
        <v>1</v>
      </c>
      <c r="Z151" s="437">
        <f>Z150</f>
        <v>0</v>
      </c>
      <c r="AA151" s="437">
        <f t="shared" ref="AA151:AL151" si="39">AA150</f>
        <v>0</v>
      </c>
      <c r="AB151" s="437">
        <f t="shared" si="39"/>
        <v>0</v>
      </c>
      <c r="AC151" s="437">
        <f t="shared" si="39"/>
        <v>0</v>
      </c>
      <c r="AD151" s="437">
        <f t="shared" si="39"/>
        <v>0</v>
      </c>
      <c r="AE151" s="437">
        <f t="shared" si="39"/>
        <v>0</v>
      </c>
      <c r="AF151" s="437">
        <f t="shared" si="39"/>
        <v>0</v>
      </c>
      <c r="AG151" s="437">
        <f t="shared" si="39"/>
        <v>0</v>
      </c>
      <c r="AH151" s="437">
        <f t="shared" si="39"/>
        <v>0</v>
      </c>
      <c r="AI151" s="437">
        <f t="shared" si="39"/>
        <v>0</v>
      </c>
      <c r="AJ151" s="437">
        <f t="shared" si="39"/>
        <v>0</v>
      </c>
      <c r="AK151" s="437">
        <f t="shared" si="39"/>
        <v>0</v>
      </c>
      <c r="AL151" s="437">
        <f t="shared" si="39"/>
        <v>0</v>
      </c>
      <c r="AM151" s="540"/>
    </row>
    <row r="152" spans="1:39" ht="15.75" outlineLevel="1">
      <c r="A152" s="546"/>
      <c r="B152" s="324"/>
      <c r="C152" s="325"/>
      <c r="D152" s="325"/>
      <c r="E152" s="325"/>
      <c r="F152" s="325"/>
      <c r="G152" s="325"/>
      <c r="H152" s="325"/>
      <c r="I152" s="325"/>
      <c r="J152" s="325"/>
      <c r="K152" s="325"/>
      <c r="L152" s="325"/>
      <c r="M152" s="325"/>
      <c r="N152" s="329"/>
      <c r="O152" s="325"/>
      <c r="P152" s="325"/>
      <c r="Q152" s="325"/>
      <c r="R152" s="325"/>
      <c r="S152" s="325"/>
      <c r="T152" s="325"/>
      <c r="U152" s="325"/>
      <c r="V152" s="325"/>
      <c r="W152" s="325"/>
      <c r="X152" s="325"/>
      <c r="Y152" s="438"/>
      <c r="Z152" s="439"/>
      <c r="AA152" s="439"/>
      <c r="AB152" s="439"/>
      <c r="AC152" s="439"/>
      <c r="AD152" s="439"/>
      <c r="AE152" s="439"/>
      <c r="AF152" s="439"/>
      <c r="AG152" s="439"/>
      <c r="AH152" s="439"/>
      <c r="AI152" s="439"/>
      <c r="AJ152" s="439"/>
      <c r="AK152" s="439"/>
      <c r="AL152" s="439"/>
      <c r="AM152" s="328"/>
    </row>
    <row r="153" spans="1:39" ht="15" outlineLevel="1">
      <c r="A153" s="544">
        <v>2</v>
      </c>
      <c r="B153" s="320" t="s">
        <v>2</v>
      </c>
      <c r="C153" s="317" t="s">
        <v>25</v>
      </c>
      <c r="D153" s="321">
        <v>30332</v>
      </c>
      <c r="E153" s="321">
        <f>+'7-b.  2012'!AY28</f>
        <v>30332.46386</v>
      </c>
      <c r="F153" s="321">
        <f>+'7-b.  2012'!AZ28</f>
        <v>30332.46386</v>
      </c>
      <c r="G153" s="321">
        <f>+'7-b.  2012'!BA28</f>
        <v>29953.642650000002</v>
      </c>
      <c r="H153" s="321">
        <f>+'7-b.  2012'!BB28</f>
        <v>0</v>
      </c>
      <c r="I153" s="321">
        <f>+'7-b.  2012'!BC28</f>
        <v>0</v>
      </c>
      <c r="J153" s="321">
        <f>+'7-b.  2012'!BD28</f>
        <v>0</v>
      </c>
      <c r="K153" s="321">
        <f>+'7-b.  2012'!BE28</f>
        <v>0</v>
      </c>
      <c r="L153" s="321">
        <f>+'7-b.  2012'!BF28</f>
        <v>0</v>
      </c>
      <c r="M153" s="321">
        <f>+'7-b.  2012'!BG28</f>
        <v>0</v>
      </c>
      <c r="N153" s="317"/>
      <c r="O153" s="321">
        <v>17</v>
      </c>
      <c r="P153" s="321">
        <f>+'7-b.  2012'!T28</f>
        <v>17.22261</v>
      </c>
      <c r="Q153" s="321">
        <f>+'7-b.  2012'!U28</f>
        <v>17.22261</v>
      </c>
      <c r="R153" s="321">
        <f>+'7-b.  2012'!V28</f>
        <v>16.798992999999999</v>
      </c>
      <c r="S153" s="321">
        <f>+'7-b.  2012'!W28</f>
        <v>0</v>
      </c>
      <c r="T153" s="321">
        <f>+'7-b.  2012'!X28</f>
        <v>0</v>
      </c>
      <c r="U153" s="321">
        <f>+'7-b.  2012'!Y28</f>
        <v>0</v>
      </c>
      <c r="V153" s="321">
        <f>+'7-b.  2012'!Z28</f>
        <v>0</v>
      </c>
      <c r="W153" s="321">
        <f>+'7-b.  2012'!AA28</f>
        <v>0</v>
      </c>
      <c r="X153" s="321">
        <f>+'7-b.  2012'!AB28</f>
        <v>0</v>
      </c>
      <c r="Y153" s="436">
        <v>1</v>
      </c>
      <c r="Z153" s="436"/>
      <c r="AA153" s="436"/>
      <c r="AB153" s="436"/>
      <c r="AC153" s="436"/>
      <c r="AD153" s="436"/>
      <c r="AE153" s="436"/>
      <c r="AF153" s="436"/>
      <c r="AG153" s="436"/>
      <c r="AH153" s="436"/>
      <c r="AI153" s="436"/>
      <c r="AJ153" s="436"/>
      <c r="AK153" s="436"/>
      <c r="AL153" s="436"/>
      <c r="AM153" s="322">
        <f>SUM(Y153:AL153)</f>
        <v>1</v>
      </c>
    </row>
    <row r="154" spans="1:39" ht="15" outlineLevel="1">
      <c r="B154" s="320" t="s">
        <v>247</v>
      </c>
      <c r="C154" s="317" t="s">
        <v>164</v>
      </c>
      <c r="D154" s="321"/>
      <c r="E154" s="321"/>
      <c r="F154" s="321"/>
      <c r="G154" s="321"/>
      <c r="H154" s="321"/>
      <c r="I154" s="321"/>
      <c r="J154" s="321"/>
      <c r="K154" s="321"/>
      <c r="L154" s="321"/>
      <c r="M154" s="321"/>
      <c r="N154" s="494"/>
      <c r="O154" s="321"/>
      <c r="P154" s="321"/>
      <c r="Q154" s="321"/>
      <c r="R154" s="321"/>
      <c r="S154" s="321"/>
      <c r="T154" s="321"/>
      <c r="U154" s="321"/>
      <c r="V154" s="321"/>
      <c r="W154" s="321"/>
      <c r="X154" s="321"/>
      <c r="Y154" s="437">
        <f>Y153</f>
        <v>1</v>
      </c>
      <c r="Z154" s="437">
        <f>Z153</f>
        <v>0</v>
      </c>
      <c r="AA154" s="437">
        <f t="shared" ref="AA154:AL154" si="40">AA153</f>
        <v>0</v>
      </c>
      <c r="AB154" s="437">
        <f t="shared" si="40"/>
        <v>0</v>
      </c>
      <c r="AC154" s="437">
        <f t="shared" si="40"/>
        <v>0</v>
      </c>
      <c r="AD154" s="437">
        <f t="shared" si="40"/>
        <v>0</v>
      </c>
      <c r="AE154" s="437">
        <f t="shared" si="40"/>
        <v>0</v>
      </c>
      <c r="AF154" s="437">
        <f t="shared" si="40"/>
        <v>0</v>
      </c>
      <c r="AG154" s="437">
        <f t="shared" si="40"/>
        <v>0</v>
      </c>
      <c r="AH154" s="437">
        <f t="shared" si="40"/>
        <v>0</v>
      </c>
      <c r="AI154" s="437">
        <f t="shared" si="40"/>
        <v>0</v>
      </c>
      <c r="AJ154" s="437">
        <f t="shared" si="40"/>
        <v>0</v>
      </c>
      <c r="AK154" s="437">
        <f t="shared" si="40"/>
        <v>0</v>
      </c>
      <c r="AL154" s="437">
        <f t="shared" si="40"/>
        <v>0</v>
      </c>
      <c r="AM154" s="540"/>
    </row>
    <row r="155" spans="1:39" ht="15.75" outlineLevel="1">
      <c r="A155" s="546"/>
      <c r="B155" s="324"/>
      <c r="C155" s="325"/>
      <c r="D155" s="330"/>
      <c r="E155" s="330"/>
      <c r="F155" s="330"/>
      <c r="G155" s="330"/>
      <c r="H155" s="330"/>
      <c r="I155" s="330"/>
      <c r="J155" s="330"/>
      <c r="K155" s="330"/>
      <c r="L155" s="330"/>
      <c r="M155" s="330"/>
      <c r="N155" s="329"/>
      <c r="O155" s="330"/>
      <c r="P155" s="330"/>
      <c r="Q155" s="330"/>
      <c r="R155" s="330"/>
      <c r="S155" s="330"/>
      <c r="T155" s="330"/>
      <c r="U155" s="330"/>
      <c r="V155" s="330"/>
      <c r="W155" s="330"/>
      <c r="X155" s="330"/>
      <c r="Y155" s="438"/>
      <c r="Z155" s="439"/>
      <c r="AA155" s="439"/>
      <c r="AB155" s="439"/>
      <c r="AC155" s="439"/>
      <c r="AD155" s="439"/>
      <c r="AE155" s="439"/>
      <c r="AF155" s="439"/>
      <c r="AG155" s="439"/>
      <c r="AH155" s="439"/>
      <c r="AI155" s="439"/>
      <c r="AJ155" s="439"/>
      <c r="AK155" s="439"/>
      <c r="AL155" s="439"/>
      <c r="AM155" s="328"/>
    </row>
    <row r="156" spans="1:39" ht="15" outlineLevel="1">
      <c r="A156" s="544">
        <v>3</v>
      </c>
      <c r="B156" s="320" t="s">
        <v>3</v>
      </c>
      <c r="C156" s="317" t="s">
        <v>25</v>
      </c>
      <c r="D156" s="321">
        <v>2016291</v>
      </c>
      <c r="E156" s="321">
        <f>+'7-b.  2012'!AY32</f>
        <v>2016290.855</v>
      </c>
      <c r="F156" s="321">
        <f>+'7-b.  2012'!AZ32</f>
        <v>2016290.855</v>
      </c>
      <c r="G156" s="321">
        <f>+'7-b.  2012'!BA32</f>
        <v>2016290.855</v>
      </c>
      <c r="H156" s="321">
        <f>+'7-b.  2012'!BB32</f>
        <v>2016290.855</v>
      </c>
      <c r="I156" s="321">
        <f>+'7-b.  2012'!BC32</f>
        <v>2016290.855</v>
      </c>
      <c r="J156" s="321">
        <f>+'7-b.  2012'!BD32</f>
        <v>2016290.855</v>
      </c>
      <c r="K156" s="321">
        <f>+'7-b.  2012'!BE32</f>
        <v>2016290.855</v>
      </c>
      <c r="L156" s="321">
        <f>+'7-b.  2012'!BF32</f>
        <v>2016290.855</v>
      </c>
      <c r="M156" s="321">
        <f>+'7-b.  2012'!BG32</f>
        <v>2016290.855</v>
      </c>
      <c r="N156" s="317"/>
      <c r="O156" s="321">
        <v>1202</v>
      </c>
      <c r="P156" s="321">
        <f>+'7-b.  2012'!T32</f>
        <v>1202.0142000000001</v>
      </c>
      <c r="Q156" s="321">
        <f>+'7-b.  2012'!U32</f>
        <v>1202.0142000000001</v>
      </c>
      <c r="R156" s="321">
        <f>+'7-b.  2012'!V32</f>
        <v>1202.0142000000001</v>
      </c>
      <c r="S156" s="321">
        <f>+'7-b.  2012'!W32</f>
        <v>1202.0142000000001</v>
      </c>
      <c r="T156" s="321">
        <f>+'7-b.  2012'!X32</f>
        <v>1202.0142000000001</v>
      </c>
      <c r="U156" s="321">
        <f>+'7-b.  2012'!Y32</f>
        <v>1202.0142000000001</v>
      </c>
      <c r="V156" s="321">
        <f>+'7-b.  2012'!Z32</f>
        <v>1202.0142000000001</v>
      </c>
      <c r="W156" s="321">
        <f>+'7-b.  2012'!AA32</f>
        <v>1202.0142000000001</v>
      </c>
      <c r="X156" s="321">
        <f>+'7-b.  2012'!AB32</f>
        <v>1202.0142000000001</v>
      </c>
      <c r="Y156" s="436">
        <v>1</v>
      </c>
      <c r="Z156" s="436"/>
      <c r="AA156" s="436"/>
      <c r="AB156" s="436"/>
      <c r="AC156" s="436"/>
      <c r="AD156" s="436"/>
      <c r="AE156" s="436"/>
      <c r="AF156" s="436"/>
      <c r="AG156" s="436"/>
      <c r="AH156" s="436"/>
      <c r="AI156" s="436"/>
      <c r="AJ156" s="436"/>
      <c r="AK156" s="436"/>
      <c r="AL156" s="436"/>
      <c r="AM156" s="322">
        <f>SUM(Y156:AL156)</f>
        <v>1</v>
      </c>
    </row>
    <row r="157" spans="1:39" ht="15" outlineLevel="1">
      <c r="B157" s="320" t="s">
        <v>247</v>
      </c>
      <c r="C157" s="317" t="s">
        <v>164</v>
      </c>
      <c r="D157" s="321">
        <v>54157</v>
      </c>
      <c r="E157" s="321">
        <f>+'7-c.  2013'!AY38+'7-c.  2013'!AY59+'7-d.  2014'!AY48</f>
        <v>54157.413302000001</v>
      </c>
      <c r="F157" s="321">
        <f>+'7-c.  2013'!AZ38+'7-c.  2013'!AZ59+'7-d.  2014'!AZ48</f>
        <v>54157.413302000001</v>
      </c>
      <c r="G157" s="321">
        <f>+'7-c.  2013'!BA38+'7-c.  2013'!BA59+'7-d.  2014'!BA48</f>
        <v>54157.413302000001</v>
      </c>
      <c r="H157" s="321">
        <f>+'7-c.  2013'!BB38+'7-c.  2013'!BB59+'7-d.  2014'!BB48</f>
        <v>54157.413302000001</v>
      </c>
      <c r="I157" s="321">
        <f>+'7-c.  2013'!BC38+'7-c.  2013'!BC59+'7-d.  2014'!BC48</f>
        <v>54157.413302000001</v>
      </c>
      <c r="J157" s="321">
        <f>+'7-c.  2013'!BD38+'7-c.  2013'!BD59+'7-d.  2014'!BD48</f>
        <v>54157.413302000001</v>
      </c>
      <c r="K157" s="321">
        <f>+'7-c.  2013'!BE38+'7-c.  2013'!BE59+'7-d.  2014'!BE48</f>
        <v>54157.413302000001</v>
      </c>
      <c r="L157" s="321">
        <f>+'7-c.  2013'!BF38+'7-c.  2013'!BF59+'7-d.  2014'!BF48</f>
        <v>54157.413302000001</v>
      </c>
      <c r="M157" s="321">
        <f>+'7-c.  2013'!BG38+'7-c.  2013'!BG59+'7-d.  2014'!BG48</f>
        <v>54157.413302000001</v>
      </c>
      <c r="N157" s="494"/>
      <c r="O157" s="321">
        <v>28</v>
      </c>
      <c r="P157" s="321">
        <f>+'7-c.  2013'!T38+'7-c.  2013'!T59+'7-d.  2014'!T48</f>
        <v>27.92883672</v>
      </c>
      <c r="Q157" s="321">
        <f>+'7-c.  2013'!U38+'7-c.  2013'!U59+'7-d.  2014'!U48</f>
        <v>27.92883672</v>
      </c>
      <c r="R157" s="321">
        <f>+'7-c.  2013'!V38+'7-c.  2013'!V59+'7-d.  2014'!V48</f>
        <v>27.92883672</v>
      </c>
      <c r="S157" s="321">
        <f>+'7-c.  2013'!W38+'7-c.  2013'!W59+'7-d.  2014'!W48</f>
        <v>27.92883672</v>
      </c>
      <c r="T157" s="321">
        <f>+'7-c.  2013'!X38+'7-c.  2013'!X59+'7-d.  2014'!X48</f>
        <v>27.92883672</v>
      </c>
      <c r="U157" s="321">
        <f>+'7-c.  2013'!Y38+'7-c.  2013'!Y59+'7-d.  2014'!Y48</f>
        <v>27.92883672</v>
      </c>
      <c r="V157" s="321">
        <f>+'7-c.  2013'!Z38+'7-c.  2013'!Z59+'7-d.  2014'!Z48</f>
        <v>27.92883672</v>
      </c>
      <c r="W157" s="321">
        <f>+'7-c.  2013'!AA38+'7-c.  2013'!AA59+'7-d.  2014'!AA48</f>
        <v>27.92883672</v>
      </c>
      <c r="X157" s="321">
        <f>+'7-c.  2013'!AB38+'7-c.  2013'!AB59+'7-d.  2014'!AB48</f>
        <v>27.92883672</v>
      </c>
      <c r="Y157" s="437">
        <f>Y156</f>
        <v>1</v>
      </c>
      <c r="Z157" s="437">
        <f>Z156</f>
        <v>0</v>
      </c>
      <c r="AA157" s="437">
        <f t="shared" ref="AA157:AL157" si="41">AA156</f>
        <v>0</v>
      </c>
      <c r="AB157" s="437">
        <f t="shared" si="41"/>
        <v>0</v>
      </c>
      <c r="AC157" s="437">
        <f t="shared" si="41"/>
        <v>0</v>
      </c>
      <c r="AD157" s="437">
        <f t="shared" si="41"/>
        <v>0</v>
      </c>
      <c r="AE157" s="437">
        <f t="shared" si="41"/>
        <v>0</v>
      </c>
      <c r="AF157" s="437">
        <f t="shared" si="41"/>
        <v>0</v>
      </c>
      <c r="AG157" s="437">
        <f t="shared" si="41"/>
        <v>0</v>
      </c>
      <c r="AH157" s="437">
        <f t="shared" si="41"/>
        <v>0</v>
      </c>
      <c r="AI157" s="437">
        <f t="shared" si="41"/>
        <v>0</v>
      </c>
      <c r="AJ157" s="437">
        <f t="shared" si="41"/>
        <v>0</v>
      </c>
      <c r="AK157" s="437">
        <f t="shared" si="41"/>
        <v>0</v>
      </c>
      <c r="AL157" s="437">
        <f t="shared" si="41"/>
        <v>0</v>
      </c>
      <c r="AM157" s="540"/>
    </row>
    <row r="158" spans="1:39" ht="15" outlineLevel="1">
      <c r="B158" s="320"/>
      <c r="C158" s="331"/>
      <c r="D158" s="317"/>
      <c r="E158" s="317"/>
      <c r="F158" s="317"/>
      <c r="G158" s="317"/>
      <c r="H158" s="317"/>
      <c r="I158" s="317"/>
      <c r="J158" s="317"/>
      <c r="K158" s="317"/>
      <c r="L158" s="317"/>
      <c r="M158" s="317"/>
      <c r="N158" s="309"/>
      <c r="O158" s="317"/>
      <c r="P158" s="317"/>
      <c r="Q158" s="317"/>
      <c r="R158" s="317"/>
      <c r="S158" s="317"/>
      <c r="T158" s="317"/>
      <c r="U158" s="317"/>
      <c r="V158" s="317"/>
      <c r="W158" s="317"/>
      <c r="X158" s="317"/>
      <c r="Y158" s="438"/>
      <c r="Z158" s="438"/>
      <c r="AA158" s="438"/>
      <c r="AB158" s="438"/>
      <c r="AC158" s="438"/>
      <c r="AD158" s="438"/>
      <c r="AE158" s="438"/>
      <c r="AF158" s="438"/>
      <c r="AG158" s="438"/>
      <c r="AH158" s="438"/>
      <c r="AI158" s="438"/>
      <c r="AJ158" s="438"/>
      <c r="AK158" s="438"/>
      <c r="AL158" s="438"/>
      <c r="AM158" s="332"/>
    </row>
    <row r="159" spans="1:39" ht="15" outlineLevel="1">
      <c r="A159" s="544">
        <v>4</v>
      </c>
      <c r="B159" s="320" t="s">
        <v>4</v>
      </c>
      <c r="C159" s="317" t="s">
        <v>25</v>
      </c>
      <c r="D159" s="321">
        <v>54900</v>
      </c>
      <c r="E159" s="321">
        <f>+'7-b.  2012'!AY31</f>
        <v>54900.204120000002</v>
      </c>
      <c r="F159" s="321">
        <f>+'7-b.  2012'!AZ31</f>
        <v>54900.204120000002</v>
      </c>
      <c r="G159" s="321">
        <f>+'7-b.  2012'!BA31</f>
        <v>54900.204120000002</v>
      </c>
      <c r="H159" s="321">
        <f>+'7-b.  2012'!BB31</f>
        <v>54075.411480000002</v>
      </c>
      <c r="I159" s="321">
        <f>+'7-b.  2012'!BC31</f>
        <v>54075.411480000002</v>
      </c>
      <c r="J159" s="321">
        <f>+'7-b.  2012'!BD31</f>
        <v>25463.927439999999</v>
      </c>
      <c r="K159" s="321">
        <f>+'7-b.  2012'!BE31</f>
        <v>25323.391250000001</v>
      </c>
      <c r="L159" s="321">
        <f>+'7-b.  2012'!BF31</f>
        <v>25323.391250000001</v>
      </c>
      <c r="M159" s="321">
        <f>+'7-b.  2012'!BG31</f>
        <v>25323.391250000001</v>
      </c>
      <c r="N159" s="317"/>
      <c r="O159" s="321">
        <v>9</v>
      </c>
      <c r="P159" s="321">
        <f>+'7-b.  2012'!T31</f>
        <v>9.0472356000000005</v>
      </c>
      <c r="Q159" s="321">
        <f>+'7-b.  2012'!U31</f>
        <v>9.0472356000000005</v>
      </c>
      <c r="R159" s="321">
        <f>+'7-b.  2012'!V31</f>
        <v>9.0472356000000005</v>
      </c>
      <c r="S159" s="321">
        <f>+'7-b.  2012'!W31</f>
        <v>9.0090453000000004</v>
      </c>
      <c r="T159" s="321">
        <f>+'7-b.  2012'!X31</f>
        <v>9.0090453000000004</v>
      </c>
      <c r="U159" s="321">
        <f>+'7-b.  2012'!Y31</f>
        <v>7.6842492</v>
      </c>
      <c r="V159" s="321">
        <f>+'7-b.  2012'!Z31</f>
        <v>7.6682062000000002</v>
      </c>
      <c r="W159" s="321">
        <f>+'7-b.  2012'!AA31</f>
        <v>7.6682062000000002</v>
      </c>
      <c r="X159" s="321">
        <f>+'7-b.  2012'!AB31</f>
        <v>7.6682062000000002</v>
      </c>
      <c r="Y159" s="436">
        <v>1</v>
      </c>
      <c r="Z159" s="436"/>
      <c r="AA159" s="436"/>
      <c r="AB159" s="436"/>
      <c r="AC159" s="436"/>
      <c r="AD159" s="436"/>
      <c r="AE159" s="436"/>
      <c r="AF159" s="436"/>
      <c r="AG159" s="436"/>
      <c r="AH159" s="436"/>
      <c r="AI159" s="436"/>
      <c r="AJ159" s="436"/>
      <c r="AK159" s="436"/>
      <c r="AL159" s="436"/>
      <c r="AM159" s="322">
        <f>SUM(Y159:AL159)</f>
        <v>1</v>
      </c>
    </row>
    <row r="160" spans="1:39" ht="15" outlineLevel="1">
      <c r="B160" s="320" t="s">
        <v>247</v>
      </c>
      <c r="C160" s="317" t="s">
        <v>164</v>
      </c>
      <c r="D160" s="321"/>
      <c r="E160" s="321"/>
      <c r="F160" s="321"/>
      <c r="G160" s="321"/>
      <c r="H160" s="321"/>
      <c r="I160" s="321"/>
      <c r="J160" s="321"/>
      <c r="K160" s="321"/>
      <c r="L160" s="321"/>
      <c r="M160" s="321"/>
      <c r="N160" s="494"/>
      <c r="O160" s="321"/>
      <c r="P160" s="321"/>
      <c r="Q160" s="321"/>
      <c r="R160" s="321"/>
      <c r="S160" s="321"/>
      <c r="T160" s="321"/>
      <c r="U160" s="321"/>
      <c r="V160" s="321"/>
      <c r="W160" s="321"/>
      <c r="X160" s="321"/>
      <c r="Y160" s="437">
        <f>Y159</f>
        <v>1</v>
      </c>
      <c r="Z160" s="437">
        <f>Z159</f>
        <v>0</v>
      </c>
      <c r="AA160" s="437">
        <f t="shared" ref="AA160:AL160" si="42">AA159</f>
        <v>0</v>
      </c>
      <c r="AB160" s="437">
        <f t="shared" si="42"/>
        <v>0</v>
      </c>
      <c r="AC160" s="437">
        <f t="shared" si="42"/>
        <v>0</v>
      </c>
      <c r="AD160" s="437">
        <f t="shared" si="42"/>
        <v>0</v>
      </c>
      <c r="AE160" s="437">
        <f t="shared" si="42"/>
        <v>0</v>
      </c>
      <c r="AF160" s="437">
        <f t="shared" si="42"/>
        <v>0</v>
      </c>
      <c r="AG160" s="437">
        <f t="shared" si="42"/>
        <v>0</v>
      </c>
      <c r="AH160" s="437">
        <f t="shared" si="42"/>
        <v>0</v>
      </c>
      <c r="AI160" s="437">
        <f t="shared" si="42"/>
        <v>0</v>
      </c>
      <c r="AJ160" s="437">
        <f t="shared" si="42"/>
        <v>0</v>
      </c>
      <c r="AK160" s="437">
        <f t="shared" si="42"/>
        <v>0</v>
      </c>
      <c r="AL160" s="437">
        <f t="shared" si="42"/>
        <v>0</v>
      </c>
      <c r="AM160" s="540"/>
    </row>
    <row r="161" spans="1:39" ht="15" outlineLevel="1">
      <c r="B161" s="320"/>
      <c r="C161" s="331"/>
      <c r="D161" s="330"/>
      <c r="E161" s="330"/>
      <c r="F161" s="330"/>
      <c r="G161" s="330"/>
      <c r="H161" s="330"/>
      <c r="I161" s="330"/>
      <c r="J161" s="330"/>
      <c r="K161" s="330"/>
      <c r="L161" s="330"/>
      <c r="M161" s="330"/>
      <c r="N161" s="317"/>
      <c r="O161" s="330"/>
      <c r="P161" s="330"/>
      <c r="Q161" s="330"/>
      <c r="R161" s="330"/>
      <c r="S161" s="330"/>
      <c r="T161" s="330"/>
      <c r="U161" s="330"/>
      <c r="V161" s="330"/>
      <c r="W161" s="330"/>
      <c r="X161" s="330"/>
      <c r="Y161" s="438"/>
      <c r="Z161" s="438"/>
      <c r="AA161" s="438"/>
      <c r="AB161" s="438"/>
      <c r="AC161" s="438"/>
      <c r="AD161" s="438"/>
      <c r="AE161" s="438"/>
      <c r="AF161" s="438"/>
      <c r="AG161" s="438"/>
      <c r="AH161" s="438"/>
      <c r="AI161" s="438"/>
      <c r="AJ161" s="438"/>
      <c r="AK161" s="438"/>
      <c r="AL161" s="438"/>
      <c r="AM161" s="332"/>
    </row>
    <row r="162" spans="1:39" ht="15" outlineLevel="1">
      <c r="A162" s="544">
        <v>5</v>
      </c>
      <c r="B162" s="320" t="s">
        <v>5</v>
      </c>
      <c r="C162" s="317" t="s">
        <v>25</v>
      </c>
      <c r="D162" s="321">
        <v>1051579</v>
      </c>
      <c r="E162" s="321">
        <f>+'7-b.  2012'!AY30</f>
        <v>1051578.7690000001</v>
      </c>
      <c r="F162" s="321">
        <f>+'7-b.  2012'!AZ30</f>
        <v>1051578.7690000001</v>
      </c>
      <c r="G162" s="321">
        <f>+'7-b.  2012'!BA30</f>
        <v>1051578.7690000001</v>
      </c>
      <c r="H162" s="321">
        <f>+'7-b.  2012'!BB30</f>
        <v>945302.41650000005</v>
      </c>
      <c r="I162" s="321">
        <f>+'7-b.  2012'!BC30</f>
        <v>768665.8861</v>
      </c>
      <c r="J162" s="321">
        <f>+'7-b.  2012'!BD30</f>
        <v>524308.97140000004</v>
      </c>
      <c r="K162" s="321">
        <f>+'7-b.  2012'!BE30</f>
        <v>523219.09889999998</v>
      </c>
      <c r="L162" s="321">
        <f>+'7-b.  2012'!BF30</f>
        <v>523219.09889999998</v>
      </c>
      <c r="M162" s="321">
        <f>+'7-b.  2012'!BG30</f>
        <v>265755.48690000002</v>
      </c>
      <c r="N162" s="317"/>
      <c r="O162" s="321">
        <v>58</v>
      </c>
      <c r="P162" s="321">
        <f>+'7-b.  2012'!T30</f>
        <v>58.111344000000003</v>
      </c>
      <c r="Q162" s="321">
        <f>+'7-b.  2012'!U30</f>
        <v>58.111344000000003</v>
      </c>
      <c r="R162" s="321">
        <f>+'7-b.  2012'!V30</f>
        <v>58.111344000000003</v>
      </c>
      <c r="S162" s="321">
        <f>+'7-b.  2012'!W30</f>
        <v>53.190435999999998</v>
      </c>
      <c r="T162" s="321">
        <f>+'7-b.  2012'!X30</f>
        <v>45.011642999999999</v>
      </c>
      <c r="U162" s="321">
        <f>+'7-b.  2012'!Y30</f>
        <v>33.697197000000003</v>
      </c>
      <c r="V162" s="321">
        <f>+'7-b.  2012'!Z30</f>
        <v>33.572783000000001</v>
      </c>
      <c r="W162" s="321">
        <f>+'7-b.  2012'!AA30</f>
        <v>33.572783000000001</v>
      </c>
      <c r="X162" s="321">
        <f>+'7-b.  2012'!AB30</f>
        <v>21.651458000000002</v>
      </c>
      <c r="Y162" s="436">
        <v>1</v>
      </c>
      <c r="Z162" s="436"/>
      <c r="AA162" s="436"/>
      <c r="AB162" s="436"/>
      <c r="AC162" s="436"/>
      <c r="AD162" s="436"/>
      <c r="AE162" s="436"/>
      <c r="AF162" s="436"/>
      <c r="AG162" s="436"/>
      <c r="AH162" s="436"/>
      <c r="AI162" s="436"/>
      <c r="AJ162" s="436"/>
      <c r="AK162" s="436"/>
      <c r="AL162" s="436"/>
      <c r="AM162" s="322">
        <f>SUM(Y162:AL162)</f>
        <v>1</v>
      </c>
    </row>
    <row r="163" spans="1:39" ht="15" outlineLevel="1">
      <c r="B163" s="320" t="s">
        <v>247</v>
      </c>
      <c r="C163" s="317" t="s">
        <v>164</v>
      </c>
      <c r="D163" s="321"/>
      <c r="E163" s="321"/>
      <c r="F163" s="321"/>
      <c r="G163" s="321"/>
      <c r="H163" s="321"/>
      <c r="I163" s="321"/>
      <c r="J163" s="321"/>
      <c r="K163" s="321"/>
      <c r="L163" s="321"/>
      <c r="M163" s="321"/>
      <c r="N163" s="494"/>
      <c r="O163" s="321"/>
      <c r="P163" s="321"/>
      <c r="Q163" s="321"/>
      <c r="R163" s="321"/>
      <c r="S163" s="321"/>
      <c r="T163" s="321"/>
      <c r="U163" s="321"/>
      <c r="V163" s="321"/>
      <c r="W163" s="321"/>
      <c r="X163" s="321"/>
      <c r="Y163" s="437">
        <f>Y162</f>
        <v>1</v>
      </c>
      <c r="Z163" s="437">
        <f>Z162</f>
        <v>0</v>
      </c>
      <c r="AA163" s="437">
        <f t="shared" ref="AA163:AL163" si="43">AA162</f>
        <v>0</v>
      </c>
      <c r="AB163" s="437">
        <f t="shared" si="43"/>
        <v>0</v>
      </c>
      <c r="AC163" s="437">
        <f t="shared" si="43"/>
        <v>0</v>
      </c>
      <c r="AD163" s="437">
        <f t="shared" si="43"/>
        <v>0</v>
      </c>
      <c r="AE163" s="437">
        <f t="shared" si="43"/>
        <v>0</v>
      </c>
      <c r="AF163" s="437">
        <f t="shared" si="43"/>
        <v>0</v>
      </c>
      <c r="AG163" s="437">
        <f t="shared" si="43"/>
        <v>0</v>
      </c>
      <c r="AH163" s="437">
        <f t="shared" si="43"/>
        <v>0</v>
      </c>
      <c r="AI163" s="437">
        <f t="shared" si="43"/>
        <v>0</v>
      </c>
      <c r="AJ163" s="437">
        <f t="shared" si="43"/>
        <v>0</v>
      </c>
      <c r="AK163" s="437">
        <f t="shared" si="43"/>
        <v>0</v>
      </c>
      <c r="AL163" s="437">
        <f t="shared" si="43"/>
        <v>0</v>
      </c>
      <c r="AM163" s="540"/>
    </row>
    <row r="164" spans="1:39" ht="15" outlineLevel="1">
      <c r="B164" s="320"/>
      <c r="C164" s="331"/>
      <c r="D164" s="330"/>
      <c r="E164" s="330"/>
      <c r="F164" s="330"/>
      <c r="G164" s="330"/>
      <c r="H164" s="330"/>
      <c r="I164" s="330"/>
      <c r="J164" s="330"/>
      <c r="K164" s="330"/>
      <c r="L164" s="330"/>
      <c r="M164" s="330"/>
      <c r="N164" s="317"/>
      <c r="O164" s="330"/>
      <c r="P164" s="330"/>
      <c r="Q164" s="330"/>
      <c r="R164" s="330"/>
      <c r="S164" s="330"/>
      <c r="T164" s="330"/>
      <c r="U164" s="330"/>
      <c r="V164" s="330"/>
      <c r="W164" s="330"/>
      <c r="X164" s="330"/>
      <c r="Y164" s="438"/>
      <c r="Z164" s="438"/>
      <c r="AA164" s="438"/>
      <c r="AB164" s="438"/>
      <c r="AC164" s="438"/>
      <c r="AD164" s="438"/>
      <c r="AE164" s="438"/>
      <c r="AF164" s="438"/>
      <c r="AG164" s="438"/>
      <c r="AH164" s="438"/>
      <c r="AI164" s="438"/>
      <c r="AJ164" s="438"/>
      <c r="AK164" s="438"/>
      <c r="AL164" s="438"/>
      <c r="AM164" s="332"/>
    </row>
    <row r="165" spans="1:39" ht="15" outlineLevel="1">
      <c r="A165" s="544">
        <v>6</v>
      </c>
      <c r="B165" s="320" t="s">
        <v>6</v>
      </c>
      <c r="C165" s="317" t="s">
        <v>25</v>
      </c>
      <c r="D165" s="321"/>
      <c r="E165" s="321"/>
      <c r="F165" s="321"/>
      <c r="G165" s="321"/>
      <c r="H165" s="321"/>
      <c r="I165" s="321"/>
      <c r="J165" s="321"/>
      <c r="K165" s="321"/>
      <c r="L165" s="321"/>
      <c r="M165" s="321"/>
      <c r="N165" s="317"/>
      <c r="O165" s="321"/>
      <c r="P165" s="321"/>
      <c r="Q165" s="321"/>
      <c r="R165" s="321"/>
      <c r="S165" s="321"/>
      <c r="T165" s="321"/>
      <c r="U165" s="321"/>
      <c r="V165" s="321"/>
      <c r="W165" s="321"/>
      <c r="X165" s="321"/>
      <c r="Y165" s="436"/>
      <c r="Z165" s="436"/>
      <c r="AA165" s="436"/>
      <c r="AB165" s="436"/>
      <c r="AC165" s="436"/>
      <c r="AD165" s="436"/>
      <c r="AE165" s="436"/>
      <c r="AF165" s="436"/>
      <c r="AG165" s="436"/>
      <c r="AH165" s="436"/>
      <c r="AI165" s="436"/>
      <c r="AJ165" s="436"/>
      <c r="AK165" s="436"/>
      <c r="AL165" s="436"/>
      <c r="AM165" s="322">
        <f>SUM(Y165:AL165)</f>
        <v>0</v>
      </c>
    </row>
    <row r="166" spans="1:39" ht="15" outlineLevel="1">
      <c r="B166" s="320" t="s">
        <v>247</v>
      </c>
      <c r="C166" s="317" t="s">
        <v>164</v>
      </c>
      <c r="D166" s="321"/>
      <c r="E166" s="321"/>
      <c r="F166" s="321"/>
      <c r="G166" s="321"/>
      <c r="H166" s="321"/>
      <c r="I166" s="321"/>
      <c r="J166" s="321"/>
      <c r="K166" s="321"/>
      <c r="L166" s="321"/>
      <c r="M166" s="321"/>
      <c r="N166" s="494"/>
      <c r="O166" s="321"/>
      <c r="P166" s="321"/>
      <c r="Q166" s="321"/>
      <c r="R166" s="321"/>
      <c r="S166" s="321"/>
      <c r="T166" s="321"/>
      <c r="U166" s="321"/>
      <c r="V166" s="321"/>
      <c r="W166" s="321"/>
      <c r="X166" s="321"/>
      <c r="Y166" s="437">
        <f>Y165</f>
        <v>0</v>
      </c>
      <c r="Z166" s="437">
        <f>Z165</f>
        <v>0</v>
      </c>
      <c r="AA166" s="437">
        <f t="shared" ref="AA166:AL166" si="44">AA165</f>
        <v>0</v>
      </c>
      <c r="AB166" s="437">
        <f t="shared" si="44"/>
        <v>0</v>
      </c>
      <c r="AC166" s="437">
        <f t="shared" si="44"/>
        <v>0</v>
      </c>
      <c r="AD166" s="437">
        <f t="shared" si="44"/>
        <v>0</v>
      </c>
      <c r="AE166" s="437">
        <f t="shared" si="44"/>
        <v>0</v>
      </c>
      <c r="AF166" s="437">
        <f t="shared" si="44"/>
        <v>0</v>
      </c>
      <c r="AG166" s="437">
        <f t="shared" si="44"/>
        <v>0</v>
      </c>
      <c r="AH166" s="437">
        <f t="shared" si="44"/>
        <v>0</v>
      </c>
      <c r="AI166" s="437">
        <f t="shared" si="44"/>
        <v>0</v>
      </c>
      <c r="AJ166" s="437">
        <f t="shared" si="44"/>
        <v>0</v>
      </c>
      <c r="AK166" s="437">
        <f t="shared" si="44"/>
        <v>0</v>
      </c>
      <c r="AL166" s="437">
        <f t="shared" si="44"/>
        <v>0</v>
      </c>
      <c r="AM166" s="540"/>
    </row>
    <row r="167" spans="1:39" ht="15" outlineLevel="1">
      <c r="B167" s="320"/>
      <c r="C167" s="331"/>
      <c r="D167" s="330"/>
      <c r="E167" s="330"/>
      <c r="F167" s="330"/>
      <c r="G167" s="330"/>
      <c r="H167" s="330"/>
      <c r="I167" s="330"/>
      <c r="J167" s="330"/>
      <c r="K167" s="330"/>
      <c r="L167" s="330"/>
      <c r="M167" s="330"/>
      <c r="N167" s="317"/>
      <c r="O167" s="330"/>
      <c r="P167" s="330"/>
      <c r="Q167" s="330"/>
      <c r="R167" s="330"/>
      <c r="S167" s="330"/>
      <c r="T167" s="330"/>
      <c r="U167" s="330"/>
      <c r="V167" s="330"/>
      <c r="W167" s="330"/>
      <c r="X167" s="330"/>
      <c r="Y167" s="438"/>
      <c r="Z167" s="438"/>
      <c r="AA167" s="438"/>
      <c r="AB167" s="438"/>
      <c r="AC167" s="438"/>
      <c r="AD167" s="438"/>
      <c r="AE167" s="438"/>
      <c r="AF167" s="438"/>
      <c r="AG167" s="438"/>
      <c r="AH167" s="438"/>
      <c r="AI167" s="438"/>
      <c r="AJ167" s="438"/>
      <c r="AK167" s="438"/>
      <c r="AL167" s="438"/>
      <c r="AM167" s="332"/>
    </row>
    <row r="168" spans="1:39" ht="15" outlineLevel="1">
      <c r="A168" s="544">
        <v>7</v>
      </c>
      <c r="B168" s="320" t="s">
        <v>42</v>
      </c>
      <c r="C168" s="317" t="s">
        <v>25</v>
      </c>
      <c r="D168" s="321">
        <v>10075</v>
      </c>
      <c r="E168" s="321"/>
      <c r="F168" s="321"/>
      <c r="G168" s="321"/>
      <c r="H168" s="321"/>
      <c r="I168" s="321"/>
      <c r="J168" s="321"/>
      <c r="K168" s="321"/>
      <c r="L168" s="321"/>
      <c r="M168" s="321"/>
      <c r="N168" s="317"/>
      <c r="O168" s="321">
        <v>1262</v>
      </c>
      <c r="P168" s="321"/>
      <c r="Q168" s="321"/>
      <c r="R168" s="321"/>
      <c r="S168" s="321"/>
      <c r="T168" s="321"/>
      <c r="U168" s="321"/>
      <c r="V168" s="321"/>
      <c r="W168" s="321"/>
      <c r="X168" s="321"/>
      <c r="Y168" s="436">
        <v>1</v>
      </c>
      <c r="Z168" s="436"/>
      <c r="AA168" s="436"/>
      <c r="AB168" s="436"/>
      <c r="AC168" s="436"/>
      <c r="AD168" s="436"/>
      <c r="AE168" s="436"/>
      <c r="AF168" s="436"/>
      <c r="AG168" s="436"/>
      <c r="AH168" s="436"/>
      <c r="AI168" s="436"/>
      <c r="AJ168" s="436"/>
      <c r="AK168" s="436"/>
      <c r="AL168" s="436"/>
      <c r="AM168" s="322">
        <f>SUM(Y168:AL168)</f>
        <v>1</v>
      </c>
    </row>
    <row r="169" spans="1:39" ht="15" outlineLevel="1">
      <c r="B169" s="320" t="s">
        <v>247</v>
      </c>
      <c r="C169" s="317" t="s">
        <v>164</v>
      </c>
      <c r="D169" s="321"/>
      <c r="E169" s="321"/>
      <c r="F169" s="321"/>
      <c r="G169" s="321"/>
      <c r="H169" s="321"/>
      <c r="I169" s="321"/>
      <c r="J169" s="321"/>
      <c r="K169" s="321"/>
      <c r="L169" s="321"/>
      <c r="M169" s="321"/>
      <c r="N169" s="317"/>
      <c r="O169" s="321"/>
      <c r="P169" s="321"/>
      <c r="Q169" s="321"/>
      <c r="R169" s="321"/>
      <c r="S169" s="321"/>
      <c r="T169" s="321"/>
      <c r="U169" s="321"/>
      <c r="V169" s="321"/>
      <c r="W169" s="321"/>
      <c r="X169" s="321"/>
      <c r="Y169" s="437">
        <f>Y168</f>
        <v>1</v>
      </c>
      <c r="Z169" s="437">
        <f>Z168</f>
        <v>0</v>
      </c>
      <c r="AA169" s="437">
        <f t="shared" ref="AA169:AL169" si="45">AA168</f>
        <v>0</v>
      </c>
      <c r="AB169" s="437">
        <f t="shared" si="45"/>
        <v>0</v>
      </c>
      <c r="AC169" s="437">
        <f t="shared" si="45"/>
        <v>0</v>
      </c>
      <c r="AD169" s="437">
        <f t="shared" si="45"/>
        <v>0</v>
      </c>
      <c r="AE169" s="437">
        <f t="shared" si="45"/>
        <v>0</v>
      </c>
      <c r="AF169" s="437">
        <f t="shared" si="45"/>
        <v>0</v>
      </c>
      <c r="AG169" s="437">
        <f t="shared" si="45"/>
        <v>0</v>
      </c>
      <c r="AH169" s="437">
        <f t="shared" si="45"/>
        <v>0</v>
      </c>
      <c r="AI169" s="437">
        <f t="shared" si="45"/>
        <v>0</v>
      </c>
      <c r="AJ169" s="437">
        <f t="shared" si="45"/>
        <v>0</v>
      </c>
      <c r="AK169" s="437">
        <f t="shared" si="45"/>
        <v>0</v>
      </c>
      <c r="AL169" s="437">
        <f t="shared" si="45"/>
        <v>0</v>
      </c>
      <c r="AM169" s="540"/>
    </row>
    <row r="170" spans="1:39" ht="15" outlineLevel="1">
      <c r="B170" s="320"/>
      <c r="C170" s="331"/>
      <c r="D170" s="330"/>
      <c r="E170" s="330"/>
      <c r="F170" s="330"/>
      <c r="G170" s="330"/>
      <c r="H170" s="330"/>
      <c r="I170" s="330"/>
      <c r="J170" s="330"/>
      <c r="K170" s="330"/>
      <c r="L170" s="330"/>
      <c r="M170" s="330"/>
      <c r="N170" s="317"/>
      <c r="O170" s="330"/>
      <c r="P170" s="330"/>
      <c r="Q170" s="330"/>
      <c r="R170" s="330"/>
      <c r="S170" s="330"/>
      <c r="T170" s="330"/>
      <c r="U170" s="330"/>
      <c r="V170" s="330"/>
      <c r="W170" s="330"/>
      <c r="X170" s="330"/>
      <c r="Y170" s="438"/>
      <c r="Z170" s="438"/>
      <c r="AA170" s="438"/>
      <c r="AB170" s="438"/>
      <c r="AC170" s="438"/>
      <c r="AD170" s="438"/>
      <c r="AE170" s="438"/>
      <c r="AF170" s="438"/>
      <c r="AG170" s="438"/>
      <c r="AH170" s="438"/>
      <c r="AI170" s="438"/>
      <c r="AJ170" s="438"/>
      <c r="AK170" s="438"/>
      <c r="AL170" s="438"/>
      <c r="AM170" s="332"/>
    </row>
    <row r="171" spans="1:39" s="309" customFormat="1" ht="15" outlineLevel="1">
      <c r="A171" s="544">
        <v>8</v>
      </c>
      <c r="B171" s="320" t="s">
        <v>498</v>
      </c>
      <c r="C171" s="317" t="s">
        <v>25</v>
      </c>
      <c r="D171" s="321"/>
      <c r="E171" s="321"/>
      <c r="F171" s="321"/>
      <c r="G171" s="321"/>
      <c r="H171" s="321"/>
      <c r="I171" s="321"/>
      <c r="J171" s="321"/>
      <c r="K171" s="321"/>
      <c r="L171" s="321"/>
      <c r="M171" s="321"/>
      <c r="N171" s="317"/>
      <c r="O171" s="321"/>
      <c r="P171" s="321"/>
      <c r="Q171" s="321"/>
      <c r="R171" s="321"/>
      <c r="S171" s="321"/>
      <c r="T171" s="321"/>
      <c r="U171" s="321"/>
      <c r="V171" s="321"/>
      <c r="W171" s="321"/>
      <c r="X171" s="321"/>
      <c r="Y171" s="436"/>
      <c r="Z171" s="436"/>
      <c r="AA171" s="436"/>
      <c r="AB171" s="436"/>
      <c r="AC171" s="436"/>
      <c r="AD171" s="436"/>
      <c r="AE171" s="436"/>
      <c r="AF171" s="436"/>
      <c r="AG171" s="436"/>
      <c r="AH171" s="436"/>
      <c r="AI171" s="436"/>
      <c r="AJ171" s="436"/>
      <c r="AK171" s="436"/>
      <c r="AL171" s="436"/>
      <c r="AM171" s="322">
        <f>SUM(Y171:AL171)</f>
        <v>0</v>
      </c>
    </row>
    <row r="172" spans="1:39" s="309" customFormat="1" ht="15" outlineLevel="1">
      <c r="A172" s="544"/>
      <c r="B172" s="320" t="s">
        <v>247</v>
      </c>
      <c r="C172" s="317" t="s">
        <v>164</v>
      </c>
      <c r="D172" s="321"/>
      <c r="E172" s="321"/>
      <c r="F172" s="321"/>
      <c r="G172" s="321"/>
      <c r="H172" s="321"/>
      <c r="I172" s="321"/>
      <c r="J172" s="321"/>
      <c r="K172" s="321"/>
      <c r="L172" s="321"/>
      <c r="M172" s="321"/>
      <c r="N172" s="317"/>
      <c r="O172" s="321"/>
      <c r="P172" s="321"/>
      <c r="Q172" s="321"/>
      <c r="R172" s="321"/>
      <c r="S172" s="321"/>
      <c r="T172" s="321"/>
      <c r="U172" s="321"/>
      <c r="V172" s="321"/>
      <c r="W172" s="321"/>
      <c r="X172" s="321"/>
      <c r="Y172" s="437">
        <f>Y171</f>
        <v>0</v>
      </c>
      <c r="Z172" s="437">
        <f>Z171</f>
        <v>0</v>
      </c>
      <c r="AA172" s="437">
        <f t="shared" ref="AA172:AL172" si="46">AA171</f>
        <v>0</v>
      </c>
      <c r="AB172" s="437">
        <f t="shared" si="46"/>
        <v>0</v>
      </c>
      <c r="AC172" s="437">
        <f t="shared" si="46"/>
        <v>0</v>
      </c>
      <c r="AD172" s="437">
        <f t="shared" si="46"/>
        <v>0</v>
      </c>
      <c r="AE172" s="437">
        <f t="shared" si="46"/>
        <v>0</v>
      </c>
      <c r="AF172" s="437">
        <f t="shared" si="46"/>
        <v>0</v>
      </c>
      <c r="AG172" s="437">
        <f t="shared" si="46"/>
        <v>0</v>
      </c>
      <c r="AH172" s="437">
        <f t="shared" si="46"/>
        <v>0</v>
      </c>
      <c r="AI172" s="437">
        <f t="shared" si="46"/>
        <v>0</v>
      </c>
      <c r="AJ172" s="437">
        <f t="shared" si="46"/>
        <v>0</v>
      </c>
      <c r="AK172" s="437">
        <f t="shared" si="46"/>
        <v>0</v>
      </c>
      <c r="AL172" s="437">
        <f t="shared" si="46"/>
        <v>0</v>
      </c>
      <c r="AM172" s="540"/>
    </row>
    <row r="173" spans="1:39" s="309" customFormat="1" ht="15" outlineLevel="1">
      <c r="A173" s="544"/>
      <c r="B173" s="320"/>
      <c r="C173" s="331"/>
      <c r="D173" s="330"/>
      <c r="E173" s="330"/>
      <c r="F173" s="330"/>
      <c r="G173" s="330"/>
      <c r="H173" s="330"/>
      <c r="I173" s="330"/>
      <c r="J173" s="330"/>
      <c r="K173" s="330"/>
      <c r="L173" s="330"/>
      <c r="M173" s="330"/>
      <c r="N173" s="317"/>
      <c r="O173" s="330"/>
      <c r="P173" s="330"/>
      <c r="Q173" s="330"/>
      <c r="R173" s="330"/>
      <c r="S173" s="330"/>
      <c r="T173" s="330"/>
      <c r="U173" s="330"/>
      <c r="V173" s="330"/>
      <c r="W173" s="330"/>
      <c r="X173" s="330"/>
      <c r="Y173" s="438"/>
      <c r="Z173" s="438"/>
      <c r="AA173" s="438"/>
      <c r="AB173" s="438"/>
      <c r="AC173" s="438"/>
      <c r="AD173" s="438"/>
      <c r="AE173" s="438"/>
      <c r="AF173" s="438"/>
      <c r="AG173" s="438"/>
      <c r="AH173" s="438"/>
      <c r="AI173" s="438"/>
      <c r="AJ173" s="438"/>
      <c r="AK173" s="438"/>
      <c r="AL173" s="438"/>
      <c r="AM173" s="332"/>
    </row>
    <row r="174" spans="1:39" ht="15" outlineLevel="1">
      <c r="A174" s="544">
        <v>9</v>
      </c>
      <c r="B174" s="320" t="s">
        <v>7</v>
      </c>
      <c r="C174" s="317" t="s">
        <v>25</v>
      </c>
      <c r="D174" s="321"/>
      <c r="E174" s="321"/>
      <c r="F174" s="321"/>
      <c r="G174" s="321"/>
      <c r="H174" s="321"/>
      <c r="I174" s="321"/>
      <c r="J174" s="321"/>
      <c r="K174" s="321"/>
      <c r="L174" s="321"/>
      <c r="M174" s="321"/>
      <c r="N174" s="317"/>
      <c r="O174" s="321"/>
      <c r="P174" s="321"/>
      <c r="Q174" s="321"/>
      <c r="R174" s="321"/>
      <c r="S174" s="321"/>
      <c r="T174" s="321"/>
      <c r="U174" s="321"/>
      <c r="V174" s="321"/>
      <c r="W174" s="321"/>
      <c r="X174" s="321"/>
      <c r="Y174" s="436"/>
      <c r="Z174" s="436"/>
      <c r="AA174" s="436"/>
      <c r="AB174" s="436"/>
      <c r="AC174" s="436"/>
      <c r="AD174" s="436"/>
      <c r="AE174" s="436"/>
      <c r="AF174" s="436"/>
      <c r="AG174" s="436"/>
      <c r="AH174" s="436"/>
      <c r="AI174" s="436"/>
      <c r="AJ174" s="436"/>
      <c r="AK174" s="436"/>
      <c r="AL174" s="436"/>
      <c r="AM174" s="322">
        <f>SUM(Y174:AL174)</f>
        <v>0</v>
      </c>
    </row>
    <row r="175" spans="1:39" ht="15" outlineLevel="1">
      <c r="B175" s="320" t="s">
        <v>247</v>
      </c>
      <c r="C175" s="317" t="s">
        <v>164</v>
      </c>
      <c r="D175" s="321"/>
      <c r="E175" s="321"/>
      <c r="F175" s="321"/>
      <c r="G175" s="321"/>
      <c r="H175" s="321"/>
      <c r="I175" s="321"/>
      <c r="J175" s="321"/>
      <c r="K175" s="321"/>
      <c r="L175" s="321"/>
      <c r="M175" s="321"/>
      <c r="N175" s="317"/>
      <c r="O175" s="321"/>
      <c r="P175" s="321"/>
      <c r="Q175" s="321"/>
      <c r="R175" s="321"/>
      <c r="S175" s="321"/>
      <c r="T175" s="321"/>
      <c r="U175" s="321"/>
      <c r="V175" s="321"/>
      <c r="W175" s="321"/>
      <c r="X175" s="321"/>
      <c r="Y175" s="437">
        <f>Y174</f>
        <v>0</v>
      </c>
      <c r="Z175" s="437">
        <f>Z174</f>
        <v>0</v>
      </c>
      <c r="AA175" s="437">
        <f t="shared" ref="AA175:AL175" si="47">AA174</f>
        <v>0</v>
      </c>
      <c r="AB175" s="437">
        <f t="shared" si="47"/>
        <v>0</v>
      </c>
      <c r="AC175" s="437">
        <f t="shared" si="47"/>
        <v>0</v>
      </c>
      <c r="AD175" s="437">
        <f t="shared" si="47"/>
        <v>0</v>
      </c>
      <c r="AE175" s="437">
        <f t="shared" si="47"/>
        <v>0</v>
      </c>
      <c r="AF175" s="437">
        <f t="shared" si="47"/>
        <v>0</v>
      </c>
      <c r="AG175" s="437">
        <f t="shared" si="47"/>
        <v>0</v>
      </c>
      <c r="AH175" s="437">
        <f t="shared" si="47"/>
        <v>0</v>
      </c>
      <c r="AI175" s="437">
        <f t="shared" si="47"/>
        <v>0</v>
      </c>
      <c r="AJ175" s="437">
        <f t="shared" si="47"/>
        <v>0</v>
      </c>
      <c r="AK175" s="437">
        <f t="shared" si="47"/>
        <v>0</v>
      </c>
      <c r="AL175" s="437">
        <f t="shared" si="47"/>
        <v>0</v>
      </c>
      <c r="AM175" s="540"/>
    </row>
    <row r="176" spans="1:39" ht="15" outlineLevel="1">
      <c r="B176" s="333"/>
      <c r="C176" s="334"/>
      <c r="D176" s="317"/>
      <c r="E176" s="317"/>
      <c r="F176" s="317"/>
      <c r="G176" s="317"/>
      <c r="H176" s="317"/>
      <c r="I176" s="317"/>
      <c r="J176" s="317"/>
      <c r="K176" s="317"/>
      <c r="L176" s="317"/>
      <c r="M176" s="317"/>
      <c r="N176" s="317"/>
      <c r="O176" s="317"/>
      <c r="P176" s="317"/>
      <c r="Q176" s="317"/>
      <c r="R176" s="317"/>
      <c r="S176" s="317"/>
      <c r="T176" s="317"/>
      <c r="U176" s="317"/>
      <c r="V176" s="317"/>
      <c r="W176" s="317"/>
      <c r="X176" s="317"/>
      <c r="Y176" s="438"/>
      <c r="Z176" s="438"/>
      <c r="AA176" s="438"/>
      <c r="AB176" s="438"/>
      <c r="AC176" s="438"/>
      <c r="AD176" s="438"/>
      <c r="AE176" s="438"/>
      <c r="AF176" s="438"/>
      <c r="AG176" s="438"/>
      <c r="AH176" s="438"/>
      <c r="AI176" s="438"/>
      <c r="AJ176" s="438"/>
      <c r="AK176" s="438"/>
      <c r="AL176" s="438"/>
      <c r="AM176" s="332"/>
    </row>
    <row r="177" spans="1:39" ht="15.75" outlineLevel="1">
      <c r="A177" s="545"/>
      <c r="B177" s="314" t="s">
        <v>8</v>
      </c>
      <c r="C177" s="315"/>
      <c r="D177" s="315"/>
      <c r="E177" s="315"/>
      <c r="F177" s="315"/>
      <c r="G177" s="315"/>
      <c r="H177" s="315"/>
      <c r="I177" s="315"/>
      <c r="J177" s="315"/>
      <c r="K177" s="315"/>
      <c r="L177" s="315"/>
      <c r="M177" s="315"/>
      <c r="N177" s="317"/>
      <c r="O177" s="315"/>
      <c r="P177" s="315"/>
      <c r="Q177" s="315"/>
      <c r="R177" s="315"/>
      <c r="S177" s="315"/>
      <c r="T177" s="315"/>
      <c r="U177" s="315"/>
      <c r="V177" s="315"/>
      <c r="W177" s="315"/>
      <c r="X177" s="315"/>
      <c r="Y177" s="440"/>
      <c r="Z177" s="440"/>
      <c r="AA177" s="440"/>
      <c r="AB177" s="440"/>
      <c r="AC177" s="440"/>
      <c r="AD177" s="440"/>
      <c r="AE177" s="440"/>
      <c r="AF177" s="440"/>
      <c r="AG177" s="440"/>
      <c r="AH177" s="440"/>
      <c r="AI177" s="440"/>
      <c r="AJ177" s="440"/>
      <c r="AK177" s="440"/>
      <c r="AL177" s="440"/>
      <c r="AM177" s="318"/>
    </row>
    <row r="178" spans="1:39" ht="15" outlineLevel="1">
      <c r="A178" s="544">
        <v>10</v>
      </c>
      <c r="B178" s="336" t="s">
        <v>22</v>
      </c>
      <c r="C178" s="317" t="s">
        <v>25</v>
      </c>
      <c r="D178" s="321">
        <v>24392637</v>
      </c>
      <c r="E178" s="321">
        <f>+'7-b.  2012'!AY25</f>
        <v>24288756.170000002</v>
      </c>
      <c r="F178" s="321">
        <f>+'7-b.  2012'!AZ25</f>
        <v>24131826.149999999</v>
      </c>
      <c r="G178" s="321">
        <f>+'7-b.  2012'!BA25</f>
        <v>23935785.25</v>
      </c>
      <c r="H178" s="321">
        <f>+'7-b.  2012'!BB25</f>
        <v>23935785.25</v>
      </c>
      <c r="I178" s="321">
        <f>+'7-b.  2012'!BC25</f>
        <v>23037689.890000001</v>
      </c>
      <c r="J178" s="321">
        <f>+'7-b.  2012'!BD25</f>
        <v>22455199.32</v>
      </c>
      <c r="K178" s="321">
        <f>+'7-b.  2012'!BE25</f>
        <v>22455199.32</v>
      </c>
      <c r="L178" s="321">
        <f>+'7-b.  2012'!BF25</f>
        <v>21163792.600000001</v>
      </c>
      <c r="M178" s="321">
        <f>+'7-b.  2012'!BG25</f>
        <v>13698164.300000001</v>
      </c>
      <c r="N178" s="321">
        <v>12</v>
      </c>
      <c r="O178" s="321">
        <v>4531</v>
      </c>
      <c r="P178" s="321">
        <f>+'7-b.  2012'!T25</f>
        <v>4499.8347000000003</v>
      </c>
      <c r="Q178" s="321">
        <f>+'7-b.  2012'!U25</f>
        <v>4452.0397000000003</v>
      </c>
      <c r="R178" s="321">
        <f>+'7-b.  2012'!V25</f>
        <v>4392.2739000000001</v>
      </c>
      <c r="S178" s="321">
        <f>+'7-b.  2012'!W25</f>
        <v>4392.2739000000001</v>
      </c>
      <c r="T178" s="321">
        <f>+'7-b.  2012'!X25</f>
        <v>4118.1211000000003</v>
      </c>
      <c r="U178" s="321">
        <f>+'7-b.  2012'!Y25</f>
        <v>4019.8134</v>
      </c>
      <c r="V178" s="321">
        <f>+'7-b.  2012'!Z25</f>
        <v>4019.8134</v>
      </c>
      <c r="W178" s="321">
        <f>+'7-b.  2012'!AA25</f>
        <v>3671.2633999999998</v>
      </c>
      <c r="X178" s="321">
        <f>+'7-b.  2012'!AB25</f>
        <v>2360.7714000000001</v>
      </c>
      <c r="Y178" s="493"/>
      <c r="Z178" s="495">
        <v>0.13</v>
      </c>
      <c r="AA178" s="495">
        <v>0.66</v>
      </c>
      <c r="AB178" s="441">
        <v>0.27</v>
      </c>
      <c r="AC178" s="441">
        <v>0.03</v>
      </c>
      <c r="AD178" s="441"/>
      <c r="AE178" s="441"/>
      <c r="AF178" s="441"/>
      <c r="AG178" s="441"/>
      <c r="AH178" s="441"/>
      <c r="AI178" s="441"/>
      <c r="AJ178" s="441"/>
      <c r="AK178" s="441"/>
      <c r="AL178" s="441"/>
      <c r="AM178" s="322">
        <f>SUM(Y178:AL178)</f>
        <v>1.0900000000000001</v>
      </c>
    </row>
    <row r="179" spans="1:39" ht="15" outlineLevel="1">
      <c r="B179" s="320" t="s">
        <v>247</v>
      </c>
      <c r="C179" s="317" t="s">
        <v>164</v>
      </c>
      <c r="D179" s="321">
        <v>4785698</v>
      </c>
      <c r="E179" s="321">
        <f>+'7-c.  2013'!AY27+'7-d.  2014'!AY33</f>
        <v>4785697.5199999996</v>
      </c>
      <c r="F179" s="321">
        <f>+'7-c.  2013'!AZ27+'7-d.  2014'!AZ33</f>
        <v>4767245.58</v>
      </c>
      <c r="G179" s="321">
        <f>+'7-c.  2013'!BA27+'7-d.  2014'!BA33</f>
        <v>4659433.57</v>
      </c>
      <c r="H179" s="321">
        <f>+'7-c.  2013'!BB27+'7-d.  2014'!BB33</f>
        <v>4659433.57</v>
      </c>
      <c r="I179" s="321">
        <f>+'7-c.  2013'!BC27+'7-d.  2014'!BC33</f>
        <v>4459710.75</v>
      </c>
      <c r="J179" s="321">
        <f>+'7-c.  2013'!BD27+'7-d.  2014'!BD33</f>
        <v>4435036.58</v>
      </c>
      <c r="K179" s="321">
        <f>+'7-c.  2013'!BE27+'7-d.  2014'!BE33</f>
        <v>4435036.58</v>
      </c>
      <c r="L179" s="321">
        <f>+'7-c.  2013'!BF27+'7-d.  2014'!BF33</f>
        <v>4203208.9000000004</v>
      </c>
      <c r="M179" s="321">
        <f>+'7-c.  2013'!BG27+'7-d.  2014'!BG33</f>
        <v>4039901.79</v>
      </c>
      <c r="N179" s="317">
        <f>N178</f>
        <v>12</v>
      </c>
      <c r="O179" s="321">
        <v>772</v>
      </c>
      <c r="P179" s="321">
        <f>+'7-c.  2013'!T27+'7-d.  2014'!T33</f>
        <v>772.34606099999996</v>
      </c>
      <c r="Q179" s="321">
        <f>+'7-c.  2013'!U27+'7-d.  2014'!U33</f>
        <v>766.33853999999997</v>
      </c>
      <c r="R179" s="321">
        <f>+'7-c.  2013'!V27+'7-d.  2014'!V33</f>
        <v>732.36605099999997</v>
      </c>
      <c r="S179" s="321">
        <f>+'7-c.  2013'!W27+'7-d.  2014'!W33</f>
        <v>732.36605099999997</v>
      </c>
      <c r="T179" s="321">
        <f>+'7-c.  2013'!X27+'7-d.  2014'!X33</f>
        <v>669.16876200000002</v>
      </c>
      <c r="U179" s="321">
        <f>+'7-c.  2013'!Y27+'7-d.  2014'!Y33</f>
        <v>664.55686400000002</v>
      </c>
      <c r="V179" s="321">
        <f>+'7-c.  2013'!Z27+'7-d.  2014'!Z33</f>
        <v>664.55686400000002</v>
      </c>
      <c r="W179" s="321">
        <f>+'7-c.  2013'!AA27+'7-d.  2014'!AA33</f>
        <v>598.55755399999998</v>
      </c>
      <c r="X179" s="321">
        <f>+'7-c.  2013'!AB27+'7-d.  2014'!AB33</f>
        <v>565.97433599999999</v>
      </c>
      <c r="Y179" s="437">
        <f>Y178</f>
        <v>0</v>
      </c>
      <c r="Z179" s="437">
        <f>Z178</f>
        <v>0.13</v>
      </c>
      <c r="AA179" s="437">
        <f t="shared" ref="AA179:AL179" si="48">AA178</f>
        <v>0.66</v>
      </c>
      <c r="AB179" s="437">
        <f t="shared" si="48"/>
        <v>0.27</v>
      </c>
      <c r="AC179" s="437">
        <f t="shared" si="48"/>
        <v>0.03</v>
      </c>
      <c r="AD179" s="437">
        <f t="shared" si="48"/>
        <v>0</v>
      </c>
      <c r="AE179" s="437">
        <f t="shared" si="48"/>
        <v>0</v>
      </c>
      <c r="AF179" s="437">
        <f t="shared" si="48"/>
        <v>0</v>
      </c>
      <c r="AG179" s="437">
        <f t="shared" si="48"/>
        <v>0</v>
      </c>
      <c r="AH179" s="437">
        <f t="shared" si="48"/>
        <v>0</v>
      </c>
      <c r="AI179" s="437">
        <f t="shared" si="48"/>
        <v>0</v>
      </c>
      <c r="AJ179" s="437">
        <f t="shared" si="48"/>
        <v>0</v>
      </c>
      <c r="AK179" s="437">
        <f t="shared" si="48"/>
        <v>0</v>
      </c>
      <c r="AL179" s="437">
        <f t="shared" si="48"/>
        <v>0</v>
      </c>
      <c r="AM179" s="540"/>
    </row>
    <row r="180" spans="1:39" ht="15" outlineLevel="1">
      <c r="B180" s="336"/>
      <c r="C180" s="338"/>
      <c r="D180" s="317"/>
      <c r="E180" s="317"/>
      <c r="F180" s="317"/>
      <c r="G180" s="317"/>
      <c r="H180" s="317"/>
      <c r="I180" s="317"/>
      <c r="J180" s="317"/>
      <c r="K180" s="317"/>
      <c r="L180" s="317"/>
      <c r="M180" s="317"/>
      <c r="N180" s="317"/>
      <c r="O180" s="317"/>
      <c r="P180" s="317"/>
      <c r="Q180" s="317"/>
      <c r="R180" s="317"/>
      <c r="S180" s="317"/>
      <c r="T180" s="317"/>
      <c r="U180" s="317"/>
      <c r="V180" s="317"/>
      <c r="W180" s="317"/>
      <c r="X180" s="317"/>
      <c r="Y180" s="442"/>
      <c r="Z180" s="442"/>
      <c r="AA180" s="442"/>
      <c r="AB180" s="442"/>
      <c r="AC180" s="442"/>
      <c r="AD180" s="442"/>
      <c r="AE180" s="442"/>
      <c r="AF180" s="442"/>
      <c r="AG180" s="442"/>
      <c r="AH180" s="442"/>
      <c r="AI180" s="442"/>
      <c r="AJ180" s="442"/>
      <c r="AK180" s="442"/>
      <c r="AL180" s="442"/>
      <c r="AM180" s="339"/>
    </row>
    <row r="181" spans="1:39" ht="15" outlineLevel="1">
      <c r="A181" s="544">
        <v>11</v>
      </c>
      <c r="B181" s="340" t="s">
        <v>21</v>
      </c>
      <c r="C181" s="317" t="s">
        <v>25</v>
      </c>
      <c r="D181" s="321">
        <v>4890220</v>
      </c>
      <c r="E181" s="321">
        <f>+'7-b.  2012'!AY24</f>
        <v>4890179.7609999999</v>
      </c>
      <c r="F181" s="321">
        <f>+'7-b.  2012'!AZ24</f>
        <v>4693913.9910000004</v>
      </c>
      <c r="G181" s="321">
        <f>+'7-b.  2012'!BA24</f>
        <v>3837660.7769999998</v>
      </c>
      <c r="H181" s="321">
        <f>+'7-b.  2012'!BB24</f>
        <v>3837428.2969999998</v>
      </c>
      <c r="I181" s="321">
        <f>+'7-b.  2012'!BC24</f>
        <v>853402.67200000002</v>
      </c>
      <c r="J181" s="321">
        <f>+'7-b.  2012'!BD24</f>
        <v>853402.67200000002</v>
      </c>
      <c r="K181" s="321">
        <f>+'7-b.  2012'!BE24</f>
        <v>845457.51650000003</v>
      </c>
      <c r="L181" s="321">
        <f>+'7-b.  2012'!BF24</f>
        <v>845457.51650000003</v>
      </c>
      <c r="M181" s="321">
        <f>+'7-b.  2012'!BG24</f>
        <v>845457.51650000003</v>
      </c>
      <c r="N181" s="321">
        <v>12</v>
      </c>
      <c r="O181" s="321">
        <v>1340</v>
      </c>
      <c r="P181" s="321">
        <f>+'7-b.  2012'!T24</f>
        <v>1340.021</v>
      </c>
      <c r="Q181" s="321">
        <f>+'7-b.  2012'!U24</f>
        <v>1294.2234000000001</v>
      </c>
      <c r="R181" s="321">
        <f>+'7-b.  2012'!V24</f>
        <v>1093.0498</v>
      </c>
      <c r="S181" s="321">
        <f>+'7-b.  2012'!W24</f>
        <v>1092.9958999999999</v>
      </c>
      <c r="T181" s="321">
        <f>+'7-b.  2012'!X24</f>
        <v>240.69153</v>
      </c>
      <c r="U181" s="321">
        <f>+'7-b.  2012'!Y24</f>
        <v>240.69153</v>
      </c>
      <c r="V181" s="321">
        <f>+'7-b.  2012'!Z24</f>
        <v>232.73539</v>
      </c>
      <c r="W181" s="321">
        <f>+'7-b.  2012'!AA24</f>
        <v>232.73539</v>
      </c>
      <c r="X181" s="321">
        <f>+'7-b.  2012'!AB24</f>
        <v>232.73539</v>
      </c>
      <c r="Y181" s="441"/>
      <c r="Z181" s="495">
        <v>1</v>
      </c>
      <c r="AA181" s="441"/>
      <c r="AB181" s="441"/>
      <c r="AC181" s="441"/>
      <c r="AD181" s="441"/>
      <c r="AE181" s="441"/>
      <c r="AF181" s="441"/>
      <c r="AG181" s="441"/>
      <c r="AH181" s="441"/>
      <c r="AI181" s="441"/>
      <c r="AJ181" s="441"/>
      <c r="AK181" s="441"/>
      <c r="AL181" s="441"/>
      <c r="AM181" s="322">
        <f>SUM(Y181:AL181)</f>
        <v>1</v>
      </c>
    </row>
    <row r="182" spans="1:39" ht="15" outlineLevel="1">
      <c r="B182" s="320" t="s">
        <v>247</v>
      </c>
      <c r="C182" s="317" t="s">
        <v>164</v>
      </c>
      <c r="D182" s="688">
        <v>16743</v>
      </c>
      <c r="E182" s="321">
        <f>+'7-c.  2013'!AY29</f>
        <v>16742.796399999999</v>
      </c>
      <c r="F182" s="321">
        <f>+'7-c.  2013'!AZ29</f>
        <v>16742.796399999999</v>
      </c>
      <c r="G182" s="321">
        <f>+'7-c.  2013'!BA29</f>
        <v>5278.0187599999999</v>
      </c>
      <c r="H182" s="321">
        <f>+'7-c.  2013'!BB29</f>
        <v>5278.0187599999999</v>
      </c>
      <c r="I182" s="321">
        <f>+'7-c.  2013'!BC29</f>
        <v>505.42307699999998</v>
      </c>
      <c r="J182" s="321">
        <f>+'7-c.  2013'!BD29</f>
        <v>505.42307699999998</v>
      </c>
      <c r="K182" s="321">
        <f>+'7-c.  2013'!BE29</f>
        <v>505.42307699999998</v>
      </c>
      <c r="L182" s="321">
        <f>+'7-c.  2013'!BF29</f>
        <v>505.42307699999998</v>
      </c>
      <c r="M182" s="321">
        <f>+'7-c.  2013'!BG29</f>
        <v>505.42307699999998</v>
      </c>
      <c r="N182" s="321">
        <f>N181</f>
        <v>12</v>
      </c>
      <c r="O182" s="321">
        <v>4</v>
      </c>
      <c r="P182" s="321">
        <f>+'7-c.  2013'!T29</f>
        <v>4.2109897299999997</v>
      </c>
      <c r="Q182" s="321">
        <f>+'7-c.  2013'!U29</f>
        <v>4.2109897299999997</v>
      </c>
      <c r="R182" s="321">
        <f>+'7-c.  2013'!V29</f>
        <v>1.45257916</v>
      </c>
      <c r="S182" s="321">
        <f>+'7-c.  2013'!W29</f>
        <v>1.45257916</v>
      </c>
      <c r="T182" s="321">
        <f>+'7-c.  2013'!X29</f>
        <v>0.13909898000000001</v>
      </c>
      <c r="U182" s="321">
        <f>+'7-c.  2013'!Y29</f>
        <v>0.13909898000000001</v>
      </c>
      <c r="V182" s="321">
        <f>+'7-c.  2013'!Z29</f>
        <v>0.13909898000000001</v>
      </c>
      <c r="W182" s="321">
        <f>+'7-c.  2013'!AA29</f>
        <v>0.13909898000000001</v>
      </c>
      <c r="X182" s="321">
        <f>+'7-c.  2013'!AB29</f>
        <v>0.13909898000000001</v>
      </c>
      <c r="Y182" s="437">
        <f>Y181</f>
        <v>0</v>
      </c>
      <c r="Z182" s="437">
        <f>Z181</f>
        <v>1</v>
      </c>
      <c r="AA182" s="437">
        <f t="shared" ref="AA182:AL182" si="49">AA181</f>
        <v>0</v>
      </c>
      <c r="AB182" s="437">
        <f t="shared" si="49"/>
        <v>0</v>
      </c>
      <c r="AC182" s="437">
        <f t="shared" si="49"/>
        <v>0</v>
      </c>
      <c r="AD182" s="437">
        <f t="shared" si="49"/>
        <v>0</v>
      </c>
      <c r="AE182" s="437">
        <f t="shared" si="49"/>
        <v>0</v>
      </c>
      <c r="AF182" s="437">
        <f t="shared" si="49"/>
        <v>0</v>
      </c>
      <c r="AG182" s="437">
        <f t="shared" si="49"/>
        <v>0</v>
      </c>
      <c r="AH182" s="437">
        <f t="shared" si="49"/>
        <v>0</v>
      </c>
      <c r="AI182" s="437">
        <f t="shared" si="49"/>
        <v>0</v>
      </c>
      <c r="AJ182" s="437">
        <f t="shared" si="49"/>
        <v>0</v>
      </c>
      <c r="AK182" s="437">
        <f t="shared" si="49"/>
        <v>0</v>
      </c>
      <c r="AL182" s="437">
        <f t="shared" si="49"/>
        <v>0</v>
      </c>
      <c r="AM182" s="540"/>
    </row>
    <row r="183" spans="1:39" ht="15" outlineLevel="1">
      <c r="B183" s="340"/>
      <c r="C183" s="338"/>
      <c r="D183" s="317"/>
      <c r="E183" s="317"/>
      <c r="F183" s="317"/>
      <c r="G183" s="317"/>
      <c r="H183" s="317"/>
      <c r="I183" s="317"/>
      <c r="J183" s="317"/>
      <c r="K183" s="317"/>
      <c r="L183" s="317"/>
      <c r="M183" s="317"/>
      <c r="N183" s="317"/>
      <c r="O183" s="317"/>
      <c r="P183" s="317"/>
      <c r="Q183" s="317"/>
      <c r="R183" s="317"/>
      <c r="S183" s="317"/>
      <c r="T183" s="317"/>
      <c r="U183" s="317"/>
      <c r="V183" s="317"/>
      <c r="W183" s="317"/>
      <c r="X183" s="317"/>
      <c r="Y183" s="442"/>
      <c r="Z183" s="443"/>
      <c r="AA183" s="442"/>
      <c r="AB183" s="442"/>
      <c r="AC183" s="442"/>
      <c r="AD183" s="442"/>
      <c r="AE183" s="442"/>
      <c r="AF183" s="442"/>
      <c r="AG183" s="442"/>
      <c r="AH183" s="442"/>
      <c r="AI183" s="442"/>
      <c r="AJ183" s="442"/>
      <c r="AK183" s="442"/>
      <c r="AL183" s="442"/>
      <c r="AM183" s="339"/>
    </row>
    <row r="184" spans="1:39" ht="15" outlineLevel="1">
      <c r="A184" s="544">
        <v>12</v>
      </c>
      <c r="B184" s="340" t="s">
        <v>23</v>
      </c>
      <c r="C184" s="317" t="s">
        <v>25</v>
      </c>
      <c r="D184" s="321"/>
      <c r="E184" s="321"/>
      <c r="F184" s="321"/>
      <c r="G184" s="321"/>
      <c r="H184" s="321"/>
      <c r="I184" s="321"/>
      <c r="J184" s="321"/>
      <c r="K184" s="321"/>
      <c r="L184" s="321"/>
      <c r="M184" s="321"/>
      <c r="N184" s="321">
        <v>3</v>
      </c>
      <c r="O184" s="321"/>
      <c r="P184" s="321"/>
      <c r="Q184" s="321"/>
      <c r="R184" s="321"/>
      <c r="S184" s="321"/>
      <c r="T184" s="321"/>
      <c r="U184" s="321"/>
      <c r="V184" s="321"/>
      <c r="W184" s="321"/>
      <c r="X184" s="321"/>
      <c r="Y184" s="441"/>
      <c r="Z184" s="441"/>
      <c r="AA184" s="441"/>
      <c r="AB184" s="441"/>
      <c r="AC184" s="441"/>
      <c r="AD184" s="441"/>
      <c r="AE184" s="441"/>
      <c r="AF184" s="441"/>
      <c r="AG184" s="441"/>
      <c r="AH184" s="441"/>
      <c r="AI184" s="441"/>
      <c r="AJ184" s="441"/>
      <c r="AK184" s="441"/>
      <c r="AL184" s="441"/>
      <c r="AM184" s="322">
        <f>SUM(Y184:AL184)</f>
        <v>0</v>
      </c>
    </row>
    <row r="185" spans="1:39" ht="15" outlineLevel="1">
      <c r="B185" s="320" t="s">
        <v>247</v>
      </c>
      <c r="C185" s="317" t="s">
        <v>164</v>
      </c>
      <c r="D185" s="321"/>
      <c r="E185" s="321"/>
      <c r="F185" s="321"/>
      <c r="G185" s="321"/>
      <c r="H185" s="321"/>
      <c r="I185" s="321"/>
      <c r="J185" s="321"/>
      <c r="K185" s="321"/>
      <c r="L185" s="321"/>
      <c r="M185" s="321"/>
      <c r="N185" s="321">
        <f>N184</f>
        <v>3</v>
      </c>
      <c r="O185" s="321"/>
      <c r="P185" s="321"/>
      <c r="Q185" s="321"/>
      <c r="R185" s="321"/>
      <c r="S185" s="321"/>
      <c r="T185" s="321"/>
      <c r="U185" s="321"/>
      <c r="V185" s="321"/>
      <c r="W185" s="321"/>
      <c r="X185" s="321"/>
      <c r="Y185" s="437">
        <f>Y184</f>
        <v>0</v>
      </c>
      <c r="Z185" s="437">
        <f>Z184</f>
        <v>0</v>
      </c>
      <c r="AA185" s="437">
        <f t="shared" ref="AA185:AL185" si="50">AA184</f>
        <v>0</v>
      </c>
      <c r="AB185" s="437">
        <f t="shared" si="50"/>
        <v>0</v>
      </c>
      <c r="AC185" s="437">
        <f t="shared" si="50"/>
        <v>0</v>
      </c>
      <c r="AD185" s="437">
        <f t="shared" si="50"/>
        <v>0</v>
      </c>
      <c r="AE185" s="437">
        <f t="shared" si="50"/>
        <v>0</v>
      </c>
      <c r="AF185" s="437">
        <f t="shared" si="50"/>
        <v>0</v>
      </c>
      <c r="AG185" s="437">
        <f t="shared" si="50"/>
        <v>0</v>
      </c>
      <c r="AH185" s="437">
        <f t="shared" si="50"/>
        <v>0</v>
      </c>
      <c r="AI185" s="437">
        <f t="shared" si="50"/>
        <v>0</v>
      </c>
      <c r="AJ185" s="437">
        <f t="shared" si="50"/>
        <v>0</v>
      </c>
      <c r="AK185" s="437">
        <f t="shared" si="50"/>
        <v>0</v>
      </c>
      <c r="AL185" s="437">
        <f t="shared" si="50"/>
        <v>0</v>
      </c>
      <c r="AM185" s="540"/>
    </row>
    <row r="186" spans="1:39" ht="15" outlineLevel="1">
      <c r="B186" s="340"/>
      <c r="C186" s="338"/>
      <c r="D186" s="342"/>
      <c r="E186" s="342"/>
      <c r="F186" s="342"/>
      <c r="G186" s="342"/>
      <c r="H186" s="342"/>
      <c r="I186" s="342"/>
      <c r="J186" s="342"/>
      <c r="K186" s="342"/>
      <c r="L186" s="342"/>
      <c r="M186" s="342"/>
      <c r="N186" s="317"/>
      <c r="O186" s="342"/>
      <c r="P186" s="342"/>
      <c r="Q186" s="342"/>
      <c r="R186" s="342"/>
      <c r="S186" s="342"/>
      <c r="T186" s="342"/>
      <c r="U186" s="342"/>
      <c r="V186" s="342"/>
      <c r="W186" s="342"/>
      <c r="X186" s="342"/>
      <c r="Y186" s="442"/>
      <c r="Z186" s="443"/>
      <c r="AA186" s="442"/>
      <c r="AB186" s="442"/>
      <c r="AC186" s="442"/>
      <c r="AD186" s="442"/>
      <c r="AE186" s="442"/>
      <c r="AF186" s="442"/>
      <c r="AG186" s="442"/>
      <c r="AH186" s="442"/>
      <c r="AI186" s="442"/>
      <c r="AJ186" s="442"/>
      <c r="AK186" s="442"/>
      <c r="AL186" s="442"/>
      <c r="AM186" s="339"/>
    </row>
    <row r="187" spans="1:39" ht="15" outlineLevel="1">
      <c r="A187" s="544">
        <v>13</v>
      </c>
      <c r="B187" s="340" t="s">
        <v>24</v>
      </c>
      <c r="C187" s="317" t="s">
        <v>25</v>
      </c>
      <c r="D187" s="321">
        <v>247001</v>
      </c>
      <c r="E187" s="321">
        <f>+'7-b.  2012'!AY27</f>
        <v>247001.16</v>
      </c>
      <c r="F187" s="321">
        <f>+'7-b.  2012'!AZ27</f>
        <v>247001.16</v>
      </c>
      <c r="G187" s="321">
        <f>+'7-b.  2012'!BA27</f>
        <v>247001.16</v>
      </c>
      <c r="H187" s="321">
        <f>+'7-b.  2012'!BB27</f>
        <v>247001.16</v>
      </c>
      <c r="I187" s="321">
        <f>+'7-b.  2012'!BC27</f>
        <v>247001.16</v>
      </c>
      <c r="J187" s="321">
        <f>+'7-b.  2012'!BD27</f>
        <v>247001.16</v>
      </c>
      <c r="K187" s="321">
        <f>+'7-b.  2012'!BE27</f>
        <v>247001.16</v>
      </c>
      <c r="L187" s="321">
        <f>+'7-b.  2012'!BF27</f>
        <v>247001.16</v>
      </c>
      <c r="M187" s="321">
        <f>+'7-b.  2012'!BG27</f>
        <v>247001.16</v>
      </c>
      <c r="N187" s="321">
        <v>12</v>
      </c>
      <c r="O187" s="321">
        <v>97</v>
      </c>
      <c r="P187" s="321">
        <f>+'7-b.  2012'!T27</f>
        <v>96.53</v>
      </c>
      <c r="Q187" s="321">
        <f>+'7-b.  2012'!U27</f>
        <v>96.53</v>
      </c>
      <c r="R187" s="321">
        <f>+'7-b.  2012'!V27</f>
        <v>96.53</v>
      </c>
      <c r="S187" s="321">
        <f>+'7-b.  2012'!W27</f>
        <v>96.53</v>
      </c>
      <c r="T187" s="321">
        <f>+'7-b.  2012'!X27</f>
        <v>96.53</v>
      </c>
      <c r="U187" s="321">
        <f>+'7-b.  2012'!Y27</f>
        <v>96.53</v>
      </c>
      <c r="V187" s="321">
        <f>+'7-b.  2012'!Z27</f>
        <v>96.53</v>
      </c>
      <c r="W187" s="321">
        <f>+'7-b.  2012'!AA27</f>
        <v>96.53</v>
      </c>
      <c r="X187" s="321">
        <f>+'7-b.  2012'!AB27</f>
        <v>96.53</v>
      </c>
      <c r="Y187" s="441"/>
      <c r="Z187" s="441"/>
      <c r="AA187" s="441"/>
      <c r="AB187" s="441">
        <v>1</v>
      </c>
      <c r="AC187" s="441"/>
      <c r="AD187" s="441"/>
      <c r="AE187" s="441"/>
      <c r="AF187" s="441"/>
      <c r="AG187" s="441"/>
      <c r="AH187" s="441"/>
      <c r="AI187" s="441"/>
      <c r="AJ187" s="441"/>
      <c r="AK187" s="441"/>
      <c r="AL187" s="441"/>
      <c r="AM187" s="322">
        <f>SUM(Y187:AL187)</f>
        <v>1</v>
      </c>
    </row>
    <row r="188" spans="1:39" ht="15" outlineLevel="1">
      <c r="B188" s="320" t="s">
        <v>247</v>
      </c>
      <c r="C188" s="317" t="s">
        <v>164</v>
      </c>
      <c r="D188" s="321"/>
      <c r="E188" s="321"/>
      <c r="F188" s="321"/>
      <c r="G188" s="321"/>
      <c r="H188" s="321"/>
      <c r="I188" s="321"/>
      <c r="J188" s="321"/>
      <c r="K188" s="321"/>
      <c r="L188" s="321"/>
      <c r="M188" s="321"/>
      <c r="N188" s="321">
        <f>N187</f>
        <v>12</v>
      </c>
      <c r="O188" s="321"/>
      <c r="P188" s="321"/>
      <c r="Q188" s="321"/>
      <c r="R188" s="321"/>
      <c r="S188" s="321"/>
      <c r="T188" s="321"/>
      <c r="U188" s="321"/>
      <c r="V188" s="321"/>
      <c r="W188" s="321"/>
      <c r="X188" s="321"/>
      <c r="Y188" s="437">
        <f>Y187</f>
        <v>0</v>
      </c>
      <c r="Z188" s="437">
        <f>Z187</f>
        <v>0</v>
      </c>
      <c r="AA188" s="437">
        <f t="shared" ref="AA188:AL188" si="51">AA187</f>
        <v>0</v>
      </c>
      <c r="AB188" s="437">
        <f t="shared" si="51"/>
        <v>1</v>
      </c>
      <c r="AC188" s="437">
        <f t="shared" si="51"/>
        <v>0</v>
      </c>
      <c r="AD188" s="437">
        <f t="shared" si="51"/>
        <v>0</v>
      </c>
      <c r="AE188" s="437">
        <f t="shared" si="51"/>
        <v>0</v>
      </c>
      <c r="AF188" s="437">
        <f t="shared" si="51"/>
        <v>0</v>
      </c>
      <c r="AG188" s="437">
        <f t="shared" si="51"/>
        <v>0</v>
      </c>
      <c r="AH188" s="437">
        <f t="shared" si="51"/>
        <v>0</v>
      </c>
      <c r="AI188" s="437">
        <f t="shared" si="51"/>
        <v>0</v>
      </c>
      <c r="AJ188" s="437">
        <f t="shared" si="51"/>
        <v>0</v>
      </c>
      <c r="AK188" s="437">
        <f t="shared" si="51"/>
        <v>0</v>
      </c>
      <c r="AL188" s="437">
        <f t="shared" si="51"/>
        <v>0</v>
      </c>
      <c r="AM188" s="540"/>
    </row>
    <row r="189" spans="1:39" ht="15" outlineLevel="1">
      <c r="B189" s="340"/>
      <c r="C189" s="338"/>
      <c r="D189" s="342"/>
      <c r="E189" s="342"/>
      <c r="F189" s="342"/>
      <c r="G189" s="342"/>
      <c r="H189" s="342"/>
      <c r="I189" s="342"/>
      <c r="J189" s="342"/>
      <c r="K189" s="342"/>
      <c r="L189" s="342"/>
      <c r="M189" s="342"/>
      <c r="N189" s="317"/>
      <c r="O189" s="342"/>
      <c r="P189" s="342"/>
      <c r="Q189" s="342"/>
      <c r="R189" s="342"/>
      <c r="S189" s="342"/>
      <c r="T189" s="342"/>
      <c r="U189" s="342"/>
      <c r="V189" s="342"/>
      <c r="W189" s="342"/>
      <c r="X189" s="342"/>
      <c r="Y189" s="442"/>
      <c r="Z189" s="442"/>
      <c r="AA189" s="442"/>
      <c r="AB189" s="442"/>
      <c r="AC189" s="442"/>
      <c r="AD189" s="442"/>
      <c r="AE189" s="442"/>
      <c r="AF189" s="442"/>
      <c r="AG189" s="442"/>
      <c r="AH189" s="442"/>
      <c r="AI189" s="442"/>
      <c r="AJ189" s="442"/>
      <c r="AK189" s="442"/>
      <c r="AL189" s="442"/>
      <c r="AM189" s="339"/>
    </row>
    <row r="190" spans="1:39" ht="15" outlineLevel="1">
      <c r="A190" s="544">
        <v>14</v>
      </c>
      <c r="B190" s="340" t="s">
        <v>20</v>
      </c>
      <c r="C190" s="317" t="s">
        <v>25</v>
      </c>
      <c r="D190" s="321">
        <v>931521</v>
      </c>
      <c r="E190" s="321">
        <f>+'7-b.  2012'!AY26</f>
        <v>931521.41509999998</v>
      </c>
      <c r="F190" s="321">
        <f>+'7-b.  2012'!AZ26</f>
        <v>931521.41509999998</v>
      </c>
      <c r="G190" s="321">
        <f>+'7-b.  2012'!BA26</f>
        <v>931521.41509999998</v>
      </c>
      <c r="H190" s="321">
        <f>+'7-b.  2012'!BB26</f>
        <v>0</v>
      </c>
      <c r="I190" s="321">
        <f>+'7-b.  2012'!BC26</f>
        <v>0</v>
      </c>
      <c r="J190" s="321">
        <f>+'7-b.  2012'!BD26</f>
        <v>0</v>
      </c>
      <c r="K190" s="321">
        <f>+'7-b.  2012'!BE26</f>
        <v>0</v>
      </c>
      <c r="L190" s="321">
        <f>+'7-b.  2012'!BF26</f>
        <v>0</v>
      </c>
      <c r="M190" s="321">
        <f>+'7-b.  2012'!BG26</f>
        <v>0</v>
      </c>
      <c r="N190" s="321">
        <v>12</v>
      </c>
      <c r="O190" s="321">
        <v>192</v>
      </c>
      <c r="P190" s="321">
        <f>+'7-b.  2012'!T26</f>
        <v>191.55546000000001</v>
      </c>
      <c r="Q190" s="321">
        <f>+'7-b.  2012'!U26</f>
        <v>191.55546000000001</v>
      </c>
      <c r="R190" s="321">
        <f>+'7-b.  2012'!V26</f>
        <v>191.55546000000001</v>
      </c>
      <c r="S190" s="321">
        <f>+'7-b.  2012'!W26</f>
        <v>0</v>
      </c>
      <c r="T190" s="321">
        <f>+'7-b.  2012'!X26</f>
        <v>0</v>
      </c>
      <c r="U190" s="321">
        <f>+'7-b.  2012'!Y26</f>
        <v>0</v>
      </c>
      <c r="V190" s="321">
        <f>+'7-b.  2012'!Z26</f>
        <v>0</v>
      </c>
      <c r="W190" s="321">
        <f>+'7-b.  2012'!AA26</f>
        <v>0</v>
      </c>
      <c r="X190" s="321">
        <f>+'7-b.  2012'!AB26</f>
        <v>0</v>
      </c>
      <c r="Y190" s="441"/>
      <c r="Z190" s="689">
        <v>7.0000000000000007E-2</v>
      </c>
      <c r="AA190" s="689">
        <v>0.63</v>
      </c>
      <c r="AB190" s="689">
        <v>0.3</v>
      </c>
      <c r="AC190" s="441"/>
      <c r="AD190" s="441"/>
      <c r="AE190" s="441"/>
      <c r="AF190" s="441"/>
      <c r="AG190" s="441"/>
      <c r="AH190" s="441"/>
      <c r="AI190" s="441"/>
      <c r="AJ190" s="441"/>
      <c r="AK190" s="441"/>
      <c r="AL190" s="441"/>
      <c r="AM190" s="322">
        <f>SUM(Y190:AL190)</f>
        <v>1</v>
      </c>
    </row>
    <row r="191" spans="1:39" ht="15" outlineLevel="1">
      <c r="B191" s="320" t="s">
        <v>247</v>
      </c>
      <c r="C191" s="317" t="s">
        <v>164</v>
      </c>
      <c r="D191" s="321">
        <v>301583</v>
      </c>
      <c r="E191" s="321">
        <f>+'7-c.  2013'!AY24+'7-d.  2014'!AY26+'7-d.  2014'!AY27</f>
        <v>301583.03000000003</v>
      </c>
      <c r="F191" s="321">
        <f>+'7-c.  2013'!AZ24+'7-d.  2014'!AZ26+'7-d.  2014'!AZ27</f>
        <v>301583.03000000003</v>
      </c>
      <c r="G191" s="321">
        <f>+'7-c.  2013'!BA24+'7-d.  2014'!BA26+'7-d.  2014'!BA27</f>
        <v>301583.03000000003</v>
      </c>
      <c r="H191" s="321">
        <f>+'7-c.  2013'!BB24+'7-d.  2014'!BB26+'7-d.  2014'!BB27</f>
        <v>0</v>
      </c>
      <c r="I191" s="321">
        <f>+'7-c.  2013'!BC24+'7-d.  2014'!BC26+'7-d.  2014'!BC27</f>
        <v>0</v>
      </c>
      <c r="J191" s="321">
        <f>+'7-c.  2013'!BD24+'7-d.  2014'!BD26+'7-d.  2014'!BD27</f>
        <v>0</v>
      </c>
      <c r="K191" s="321">
        <f>+'7-c.  2013'!BE24+'7-d.  2014'!BE26+'7-d.  2014'!BE27</f>
        <v>0</v>
      </c>
      <c r="L191" s="321">
        <f>+'7-c.  2013'!BF24+'7-d.  2014'!BF26+'7-d.  2014'!BF27</f>
        <v>0</v>
      </c>
      <c r="M191" s="321">
        <f>+'7-c.  2013'!BG24+'7-d.  2014'!BG26+'7-d.  2014'!BG27</f>
        <v>0</v>
      </c>
      <c r="N191" s="321">
        <f>N190</f>
        <v>12</v>
      </c>
      <c r="O191" s="321">
        <v>62</v>
      </c>
      <c r="P191" s="321">
        <f>+'7-c.  2013'!T24+'7-d.  2014'!T26+'7-d.  2014'!T27</f>
        <v>61.7391887</v>
      </c>
      <c r="Q191" s="321">
        <f>+'7-c.  2013'!U24+'7-d.  2014'!U26+'7-d.  2014'!U27</f>
        <v>61.7391887</v>
      </c>
      <c r="R191" s="321">
        <f>+'7-c.  2013'!V24+'7-d.  2014'!V26+'7-d.  2014'!V27</f>
        <v>61.7391887</v>
      </c>
      <c r="S191" s="321">
        <f>+'7-c.  2013'!W24+'7-d.  2014'!W26+'7-d.  2014'!W27</f>
        <v>0</v>
      </c>
      <c r="T191" s="321">
        <f>+'7-c.  2013'!X24+'7-d.  2014'!X26+'7-d.  2014'!X27</f>
        <v>0</v>
      </c>
      <c r="U191" s="321">
        <f>+'7-c.  2013'!Y24+'7-d.  2014'!Y26+'7-d.  2014'!Y27</f>
        <v>0</v>
      </c>
      <c r="V191" s="321">
        <f>+'7-c.  2013'!Z24+'7-d.  2014'!Z26+'7-d.  2014'!Z27</f>
        <v>0</v>
      </c>
      <c r="W191" s="321">
        <f>+'7-c.  2013'!AA24+'7-d.  2014'!AA26+'7-d.  2014'!AA27</f>
        <v>0</v>
      </c>
      <c r="X191" s="321">
        <f>+'7-c.  2013'!AB24+'7-d.  2014'!AB26+'7-d.  2014'!AB27</f>
        <v>0</v>
      </c>
      <c r="Y191" s="437">
        <f>Y190</f>
        <v>0</v>
      </c>
      <c r="Z191" s="437">
        <f>Z190</f>
        <v>7.0000000000000007E-2</v>
      </c>
      <c r="AA191" s="437">
        <f t="shared" ref="AA191:AL191" si="52">AA190</f>
        <v>0.63</v>
      </c>
      <c r="AB191" s="437">
        <f t="shared" si="52"/>
        <v>0.3</v>
      </c>
      <c r="AC191" s="437">
        <f t="shared" si="52"/>
        <v>0</v>
      </c>
      <c r="AD191" s="437">
        <f t="shared" si="52"/>
        <v>0</v>
      </c>
      <c r="AE191" s="437">
        <f t="shared" si="52"/>
        <v>0</v>
      </c>
      <c r="AF191" s="437">
        <f t="shared" si="52"/>
        <v>0</v>
      </c>
      <c r="AG191" s="437">
        <f t="shared" si="52"/>
        <v>0</v>
      </c>
      <c r="AH191" s="437">
        <f t="shared" si="52"/>
        <v>0</v>
      </c>
      <c r="AI191" s="437">
        <f t="shared" si="52"/>
        <v>0</v>
      </c>
      <c r="AJ191" s="437">
        <f t="shared" si="52"/>
        <v>0</v>
      </c>
      <c r="AK191" s="437">
        <f t="shared" si="52"/>
        <v>0</v>
      </c>
      <c r="AL191" s="437">
        <f t="shared" si="52"/>
        <v>0</v>
      </c>
      <c r="AM191" s="540"/>
    </row>
    <row r="192" spans="1:39" ht="15" outlineLevel="1">
      <c r="B192" s="340"/>
      <c r="C192" s="338"/>
      <c r="D192" s="342"/>
      <c r="E192" s="342"/>
      <c r="F192" s="342"/>
      <c r="G192" s="342"/>
      <c r="H192" s="342"/>
      <c r="I192" s="342"/>
      <c r="J192" s="342"/>
      <c r="K192" s="342"/>
      <c r="L192" s="342"/>
      <c r="M192" s="342"/>
      <c r="N192" s="317"/>
      <c r="O192" s="342"/>
      <c r="P192" s="342"/>
      <c r="Q192" s="342"/>
      <c r="R192" s="342"/>
      <c r="S192" s="342"/>
      <c r="T192" s="342"/>
      <c r="U192" s="342"/>
      <c r="V192" s="342"/>
      <c r="W192" s="342"/>
      <c r="X192" s="342"/>
      <c r="Y192" s="442"/>
      <c r="Z192" s="443"/>
      <c r="AA192" s="442"/>
      <c r="AB192" s="442"/>
      <c r="AC192" s="442"/>
      <c r="AD192" s="442"/>
      <c r="AE192" s="442"/>
      <c r="AF192" s="442"/>
      <c r="AG192" s="442"/>
      <c r="AH192" s="442"/>
      <c r="AI192" s="442"/>
      <c r="AJ192" s="442"/>
      <c r="AK192" s="442"/>
      <c r="AL192" s="442"/>
      <c r="AM192" s="339"/>
    </row>
    <row r="193" spans="1:39" s="309" customFormat="1" ht="15" outlineLevel="1">
      <c r="A193" s="544">
        <v>15</v>
      </c>
      <c r="B193" s="340" t="s">
        <v>499</v>
      </c>
      <c r="C193" s="317" t="s">
        <v>25</v>
      </c>
      <c r="D193" s="321"/>
      <c r="E193" s="321"/>
      <c r="F193" s="321"/>
      <c r="G193" s="321"/>
      <c r="H193" s="321"/>
      <c r="I193" s="321"/>
      <c r="J193" s="321"/>
      <c r="K193" s="321"/>
      <c r="L193" s="321"/>
      <c r="M193" s="321"/>
      <c r="N193" s="317"/>
      <c r="O193" s="321"/>
      <c r="P193" s="321"/>
      <c r="Q193" s="321"/>
      <c r="R193" s="321"/>
      <c r="S193" s="321"/>
      <c r="T193" s="321"/>
      <c r="U193" s="321"/>
      <c r="V193" s="321"/>
      <c r="W193" s="321"/>
      <c r="X193" s="321"/>
      <c r="Y193" s="441"/>
      <c r="Z193" s="441"/>
      <c r="AA193" s="441"/>
      <c r="AB193" s="441"/>
      <c r="AC193" s="441"/>
      <c r="AD193" s="441"/>
      <c r="AE193" s="441"/>
      <c r="AF193" s="441"/>
      <c r="AG193" s="441"/>
      <c r="AH193" s="441"/>
      <c r="AI193" s="441"/>
      <c r="AJ193" s="441"/>
      <c r="AK193" s="441"/>
      <c r="AL193" s="441"/>
      <c r="AM193" s="322">
        <f>SUM(Y193:AL193)</f>
        <v>0</v>
      </c>
    </row>
    <row r="194" spans="1:39" s="309" customFormat="1" ht="15" outlineLevel="1">
      <c r="A194" s="544"/>
      <c r="B194" s="341" t="s">
        <v>247</v>
      </c>
      <c r="C194" s="317" t="s">
        <v>164</v>
      </c>
      <c r="D194" s="321"/>
      <c r="E194" s="321"/>
      <c r="F194" s="321"/>
      <c r="G194" s="321"/>
      <c r="H194" s="321"/>
      <c r="I194" s="321"/>
      <c r="J194" s="321"/>
      <c r="K194" s="321"/>
      <c r="L194" s="321"/>
      <c r="M194" s="321"/>
      <c r="N194" s="317"/>
      <c r="O194" s="321"/>
      <c r="P194" s="321"/>
      <c r="Q194" s="321"/>
      <c r="R194" s="321"/>
      <c r="S194" s="321"/>
      <c r="T194" s="321"/>
      <c r="U194" s="321"/>
      <c r="V194" s="321"/>
      <c r="W194" s="321"/>
      <c r="X194" s="321"/>
      <c r="Y194" s="437">
        <f>Y193</f>
        <v>0</v>
      </c>
      <c r="Z194" s="437">
        <f>Z193</f>
        <v>0</v>
      </c>
      <c r="AA194" s="437">
        <f t="shared" ref="AA194:AL194" si="53">AA193</f>
        <v>0</v>
      </c>
      <c r="AB194" s="437">
        <f t="shared" si="53"/>
        <v>0</v>
      </c>
      <c r="AC194" s="437">
        <f t="shared" si="53"/>
        <v>0</v>
      </c>
      <c r="AD194" s="437">
        <f t="shared" si="53"/>
        <v>0</v>
      </c>
      <c r="AE194" s="437">
        <f t="shared" si="53"/>
        <v>0</v>
      </c>
      <c r="AF194" s="437">
        <f t="shared" si="53"/>
        <v>0</v>
      </c>
      <c r="AG194" s="437">
        <f t="shared" si="53"/>
        <v>0</v>
      </c>
      <c r="AH194" s="437">
        <f t="shared" si="53"/>
        <v>0</v>
      </c>
      <c r="AI194" s="437">
        <f t="shared" si="53"/>
        <v>0</v>
      </c>
      <c r="AJ194" s="437">
        <f t="shared" si="53"/>
        <v>0</v>
      </c>
      <c r="AK194" s="437">
        <f t="shared" si="53"/>
        <v>0</v>
      </c>
      <c r="AL194" s="437">
        <f t="shared" si="53"/>
        <v>0</v>
      </c>
      <c r="AM194" s="540"/>
    </row>
    <row r="195" spans="1:39" s="309" customFormat="1" ht="15" outlineLevel="1">
      <c r="A195" s="544"/>
      <c r="B195" s="340"/>
      <c r="C195" s="338"/>
      <c r="D195" s="342"/>
      <c r="E195" s="342"/>
      <c r="F195" s="342"/>
      <c r="G195" s="342"/>
      <c r="H195" s="342"/>
      <c r="I195" s="342"/>
      <c r="J195" s="342"/>
      <c r="K195" s="342"/>
      <c r="L195" s="342"/>
      <c r="M195" s="342"/>
      <c r="N195" s="317"/>
      <c r="O195" s="342"/>
      <c r="P195" s="342"/>
      <c r="Q195" s="342"/>
      <c r="R195" s="342"/>
      <c r="S195" s="342"/>
      <c r="T195" s="342"/>
      <c r="U195" s="342"/>
      <c r="V195" s="342"/>
      <c r="W195" s="342"/>
      <c r="X195" s="342"/>
      <c r="Y195" s="444"/>
      <c r="Z195" s="442"/>
      <c r="AA195" s="442"/>
      <c r="AB195" s="442"/>
      <c r="AC195" s="442"/>
      <c r="AD195" s="442"/>
      <c r="AE195" s="442"/>
      <c r="AF195" s="442"/>
      <c r="AG195" s="442"/>
      <c r="AH195" s="442"/>
      <c r="AI195" s="442"/>
      <c r="AJ195" s="442"/>
      <c r="AK195" s="442"/>
      <c r="AL195" s="442"/>
      <c r="AM195" s="339"/>
    </row>
    <row r="196" spans="1:39" s="309" customFormat="1" ht="30" outlineLevel="1">
      <c r="A196" s="544">
        <v>16</v>
      </c>
      <c r="B196" s="340" t="s">
        <v>500</v>
      </c>
      <c r="C196" s="317" t="s">
        <v>25</v>
      </c>
      <c r="D196" s="321"/>
      <c r="E196" s="321"/>
      <c r="F196" s="321"/>
      <c r="G196" s="321"/>
      <c r="H196" s="321"/>
      <c r="I196" s="321"/>
      <c r="J196" s="321"/>
      <c r="K196" s="321"/>
      <c r="L196" s="321"/>
      <c r="M196" s="321"/>
      <c r="N196" s="317"/>
      <c r="O196" s="321"/>
      <c r="P196" s="321"/>
      <c r="Q196" s="321"/>
      <c r="R196" s="321"/>
      <c r="S196" s="321"/>
      <c r="T196" s="321"/>
      <c r="U196" s="321"/>
      <c r="V196" s="321"/>
      <c r="W196" s="321"/>
      <c r="X196" s="321"/>
      <c r="Y196" s="441"/>
      <c r="Z196" s="441"/>
      <c r="AA196" s="441"/>
      <c r="AB196" s="441"/>
      <c r="AC196" s="441"/>
      <c r="AD196" s="441"/>
      <c r="AE196" s="441"/>
      <c r="AF196" s="441"/>
      <c r="AG196" s="441"/>
      <c r="AH196" s="441"/>
      <c r="AI196" s="441"/>
      <c r="AJ196" s="441"/>
      <c r="AK196" s="441"/>
      <c r="AL196" s="441"/>
      <c r="AM196" s="322">
        <f>SUM(Y196:AL196)</f>
        <v>0</v>
      </c>
    </row>
    <row r="197" spans="1:39" s="309" customFormat="1" ht="15" outlineLevel="1">
      <c r="A197" s="544"/>
      <c r="B197" s="341" t="s">
        <v>247</v>
      </c>
      <c r="C197" s="317" t="s">
        <v>164</v>
      </c>
      <c r="D197" s="321"/>
      <c r="E197" s="321"/>
      <c r="F197" s="321"/>
      <c r="G197" s="321"/>
      <c r="H197" s="321"/>
      <c r="I197" s="321"/>
      <c r="J197" s="321"/>
      <c r="K197" s="321"/>
      <c r="L197" s="321"/>
      <c r="M197" s="321"/>
      <c r="N197" s="317"/>
      <c r="O197" s="321"/>
      <c r="P197" s="321"/>
      <c r="Q197" s="321"/>
      <c r="R197" s="321"/>
      <c r="S197" s="321"/>
      <c r="T197" s="321"/>
      <c r="U197" s="321"/>
      <c r="V197" s="321"/>
      <c r="W197" s="321"/>
      <c r="X197" s="321"/>
      <c r="Y197" s="437">
        <f>Y196</f>
        <v>0</v>
      </c>
      <c r="Z197" s="437">
        <f>Z196</f>
        <v>0</v>
      </c>
      <c r="AA197" s="437">
        <f t="shared" ref="AA197:AL197" si="54">AA196</f>
        <v>0</v>
      </c>
      <c r="AB197" s="437">
        <f t="shared" si="54"/>
        <v>0</v>
      </c>
      <c r="AC197" s="437">
        <f t="shared" si="54"/>
        <v>0</v>
      </c>
      <c r="AD197" s="437">
        <f t="shared" si="54"/>
        <v>0</v>
      </c>
      <c r="AE197" s="437">
        <f t="shared" si="54"/>
        <v>0</v>
      </c>
      <c r="AF197" s="437">
        <f t="shared" si="54"/>
        <v>0</v>
      </c>
      <c r="AG197" s="437">
        <f t="shared" si="54"/>
        <v>0</v>
      </c>
      <c r="AH197" s="437">
        <f t="shared" si="54"/>
        <v>0</v>
      </c>
      <c r="AI197" s="437">
        <f t="shared" si="54"/>
        <v>0</v>
      </c>
      <c r="AJ197" s="437">
        <f t="shared" si="54"/>
        <v>0</v>
      </c>
      <c r="AK197" s="437">
        <f t="shared" si="54"/>
        <v>0</v>
      </c>
      <c r="AL197" s="437">
        <f t="shared" si="54"/>
        <v>0</v>
      </c>
      <c r="AM197" s="540"/>
    </row>
    <row r="198" spans="1:39" s="309" customFormat="1" ht="15" outlineLevel="1">
      <c r="A198" s="544"/>
      <c r="B198" s="340"/>
      <c r="C198" s="338"/>
      <c r="D198" s="342"/>
      <c r="E198" s="342"/>
      <c r="F198" s="342"/>
      <c r="G198" s="342"/>
      <c r="H198" s="342"/>
      <c r="I198" s="342"/>
      <c r="J198" s="342"/>
      <c r="K198" s="342"/>
      <c r="L198" s="342"/>
      <c r="M198" s="342"/>
      <c r="N198" s="317"/>
      <c r="O198" s="342"/>
      <c r="P198" s="342"/>
      <c r="Q198" s="342"/>
      <c r="R198" s="342"/>
      <c r="S198" s="342"/>
      <c r="T198" s="342"/>
      <c r="U198" s="342"/>
      <c r="V198" s="342"/>
      <c r="W198" s="342"/>
      <c r="X198" s="342"/>
      <c r="Y198" s="444"/>
      <c r="Z198" s="442"/>
      <c r="AA198" s="442"/>
      <c r="AB198" s="442"/>
      <c r="AC198" s="442"/>
      <c r="AD198" s="442"/>
      <c r="AE198" s="442"/>
      <c r="AF198" s="442"/>
      <c r="AG198" s="442"/>
      <c r="AH198" s="442"/>
      <c r="AI198" s="442"/>
      <c r="AJ198" s="442"/>
      <c r="AK198" s="442"/>
      <c r="AL198" s="442"/>
      <c r="AM198" s="339"/>
    </row>
    <row r="199" spans="1:39" ht="15" outlineLevel="1">
      <c r="A199" s="544">
        <v>17</v>
      </c>
      <c r="B199" s="340" t="s">
        <v>9</v>
      </c>
      <c r="C199" s="317" t="s">
        <v>25</v>
      </c>
      <c r="D199" s="321">
        <v>31557</v>
      </c>
      <c r="E199" s="321"/>
      <c r="F199" s="321"/>
      <c r="G199" s="321"/>
      <c r="H199" s="321"/>
      <c r="I199" s="321"/>
      <c r="J199" s="321"/>
      <c r="K199" s="321"/>
      <c r="L199" s="321"/>
      <c r="M199" s="321"/>
      <c r="N199" s="317"/>
      <c r="O199" s="321">
        <v>2171</v>
      </c>
      <c r="P199" s="321"/>
      <c r="Q199" s="321"/>
      <c r="R199" s="321"/>
      <c r="S199" s="321"/>
      <c r="T199" s="321"/>
      <c r="U199" s="321"/>
      <c r="V199" s="321"/>
      <c r="W199" s="321"/>
      <c r="X199" s="321"/>
      <c r="Y199" s="441"/>
      <c r="Z199" s="690">
        <v>0</v>
      </c>
      <c r="AA199" s="690">
        <v>0.5</v>
      </c>
      <c r="AB199" s="690">
        <v>0.5</v>
      </c>
      <c r="AC199" s="441"/>
      <c r="AD199" s="441"/>
      <c r="AE199" s="441"/>
      <c r="AF199" s="441"/>
      <c r="AG199" s="441"/>
      <c r="AH199" s="441"/>
      <c r="AI199" s="441"/>
      <c r="AJ199" s="441"/>
      <c r="AK199" s="441"/>
      <c r="AL199" s="441"/>
      <c r="AM199" s="322">
        <f>SUM(Y199:AL199)</f>
        <v>1</v>
      </c>
    </row>
    <row r="200" spans="1:39" ht="15" outlineLevel="1">
      <c r="B200" s="320" t="s">
        <v>247</v>
      </c>
      <c r="C200" s="317" t="s">
        <v>164</v>
      </c>
      <c r="D200" s="321"/>
      <c r="E200" s="321"/>
      <c r="F200" s="321"/>
      <c r="G200" s="321"/>
      <c r="H200" s="321"/>
      <c r="I200" s="321"/>
      <c r="J200" s="321"/>
      <c r="K200" s="321"/>
      <c r="L200" s="321"/>
      <c r="M200" s="321"/>
      <c r="N200" s="317"/>
      <c r="O200" s="321"/>
      <c r="P200" s="321"/>
      <c r="Q200" s="321"/>
      <c r="R200" s="321"/>
      <c r="S200" s="321"/>
      <c r="T200" s="321"/>
      <c r="U200" s="321"/>
      <c r="V200" s="321"/>
      <c r="W200" s="321"/>
      <c r="X200" s="321"/>
      <c r="Y200" s="437">
        <f>Y199</f>
        <v>0</v>
      </c>
      <c r="Z200" s="437">
        <f>Z199</f>
        <v>0</v>
      </c>
      <c r="AA200" s="437">
        <f t="shared" ref="AA200:AL200" si="55">AA199</f>
        <v>0.5</v>
      </c>
      <c r="AB200" s="437">
        <f t="shared" si="55"/>
        <v>0.5</v>
      </c>
      <c r="AC200" s="437">
        <f t="shared" si="55"/>
        <v>0</v>
      </c>
      <c r="AD200" s="437">
        <f t="shared" si="55"/>
        <v>0</v>
      </c>
      <c r="AE200" s="437">
        <f t="shared" si="55"/>
        <v>0</v>
      </c>
      <c r="AF200" s="437">
        <f t="shared" si="55"/>
        <v>0</v>
      </c>
      <c r="AG200" s="437">
        <f t="shared" si="55"/>
        <v>0</v>
      </c>
      <c r="AH200" s="437">
        <f t="shared" si="55"/>
        <v>0</v>
      </c>
      <c r="AI200" s="437">
        <f t="shared" si="55"/>
        <v>0</v>
      </c>
      <c r="AJ200" s="437">
        <f t="shared" si="55"/>
        <v>0</v>
      </c>
      <c r="AK200" s="437">
        <f t="shared" si="55"/>
        <v>0</v>
      </c>
      <c r="AL200" s="437">
        <f t="shared" si="55"/>
        <v>0</v>
      </c>
      <c r="AM200" s="540"/>
    </row>
    <row r="201" spans="1:39" ht="15" outlineLevel="1">
      <c r="B201" s="341"/>
      <c r="C201" s="331"/>
      <c r="D201" s="317"/>
      <c r="E201" s="317"/>
      <c r="F201" s="317"/>
      <c r="G201" s="317"/>
      <c r="H201" s="317"/>
      <c r="I201" s="317"/>
      <c r="J201" s="317"/>
      <c r="K201" s="317"/>
      <c r="L201" s="317"/>
      <c r="M201" s="317"/>
      <c r="N201" s="317"/>
      <c r="O201" s="317"/>
      <c r="P201" s="317"/>
      <c r="Q201" s="317"/>
      <c r="R201" s="317"/>
      <c r="S201" s="317"/>
      <c r="T201" s="317"/>
      <c r="U201" s="317"/>
      <c r="V201" s="317"/>
      <c r="W201" s="317"/>
      <c r="X201" s="317"/>
      <c r="Y201" s="445"/>
      <c r="Z201" s="446"/>
      <c r="AA201" s="446"/>
      <c r="AB201" s="446"/>
      <c r="AC201" s="446"/>
      <c r="AD201" s="446"/>
      <c r="AE201" s="446"/>
      <c r="AF201" s="446"/>
      <c r="AG201" s="446"/>
      <c r="AH201" s="446"/>
      <c r="AI201" s="446"/>
      <c r="AJ201" s="446"/>
      <c r="AK201" s="446"/>
      <c r="AL201" s="446"/>
      <c r="AM201" s="343"/>
    </row>
    <row r="202" spans="1:39" ht="15.75" outlineLevel="1">
      <c r="A202" s="545"/>
      <c r="B202" s="314" t="s">
        <v>10</v>
      </c>
      <c r="C202" s="315"/>
      <c r="D202" s="315"/>
      <c r="E202" s="315"/>
      <c r="F202" s="315"/>
      <c r="G202" s="315"/>
      <c r="H202" s="315"/>
      <c r="I202" s="315"/>
      <c r="J202" s="315"/>
      <c r="K202" s="315"/>
      <c r="L202" s="315"/>
      <c r="M202" s="315"/>
      <c r="N202" s="316"/>
      <c r="O202" s="315"/>
      <c r="P202" s="315"/>
      <c r="Q202" s="315"/>
      <c r="R202" s="315"/>
      <c r="S202" s="315"/>
      <c r="T202" s="315"/>
      <c r="U202" s="315"/>
      <c r="V202" s="315"/>
      <c r="W202" s="315"/>
      <c r="X202" s="315"/>
      <c r="Y202" s="440"/>
      <c r="Z202" s="440"/>
      <c r="AA202" s="440"/>
      <c r="AB202" s="440"/>
      <c r="AC202" s="440"/>
      <c r="AD202" s="440"/>
      <c r="AE202" s="440"/>
      <c r="AF202" s="440"/>
      <c r="AG202" s="440"/>
      <c r="AH202" s="440"/>
      <c r="AI202" s="440"/>
      <c r="AJ202" s="440"/>
      <c r="AK202" s="440"/>
      <c r="AL202" s="440"/>
      <c r="AM202" s="318"/>
    </row>
    <row r="203" spans="1:39" ht="15" outlineLevel="1">
      <c r="A203" s="544">
        <v>18</v>
      </c>
      <c r="B203" s="341" t="s">
        <v>11</v>
      </c>
      <c r="C203" s="317" t="s">
        <v>25</v>
      </c>
      <c r="D203" s="321"/>
      <c r="E203" s="321"/>
      <c r="F203" s="321"/>
      <c r="G203" s="321"/>
      <c r="H203" s="321"/>
      <c r="I203" s="321"/>
      <c r="J203" s="321"/>
      <c r="K203" s="321"/>
      <c r="L203" s="321"/>
      <c r="M203" s="321"/>
      <c r="N203" s="321">
        <v>12</v>
      </c>
      <c r="O203" s="321"/>
      <c r="P203" s="321"/>
      <c r="Q203" s="321"/>
      <c r="R203" s="321"/>
      <c r="S203" s="321"/>
      <c r="T203" s="321"/>
      <c r="U203" s="321"/>
      <c r="V203" s="321"/>
      <c r="W203" s="321"/>
      <c r="X203" s="321"/>
      <c r="Y203" s="452"/>
      <c r="Z203" s="441"/>
      <c r="AA203" s="441"/>
      <c r="AB203" s="441"/>
      <c r="AC203" s="441"/>
      <c r="AD203" s="441"/>
      <c r="AE203" s="441"/>
      <c r="AF203" s="441"/>
      <c r="AG203" s="441"/>
      <c r="AH203" s="441"/>
      <c r="AI203" s="441"/>
      <c r="AJ203" s="441"/>
      <c r="AK203" s="441"/>
      <c r="AL203" s="441"/>
      <c r="AM203" s="322">
        <f>SUM(Y203:AL203)</f>
        <v>0</v>
      </c>
    </row>
    <row r="204" spans="1:39" ht="15" outlineLevel="1">
      <c r="B204" s="320" t="s">
        <v>247</v>
      </c>
      <c r="C204" s="317" t="s">
        <v>164</v>
      </c>
      <c r="D204" s="321"/>
      <c r="E204" s="321"/>
      <c r="F204" s="321"/>
      <c r="G204" s="321"/>
      <c r="H204" s="321"/>
      <c r="I204" s="321"/>
      <c r="J204" s="321"/>
      <c r="K204" s="321"/>
      <c r="L204" s="321"/>
      <c r="M204" s="321"/>
      <c r="N204" s="321">
        <f>N203</f>
        <v>12</v>
      </c>
      <c r="O204" s="321"/>
      <c r="P204" s="321"/>
      <c r="Q204" s="321"/>
      <c r="R204" s="321"/>
      <c r="S204" s="321"/>
      <c r="T204" s="321"/>
      <c r="U204" s="321"/>
      <c r="V204" s="321"/>
      <c r="W204" s="321"/>
      <c r="X204" s="321"/>
      <c r="Y204" s="437">
        <f>Y203</f>
        <v>0</v>
      </c>
      <c r="Z204" s="437">
        <f>Z203</f>
        <v>0</v>
      </c>
      <c r="AA204" s="437">
        <f t="shared" ref="AA204:AL204" si="56">AA203</f>
        <v>0</v>
      </c>
      <c r="AB204" s="437">
        <f t="shared" si="56"/>
        <v>0</v>
      </c>
      <c r="AC204" s="437">
        <f t="shared" si="56"/>
        <v>0</v>
      </c>
      <c r="AD204" s="437">
        <f t="shared" si="56"/>
        <v>0</v>
      </c>
      <c r="AE204" s="437">
        <f t="shared" si="56"/>
        <v>0</v>
      </c>
      <c r="AF204" s="437">
        <f t="shared" si="56"/>
        <v>0</v>
      </c>
      <c r="AG204" s="437">
        <f t="shared" si="56"/>
        <v>0</v>
      </c>
      <c r="AH204" s="437">
        <f t="shared" si="56"/>
        <v>0</v>
      </c>
      <c r="AI204" s="437">
        <f t="shared" si="56"/>
        <v>0</v>
      </c>
      <c r="AJ204" s="437">
        <f t="shared" si="56"/>
        <v>0</v>
      </c>
      <c r="AK204" s="437">
        <f t="shared" si="56"/>
        <v>0</v>
      </c>
      <c r="AL204" s="437">
        <f t="shared" si="56"/>
        <v>0</v>
      </c>
      <c r="AM204" s="540"/>
    </row>
    <row r="205" spans="1:39" ht="15" outlineLevel="1">
      <c r="A205" s="547"/>
      <c r="B205" s="341"/>
      <c r="C205" s="331"/>
      <c r="D205" s="317"/>
      <c r="E205" s="317"/>
      <c r="F205" s="317"/>
      <c r="G205" s="317"/>
      <c r="H205" s="317"/>
      <c r="I205" s="317"/>
      <c r="J205" s="317"/>
      <c r="K205" s="317"/>
      <c r="L205" s="317"/>
      <c r="M205" s="317"/>
      <c r="N205" s="317"/>
      <c r="O205" s="317"/>
      <c r="P205" s="317"/>
      <c r="Q205" s="317"/>
      <c r="R205" s="317"/>
      <c r="S205" s="317"/>
      <c r="T205" s="317"/>
      <c r="U205" s="317"/>
      <c r="V205" s="317"/>
      <c r="W205" s="317"/>
      <c r="X205" s="317"/>
      <c r="Y205" s="438"/>
      <c r="Z205" s="447"/>
      <c r="AA205" s="447"/>
      <c r="AB205" s="447"/>
      <c r="AC205" s="447"/>
      <c r="AD205" s="447"/>
      <c r="AE205" s="447"/>
      <c r="AF205" s="447"/>
      <c r="AG205" s="447"/>
      <c r="AH205" s="447"/>
      <c r="AI205" s="447"/>
      <c r="AJ205" s="447"/>
      <c r="AK205" s="447"/>
      <c r="AL205" s="447"/>
      <c r="AM205" s="332"/>
    </row>
    <row r="206" spans="1:39" ht="15" outlineLevel="1">
      <c r="A206" s="544">
        <v>19</v>
      </c>
      <c r="B206" s="341" t="s">
        <v>12</v>
      </c>
      <c r="C206" s="317" t="s">
        <v>25</v>
      </c>
      <c r="D206" s="321"/>
      <c r="E206" s="321"/>
      <c r="F206" s="321"/>
      <c r="G206" s="321"/>
      <c r="H206" s="321"/>
      <c r="I206" s="321"/>
      <c r="J206" s="321"/>
      <c r="K206" s="321"/>
      <c r="L206" s="321"/>
      <c r="M206" s="321"/>
      <c r="N206" s="321">
        <v>12</v>
      </c>
      <c r="O206" s="321"/>
      <c r="P206" s="321"/>
      <c r="Q206" s="321"/>
      <c r="R206" s="321"/>
      <c r="S206" s="321"/>
      <c r="T206" s="321"/>
      <c r="U206" s="321"/>
      <c r="V206" s="321"/>
      <c r="W206" s="321"/>
      <c r="X206" s="321"/>
      <c r="Y206" s="436"/>
      <c r="Z206" s="441"/>
      <c r="AA206" s="441"/>
      <c r="AB206" s="441"/>
      <c r="AC206" s="441"/>
      <c r="AD206" s="441"/>
      <c r="AE206" s="441"/>
      <c r="AF206" s="441"/>
      <c r="AG206" s="441"/>
      <c r="AH206" s="441"/>
      <c r="AI206" s="441"/>
      <c r="AJ206" s="441"/>
      <c r="AK206" s="441"/>
      <c r="AL206" s="441"/>
      <c r="AM206" s="322">
        <f>SUM(Y206:AL206)</f>
        <v>0</v>
      </c>
    </row>
    <row r="207" spans="1:39" ht="15" outlineLevel="1">
      <c r="B207" s="320" t="s">
        <v>247</v>
      </c>
      <c r="C207" s="317" t="s">
        <v>164</v>
      </c>
      <c r="D207" s="321"/>
      <c r="E207" s="321"/>
      <c r="F207" s="321"/>
      <c r="G207" s="321"/>
      <c r="H207" s="321"/>
      <c r="I207" s="321"/>
      <c r="J207" s="321"/>
      <c r="K207" s="321"/>
      <c r="L207" s="321"/>
      <c r="M207" s="321"/>
      <c r="N207" s="321">
        <f>N206</f>
        <v>12</v>
      </c>
      <c r="O207" s="321"/>
      <c r="P207" s="321"/>
      <c r="Q207" s="321"/>
      <c r="R207" s="321"/>
      <c r="S207" s="321"/>
      <c r="T207" s="321"/>
      <c r="U207" s="321"/>
      <c r="V207" s="321"/>
      <c r="W207" s="321"/>
      <c r="X207" s="321"/>
      <c r="Y207" s="437">
        <f>Y206</f>
        <v>0</v>
      </c>
      <c r="Z207" s="437">
        <f>Z206</f>
        <v>0</v>
      </c>
      <c r="AA207" s="437">
        <f t="shared" ref="AA207:AL207" si="57">AA206</f>
        <v>0</v>
      </c>
      <c r="AB207" s="437">
        <f t="shared" si="57"/>
        <v>0</v>
      </c>
      <c r="AC207" s="437">
        <f t="shared" si="57"/>
        <v>0</v>
      </c>
      <c r="AD207" s="437">
        <f t="shared" si="57"/>
        <v>0</v>
      </c>
      <c r="AE207" s="437">
        <f t="shared" si="57"/>
        <v>0</v>
      </c>
      <c r="AF207" s="437">
        <f t="shared" si="57"/>
        <v>0</v>
      </c>
      <c r="AG207" s="437">
        <f t="shared" si="57"/>
        <v>0</v>
      </c>
      <c r="AH207" s="437">
        <f t="shared" si="57"/>
        <v>0</v>
      </c>
      <c r="AI207" s="437">
        <f t="shared" si="57"/>
        <v>0</v>
      </c>
      <c r="AJ207" s="437">
        <f t="shared" si="57"/>
        <v>0</v>
      </c>
      <c r="AK207" s="437">
        <f t="shared" si="57"/>
        <v>0</v>
      </c>
      <c r="AL207" s="437">
        <f t="shared" si="57"/>
        <v>0</v>
      </c>
      <c r="AM207" s="540"/>
    </row>
    <row r="208" spans="1:39" ht="15" outlineLevel="1">
      <c r="B208" s="341"/>
      <c r="C208" s="331"/>
      <c r="D208" s="317"/>
      <c r="E208" s="317"/>
      <c r="F208" s="317"/>
      <c r="G208" s="317"/>
      <c r="H208" s="317"/>
      <c r="I208" s="317"/>
      <c r="J208" s="317"/>
      <c r="K208" s="317"/>
      <c r="L208" s="317"/>
      <c r="M208" s="317"/>
      <c r="N208" s="317"/>
      <c r="O208" s="317"/>
      <c r="P208" s="317"/>
      <c r="Q208" s="317"/>
      <c r="R208" s="317"/>
      <c r="S208" s="317"/>
      <c r="T208" s="317"/>
      <c r="U208" s="317"/>
      <c r="V208" s="317"/>
      <c r="W208" s="317"/>
      <c r="X208" s="317"/>
      <c r="Y208" s="448"/>
      <c r="Z208" s="448"/>
      <c r="AA208" s="438"/>
      <c r="AB208" s="438"/>
      <c r="AC208" s="438"/>
      <c r="AD208" s="438"/>
      <c r="AE208" s="438"/>
      <c r="AF208" s="438"/>
      <c r="AG208" s="438"/>
      <c r="AH208" s="438"/>
      <c r="AI208" s="438"/>
      <c r="AJ208" s="438"/>
      <c r="AK208" s="438"/>
      <c r="AL208" s="438"/>
      <c r="AM208" s="332"/>
    </row>
    <row r="209" spans="1:39" ht="15" outlineLevel="1">
      <c r="A209" s="544">
        <v>20</v>
      </c>
      <c r="B209" s="341" t="s">
        <v>13</v>
      </c>
      <c r="C209" s="317" t="s">
        <v>25</v>
      </c>
      <c r="D209" s="321">
        <v>17296</v>
      </c>
      <c r="E209" s="321">
        <f>+'7-b.  2012'!AY38</f>
        <v>17295.60484</v>
      </c>
      <c r="F209" s="321">
        <f>+'7-b.  2012'!AZ38</f>
        <v>17295.60484</v>
      </c>
      <c r="G209" s="321">
        <f>+'7-b.  2012'!BA38</f>
        <v>17295.60484</v>
      </c>
      <c r="H209" s="321">
        <f>+'7-b.  2012'!BB38</f>
        <v>17295.60484</v>
      </c>
      <c r="I209" s="321">
        <f>+'7-b.  2012'!BC38</f>
        <v>17295.60484</v>
      </c>
      <c r="J209" s="321">
        <f>+'7-b.  2012'!BD38</f>
        <v>17295.60484</v>
      </c>
      <c r="K209" s="321">
        <f>+'7-b.  2012'!BE38</f>
        <v>17295.60484</v>
      </c>
      <c r="L209" s="321">
        <f>+'7-b.  2012'!BF38</f>
        <v>17295.60484</v>
      </c>
      <c r="M209" s="321">
        <f>+'7-b.  2012'!BG38</f>
        <v>17295.60484</v>
      </c>
      <c r="N209" s="321">
        <v>12</v>
      </c>
      <c r="O209" s="321">
        <v>3</v>
      </c>
      <c r="P209" s="321">
        <f>+'7-b.  2012'!T38</f>
        <v>2.5064706999999999</v>
      </c>
      <c r="Q209" s="321">
        <f>+'7-b.  2012'!U38</f>
        <v>2.5064706999999999</v>
      </c>
      <c r="R209" s="321">
        <f>+'7-b.  2012'!V38</f>
        <v>2.5064706999999999</v>
      </c>
      <c r="S209" s="321">
        <f>+'7-b.  2012'!W38</f>
        <v>2.5064706999999999</v>
      </c>
      <c r="T209" s="321">
        <f>+'7-b.  2012'!X38</f>
        <v>2.5064706999999999</v>
      </c>
      <c r="U209" s="321">
        <f>+'7-b.  2012'!Y38</f>
        <v>2.5064706999999999</v>
      </c>
      <c r="V209" s="321">
        <f>+'7-b.  2012'!Z38</f>
        <v>2.5064706999999999</v>
      </c>
      <c r="W209" s="321">
        <f>+'7-b.  2012'!AA38</f>
        <v>2.5064706999999999</v>
      </c>
      <c r="X209" s="321">
        <f>+'7-b.  2012'!AB38</f>
        <v>2.5064706999999999</v>
      </c>
      <c r="Y209" s="436"/>
      <c r="Z209" s="441"/>
      <c r="AA209" s="441">
        <v>0.3</v>
      </c>
      <c r="AB209" s="692">
        <v>0.7</v>
      </c>
      <c r="AC209" s="691"/>
      <c r="AD209" s="441"/>
      <c r="AE209" s="441"/>
      <c r="AF209" s="441"/>
      <c r="AG209" s="441"/>
      <c r="AH209" s="441"/>
      <c r="AI209" s="441"/>
      <c r="AJ209" s="441"/>
      <c r="AK209" s="441"/>
      <c r="AL209" s="441"/>
      <c r="AM209" s="322">
        <f>SUM(Y209:AL209)</f>
        <v>1</v>
      </c>
    </row>
    <row r="210" spans="1:39" ht="15" outlineLevel="1">
      <c r="B210" s="320" t="s">
        <v>247</v>
      </c>
      <c r="C210" s="317" t="s">
        <v>164</v>
      </c>
      <c r="D210" s="321"/>
      <c r="E210" s="321"/>
      <c r="F210" s="321"/>
      <c r="G210" s="321"/>
      <c r="H210" s="321"/>
      <c r="I210" s="321"/>
      <c r="J210" s="321"/>
      <c r="K210" s="321"/>
      <c r="L210" s="321"/>
      <c r="M210" s="321"/>
      <c r="N210" s="321">
        <f>N209</f>
        <v>12</v>
      </c>
      <c r="O210" s="321"/>
      <c r="P210" s="321"/>
      <c r="Q210" s="321"/>
      <c r="R210" s="321"/>
      <c r="S210" s="321"/>
      <c r="T210" s="321"/>
      <c r="U210" s="321"/>
      <c r="V210" s="321"/>
      <c r="W210" s="321"/>
      <c r="X210" s="321"/>
      <c r="Y210" s="437">
        <f>Y209</f>
        <v>0</v>
      </c>
      <c r="Z210" s="437">
        <f>Z209</f>
        <v>0</v>
      </c>
      <c r="AA210" s="437">
        <f t="shared" ref="AA210:AL210" si="58">AA209</f>
        <v>0.3</v>
      </c>
      <c r="AB210" s="437">
        <f t="shared" si="58"/>
        <v>0.7</v>
      </c>
      <c r="AC210" s="437">
        <f t="shared" si="58"/>
        <v>0</v>
      </c>
      <c r="AD210" s="437">
        <f t="shared" si="58"/>
        <v>0</v>
      </c>
      <c r="AE210" s="437">
        <f t="shared" si="58"/>
        <v>0</v>
      </c>
      <c r="AF210" s="437">
        <f t="shared" si="58"/>
        <v>0</v>
      </c>
      <c r="AG210" s="437">
        <f t="shared" si="58"/>
        <v>0</v>
      </c>
      <c r="AH210" s="437">
        <f t="shared" si="58"/>
        <v>0</v>
      </c>
      <c r="AI210" s="437">
        <f t="shared" si="58"/>
        <v>0</v>
      </c>
      <c r="AJ210" s="437">
        <f t="shared" si="58"/>
        <v>0</v>
      </c>
      <c r="AK210" s="437">
        <f t="shared" si="58"/>
        <v>0</v>
      </c>
      <c r="AL210" s="437">
        <f t="shared" si="58"/>
        <v>0</v>
      </c>
      <c r="AM210" s="540"/>
    </row>
    <row r="211" spans="1:39" ht="15" outlineLevel="1">
      <c r="B211" s="341"/>
      <c r="C211" s="331"/>
      <c r="D211" s="317"/>
      <c r="E211" s="317"/>
      <c r="F211" s="317"/>
      <c r="G211" s="317"/>
      <c r="H211" s="317"/>
      <c r="I211" s="317"/>
      <c r="J211" s="317"/>
      <c r="K211" s="317"/>
      <c r="L211" s="317"/>
      <c r="M211" s="317"/>
      <c r="N211" s="344"/>
      <c r="O211" s="317"/>
      <c r="P211" s="317"/>
      <c r="Q211" s="317"/>
      <c r="R211" s="317"/>
      <c r="S211" s="317"/>
      <c r="T211" s="317"/>
      <c r="U211" s="317"/>
      <c r="V211" s="317"/>
      <c r="W211" s="317"/>
      <c r="X211" s="317"/>
      <c r="Y211" s="438"/>
      <c r="Z211" s="438"/>
      <c r="AA211" s="438"/>
      <c r="AB211" s="438"/>
      <c r="AC211" s="438"/>
      <c r="AD211" s="438"/>
      <c r="AE211" s="438"/>
      <c r="AF211" s="438"/>
      <c r="AG211" s="438"/>
      <c r="AH211" s="438"/>
      <c r="AI211" s="438"/>
      <c r="AJ211" s="438"/>
      <c r="AK211" s="438"/>
      <c r="AL211" s="438"/>
      <c r="AM211" s="332"/>
    </row>
    <row r="212" spans="1:39" ht="15" outlineLevel="1">
      <c r="A212" s="544">
        <v>21</v>
      </c>
      <c r="B212" s="341" t="s">
        <v>22</v>
      </c>
      <c r="C212" s="317" t="s">
        <v>25</v>
      </c>
      <c r="D212" s="321"/>
      <c r="E212" s="321"/>
      <c r="F212" s="321"/>
      <c r="G212" s="321"/>
      <c r="H212" s="321"/>
      <c r="I212" s="321"/>
      <c r="J212" s="321"/>
      <c r="K212" s="321"/>
      <c r="L212" s="321"/>
      <c r="M212" s="321"/>
      <c r="N212" s="321">
        <v>12</v>
      </c>
      <c r="O212" s="321"/>
      <c r="P212" s="321"/>
      <c r="Q212" s="321"/>
      <c r="R212" s="321"/>
      <c r="S212" s="321"/>
      <c r="T212" s="321"/>
      <c r="U212" s="321"/>
      <c r="V212" s="321"/>
      <c r="W212" s="321"/>
      <c r="X212" s="321"/>
      <c r="Y212" s="436"/>
      <c r="Z212" s="441"/>
      <c r="AA212" s="441"/>
      <c r="AB212" s="441"/>
      <c r="AC212" s="441"/>
      <c r="AD212" s="441"/>
      <c r="AE212" s="441"/>
      <c r="AF212" s="441"/>
      <c r="AG212" s="441"/>
      <c r="AH212" s="441"/>
      <c r="AI212" s="441"/>
      <c r="AJ212" s="441"/>
      <c r="AK212" s="441"/>
      <c r="AL212" s="441"/>
      <c r="AM212" s="322">
        <f>SUM(Y212:AL212)</f>
        <v>0</v>
      </c>
    </row>
    <row r="213" spans="1:39" ht="15" outlineLevel="1">
      <c r="B213" s="320" t="s">
        <v>247</v>
      </c>
      <c r="C213" s="317" t="s">
        <v>164</v>
      </c>
      <c r="D213" s="321"/>
      <c r="E213" s="321"/>
      <c r="F213" s="321"/>
      <c r="G213" s="321"/>
      <c r="H213" s="321"/>
      <c r="I213" s="321"/>
      <c r="J213" s="321"/>
      <c r="K213" s="321"/>
      <c r="L213" s="321"/>
      <c r="M213" s="321"/>
      <c r="N213" s="321">
        <f>N212</f>
        <v>12</v>
      </c>
      <c r="O213" s="321"/>
      <c r="P213" s="321"/>
      <c r="Q213" s="321"/>
      <c r="R213" s="321"/>
      <c r="S213" s="321"/>
      <c r="T213" s="321"/>
      <c r="U213" s="321"/>
      <c r="V213" s="321"/>
      <c r="W213" s="321"/>
      <c r="X213" s="321"/>
      <c r="Y213" s="437">
        <f>Y212</f>
        <v>0</v>
      </c>
      <c r="Z213" s="437">
        <f>Z212</f>
        <v>0</v>
      </c>
      <c r="AA213" s="437">
        <f t="shared" ref="AA213:AL213" si="59">AA212</f>
        <v>0</v>
      </c>
      <c r="AB213" s="437">
        <f t="shared" si="59"/>
        <v>0</v>
      </c>
      <c r="AC213" s="437">
        <f t="shared" si="59"/>
        <v>0</v>
      </c>
      <c r="AD213" s="437">
        <f t="shared" si="59"/>
        <v>0</v>
      </c>
      <c r="AE213" s="437">
        <f t="shared" si="59"/>
        <v>0</v>
      </c>
      <c r="AF213" s="437">
        <f t="shared" si="59"/>
        <v>0</v>
      </c>
      <c r="AG213" s="437">
        <f t="shared" si="59"/>
        <v>0</v>
      </c>
      <c r="AH213" s="437">
        <f t="shared" si="59"/>
        <v>0</v>
      </c>
      <c r="AI213" s="437">
        <f t="shared" si="59"/>
        <v>0</v>
      </c>
      <c r="AJ213" s="437">
        <f t="shared" si="59"/>
        <v>0</v>
      </c>
      <c r="AK213" s="437">
        <f t="shared" si="59"/>
        <v>0</v>
      </c>
      <c r="AL213" s="437">
        <f t="shared" si="59"/>
        <v>0</v>
      </c>
      <c r="AM213" s="540"/>
    </row>
    <row r="214" spans="1:39" ht="15" outlineLevel="1">
      <c r="B214" s="341"/>
      <c r="C214" s="331"/>
      <c r="D214" s="317"/>
      <c r="E214" s="317"/>
      <c r="F214" s="317"/>
      <c r="G214" s="317"/>
      <c r="H214" s="317"/>
      <c r="I214" s="317"/>
      <c r="J214" s="317"/>
      <c r="K214" s="317"/>
      <c r="L214" s="317"/>
      <c r="M214" s="317"/>
      <c r="N214" s="317"/>
      <c r="O214" s="317"/>
      <c r="P214" s="317"/>
      <c r="Q214" s="317"/>
      <c r="R214" s="317"/>
      <c r="S214" s="317"/>
      <c r="T214" s="317"/>
      <c r="U214" s="317"/>
      <c r="V214" s="317"/>
      <c r="W214" s="317"/>
      <c r="X214" s="317"/>
      <c r="Y214" s="448"/>
      <c r="Z214" s="438"/>
      <c r="AA214" s="438"/>
      <c r="AB214" s="438"/>
      <c r="AC214" s="438"/>
      <c r="AD214" s="438"/>
      <c r="AE214" s="438"/>
      <c r="AF214" s="438"/>
      <c r="AG214" s="438"/>
      <c r="AH214" s="438"/>
      <c r="AI214" s="438"/>
      <c r="AJ214" s="438"/>
      <c r="AK214" s="438"/>
      <c r="AL214" s="438"/>
      <c r="AM214" s="332"/>
    </row>
    <row r="215" spans="1:39" ht="15" outlineLevel="1">
      <c r="A215" s="544">
        <v>22</v>
      </c>
      <c r="B215" s="341" t="s">
        <v>9</v>
      </c>
      <c r="C215" s="317" t="s">
        <v>25</v>
      </c>
      <c r="D215" s="321">
        <v>88449</v>
      </c>
      <c r="E215" s="321"/>
      <c r="F215" s="321"/>
      <c r="G215" s="321"/>
      <c r="H215" s="321"/>
      <c r="I215" s="321"/>
      <c r="J215" s="321"/>
      <c r="K215" s="321"/>
      <c r="L215" s="321"/>
      <c r="M215" s="321"/>
      <c r="N215" s="317"/>
      <c r="O215" s="321">
        <v>3670</v>
      </c>
      <c r="P215" s="321"/>
      <c r="Q215" s="321"/>
      <c r="R215" s="321"/>
      <c r="S215" s="321"/>
      <c r="T215" s="321"/>
      <c r="U215" s="321"/>
      <c r="V215" s="321"/>
      <c r="W215" s="321"/>
      <c r="X215" s="321"/>
      <c r="Y215" s="436"/>
      <c r="Z215" s="441"/>
      <c r="AA215" s="693">
        <v>0.25</v>
      </c>
      <c r="AB215" s="693">
        <v>0.75</v>
      </c>
      <c r="AC215" s="441"/>
      <c r="AD215" s="441"/>
      <c r="AE215" s="441"/>
      <c r="AF215" s="441"/>
      <c r="AG215" s="441"/>
      <c r="AH215" s="441"/>
      <c r="AI215" s="441"/>
      <c r="AJ215" s="441"/>
      <c r="AK215" s="441"/>
      <c r="AL215" s="441"/>
      <c r="AM215" s="322">
        <f>SUM(Y215:AL215)</f>
        <v>1</v>
      </c>
    </row>
    <row r="216" spans="1:39" ht="15" outlineLevel="1">
      <c r="B216" s="320" t="s">
        <v>247</v>
      </c>
      <c r="C216" s="317" t="s">
        <v>164</v>
      </c>
      <c r="D216" s="321"/>
      <c r="E216" s="321"/>
      <c r="F216" s="321"/>
      <c r="G216" s="321"/>
      <c r="H216" s="321"/>
      <c r="I216" s="321"/>
      <c r="J216" s="321"/>
      <c r="K216" s="321"/>
      <c r="L216" s="321"/>
      <c r="M216" s="321"/>
      <c r="N216" s="317"/>
      <c r="O216" s="321"/>
      <c r="P216" s="321"/>
      <c r="Q216" s="321"/>
      <c r="R216" s="321"/>
      <c r="S216" s="321"/>
      <c r="T216" s="321"/>
      <c r="U216" s="321"/>
      <c r="V216" s="321"/>
      <c r="W216" s="321"/>
      <c r="X216" s="321"/>
      <c r="Y216" s="437">
        <f>Y215</f>
        <v>0</v>
      </c>
      <c r="Z216" s="437">
        <f>Z215</f>
        <v>0</v>
      </c>
      <c r="AA216" s="437">
        <f t="shared" ref="AA216:AL216" si="60">AA215</f>
        <v>0.25</v>
      </c>
      <c r="AB216" s="437">
        <f t="shared" si="60"/>
        <v>0.75</v>
      </c>
      <c r="AC216" s="437">
        <f t="shared" si="60"/>
        <v>0</v>
      </c>
      <c r="AD216" s="437">
        <f t="shared" si="60"/>
        <v>0</v>
      </c>
      <c r="AE216" s="437">
        <f t="shared" si="60"/>
        <v>0</v>
      </c>
      <c r="AF216" s="437">
        <f t="shared" si="60"/>
        <v>0</v>
      </c>
      <c r="AG216" s="437">
        <f t="shared" si="60"/>
        <v>0</v>
      </c>
      <c r="AH216" s="437">
        <f t="shared" si="60"/>
        <v>0</v>
      </c>
      <c r="AI216" s="437">
        <f t="shared" si="60"/>
        <v>0</v>
      </c>
      <c r="AJ216" s="437">
        <f t="shared" si="60"/>
        <v>0</v>
      </c>
      <c r="AK216" s="437">
        <f t="shared" si="60"/>
        <v>0</v>
      </c>
      <c r="AL216" s="437">
        <f t="shared" si="60"/>
        <v>0</v>
      </c>
      <c r="AM216" s="540"/>
    </row>
    <row r="217" spans="1:39" ht="15" outlineLevel="1">
      <c r="B217" s="341"/>
      <c r="C217" s="331"/>
      <c r="D217" s="317"/>
      <c r="E217" s="317"/>
      <c r="F217" s="317"/>
      <c r="G217" s="317"/>
      <c r="H217" s="317"/>
      <c r="I217" s="317"/>
      <c r="J217" s="317"/>
      <c r="K217" s="317"/>
      <c r="L217" s="317"/>
      <c r="M217" s="317"/>
      <c r="N217" s="317"/>
      <c r="O217" s="317"/>
      <c r="P217" s="317"/>
      <c r="Q217" s="317"/>
      <c r="R217" s="317"/>
      <c r="S217" s="317"/>
      <c r="T217" s="317"/>
      <c r="U217" s="317"/>
      <c r="V217" s="317"/>
      <c r="W217" s="317"/>
      <c r="X217" s="317"/>
      <c r="Y217" s="438"/>
      <c r="Z217" s="438"/>
      <c r="AA217" s="438"/>
      <c r="AB217" s="438"/>
      <c r="AC217" s="438"/>
      <c r="AD217" s="438"/>
      <c r="AE217" s="438"/>
      <c r="AF217" s="438"/>
      <c r="AG217" s="438"/>
      <c r="AH217" s="438"/>
      <c r="AI217" s="438"/>
      <c r="AJ217" s="438"/>
      <c r="AK217" s="438"/>
      <c r="AL217" s="438"/>
      <c r="AM217" s="332"/>
    </row>
    <row r="218" spans="1:39" ht="15.75" outlineLevel="1">
      <c r="A218" s="545"/>
      <c r="B218" s="314" t="s">
        <v>14</v>
      </c>
      <c r="C218" s="315"/>
      <c r="D218" s="316"/>
      <c r="E218" s="316"/>
      <c r="F218" s="316"/>
      <c r="G218" s="316"/>
      <c r="H218" s="316"/>
      <c r="I218" s="316"/>
      <c r="J218" s="316"/>
      <c r="K218" s="316"/>
      <c r="L218" s="316"/>
      <c r="M218" s="316"/>
      <c r="N218" s="316"/>
      <c r="O218" s="315"/>
      <c r="P218" s="315"/>
      <c r="Q218" s="315"/>
      <c r="R218" s="315"/>
      <c r="S218" s="315"/>
      <c r="T218" s="315"/>
      <c r="U218" s="315"/>
      <c r="V218" s="315"/>
      <c r="W218" s="315"/>
      <c r="X218" s="315"/>
      <c r="Y218" s="440"/>
      <c r="Z218" s="440"/>
      <c r="AA218" s="440"/>
      <c r="AB218" s="440"/>
      <c r="AC218" s="440"/>
      <c r="AD218" s="440"/>
      <c r="AE218" s="440"/>
      <c r="AF218" s="440"/>
      <c r="AG218" s="440"/>
      <c r="AH218" s="440"/>
      <c r="AI218" s="440"/>
      <c r="AJ218" s="440"/>
      <c r="AK218" s="440"/>
      <c r="AL218" s="440"/>
      <c r="AM218" s="318"/>
    </row>
    <row r="219" spans="1:39" ht="15" outlineLevel="1">
      <c r="A219" s="544">
        <v>23</v>
      </c>
      <c r="B219" s="341" t="s">
        <v>14</v>
      </c>
      <c r="C219" s="317" t="s">
        <v>25</v>
      </c>
      <c r="D219" s="321">
        <v>261837</v>
      </c>
      <c r="E219" s="321">
        <f>+'7-b.  2012'!AY34</f>
        <v>261836.6716</v>
      </c>
      <c r="F219" s="321">
        <f>+'7-b.  2012'!AZ34</f>
        <v>261836.6716</v>
      </c>
      <c r="G219" s="321">
        <f>+'7-b.  2012'!BA34</f>
        <v>236272.67180000001</v>
      </c>
      <c r="H219" s="321">
        <f>+'7-b.  2012'!BB34</f>
        <v>235658.67180000001</v>
      </c>
      <c r="I219" s="321">
        <f>+'7-b.  2012'!BC34</f>
        <v>235658.67180000001</v>
      </c>
      <c r="J219" s="321">
        <f>+'7-b.  2012'!BD34</f>
        <v>228576.21179999999</v>
      </c>
      <c r="K219" s="321">
        <f>+'7-b.  2012'!BE34</f>
        <v>227169.79370000001</v>
      </c>
      <c r="L219" s="321">
        <f>+'7-b.  2012'!BF34</f>
        <v>109775.79369999999</v>
      </c>
      <c r="M219" s="321">
        <f>+'7-b.  2012'!BG34</f>
        <v>109118.79369999999</v>
      </c>
      <c r="N219" s="317"/>
      <c r="O219" s="321">
        <v>40</v>
      </c>
      <c r="P219" s="321">
        <f>+'7-b.  2012'!T34</f>
        <v>38.281646000000002</v>
      </c>
      <c r="Q219" s="321">
        <f>+'7-b.  2012'!U34</f>
        <v>38.281646000000002</v>
      </c>
      <c r="R219" s="321">
        <f>+'7-b.  2012'!V34</f>
        <v>38.281646000000002</v>
      </c>
      <c r="S219" s="321">
        <f>+'7-b.  2012'!W34</f>
        <v>38.260658999999997</v>
      </c>
      <c r="T219" s="321">
        <f>+'7-b.  2012'!X34</f>
        <v>38.260658999999997</v>
      </c>
      <c r="U219" s="321">
        <f>+'7-b.  2012'!Y34</f>
        <v>37.892752000000002</v>
      </c>
      <c r="V219" s="321">
        <f>+'7-b.  2012'!Z34</f>
        <v>37.892752000000002</v>
      </c>
      <c r="W219" s="321">
        <f>+'7-b.  2012'!AA34</f>
        <v>31.794568999999999</v>
      </c>
      <c r="X219" s="321">
        <f>+'7-b.  2012'!AB34</f>
        <v>31.091097000000001</v>
      </c>
      <c r="Y219" s="496">
        <v>1</v>
      </c>
      <c r="Z219" s="436"/>
      <c r="AA219" s="436"/>
      <c r="AB219" s="436"/>
      <c r="AC219" s="436"/>
      <c r="AD219" s="436"/>
      <c r="AE219" s="436"/>
      <c r="AF219" s="436"/>
      <c r="AG219" s="436"/>
      <c r="AH219" s="436"/>
      <c r="AI219" s="436"/>
      <c r="AJ219" s="436"/>
      <c r="AK219" s="436"/>
      <c r="AL219" s="436"/>
      <c r="AM219" s="322">
        <f>SUM(Y219:AL219)</f>
        <v>1</v>
      </c>
    </row>
    <row r="220" spans="1:39" ht="15" outlineLevel="1">
      <c r="B220" s="320" t="s">
        <v>247</v>
      </c>
      <c r="C220" s="317" t="s">
        <v>164</v>
      </c>
      <c r="D220" s="321">
        <v>47874</v>
      </c>
      <c r="E220" s="321">
        <f>+'7-d.  2014'!AY44</f>
        <v>47873.52</v>
      </c>
      <c r="F220" s="321">
        <f>+'7-d.  2014'!AZ44</f>
        <v>47411.519999999997</v>
      </c>
      <c r="G220" s="321">
        <f>+'7-d.  2014'!BA44</f>
        <v>47369.52</v>
      </c>
      <c r="H220" s="321">
        <f>+'7-d.  2014'!BB44</f>
        <v>44620.97</v>
      </c>
      <c r="I220" s="321">
        <f>+'7-d.  2014'!BC44</f>
        <v>41394.69</v>
      </c>
      <c r="J220" s="321">
        <f>+'7-d.  2014'!BD44</f>
        <v>40188.42</v>
      </c>
      <c r="K220" s="321">
        <f>+'7-d.  2014'!BE44</f>
        <v>38778.42</v>
      </c>
      <c r="L220" s="321">
        <f>+'7-d.  2014'!BF44</f>
        <v>38186.42</v>
      </c>
      <c r="M220" s="321">
        <f>+'7-d.  2014'!BG44</f>
        <v>22659.52</v>
      </c>
      <c r="N220" s="317"/>
      <c r="O220" s="321">
        <v>7</v>
      </c>
      <c r="P220" s="321">
        <f>+'7-d.  2014'!T44</f>
        <v>7.1593090000000004</v>
      </c>
      <c r="Q220" s="321">
        <f>+'7-d.  2014'!U44</f>
        <v>7.1355839999999997</v>
      </c>
      <c r="R220" s="321">
        <f>+'7-d.  2014'!V44</f>
        <v>7.1334280000000003</v>
      </c>
      <c r="S220" s="321">
        <f>+'7-d.  2014'!W44</f>
        <v>6.9903009999999997</v>
      </c>
      <c r="T220" s="321">
        <f>+'7-d.  2014'!X44</f>
        <v>6.8233649999999999</v>
      </c>
      <c r="U220" s="321">
        <f>+'7-d.  2014'!Y44</f>
        <v>6.7604290000000002</v>
      </c>
      <c r="V220" s="321">
        <f>+'7-d.  2014'!Z44</f>
        <v>6.6869290000000001</v>
      </c>
      <c r="W220" s="321">
        <f>+'7-d.  2014'!AA44</f>
        <v>6.6869290000000001</v>
      </c>
      <c r="X220" s="321">
        <f>+'7-d.  2014'!AB44</f>
        <v>5.8774090000000001</v>
      </c>
      <c r="Y220" s="437">
        <f>Y219</f>
        <v>1</v>
      </c>
      <c r="Z220" s="437">
        <f>Z219</f>
        <v>0</v>
      </c>
      <c r="AA220" s="437">
        <f t="shared" ref="AA220:AL220" si="61">AA219</f>
        <v>0</v>
      </c>
      <c r="AB220" s="437">
        <f t="shared" si="61"/>
        <v>0</v>
      </c>
      <c r="AC220" s="437">
        <f t="shared" si="61"/>
        <v>0</v>
      </c>
      <c r="AD220" s="437">
        <f t="shared" si="61"/>
        <v>0</v>
      </c>
      <c r="AE220" s="437">
        <f t="shared" si="61"/>
        <v>0</v>
      </c>
      <c r="AF220" s="437">
        <f t="shared" si="61"/>
        <v>0</v>
      </c>
      <c r="AG220" s="437">
        <f t="shared" si="61"/>
        <v>0</v>
      </c>
      <c r="AH220" s="437">
        <f t="shared" si="61"/>
        <v>0</v>
      </c>
      <c r="AI220" s="437">
        <f t="shared" si="61"/>
        <v>0</v>
      </c>
      <c r="AJ220" s="437">
        <f t="shared" si="61"/>
        <v>0</v>
      </c>
      <c r="AK220" s="437">
        <f t="shared" si="61"/>
        <v>0</v>
      </c>
      <c r="AL220" s="437">
        <f t="shared" si="61"/>
        <v>0</v>
      </c>
      <c r="AM220" s="540"/>
    </row>
    <row r="221" spans="1:39" ht="15" outlineLevel="1">
      <c r="B221" s="341"/>
      <c r="C221" s="331"/>
      <c r="D221" s="317"/>
      <c r="E221" s="317"/>
      <c r="F221" s="317"/>
      <c r="G221" s="317"/>
      <c r="H221" s="317"/>
      <c r="I221" s="317"/>
      <c r="J221" s="317"/>
      <c r="K221" s="317"/>
      <c r="L221" s="317"/>
      <c r="M221" s="317"/>
      <c r="N221" s="317"/>
      <c r="O221" s="317"/>
      <c r="P221" s="317"/>
      <c r="Q221" s="317"/>
      <c r="R221" s="317"/>
      <c r="S221" s="317"/>
      <c r="T221" s="317"/>
      <c r="U221" s="317"/>
      <c r="V221" s="317"/>
      <c r="W221" s="317"/>
      <c r="X221" s="317"/>
      <c r="Y221" s="438"/>
      <c r="Z221" s="438"/>
      <c r="AA221" s="438"/>
      <c r="AB221" s="438"/>
      <c r="AC221" s="438"/>
      <c r="AD221" s="438"/>
      <c r="AE221" s="438"/>
      <c r="AF221" s="438"/>
      <c r="AG221" s="438"/>
      <c r="AH221" s="438"/>
      <c r="AI221" s="438"/>
      <c r="AJ221" s="438"/>
      <c r="AK221" s="438"/>
      <c r="AL221" s="438"/>
      <c r="AM221" s="332"/>
    </row>
    <row r="222" spans="1:39" s="319" customFormat="1" ht="15.75" outlineLevel="1">
      <c r="A222" s="545"/>
      <c r="B222" s="314" t="s">
        <v>501</v>
      </c>
      <c r="C222" s="315"/>
      <c r="D222" s="316"/>
      <c r="E222" s="316"/>
      <c r="F222" s="316"/>
      <c r="G222" s="316"/>
      <c r="H222" s="316"/>
      <c r="I222" s="316"/>
      <c r="J222" s="316"/>
      <c r="K222" s="316"/>
      <c r="L222" s="316"/>
      <c r="M222" s="316"/>
      <c r="N222" s="316"/>
      <c r="O222" s="315"/>
      <c r="P222" s="315"/>
      <c r="Q222" s="315"/>
      <c r="R222" s="315"/>
      <c r="S222" s="315"/>
      <c r="T222" s="315"/>
      <c r="U222" s="315"/>
      <c r="V222" s="315"/>
      <c r="W222" s="315"/>
      <c r="X222" s="315"/>
      <c r="Y222" s="440"/>
      <c r="Z222" s="440"/>
      <c r="AA222" s="440"/>
      <c r="AB222" s="440"/>
      <c r="AC222" s="440"/>
      <c r="AD222" s="440"/>
      <c r="AE222" s="440"/>
      <c r="AF222" s="440"/>
      <c r="AG222" s="440"/>
      <c r="AH222" s="440"/>
      <c r="AI222" s="440"/>
      <c r="AJ222" s="440"/>
      <c r="AK222" s="440"/>
      <c r="AL222" s="440"/>
      <c r="AM222" s="318"/>
    </row>
    <row r="223" spans="1:39" s="309" customFormat="1" ht="15" outlineLevel="1">
      <c r="A223" s="544">
        <v>24</v>
      </c>
      <c r="B223" s="341" t="s">
        <v>14</v>
      </c>
      <c r="C223" s="317" t="s">
        <v>25</v>
      </c>
      <c r="D223" s="321"/>
      <c r="E223" s="321"/>
      <c r="F223" s="321"/>
      <c r="G223" s="321"/>
      <c r="H223" s="321"/>
      <c r="I223" s="321"/>
      <c r="J223" s="321"/>
      <c r="K223" s="321"/>
      <c r="L223" s="321"/>
      <c r="M223" s="321"/>
      <c r="N223" s="317"/>
      <c r="O223" s="321"/>
      <c r="P223" s="321"/>
      <c r="Q223" s="321"/>
      <c r="R223" s="321"/>
      <c r="S223" s="321"/>
      <c r="T223" s="321"/>
      <c r="U223" s="321"/>
      <c r="V223" s="321"/>
      <c r="W223" s="321"/>
      <c r="X223" s="321"/>
      <c r="Y223" s="436"/>
      <c r="Z223" s="436"/>
      <c r="AA223" s="436"/>
      <c r="AB223" s="436"/>
      <c r="AC223" s="436"/>
      <c r="AD223" s="436"/>
      <c r="AE223" s="436"/>
      <c r="AF223" s="436"/>
      <c r="AG223" s="436"/>
      <c r="AH223" s="436"/>
      <c r="AI223" s="436"/>
      <c r="AJ223" s="436"/>
      <c r="AK223" s="436"/>
      <c r="AL223" s="436"/>
      <c r="AM223" s="322">
        <f>SUM(Y223:AL223)</f>
        <v>0</v>
      </c>
    </row>
    <row r="224" spans="1:39" s="309" customFormat="1" ht="15" outlineLevel="1">
      <c r="A224" s="544"/>
      <c r="B224" s="341" t="s">
        <v>247</v>
      </c>
      <c r="C224" s="317" t="s">
        <v>164</v>
      </c>
      <c r="D224" s="321"/>
      <c r="E224" s="321"/>
      <c r="F224" s="321"/>
      <c r="G224" s="321"/>
      <c r="H224" s="321"/>
      <c r="I224" s="321"/>
      <c r="J224" s="321"/>
      <c r="K224" s="321"/>
      <c r="L224" s="321"/>
      <c r="M224" s="321"/>
      <c r="N224" s="494"/>
      <c r="O224" s="321"/>
      <c r="P224" s="321"/>
      <c r="Q224" s="321"/>
      <c r="R224" s="321"/>
      <c r="S224" s="321"/>
      <c r="T224" s="321"/>
      <c r="U224" s="321"/>
      <c r="V224" s="321"/>
      <c r="W224" s="321"/>
      <c r="X224" s="321"/>
      <c r="Y224" s="437">
        <f>Y223</f>
        <v>0</v>
      </c>
      <c r="Z224" s="437">
        <f>Z223</f>
        <v>0</v>
      </c>
      <c r="AA224" s="437">
        <f t="shared" ref="AA224:AL224" si="62">AA223</f>
        <v>0</v>
      </c>
      <c r="AB224" s="437">
        <f t="shared" si="62"/>
        <v>0</v>
      </c>
      <c r="AC224" s="437">
        <f t="shared" si="62"/>
        <v>0</v>
      </c>
      <c r="AD224" s="437">
        <f t="shared" si="62"/>
        <v>0</v>
      </c>
      <c r="AE224" s="437">
        <f t="shared" si="62"/>
        <v>0</v>
      </c>
      <c r="AF224" s="437">
        <f t="shared" si="62"/>
        <v>0</v>
      </c>
      <c r="AG224" s="437">
        <f t="shared" si="62"/>
        <v>0</v>
      </c>
      <c r="AH224" s="437">
        <f t="shared" si="62"/>
        <v>0</v>
      </c>
      <c r="AI224" s="437">
        <f t="shared" si="62"/>
        <v>0</v>
      </c>
      <c r="AJ224" s="437">
        <f t="shared" si="62"/>
        <v>0</v>
      </c>
      <c r="AK224" s="437">
        <f t="shared" si="62"/>
        <v>0</v>
      </c>
      <c r="AL224" s="437">
        <f t="shared" si="62"/>
        <v>0</v>
      </c>
      <c r="AM224" s="540"/>
    </row>
    <row r="225" spans="1:39" s="309" customFormat="1" ht="15" outlineLevel="1">
      <c r="A225" s="544"/>
      <c r="B225" s="341"/>
      <c r="C225" s="331"/>
      <c r="D225" s="317"/>
      <c r="E225" s="317"/>
      <c r="F225" s="317"/>
      <c r="G225" s="317"/>
      <c r="H225" s="317"/>
      <c r="I225" s="317"/>
      <c r="J225" s="317"/>
      <c r="K225" s="317"/>
      <c r="L225" s="317"/>
      <c r="M225" s="317"/>
      <c r="N225" s="317"/>
      <c r="O225" s="317"/>
      <c r="P225" s="317"/>
      <c r="Q225" s="317"/>
      <c r="R225" s="317"/>
      <c r="S225" s="317"/>
      <c r="T225" s="317"/>
      <c r="U225" s="317"/>
      <c r="V225" s="317"/>
      <c r="W225" s="317"/>
      <c r="X225" s="317"/>
      <c r="Y225" s="438"/>
      <c r="Z225" s="438"/>
      <c r="AA225" s="438"/>
      <c r="AB225" s="438"/>
      <c r="AC225" s="438"/>
      <c r="AD225" s="438"/>
      <c r="AE225" s="438"/>
      <c r="AF225" s="438"/>
      <c r="AG225" s="438"/>
      <c r="AH225" s="438"/>
      <c r="AI225" s="438"/>
      <c r="AJ225" s="438"/>
      <c r="AK225" s="438"/>
      <c r="AL225" s="438"/>
      <c r="AM225" s="332"/>
    </row>
    <row r="226" spans="1:39" s="309" customFormat="1" ht="15" outlineLevel="1">
      <c r="A226" s="544">
        <v>25</v>
      </c>
      <c r="B226" s="340" t="s">
        <v>21</v>
      </c>
      <c r="C226" s="317" t="s">
        <v>25</v>
      </c>
      <c r="D226" s="321"/>
      <c r="E226" s="321"/>
      <c r="F226" s="321"/>
      <c r="G226" s="321"/>
      <c r="H226" s="321"/>
      <c r="I226" s="321"/>
      <c r="J226" s="321"/>
      <c r="K226" s="321"/>
      <c r="L226" s="321"/>
      <c r="M226" s="321"/>
      <c r="N226" s="321">
        <v>0</v>
      </c>
      <c r="O226" s="321"/>
      <c r="P226" s="321"/>
      <c r="Q226" s="321"/>
      <c r="R226" s="321"/>
      <c r="S226" s="321"/>
      <c r="T226" s="321"/>
      <c r="U226" s="321"/>
      <c r="V226" s="321"/>
      <c r="W226" s="321"/>
      <c r="X226" s="321"/>
      <c r="Y226" s="441"/>
      <c r="Z226" s="441"/>
      <c r="AA226" s="441"/>
      <c r="AB226" s="441"/>
      <c r="AC226" s="441"/>
      <c r="AD226" s="441"/>
      <c r="AE226" s="441"/>
      <c r="AF226" s="441"/>
      <c r="AG226" s="441"/>
      <c r="AH226" s="441"/>
      <c r="AI226" s="441"/>
      <c r="AJ226" s="441"/>
      <c r="AK226" s="441"/>
      <c r="AL226" s="441"/>
      <c r="AM226" s="322">
        <f>SUM(Y226:AL226)</f>
        <v>0</v>
      </c>
    </row>
    <row r="227" spans="1:39" s="309" customFormat="1" ht="15" outlineLevel="1">
      <c r="A227" s="544"/>
      <c r="B227" s="341" t="s">
        <v>247</v>
      </c>
      <c r="C227" s="317" t="s">
        <v>164</v>
      </c>
      <c r="D227" s="321"/>
      <c r="E227" s="321"/>
      <c r="F227" s="321"/>
      <c r="G227" s="321"/>
      <c r="H227" s="321"/>
      <c r="I227" s="321"/>
      <c r="J227" s="321"/>
      <c r="K227" s="321"/>
      <c r="L227" s="321"/>
      <c r="M227" s="321"/>
      <c r="N227" s="321">
        <f>N226</f>
        <v>0</v>
      </c>
      <c r="O227" s="321"/>
      <c r="P227" s="321"/>
      <c r="Q227" s="321"/>
      <c r="R227" s="321"/>
      <c r="S227" s="321"/>
      <c r="T227" s="321"/>
      <c r="U227" s="321"/>
      <c r="V227" s="321"/>
      <c r="W227" s="321"/>
      <c r="X227" s="321"/>
      <c r="Y227" s="437">
        <f>Y226</f>
        <v>0</v>
      </c>
      <c r="Z227" s="437">
        <f>Z226</f>
        <v>0</v>
      </c>
      <c r="AA227" s="437">
        <f t="shared" ref="AA227:AL227" si="63">AA226</f>
        <v>0</v>
      </c>
      <c r="AB227" s="437">
        <f t="shared" si="63"/>
        <v>0</v>
      </c>
      <c r="AC227" s="437">
        <f t="shared" si="63"/>
        <v>0</v>
      </c>
      <c r="AD227" s="437">
        <f t="shared" si="63"/>
        <v>0</v>
      </c>
      <c r="AE227" s="437">
        <f t="shared" si="63"/>
        <v>0</v>
      </c>
      <c r="AF227" s="437">
        <f t="shared" si="63"/>
        <v>0</v>
      </c>
      <c r="AG227" s="437">
        <f t="shared" si="63"/>
        <v>0</v>
      </c>
      <c r="AH227" s="437">
        <f t="shared" si="63"/>
        <v>0</v>
      </c>
      <c r="AI227" s="437">
        <f t="shared" si="63"/>
        <v>0</v>
      </c>
      <c r="AJ227" s="437">
        <f t="shared" si="63"/>
        <v>0</v>
      </c>
      <c r="AK227" s="437">
        <f t="shared" si="63"/>
        <v>0</v>
      </c>
      <c r="AL227" s="437">
        <f t="shared" si="63"/>
        <v>0</v>
      </c>
      <c r="AM227" s="540"/>
    </row>
    <row r="228" spans="1:39" s="309" customFormat="1" ht="15" outlineLevel="1">
      <c r="A228" s="544"/>
      <c r="B228" s="340"/>
      <c r="C228" s="338"/>
      <c r="D228" s="317"/>
      <c r="E228" s="317"/>
      <c r="F228" s="317"/>
      <c r="G228" s="317"/>
      <c r="H228" s="317"/>
      <c r="I228" s="317"/>
      <c r="J228" s="317"/>
      <c r="K228" s="317"/>
      <c r="L228" s="317"/>
      <c r="M228" s="317"/>
      <c r="N228" s="317"/>
      <c r="O228" s="317"/>
      <c r="P228" s="317"/>
      <c r="Q228" s="317"/>
      <c r="R228" s="317"/>
      <c r="S228" s="317"/>
      <c r="T228" s="317"/>
      <c r="U228" s="317"/>
      <c r="V228" s="317"/>
      <c r="W228" s="317"/>
      <c r="X228" s="317"/>
      <c r="Y228" s="442"/>
      <c r="Z228" s="443"/>
      <c r="AA228" s="442"/>
      <c r="AB228" s="442"/>
      <c r="AC228" s="442"/>
      <c r="AD228" s="442"/>
      <c r="AE228" s="442"/>
      <c r="AF228" s="442"/>
      <c r="AG228" s="442"/>
      <c r="AH228" s="442"/>
      <c r="AI228" s="442"/>
      <c r="AJ228" s="442"/>
      <c r="AK228" s="442"/>
      <c r="AL228" s="442"/>
      <c r="AM228" s="339"/>
    </row>
    <row r="229" spans="1:39" ht="15.75" outlineLevel="1">
      <c r="A229" s="545"/>
      <c r="B229" s="314" t="s">
        <v>15</v>
      </c>
      <c r="C229" s="346"/>
      <c r="D229" s="316"/>
      <c r="E229" s="315"/>
      <c r="F229" s="315"/>
      <c r="G229" s="315"/>
      <c r="H229" s="315"/>
      <c r="I229" s="315"/>
      <c r="J229" s="315"/>
      <c r="K229" s="315"/>
      <c r="L229" s="315"/>
      <c r="M229" s="315"/>
      <c r="N229" s="317"/>
      <c r="O229" s="315"/>
      <c r="P229" s="315"/>
      <c r="Q229" s="315"/>
      <c r="R229" s="315"/>
      <c r="S229" s="315"/>
      <c r="T229" s="315"/>
      <c r="U229" s="315"/>
      <c r="V229" s="315"/>
      <c r="W229" s="315"/>
      <c r="X229" s="315"/>
      <c r="Y229" s="440"/>
      <c r="Z229" s="440"/>
      <c r="AA229" s="440"/>
      <c r="AB229" s="440"/>
      <c r="AC229" s="440"/>
      <c r="AD229" s="440"/>
      <c r="AE229" s="440"/>
      <c r="AF229" s="440"/>
      <c r="AG229" s="440"/>
      <c r="AH229" s="440"/>
      <c r="AI229" s="440"/>
      <c r="AJ229" s="440"/>
      <c r="AK229" s="440"/>
      <c r="AL229" s="440"/>
      <c r="AM229" s="318"/>
    </row>
    <row r="230" spans="1:39" ht="15" outlineLevel="1">
      <c r="A230" s="544">
        <v>26</v>
      </c>
      <c r="B230" s="347" t="s">
        <v>16</v>
      </c>
      <c r="C230" s="317" t="s">
        <v>25</v>
      </c>
      <c r="D230" s="321"/>
      <c r="E230" s="321"/>
      <c r="F230" s="321"/>
      <c r="G230" s="321"/>
      <c r="H230" s="321"/>
      <c r="I230" s="321"/>
      <c r="J230" s="321"/>
      <c r="K230" s="321"/>
      <c r="L230" s="321"/>
      <c r="M230" s="321"/>
      <c r="N230" s="321">
        <v>12</v>
      </c>
      <c r="O230" s="321"/>
      <c r="P230" s="321"/>
      <c r="Q230" s="321"/>
      <c r="R230" s="321"/>
      <c r="S230" s="321"/>
      <c r="T230" s="321"/>
      <c r="U230" s="321"/>
      <c r="V230" s="321"/>
      <c r="W230" s="321"/>
      <c r="X230" s="321"/>
      <c r="Y230" s="452"/>
      <c r="Z230" s="441"/>
      <c r="AA230" s="495"/>
      <c r="AB230" s="441"/>
      <c r="AC230" s="441"/>
      <c r="AD230" s="441"/>
      <c r="AE230" s="441"/>
      <c r="AF230" s="441"/>
      <c r="AG230" s="441"/>
      <c r="AH230" s="441"/>
      <c r="AI230" s="441"/>
      <c r="AJ230" s="441"/>
      <c r="AK230" s="441"/>
      <c r="AL230" s="441"/>
      <c r="AM230" s="322">
        <f>SUM(Y230:AL230)</f>
        <v>0</v>
      </c>
    </row>
    <row r="231" spans="1:39" ht="15" outlineLevel="1">
      <c r="B231" s="320" t="s">
        <v>247</v>
      </c>
      <c r="C231" s="317" t="s">
        <v>164</v>
      </c>
      <c r="D231" s="321"/>
      <c r="E231" s="321"/>
      <c r="F231" s="321"/>
      <c r="G231" s="321"/>
      <c r="H231" s="321"/>
      <c r="I231" s="321"/>
      <c r="J231" s="321"/>
      <c r="K231" s="321"/>
      <c r="L231" s="321"/>
      <c r="M231" s="321"/>
      <c r="N231" s="321">
        <f>N230</f>
        <v>12</v>
      </c>
      <c r="O231" s="321"/>
      <c r="P231" s="321"/>
      <c r="Q231" s="321"/>
      <c r="R231" s="321"/>
      <c r="S231" s="321"/>
      <c r="T231" s="321"/>
      <c r="U231" s="321"/>
      <c r="V231" s="321"/>
      <c r="W231" s="321"/>
      <c r="X231" s="321"/>
      <c r="Y231" s="437">
        <f>Y230</f>
        <v>0</v>
      </c>
      <c r="Z231" s="437">
        <f>Z230</f>
        <v>0</v>
      </c>
      <c r="AA231" s="437">
        <f t="shared" ref="AA231:AL231" si="64">AA230</f>
        <v>0</v>
      </c>
      <c r="AB231" s="437">
        <f t="shared" si="64"/>
        <v>0</v>
      </c>
      <c r="AC231" s="437">
        <f t="shared" si="64"/>
        <v>0</v>
      </c>
      <c r="AD231" s="437">
        <f t="shared" si="64"/>
        <v>0</v>
      </c>
      <c r="AE231" s="437">
        <f t="shared" si="64"/>
        <v>0</v>
      </c>
      <c r="AF231" s="437">
        <f t="shared" si="64"/>
        <v>0</v>
      </c>
      <c r="AG231" s="437">
        <f t="shared" si="64"/>
        <v>0</v>
      </c>
      <c r="AH231" s="437">
        <f t="shared" si="64"/>
        <v>0</v>
      </c>
      <c r="AI231" s="437">
        <f t="shared" si="64"/>
        <v>0</v>
      </c>
      <c r="AJ231" s="437">
        <f t="shared" si="64"/>
        <v>0</v>
      </c>
      <c r="AK231" s="437">
        <f t="shared" si="64"/>
        <v>0</v>
      </c>
      <c r="AL231" s="437">
        <f t="shared" si="64"/>
        <v>0</v>
      </c>
      <c r="AM231" s="540"/>
    </row>
    <row r="232" spans="1:39" ht="15" outlineLevel="1">
      <c r="A232" s="547"/>
      <c r="B232" s="348"/>
      <c r="C232" s="317"/>
      <c r="D232" s="317"/>
      <c r="E232" s="317"/>
      <c r="F232" s="317"/>
      <c r="G232" s="317"/>
      <c r="H232" s="317"/>
      <c r="I232" s="317"/>
      <c r="J232" s="317"/>
      <c r="K232" s="317"/>
      <c r="L232" s="317"/>
      <c r="M232" s="317"/>
      <c r="N232" s="317"/>
      <c r="O232" s="317"/>
      <c r="P232" s="317"/>
      <c r="Q232" s="317"/>
      <c r="R232" s="317"/>
      <c r="S232" s="317"/>
      <c r="T232" s="317"/>
      <c r="U232" s="317"/>
      <c r="V232" s="317"/>
      <c r="W232" s="317"/>
      <c r="X232" s="317"/>
      <c r="Y232" s="449"/>
      <c r="Z232" s="450"/>
      <c r="AA232" s="450"/>
      <c r="AB232" s="450"/>
      <c r="AC232" s="450"/>
      <c r="AD232" s="450"/>
      <c r="AE232" s="450"/>
      <c r="AF232" s="450"/>
      <c r="AG232" s="450"/>
      <c r="AH232" s="450"/>
      <c r="AI232" s="450"/>
      <c r="AJ232" s="450"/>
      <c r="AK232" s="450"/>
      <c r="AL232" s="450"/>
      <c r="AM232" s="323"/>
    </row>
    <row r="233" spans="1:39" ht="15" outlineLevel="1">
      <c r="A233" s="544">
        <v>27</v>
      </c>
      <c r="B233" s="347" t="s">
        <v>17</v>
      </c>
      <c r="C233" s="317" t="s">
        <v>25</v>
      </c>
      <c r="D233" s="321">
        <v>418130</v>
      </c>
      <c r="E233" s="321">
        <f>+'7-b.  2012'!AY36</f>
        <v>418129.97029999999</v>
      </c>
      <c r="F233" s="321">
        <f>+'7-b.  2012'!AZ36</f>
        <v>418129.97029999999</v>
      </c>
      <c r="G233" s="321">
        <f>+'7-b.  2012'!BA36</f>
        <v>418129.97029999999</v>
      </c>
      <c r="H233" s="321">
        <f>+'7-b.  2012'!BB36</f>
        <v>418129.97029999999</v>
      </c>
      <c r="I233" s="321">
        <f>+'7-b.  2012'!BC36</f>
        <v>418129.97029999999</v>
      </c>
      <c r="J233" s="321">
        <f>+'7-b.  2012'!BD36</f>
        <v>418129.97029999999</v>
      </c>
      <c r="K233" s="321">
        <f>+'7-b.  2012'!BE36</f>
        <v>418129.97029999999</v>
      </c>
      <c r="L233" s="321">
        <f>+'7-b.  2012'!BF36</f>
        <v>418129.97029999999</v>
      </c>
      <c r="M233" s="321">
        <f>+'7-b.  2012'!BG36</f>
        <v>418129.97029999999</v>
      </c>
      <c r="N233" s="321">
        <v>12</v>
      </c>
      <c r="O233" s="321">
        <v>189</v>
      </c>
      <c r="P233" s="321">
        <f>+'7-b.  2012'!T36</f>
        <v>189.02893</v>
      </c>
      <c r="Q233" s="321">
        <f>+'7-b.  2012'!U36</f>
        <v>189.02893</v>
      </c>
      <c r="R233" s="321">
        <f>+'7-b.  2012'!V36</f>
        <v>189.02893</v>
      </c>
      <c r="S233" s="321">
        <f>+'7-b.  2012'!W36</f>
        <v>189.02893</v>
      </c>
      <c r="T233" s="321">
        <f>+'7-b.  2012'!X36</f>
        <v>189.02893</v>
      </c>
      <c r="U233" s="321">
        <f>+'7-b.  2012'!Y36</f>
        <v>189.02893</v>
      </c>
      <c r="V233" s="321">
        <f>+'7-b.  2012'!Z36</f>
        <v>189.02893</v>
      </c>
      <c r="W233" s="321">
        <f>+'7-b.  2012'!AA36</f>
        <v>189.02893</v>
      </c>
      <c r="X233" s="321">
        <f>+'7-b.  2012'!AB36</f>
        <v>189.02893</v>
      </c>
      <c r="Y233" s="452"/>
      <c r="Z233" s="441"/>
      <c r="AA233" s="441">
        <v>0.5</v>
      </c>
      <c r="AB233" s="441">
        <v>0.5</v>
      </c>
      <c r="AC233" s="441"/>
      <c r="AD233" s="441"/>
      <c r="AE233" s="441"/>
      <c r="AF233" s="441"/>
      <c r="AG233" s="441"/>
      <c r="AH233" s="441"/>
      <c r="AI233" s="441"/>
      <c r="AJ233" s="441"/>
      <c r="AK233" s="441"/>
      <c r="AL233" s="441"/>
      <c r="AM233" s="322">
        <f>SUM(Y233:AL233)</f>
        <v>1</v>
      </c>
    </row>
    <row r="234" spans="1:39" ht="15" outlineLevel="1">
      <c r="B234" s="320" t="s">
        <v>247</v>
      </c>
      <c r="C234" s="317" t="s">
        <v>164</v>
      </c>
      <c r="D234" s="321"/>
      <c r="E234" s="321"/>
      <c r="F234" s="321"/>
      <c r="G234" s="321"/>
      <c r="H234" s="321"/>
      <c r="I234" s="321"/>
      <c r="J234" s="321"/>
      <c r="K234" s="321"/>
      <c r="L234" s="321"/>
      <c r="M234" s="321"/>
      <c r="N234" s="321">
        <f>N233</f>
        <v>12</v>
      </c>
      <c r="O234" s="321"/>
      <c r="P234" s="321"/>
      <c r="Q234" s="321"/>
      <c r="R234" s="321"/>
      <c r="S234" s="321"/>
      <c r="T234" s="321"/>
      <c r="U234" s="321"/>
      <c r="V234" s="321"/>
      <c r="W234" s="321"/>
      <c r="X234" s="321"/>
      <c r="Y234" s="437">
        <f>Y233</f>
        <v>0</v>
      </c>
      <c r="Z234" s="437">
        <f>Z233</f>
        <v>0</v>
      </c>
      <c r="AA234" s="437">
        <f t="shared" ref="AA234:AL234" si="65">AA233</f>
        <v>0.5</v>
      </c>
      <c r="AB234" s="437">
        <f t="shared" si="65"/>
        <v>0.5</v>
      </c>
      <c r="AC234" s="437">
        <f t="shared" si="65"/>
        <v>0</v>
      </c>
      <c r="AD234" s="437">
        <f t="shared" si="65"/>
        <v>0</v>
      </c>
      <c r="AE234" s="437">
        <f t="shared" si="65"/>
        <v>0</v>
      </c>
      <c r="AF234" s="437">
        <f t="shared" si="65"/>
        <v>0</v>
      </c>
      <c r="AG234" s="437">
        <f t="shared" si="65"/>
        <v>0</v>
      </c>
      <c r="AH234" s="437">
        <f t="shared" si="65"/>
        <v>0</v>
      </c>
      <c r="AI234" s="437">
        <f t="shared" si="65"/>
        <v>0</v>
      </c>
      <c r="AJ234" s="437">
        <f t="shared" si="65"/>
        <v>0</v>
      </c>
      <c r="AK234" s="437">
        <f t="shared" si="65"/>
        <v>0</v>
      </c>
      <c r="AL234" s="437">
        <f t="shared" si="65"/>
        <v>0</v>
      </c>
      <c r="AM234" s="540"/>
    </row>
    <row r="235" spans="1:39" ht="15.75" outlineLevel="1">
      <c r="A235" s="547"/>
      <c r="B235" s="349"/>
      <c r="C235" s="326"/>
      <c r="D235" s="317"/>
      <c r="E235" s="317"/>
      <c r="F235" s="317"/>
      <c r="G235" s="317"/>
      <c r="H235" s="317"/>
      <c r="I235" s="317"/>
      <c r="J235" s="317"/>
      <c r="K235" s="317"/>
      <c r="L235" s="317"/>
      <c r="M235" s="317"/>
      <c r="N235" s="326"/>
      <c r="O235" s="317"/>
      <c r="P235" s="317"/>
      <c r="Q235" s="317"/>
      <c r="R235" s="317"/>
      <c r="S235" s="317"/>
      <c r="T235" s="317"/>
      <c r="U235" s="317"/>
      <c r="V235" s="317"/>
      <c r="W235" s="317"/>
      <c r="X235" s="317"/>
      <c r="Y235" s="438"/>
      <c r="Z235" s="438"/>
      <c r="AA235" s="438"/>
      <c r="AB235" s="438"/>
      <c r="AC235" s="438"/>
      <c r="AD235" s="438"/>
      <c r="AE235" s="438"/>
      <c r="AF235" s="438"/>
      <c r="AG235" s="438"/>
      <c r="AH235" s="438"/>
      <c r="AI235" s="438"/>
      <c r="AJ235" s="438"/>
      <c r="AK235" s="438"/>
      <c r="AL235" s="438"/>
      <c r="AM235" s="332"/>
    </row>
    <row r="236" spans="1:39" ht="15" outlineLevel="1">
      <c r="A236" s="544">
        <v>28</v>
      </c>
      <c r="B236" s="347" t="s">
        <v>18</v>
      </c>
      <c r="C236" s="317" t="s">
        <v>25</v>
      </c>
      <c r="D236" s="321"/>
      <c r="E236" s="321"/>
      <c r="F236" s="321"/>
      <c r="G236" s="321"/>
      <c r="H236" s="321"/>
      <c r="I236" s="321"/>
      <c r="J236" s="321"/>
      <c r="K236" s="321"/>
      <c r="L236" s="321"/>
      <c r="M236" s="321"/>
      <c r="N236" s="321">
        <v>0</v>
      </c>
      <c r="O236" s="321"/>
      <c r="P236" s="321"/>
      <c r="Q236" s="321"/>
      <c r="R236" s="321"/>
      <c r="S236" s="321"/>
      <c r="T236" s="321"/>
      <c r="U236" s="321"/>
      <c r="V236" s="321"/>
      <c r="W236" s="321"/>
      <c r="X236" s="321"/>
      <c r="Y236" s="452"/>
      <c r="Z236" s="441"/>
      <c r="AA236" s="441"/>
      <c r="AB236" s="441"/>
      <c r="AC236" s="441"/>
      <c r="AD236" s="441"/>
      <c r="AE236" s="441"/>
      <c r="AF236" s="441"/>
      <c r="AG236" s="441"/>
      <c r="AH236" s="441"/>
      <c r="AI236" s="441"/>
      <c r="AJ236" s="441"/>
      <c r="AK236" s="441"/>
      <c r="AL236" s="441"/>
      <c r="AM236" s="322">
        <f>SUM(Y236:AL236)</f>
        <v>0</v>
      </c>
    </row>
    <row r="237" spans="1:39" ht="15" outlineLevel="1">
      <c r="B237" s="320" t="s">
        <v>247</v>
      </c>
      <c r="C237" s="317" t="s">
        <v>164</v>
      </c>
      <c r="D237" s="321"/>
      <c r="E237" s="321"/>
      <c r="F237" s="321"/>
      <c r="G237" s="321"/>
      <c r="H237" s="321"/>
      <c r="I237" s="321"/>
      <c r="J237" s="321"/>
      <c r="K237" s="321"/>
      <c r="L237" s="321"/>
      <c r="M237" s="321"/>
      <c r="N237" s="321">
        <f>N236</f>
        <v>0</v>
      </c>
      <c r="O237" s="321"/>
      <c r="P237" s="321"/>
      <c r="Q237" s="321"/>
      <c r="R237" s="321"/>
      <c r="S237" s="321"/>
      <c r="T237" s="321"/>
      <c r="U237" s="321"/>
      <c r="V237" s="321"/>
      <c r="W237" s="321"/>
      <c r="X237" s="321"/>
      <c r="Y237" s="437">
        <f>Y236</f>
        <v>0</v>
      </c>
      <c r="Z237" s="437">
        <f>Z236</f>
        <v>0</v>
      </c>
      <c r="AA237" s="437">
        <f t="shared" ref="AA237:AL237" si="66">AA236</f>
        <v>0</v>
      </c>
      <c r="AB237" s="437">
        <f t="shared" si="66"/>
        <v>0</v>
      </c>
      <c r="AC237" s="437">
        <f t="shared" si="66"/>
        <v>0</v>
      </c>
      <c r="AD237" s="437">
        <f t="shared" si="66"/>
        <v>0</v>
      </c>
      <c r="AE237" s="437">
        <f t="shared" si="66"/>
        <v>0</v>
      </c>
      <c r="AF237" s="437">
        <f t="shared" si="66"/>
        <v>0</v>
      </c>
      <c r="AG237" s="437">
        <f t="shared" si="66"/>
        <v>0</v>
      </c>
      <c r="AH237" s="437">
        <f t="shared" si="66"/>
        <v>0</v>
      </c>
      <c r="AI237" s="437">
        <f t="shared" si="66"/>
        <v>0</v>
      </c>
      <c r="AJ237" s="437">
        <f t="shared" si="66"/>
        <v>0</v>
      </c>
      <c r="AK237" s="437">
        <f t="shared" si="66"/>
        <v>0</v>
      </c>
      <c r="AL237" s="437">
        <f t="shared" si="66"/>
        <v>0</v>
      </c>
      <c r="AM237" s="540"/>
    </row>
    <row r="238" spans="1:39" ht="15" outlineLevel="1">
      <c r="A238" s="547"/>
      <c r="B238" s="348"/>
      <c r="C238" s="317"/>
      <c r="D238" s="317"/>
      <c r="E238" s="317"/>
      <c r="F238" s="317"/>
      <c r="G238" s="317"/>
      <c r="H238" s="317"/>
      <c r="I238" s="317"/>
      <c r="J238" s="317"/>
      <c r="K238" s="317"/>
      <c r="L238" s="317"/>
      <c r="M238" s="317"/>
      <c r="N238" s="317"/>
      <c r="O238" s="317"/>
      <c r="P238" s="317"/>
      <c r="Q238" s="317"/>
      <c r="R238" s="317"/>
      <c r="S238" s="317"/>
      <c r="T238" s="317"/>
      <c r="U238" s="317"/>
      <c r="V238" s="317"/>
      <c r="W238" s="317"/>
      <c r="X238" s="317"/>
      <c r="Y238" s="438"/>
      <c r="Z238" s="438"/>
      <c r="AA238" s="438"/>
      <c r="AB238" s="438"/>
      <c r="AC238" s="438"/>
      <c r="AD238" s="438"/>
      <c r="AE238" s="438"/>
      <c r="AF238" s="438"/>
      <c r="AG238" s="438"/>
      <c r="AH238" s="438"/>
      <c r="AI238" s="438"/>
      <c r="AJ238" s="438"/>
      <c r="AK238" s="438"/>
      <c r="AL238" s="438"/>
      <c r="AM238" s="332"/>
    </row>
    <row r="239" spans="1:39" ht="15" outlineLevel="1">
      <c r="A239" s="544">
        <v>29</v>
      </c>
      <c r="B239" s="350" t="s">
        <v>19</v>
      </c>
      <c r="C239" s="317" t="s">
        <v>25</v>
      </c>
      <c r="D239" s="321"/>
      <c r="E239" s="321"/>
      <c r="F239" s="321"/>
      <c r="G239" s="321"/>
      <c r="H239" s="321"/>
      <c r="I239" s="321"/>
      <c r="J239" s="321"/>
      <c r="K239" s="321"/>
      <c r="L239" s="321"/>
      <c r="M239" s="321"/>
      <c r="N239" s="321">
        <v>0</v>
      </c>
      <c r="O239" s="321"/>
      <c r="P239" s="321"/>
      <c r="Q239" s="321"/>
      <c r="R239" s="321"/>
      <c r="S239" s="321"/>
      <c r="T239" s="321"/>
      <c r="U239" s="321"/>
      <c r="V239" s="321"/>
      <c r="W239" s="321"/>
      <c r="X239" s="321"/>
      <c r="Y239" s="452"/>
      <c r="Z239" s="441"/>
      <c r="AA239" s="441"/>
      <c r="AB239" s="441"/>
      <c r="AC239" s="441"/>
      <c r="AD239" s="441"/>
      <c r="AE239" s="441"/>
      <c r="AF239" s="441"/>
      <c r="AG239" s="441"/>
      <c r="AH239" s="441"/>
      <c r="AI239" s="441"/>
      <c r="AJ239" s="441"/>
      <c r="AK239" s="441"/>
      <c r="AL239" s="441"/>
      <c r="AM239" s="322">
        <f>SUM(Y239:AL239)</f>
        <v>0</v>
      </c>
    </row>
    <row r="240" spans="1:39" ht="15" outlineLevel="1">
      <c r="B240" s="350" t="s">
        <v>247</v>
      </c>
      <c r="C240" s="317" t="s">
        <v>164</v>
      </c>
      <c r="D240" s="321"/>
      <c r="E240" s="321"/>
      <c r="F240" s="321"/>
      <c r="G240" s="321"/>
      <c r="H240" s="321"/>
      <c r="I240" s="321"/>
      <c r="J240" s="321"/>
      <c r="K240" s="321"/>
      <c r="L240" s="321"/>
      <c r="M240" s="321"/>
      <c r="N240" s="321">
        <f>N239</f>
        <v>0</v>
      </c>
      <c r="O240" s="321"/>
      <c r="P240" s="321"/>
      <c r="Q240" s="321"/>
      <c r="R240" s="321"/>
      <c r="S240" s="321"/>
      <c r="T240" s="321"/>
      <c r="U240" s="321"/>
      <c r="V240" s="321"/>
      <c r="W240" s="321"/>
      <c r="X240" s="321"/>
      <c r="Y240" s="437">
        <f>Y239</f>
        <v>0</v>
      </c>
      <c r="Z240" s="437">
        <f t="shared" ref="Z240:AL240" si="67">Z239</f>
        <v>0</v>
      </c>
      <c r="AA240" s="437">
        <f t="shared" si="67"/>
        <v>0</v>
      </c>
      <c r="AB240" s="437">
        <f t="shared" si="67"/>
        <v>0</v>
      </c>
      <c r="AC240" s="437">
        <f t="shared" si="67"/>
        <v>0</v>
      </c>
      <c r="AD240" s="437">
        <f t="shared" si="67"/>
        <v>0</v>
      </c>
      <c r="AE240" s="437">
        <f t="shared" si="67"/>
        <v>0</v>
      </c>
      <c r="AF240" s="437">
        <f t="shared" si="67"/>
        <v>0</v>
      </c>
      <c r="AG240" s="437">
        <f t="shared" si="67"/>
        <v>0</v>
      </c>
      <c r="AH240" s="437">
        <f t="shared" si="67"/>
        <v>0</v>
      </c>
      <c r="AI240" s="437">
        <f t="shared" si="67"/>
        <v>0</v>
      </c>
      <c r="AJ240" s="437">
        <f t="shared" si="67"/>
        <v>0</v>
      </c>
      <c r="AK240" s="437">
        <f t="shared" si="67"/>
        <v>0</v>
      </c>
      <c r="AL240" s="437">
        <f t="shared" si="67"/>
        <v>0</v>
      </c>
      <c r="AM240" s="540"/>
    </row>
    <row r="241" spans="1:39" ht="15" outlineLevel="1">
      <c r="B241" s="350"/>
      <c r="C241" s="317"/>
      <c r="D241" s="317"/>
      <c r="E241" s="317"/>
      <c r="F241" s="317"/>
      <c r="G241" s="317"/>
      <c r="H241" s="317"/>
      <c r="I241" s="317"/>
      <c r="J241" s="317"/>
      <c r="K241" s="317"/>
      <c r="L241" s="317"/>
      <c r="M241" s="317"/>
      <c r="N241" s="317"/>
      <c r="O241" s="317"/>
      <c r="P241" s="317"/>
      <c r="Q241" s="317"/>
      <c r="R241" s="317"/>
      <c r="S241" s="317"/>
      <c r="T241" s="317"/>
      <c r="U241" s="317"/>
      <c r="V241" s="317"/>
      <c r="W241" s="317"/>
      <c r="X241" s="317"/>
      <c r="Y241" s="449"/>
      <c r="Z241" s="449"/>
      <c r="AA241" s="449"/>
      <c r="AB241" s="449"/>
      <c r="AC241" s="449"/>
      <c r="AD241" s="449"/>
      <c r="AE241" s="449"/>
      <c r="AF241" s="449"/>
      <c r="AG241" s="449"/>
      <c r="AH241" s="449"/>
      <c r="AI241" s="449"/>
      <c r="AJ241" s="449"/>
      <c r="AK241" s="449"/>
      <c r="AL241" s="449"/>
      <c r="AM241" s="339"/>
    </row>
    <row r="242" spans="1:39" s="309" customFormat="1" ht="15" outlineLevel="1">
      <c r="A242" s="544">
        <v>30</v>
      </c>
      <c r="B242" s="350" t="s">
        <v>502</v>
      </c>
      <c r="C242" s="317" t="s">
        <v>25</v>
      </c>
      <c r="D242" s="321"/>
      <c r="E242" s="321"/>
      <c r="F242" s="321"/>
      <c r="G242" s="321"/>
      <c r="H242" s="321"/>
      <c r="I242" s="321"/>
      <c r="J242" s="321"/>
      <c r="K242" s="321"/>
      <c r="L242" s="321"/>
      <c r="M242" s="321"/>
      <c r="N242" s="321">
        <v>0</v>
      </c>
      <c r="O242" s="321"/>
      <c r="P242" s="321"/>
      <c r="Q242" s="321"/>
      <c r="R242" s="321"/>
      <c r="S242" s="321"/>
      <c r="T242" s="321"/>
      <c r="U242" s="321"/>
      <c r="V242" s="321"/>
      <c r="W242" s="321"/>
      <c r="X242" s="321"/>
      <c r="Y242" s="436"/>
      <c r="Z242" s="436"/>
      <c r="AA242" s="436"/>
      <c r="AB242" s="436"/>
      <c r="AC242" s="436"/>
      <c r="AD242" s="436"/>
      <c r="AE242" s="436"/>
      <c r="AF242" s="436"/>
      <c r="AG242" s="436"/>
      <c r="AH242" s="436"/>
      <c r="AI242" s="436"/>
      <c r="AJ242" s="436"/>
      <c r="AK242" s="436"/>
      <c r="AL242" s="436"/>
      <c r="AM242" s="322">
        <f>SUM(Y242:AL242)</f>
        <v>0</v>
      </c>
    </row>
    <row r="243" spans="1:39" s="309" customFormat="1" ht="15" outlineLevel="1">
      <c r="A243" s="544"/>
      <c r="B243" s="350" t="s">
        <v>247</v>
      </c>
      <c r="C243" s="317" t="s">
        <v>164</v>
      </c>
      <c r="D243" s="321"/>
      <c r="E243" s="321"/>
      <c r="F243" s="321"/>
      <c r="G243" s="321"/>
      <c r="H243" s="321"/>
      <c r="I243" s="321"/>
      <c r="J243" s="321"/>
      <c r="K243" s="321"/>
      <c r="L243" s="321"/>
      <c r="M243" s="321"/>
      <c r="N243" s="321">
        <f>N242</f>
        <v>0</v>
      </c>
      <c r="O243" s="321"/>
      <c r="P243" s="321"/>
      <c r="Q243" s="321"/>
      <c r="R243" s="321"/>
      <c r="S243" s="321"/>
      <c r="T243" s="321"/>
      <c r="U243" s="321"/>
      <c r="V243" s="321"/>
      <c r="W243" s="321"/>
      <c r="X243" s="321"/>
      <c r="Y243" s="437">
        <f>Y242</f>
        <v>0</v>
      </c>
      <c r="Z243" s="437">
        <f t="shared" ref="Z243:AL243" si="68">Z242</f>
        <v>0</v>
      </c>
      <c r="AA243" s="437">
        <f t="shared" si="68"/>
        <v>0</v>
      </c>
      <c r="AB243" s="437">
        <f t="shared" si="68"/>
        <v>0</v>
      </c>
      <c r="AC243" s="437">
        <f t="shared" si="68"/>
        <v>0</v>
      </c>
      <c r="AD243" s="437">
        <f t="shared" si="68"/>
        <v>0</v>
      </c>
      <c r="AE243" s="437">
        <f t="shared" si="68"/>
        <v>0</v>
      </c>
      <c r="AF243" s="437">
        <f t="shared" si="68"/>
        <v>0</v>
      </c>
      <c r="AG243" s="437">
        <f t="shared" si="68"/>
        <v>0</v>
      </c>
      <c r="AH243" s="437">
        <f t="shared" si="68"/>
        <v>0</v>
      </c>
      <c r="AI243" s="437">
        <f t="shared" si="68"/>
        <v>0</v>
      </c>
      <c r="AJ243" s="437">
        <f t="shared" si="68"/>
        <v>0</v>
      </c>
      <c r="AK243" s="437">
        <f t="shared" si="68"/>
        <v>0</v>
      </c>
      <c r="AL243" s="437">
        <f t="shared" si="68"/>
        <v>0</v>
      </c>
      <c r="AM243" s="540"/>
    </row>
    <row r="244" spans="1:39" s="309" customFormat="1" ht="15" outlineLevel="1">
      <c r="A244" s="544"/>
      <c r="B244" s="350"/>
      <c r="C244" s="317"/>
      <c r="D244" s="317"/>
      <c r="E244" s="317"/>
      <c r="F244" s="317"/>
      <c r="G244" s="317"/>
      <c r="H244" s="317"/>
      <c r="I244" s="317"/>
      <c r="J244" s="317"/>
      <c r="K244" s="317"/>
      <c r="L244" s="317"/>
      <c r="M244" s="317"/>
      <c r="N244" s="317"/>
      <c r="O244" s="317"/>
      <c r="P244" s="317"/>
      <c r="Q244" s="317"/>
      <c r="R244" s="317"/>
      <c r="S244" s="317"/>
      <c r="T244" s="317"/>
      <c r="U244" s="317"/>
      <c r="V244" s="317"/>
      <c r="W244" s="317"/>
      <c r="X244" s="317"/>
      <c r="Y244" s="438"/>
      <c r="Z244" s="438"/>
      <c r="AA244" s="438"/>
      <c r="AB244" s="438"/>
      <c r="AC244" s="438"/>
      <c r="AD244" s="438"/>
      <c r="AE244" s="438"/>
      <c r="AF244" s="438"/>
      <c r="AG244" s="438"/>
      <c r="AH244" s="438"/>
      <c r="AI244" s="438"/>
      <c r="AJ244" s="438"/>
      <c r="AK244" s="438"/>
      <c r="AL244" s="438"/>
      <c r="AM244" s="339"/>
    </row>
    <row r="245" spans="1:39" s="309" customFormat="1" ht="15.75" outlineLevel="1">
      <c r="A245" s="544"/>
      <c r="B245" s="314" t="s">
        <v>503</v>
      </c>
      <c r="C245" s="317"/>
      <c r="D245" s="317"/>
      <c r="E245" s="317"/>
      <c r="F245" s="317"/>
      <c r="G245" s="317"/>
      <c r="H245" s="317"/>
      <c r="I245" s="317"/>
      <c r="J245" s="317"/>
      <c r="K245" s="317"/>
      <c r="L245" s="317"/>
      <c r="M245" s="317"/>
      <c r="N245" s="317"/>
      <c r="O245" s="317"/>
      <c r="P245" s="317"/>
      <c r="Q245" s="317"/>
      <c r="R245" s="317"/>
      <c r="S245" s="317"/>
      <c r="T245" s="317"/>
      <c r="U245" s="317"/>
      <c r="V245" s="317"/>
      <c r="W245" s="317"/>
      <c r="X245" s="317"/>
      <c r="Y245" s="438"/>
      <c r="Z245" s="438"/>
      <c r="AA245" s="438"/>
      <c r="AB245" s="438"/>
      <c r="AC245" s="438"/>
      <c r="AD245" s="438"/>
      <c r="AE245" s="438"/>
      <c r="AF245" s="438"/>
      <c r="AG245" s="438"/>
      <c r="AH245" s="438"/>
      <c r="AI245" s="438"/>
      <c r="AJ245" s="438"/>
      <c r="AK245" s="438"/>
      <c r="AL245" s="438"/>
      <c r="AM245" s="339"/>
    </row>
    <row r="246" spans="1:39" s="309" customFormat="1" ht="15" outlineLevel="1">
      <c r="A246" s="544">
        <v>31</v>
      </c>
      <c r="B246" s="350" t="s">
        <v>504</v>
      </c>
      <c r="C246" s="317" t="s">
        <v>25</v>
      </c>
      <c r="D246" s="321"/>
      <c r="E246" s="321"/>
      <c r="F246" s="321"/>
      <c r="G246" s="321"/>
      <c r="H246" s="321"/>
      <c r="I246" s="321"/>
      <c r="J246" s="321"/>
      <c r="K246" s="321"/>
      <c r="L246" s="321"/>
      <c r="M246" s="321"/>
      <c r="N246" s="321">
        <v>0</v>
      </c>
      <c r="O246" s="321"/>
      <c r="P246" s="321"/>
      <c r="Q246" s="321"/>
      <c r="R246" s="321"/>
      <c r="S246" s="321"/>
      <c r="T246" s="321"/>
      <c r="U246" s="321"/>
      <c r="V246" s="321"/>
      <c r="W246" s="321"/>
      <c r="X246" s="321"/>
      <c r="Y246" s="436"/>
      <c r="Z246" s="436"/>
      <c r="AA246" s="436"/>
      <c r="AB246" s="436"/>
      <c r="AC246" s="436"/>
      <c r="AD246" s="436"/>
      <c r="AE246" s="436"/>
      <c r="AF246" s="436"/>
      <c r="AG246" s="436"/>
      <c r="AH246" s="436"/>
      <c r="AI246" s="436"/>
      <c r="AJ246" s="436"/>
      <c r="AK246" s="436"/>
      <c r="AL246" s="436"/>
      <c r="AM246" s="322">
        <f>SUM(Y246:AL246)</f>
        <v>0</v>
      </c>
    </row>
    <row r="247" spans="1:39" s="309" customFormat="1" ht="15" outlineLevel="1">
      <c r="A247" s="544"/>
      <c r="B247" s="350" t="s">
        <v>247</v>
      </c>
      <c r="C247" s="317" t="s">
        <v>164</v>
      </c>
      <c r="D247" s="321"/>
      <c r="E247" s="321"/>
      <c r="F247" s="321"/>
      <c r="G247" s="321"/>
      <c r="H247" s="321"/>
      <c r="I247" s="321"/>
      <c r="J247" s="321"/>
      <c r="K247" s="321"/>
      <c r="L247" s="321"/>
      <c r="M247" s="321"/>
      <c r="N247" s="321">
        <f>N246</f>
        <v>0</v>
      </c>
      <c r="O247" s="321"/>
      <c r="P247" s="321"/>
      <c r="Q247" s="321"/>
      <c r="R247" s="321"/>
      <c r="S247" s="321"/>
      <c r="T247" s="321"/>
      <c r="U247" s="321"/>
      <c r="V247" s="321"/>
      <c r="W247" s="321"/>
      <c r="X247" s="321"/>
      <c r="Y247" s="437">
        <f>Y246</f>
        <v>0</v>
      </c>
      <c r="Z247" s="437">
        <f t="shared" ref="Z247:AL247" si="69">Z246</f>
        <v>0</v>
      </c>
      <c r="AA247" s="437">
        <f t="shared" si="69"/>
        <v>0</v>
      </c>
      <c r="AB247" s="437">
        <f t="shared" si="69"/>
        <v>0</v>
      </c>
      <c r="AC247" s="437">
        <f t="shared" si="69"/>
        <v>0</v>
      </c>
      <c r="AD247" s="437">
        <f t="shared" si="69"/>
        <v>0</v>
      </c>
      <c r="AE247" s="437">
        <f t="shared" si="69"/>
        <v>0</v>
      </c>
      <c r="AF247" s="437">
        <f t="shared" si="69"/>
        <v>0</v>
      </c>
      <c r="AG247" s="437">
        <f t="shared" si="69"/>
        <v>0</v>
      </c>
      <c r="AH247" s="437">
        <f t="shared" si="69"/>
        <v>0</v>
      </c>
      <c r="AI247" s="437">
        <f t="shared" si="69"/>
        <v>0</v>
      </c>
      <c r="AJ247" s="437">
        <f t="shared" si="69"/>
        <v>0</v>
      </c>
      <c r="AK247" s="437">
        <f t="shared" si="69"/>
        <v>0</v>
      </c>
      <c r="AL247" s="437">
        <f t="shared" si="69"/>
        <v>0</v>
      </c>
      <c r="AM247" s="540"/>
    </row>
    <row r="248" spans="1:39" s="309" customFormat="1" ht="15" outlineLevel="1">
      <c r="A248" s="544"/>
      <c r="B248" s="350"/>
      <c r="C248" s="317"/>
      <c r="D248" s="317"/>
      <c r="E248" s="317"/>
      <c r="F248" s="317"/>
      <c r="G248" s="317"/>
      <c r="H248" s="317"/>
      <c r="I248" s="317"/>
      <c r="J248" s="317"/>
      <c r="K248" s="317"/>
      <c r="L248" s="317"/>
      <c r="M248" s="317"/>
      <c r="N248" s="317"/>
      <c r="O248" s="317"/>
      <c r="P248" s="317"/>
      <c r="Q248" s="317"/>
      <c r="R248" s="317"/>
      <c r="S248" s="317"/>
      <c r="T248" s="317"/>
      <c r="U248" s="317"/>
      <c r="V248" s="317"/>
      <c r="W248" s="317"/>
      <c r="X248" s="317"/>
      <c r="Y248" s="438"/>
      <c r="Z248" s="438"/>
      <c r="AA248" s="438"/>
      <c r="AB248" s="438"/>
      <c r="AC248" s="438"/>
      <c r="AD248" s="438"/>
      <c r="AE248" s="438"/>
      <c r="AF248" s="438"/>
      <c r="AG248" s="438"/>
      <c r="AH248" s="438"/>
      <c r="AI248" s="438"/>
      <c r="AJ248" s="438"/>
      <c r="AK248" s="438"/>
      <c r="AL248" s="438"/>
      <c r="AM248" s="339"/>
    </row>
    <row r="249" spans="1:39" s="309" customFormat="1" ht="15" outlineLevel="1">
      <c r="A249" s="544">
        <v>32</v>
      </c>
      <c r="B249" s="350" t="s">
        <v>505</v>
      </c>
      <c r="C249" s="317" t="s">
        <v>25</v>
      </c>
      <c r="D249" s="321"/>
      <c r="E249" s="321"/>
      <c r="F249" s="321"/>
      <c r="G249" s="321"/>
      <c r="H249" s="321"/>
      <c r="I249" s="321"/>
      <c r="J249" s="321"/>
      <c r="K249" s="321"/>
      <c r="L249" s="321"/>
      <c r="M249" s="321"/>
      <c r="N249" s="321">
        <v>0</v>
      </c>
      <c r="O249" s="321"/>
      <c r="P249" s="321"/>
      <c r="Q249" s="321"/>
      <c r="R249" s="321"/>
      <c r="S249" s="321"/>
      <c r="T249" s="321"/>
      <c r="U249" s="321"/>
      <c r="V249" s="321"/>
      <c r="W249" s="321"/>
      <c r="X249" s="321"/>
      <c r="Y249" s="436"/>
      <c r="Z249" s="436"/>
      <c r="AA249" s="436"/>
      <c r="AB249" s="436"/>
      <c r="AC249" s="436"/>
      <c r="AD249" s="436"/>
      <c r="AE249" s="436"/>
      <c r="AF249" s="436"/>
      <c r="AG249" s="436"/>
      <c r="AH249" s="436"/>
      <c r="AI249" s="436"/>
      <c r="AJ249" s="436"/>
      <c r="AK249" s="436"/>
      <c r="AL249" s="436"/>
      <c r="AM249" s="322">
        <f>SUM(Y249:AL249)</f>
        <v>0</v>
      </c>
    </row>
    <row r="250" spans="1:39" s="309" customFormat="1" ht="15" outlineLevel="1">
      <c r="A250" s="544"/>
      <c r="B250" s="350" t="s">
        <v>247</v>
      </c>
      <c r="C250" s="317" t="s">
        <v>164</v>
      </c>
      <c r="D250" s="321"/>
      <c r="E250" s="321"/>
      <c r="F250" s="321"/>
      <c r="G250" s="321"/>
      <c r="H250" s="321"/>
      <c r="I250" s="321"/>
      <c r="J250" s="321"/>
      <c r="K250" s="321"/>
      <c r="L250" s="321"/>
      <c r="M250" s="321"/>
      <c r="N250" s="321">
        <f>N249</f>
        <v>0</v>
      </c>
      <c r="O250" s="321"/>
      <c r="P250" s="321"/>
      <c r="Q250" s="321"/>
      <c r="R250" s="321"/>
      <c r="S250" s="321"/>
      <c r="T250" s="321"/>
      <c r="U250" s="321"/>
      <c r="V250" s="321"/>
      <c r="W250" s="321"/>
      <c r="X250" s="321"/>
      <c r="Y250" s="437">
        <f>Y249</f>
        <v>0</v>
      </c>
      <c r="Z250" s="437">
        <f t="shared" ref="Z250:AL250" si="70">Z249</f>
        <v>0</v>
      </c>
      <c r="AA250" s="437">
        <f t="shared" si="70"/>
        <v>0</v>
      </c>
      <c r="AB250" s="437">
        <f t="shared" si="70"/>
        <v>0</v>
      </c>
      <c r="AC250" s="437">
        <f t="shared" si="70"/>
        <v>0</v>
      </c>
      <c r="AD250" s="437">
        <f t="shared" si="70"/>
        <v>0</v>
      </c>
      <c r="AE250" s="437">
        <f t="shared" si="70"/>
        <v>0</v>
      </c>
      <c r="AF250" s="437">
        <f t="shared" si="70"/>
        <v>0</v>
      </c>
      <c r="AG250" s="437">
        <f t="shared" si="70"/>
        <v>0</v>
      </c>
      <c r="AH250" s="437">
        <f t="shared" si="70"/>
        <v>0</v>
      </c>
      <c r="AI250" s="437">
        <f t="shared" si="70"/>
        <v>0</v>
      </c>
      <c r="AJ250" s="437">
        <f t="shared" si="70"/>
        <v>0</v>
      </c>
      <c r="AK250" s="437">
        <f t="shared" si="70"/>
        <v>0</v>
      </c>
      <c r="AL250" s="437">
        <f t="shared" si="70"/>
        <v>0</v>
      </c>
      <c r="AM250" s="540"/>
    </row>
    <row r="251" spans="1:39" s="309" customFormat="1" ht="15" outlineLevel="1">
      <c r="A251" s="544"/>
      <c r="B251" s="350"/>
      <c r="C251" s="317"/>
      <c r="D251" s="317"/>
      <c r="E251" s="317"/>
      <c r="F251" s="317"/>
      <c r="G251" s="317"/>
      <c r="H251" s="317"/>
      <c r="I251" s="317"/>
      <c r="J251" s="317"/>
      <c r="K251" s="317"/>
      <c r="L251" s="317"/>
      <c r="M251" s="317"/>
      <c r="N251" s="317"/>
      <c r="O251" s="317"/>
      <c r="P251" s="317"/>
      <c r="Q251" s="317"/>
      <c r="R251" s="317"/>
      <c r="S251" s="317"/>
      <c r="T251" s="317"/>
      <c r="U251" s="317"/>
      <c r="V251" s="317"/>
      <c r="W251" s="317"/>
      <c r="X251" s="317"/>
      <c r="Y251" s="438"/>
      <c r="Z251" s="438"/>
      <c r="AA251" s="438"/>
      <c r="AB251" s="438"/>
      <c r="AC251" s="438"/>
      <c r="AD251" s="438"/>
      <c r="AE251" s="438"/>
      <c r="AF251" s="438"/>
      <c r="AG251" s="438"/>
      <c r="AH251" s="438"/>
      <c r="AI251" s="438"/>
      <c r="AJ251" s="438"/>
      <c r="AK251" s="438"/>
      <c r="AL251" s="438"/>
      <c r="AM251" s="339"/>
    </row>
    <row r="252" spans="1:39" s="309" customFormat="1" ht="15" outlineLevel="1">
      <c r="A252" s="544">
        <v>33</v>
      </c>
      <c r="B252" s="350" t="s">
        <v>506</v>
      </c>
      <c r="C252" s="317" t="s">
        <v>25</v>
      </c>
      <c r="D252" s="321"/>
      <c r="E252" s="321"/>
      <c r="F252" s="321"/>
      <c r="G252" s="321"/>
      <c r="H252" s="321"/>
      <c r="I252" s="321"/>
      <c r="J252" s="321"/>
      <c r="K252" s="321"/>
      <c r="L252" s="321"/>
      <c r="M252" s="321"/>
      <c r="N252" s="321">
        <v>0</v>
      </c>
      <c r="O252" s="321"/>
      <c r="P252" s="321"/>
      <c r="Q252" s="321"/>
      <c r="R252" s="321"/>
      <c r="S252" s="321"/>
      <c r="T252" s="321"/>
      <c r="U252" s="321"/>
      <c r="V252" s="321"/>
      <c r="W252" s="321"/>
      <c r="X252" s="321"/>
      <c r="Y252" s="436"/>
      <c r="Z252" s="436"/>
      <c r="AA252" s="436"/>
      <c r="AB252" s="436"/>
      <c r="AC252" s="436"/>
      <c r="AD252" s="436"/>
      <c r="AE252" s="436"/>
      <c r="AF252" s="436"/>
      <c r="AG252" s="436"/>
      <c r="AH252" s="436"/>
      <c r="AI252" s="436"/>
      <c r="AJ252" s="436"/>
      <c r="AK252" s="436"/>
      <c r="AL252" s="436"/>
      <c r="AM252" s="322">
        <f>SUM(Y252:AL252)</f>
        <v>0</v>
      </c>
    </row>
    <row r="253" spans="1:39" s="309" customFormat="1" ht="15" outlineLevel="1">
      <c r="A253" s="544"/>
      <c r="B253" s="350" t="s">
        <v>247</v>
      </c>
      <c r="C253" s="317" t="s">
        <v>164</v>
      </c>
      <c r="D253" s="321"/>
      <c r="E253" s="321"/>
      <c r="F253" s="321"/>
      <c r="G253" s="321"/>
      <c r="H253" s="321"/>
      <c r="I253" s="321"/>
      <c r="J253" s="321"/>
      <c r="K253" s="321"/>
      <c r="L253" s="321"/>
      <c r="M253" s="321"/>
      <c r="N253" s="321">
        <f>N252</f>
        <v>0</v>
      </c>
      <c r="O253" s="321"/>
      <c r="P253" s="321"/>
      <c r="Q253" s="321"/>
      <c r="R253" s="321"/>
      <c r="S253" s="321"/>
      <c r="T253" s="321"/>
      <c r="U253" s="321"/>
      <c r="V253" s="321"/>
      <c r="W253" s="321"/>
      <c r="X253" s="321"/>
      <c r="Y253" s="437">
        <f>Y252</f>
        <v>0</v>
      </c>
      <c r="Z253" s="437">
        <f t="shared" ref="Z253:AL253" si="71">Z252</f>
        <v>0</v>
      </c>
      <c r="AA253" s="437">
        <f t="shared" si="71"/>
        <v>0</v>
      </c>
      <c r="AB253" s="437">
        <f t="shared" si="71"/>
        <v>0</v>
      </c>
      <c r="AC253" s="437">
        <f t="shared" si="71"/>
        <v>0</v>
      </c>
      <c r="AD253" s="437">
        <f t="shared" si="71"/>
        <v>0</v>
      </c>
      <c r="AE253" s="437">
        <f t="shared" si="71"/>
        <v>0</v>
      </c>
      <c r="AF253" s="437">
        <f t="shared" si="71"/>
        <v>0</v>
      </c>
      <c r="AG253" s="437">
        <f t="shared" si="71"/>
        <v>0</v>
      </c>
      <c r="AH253" s="437">
        <f t="shared" si="71"/>
        <v>0</v>
      </c>
      <c r="AI253" s="437">
        <f t="shared" si="71"/>
        <v>0</v>
      </c>
      <c r="AJ253" s="437">
        <f t="shared" si="71"/>
        <v>0</v>
      </c>
      <c r="AK253" s="437">
        <f t="shared" si="71"/>
        <v>0</v>
      </c>
      <c r="AL253" s="437">
        <f t="shared" si="71"/>
        <v>0</v>
      </c>
      <c r="AM253" s="540"/>
    </row>
    <row r="254" spans="1:39" ht="15" outlineLevel="1">
      <c r="B254" s="341"/>
      <c r="C254" s="351"/>
      <c r="D254" s="352"/>
      <c r="E254" s="352"/>
      <c r="F254" s="352"/>
      <c r="G254" s="352"/>
      <c r="H254" s="352"/>
      <c r="I254" s="352"/>
      <c r="J254" s="352"/>
      <c r="K254" s="352"/>
      <c r="L254" s="352"/>
      <c r="M254" s="352"/>
      <c r="N254" s="352"/>
      <c r="O254" s="352"/>
      <c r="P254" s="352"/>
      <c r="Q254" s="352"/>
      <c r="R254" s="352"/>
      <c r="S254" s="352"/>
      <c r="T254" s="352"/>
      <c r="U254" s="352"/>
      <c r="V254" s="352"/>
      <c r="W254" s="352"/>
      <c r="X254" s="352"/>
      <c r="Y254" s="327"/>
      <c r="Z254" s="327"/>
      <c r="AA254" s="327"/>
      <c r="AB254" s="327"/>
      <c r="AC254" s="327"/>
      <c r="AD254" s="327"/>
      <c r="AE254" s="327"/>
      <c r="AF254" s="327"/>
      <c r="AG254" s="327"/>
      <c r="AH254" s="327"/>
      <c r="AI254" s="327"/>
      <c r="AJ254" s="327"/>
      <c r="AK254" s="327"/>
      <c r="AL254" s="327"/>
      <c r="AM254" s="332"/>
    </row>
    <row r="255" spans="1:39" ht="15.75">
      <c r="B255" s="353" t="s">
        <v>248</v>
      </c>
      <c r="C255" s="355"/>
      <c r="D255" s="355">
        <f>SUM(D150:D253)</f>
        <v>40078316</v>
      </c>
      <c r="E255" s="355">
        <f>SUM(E150:E253)</f>
        <v>39844313.732722007</v>
      </c>
      <c r="F255" s="355">
        <f t="shared" ref="F255:M255" si="72">SUM(F150:F253)</f>
        <v>39472204.002722003</v>
      </c>
      <c r="G255" s="355">
        <f t="shared" si="72"/>
        <v>38273930.884672008</v>
      </c>
      <c r="H255" s="355">
        <f t="shared" si="72"/>
        <v>36746962.543081999</v>
      </c>
      <c r="I255" s="355">
        <f t="shared" si="72"/>
        <v>32203978.397898998</v>
      </c>
      <c r="J255" s="355">
        <f t="shared" si="72"/>
        <v>31315556.529159002</v>
      </c>
      <c r="K255" s="355">
        <f t="shared" si="72"/>
        <v>31303564.546868995</v>
      </c>
      <c r="L255" s="355">
        <f t="shared" si="72"/>
        <v>29662344.146868996</v>
      </c>
      <c r="M255" s="355">
        <f t="shared" si="72"/>
        <v>21759761.224868998</v>
      </c>
      <c r="N255" s="355"/>
      <c r="O255" s="355">
        <f>SUM(O150:O253)</f>
        <v>15713</v>
      </c>
      <c r="P255" s="355">
        <f t="shared" ref="P255:X255" si="73">SUM(P150:P253)</f>
        <v>8576.6257464499995</v>
      </c>
      <c r="Q255" s="355">
        <f t="shared" si="73"/>
        <v>8477.0019004499991</v>
      </c>
      <c r="R255" s="355">
        <f t="shared" si="73"/>
        <v>8178.1036008800002</v>
      </c>
      <c r="S255" s="355">
        <f t="shared" si="73"/>
        <v>7880.90210088</v>
      </c>
      <c r="T255" s="355">
        <f t="shared" si="73"/>
        <v>6645.2336407000012</v>
      </c>
      <c r="U255" s="355">
        <f t="shared" si="73"/>
        <v>6529.2439576000006</v>
      </c>
      <c r="V255" s="355">
        <f t="shared" si="73"/>
        <v>6521.0738606000004</v>
      </c>
      <c r="W255" s="355">
        <f t="shared" si="73"/>
        <v>6100.4263676</v>
      </c>
      <c r="X255" s="355">
        <f t="shared" si="73"/>
        <v>4743.9168326000008</v>
      </c>
      <c r="Y255" s="355">
        <f>IF(Y149="kWh",SUMPRODUCT(D150:D253,Y150:Y253))</f>
        <v>3957481</v>
      </c>
      <c r="Z255" s="355">
        <f>IF(Z149="kWh",SUMPRODUCT(D150:D253,Z150:Z253))</f>
        <v>8786463.8300000019</v>
      </c>
      <c r="AA255" s="355">
        <f>IF(AA149="kW",SUMPRODUCT(N150:N253,O150:O253,AA150:AA253),SUMPRODUCT(D150:D253,AA150:AA253))</f>
        <v>45064.800000000003</v>
      </c>
      <c r="AB255" s="355">
        <f>IF(AB149="kW",SUMPRODUCT(N150:N253,O150:O253,AB150:AB253),SUMPRODUCT(D150:D253,AB150:AB253))</f>
        <v>20419.320000000003</v>
      </c>
      <c r="AC255" s="355">
        <f>IF(AC149="kW",SUMPRODUCT(N150:N253,O150:O253,AC150:AC253),SUMPRODUCT(D150:D253,AC150:AC253))</f>
        <v>1909.08</v>
      </c>
      <c r="AD255" s="355">
        <f>IF(AD149="kW",SUMPRODUCT(N150:N253,O150:O253,AD150:AD253),SUMPRODUCT(D150:D253,AD150:AD253))</f>
        <v>0</v>
      </c>
      <c r="AE255" s="355">
        <f>IF(AE149="kW",SUMPRODUCT(N150:N253,O150:O253,AE150:AE253),SUMPRODUCT(D150:D253,AE150:AE253))</f>
        <v>0</v>
      </c>
      <c r="AF255" s="355">
        <f>IF(AF149="kW",SUMPRODUCT(N150:N253,O150:O253,AF150:AF253),SUMPRODUCT(D150:D253,AF150:AF253))</f>
        <v>0</v>
      </c>
      <c r="AG255" s="355">
        <f>IF(AG149="kW",SUMPRODUCT(N150:N253,O150:O253,AG150:AG253),SUMPRODUCT(D150:D253,AG150:AG253))</f>
        <v>0</v>
      </c>
      <c r="AH255" s="355">
        <f>IF(AH149="kW",SUMPRODUCT(N150:N253,O150:O253,AH150:AH253),SUMPRODUCT(D150:D253,AH150:AH253))</f>
        <v>0</v>
      </c>
      <c r="AI255" s="355">
        <f>IF(AI149="kW",SUMPRODUCT(N150:N253,O150:O253,AI150:AI253),SUMPRODUCT(D150:D253,AI150:AI253))</f>
        <v>0</v>
      </c>
      <c r="AJ255" s="355">
        <f>IF(AJ149="kW",SUMPRODUCT(N150:N253,O150:O253,AJ150:AJ253),SUMPRODUCT(D150:D253,AJ150:AJ253))</f>
        <v>0</v>
      </c>
      <c r="AK255" s="355">
        <f>IF(AK149="kW",SUMPRODUCT(N150:N253,O150:O253,AK150:AK253),SUMPRODUCT(D150:D253,AK150:AK253))</f>
        <v>0</v>
      </c>
      <c r="AL255" s="355">
        <f>IF(AL149="kW",SUMPRODUCT(N150:N253,O150:O253,AL150:AL253),SUMPRODUCT(D150:D253,AL150:AL253))</f>
        <v>0</v>
      </c>
      <c r="AM255" s="356"/>
    </row>
    <row r="256" spans="1:39" ht="15.75">
      <c r="B256" s="357" t="s">
        <v>249</v>
      </c>
      <c r="C256" s="354"/>
      <c r="D256" s="354"/>
      <c r="E256" s="354"/>
      <c r="F256" s="354"/>
      <c r="G256" s="354"/>
      <c r="H256" s="354"/>
      <c r="I256" s="354"/>
      <c r="J256" s="354"/>
      <c r="K256" s="354"/>
      <c r="L256" s="354"/>
      <c r="M256" s="354"/>
      <c r="N256" s="354"/>
      <c r="O256" s="354"/>
      <c r="P256" s="354"/>
      <c r="Q256" s="354"/>
      <c r="R256" s="354"/>
      <c r="S256" s="354"/>
      <c r="T256" s="354"/>
      <c r="U256" s="354"/>
      <c r="V256" s="354"/>
      <c r="W256" s="354"/>
      <c r="X256" s="354"/>
      <c r="Y256" s="354">
        <f>HLOOKUP(Y148,'2. LRAMVA Threshold'!$B$42:$Q$53,4,FALSE)</f>
        <v>0</v>
      </c>
      <c r="Z256" s="354">
        <f>HLOOKUP(Z148,'2. LRAMVA Threshold'!$B$42:$Q$53,4,FALSE)</f>
        <v>0</v>
      </c>
      <c r="AA256" s="354">
        <f>HLOOKUP(AA148,'2. LRAMVA Threshold'!$B$42:$Q$53,4,FALSE)</f>
        <v>0</v>
      </c>
      <c r="AB256" s="354">
        <f>HLOOKUP(AB148,'2. LRAMVA Threshold'!$B$42:$Q$53,4,FALSE)</f>
        <v>0</v>
      </c>
      <c r="AC256" s="354">
        <f>HLOOKUP(AC148,'2. LRAMVA Threshold'!$B$42:$Q$53,4,FALSE)</f>
        <v>0</v>
      </c>
      <c r="AD256" s="354">
        <f>HLOOKUP(AD148,'2. LRAMVA Threshold'!$B$42:$Q$53,4,FALSE)</f>
        <v>0</v>
      </c>
      <c r="AE256" s="354">
        <f>HLOOKUP(AE148,'2. LRAMVA Threshold'!$B$42:$Q$53,4,FALSE)</f>
        <v>0</v>
      </c>
      <c r="AF256" s="354">
        <f>HLOOKUP(AF148,'2. LRAMVA Threshold'!$B$42:$Q$53,4,FALSE)</f>
        <v>0</v>
      </c>
      <c r="AG256" s="354">
        <f>HLOOKUP(AG148,'2. LRAMVA Threshold'!$B$42:$Q$53,4,FALSE)</f>
        <v>0</v>
      </c>
      <c r="AH256" s="354">
        <f>HLOOKUP(AH148,'2. LRAMVA Threshold'!$B$42:$Q$53,4,FALSE)</f>
        <v>0</v>
      </c>
      <c r="AI256" s="354">
        <f>HLOOKUP(AI148,'2. LRAMVA Threshold'!$B$42:$Q$53,4,FALSE)</f>
        <v>0</v>
      </c>
      <c r="AJ256" s="354">
        <f>HLOOKUP(AJ148,'2. LRAMVA Threshold'!$B$42:$Q$53,4,FALSE)</f>
        <v>0</v>
      </c>
      <c r="AK256" s="354">
        <f>HLOOKUP(AK148,'2. LRAMVA Threshold'!$B$42:$Q$53,4,FALSE)</f>
        <v>0</v>
      </c>
      <c r="AL256" s="354">
        <f>HLOOKUP(AL148,'2. LRAMVA Threshold'!$B$42:$Q$53,4,FALSE)</f>
        <v>0</v>
      </c>
      <c r="AM256" s="358"/>
    </row>
    <row r="257" spans="1:41" ht="15">
      <c r="B257" s="350"/>
      <c r="C257" s="359"/>
      <c r="D257" s="360"/>
      <c r="E257" s="360"/>
      <c r="F257" s="360"/>
      <c r="G257" s="360"/>
      <c r="H257" s="360"/>
      <c r="I257" s="360"/>
      <c r="J257" s="360"/>
      <c r="K257" s="360"/>
      <c r="L257" s="360"/>
      <c r="M257" s="360"/>
      <c r="N257" s="360"/>
      <c r="O257" s="361"/>
      <c r="P257" s="360"/>
      <c r="Q257" s="360"/>
      <c r="R257" s="360"/>
      <c r="S257" s="362"/>
      <c r="T257" s="362"/>
      <c r="U257" s="362"/>
      <c r="V257" s="362"/>
      <c r="W257" s="360"/>
      <c r="X257" s="360"/>
      <c r="Y257" s="326"/>
      <c r="Z257" s="326"/>
      <c r="AA257" s="326"/>
      <c r="AB257" s="326"/>
      <c r="AC257" s="326"/>
      <c r="AD257" s="326"/>
      <c r="AE257" s="326"/>
      <c r="AF257" s="326"/>
      <c r="AG257" s="326"/>
      <c r="AH257" s="326"/>
      <c r="AI257" s="326"/>
      <c r="AJ257" s="326"/>
      <c r="AK257" s="326"/>
      <c r="AL257" s="326"/>
      <c r="AM257" s="363"/>
    </row>
    <row r="258" spans="1:41" ht="15">
      <c r="B258" s="350" t="s">
        <v>166</v>
      </c>
      <c r="C258" s="364"/>
      <c r="D258" s="727"/>
      <c r="E258" s="402"/>
      <c r="F258" s="402"/>
      <c r="G258" s="402"/>
      <c r="H258" s="402"/>
      <c r="I258" s="402"/>
      <c r="J258" s="402"/>
      <c r="K258" s="402"/>
      <c r="L258" s="402"/>
      <c r="M258" s="402"/>
      <c r="N258" s="402"/>
      <c r="O258" s="317"/>
      <c r="P258" s="366"/>
      <c r="Q258" s="366"/>
      <c r="R258" s="366"/>
      <c r="S258" s="365"/>
      <c r="T258" s="365"/>
      <c r="U258" s="365"/>
      <c r="V258" s="365"/>
      <c r="W258" s="366"/>
      <c r="X258" s="366"/>
      <c r="Y258" s="367">
        <f>HLOOKUP(Y$20,'3.  Distribution Rates'!$C$122:$P$133,4,FALSE)</f>
        <v>0</v>
      </c>
      <c r="Z258" s="367">
        <f>HLOOKUP(Z$20,'3.  Distribution Rates'!$C$122:$P$133,4,FALSE)</f>
        <v>0</v>
      </c>
      <c r="AA258" s="367">
        <f>HLOOKUP(AA$20,'3.  Distribution Rates'!$C$122:$P$133,4,FALSE)</f>
        <v>0</v>
      </c>
      <c r="AB258" s="367">
        <f>HLOOKUP(AB$20,'3.  Distribution Rates'!$C$122:$P$133,4,FALSE)</f>
        <v>0</v>
      </c>
      <c r="AC258" s="367">
        <f>HLOOKUP(AC$20,'3.  Distribution Rates'!$C$122:$P$133,4,FALSE)</f>
        <v>0</v>
      </c>
      <c r="AD258" s="367">
        <f>HLOOKUP(AD$20,'3.  Distribution Rates'!$C$122:$P$133,4,FALSE)</f>
        <v>0</v>
      </c>
      <c r="AE258" s="367">
        <f>HLOOKUP(AE$20,'3.  Distribution Rates'!$C$122:$P$133,4,FALSE)</f>
        <v>0</v>
      </c>
      <c r="AF258" s="367">
        <f>HLOOKUP(AF$20,'3.  Distribution Rates'!$C$122:$P$133,4,FALSE)</f>
        <v>0</v>
      </c>
      <c r="AG258" s="367">
        <f>HLOOKUP(AG$20,'3.  Distribution Rates'!$C$122:$P$133,4,FALSE)</f>
        <v>0</v>
      </c>
      <c r="AH258" s="367">
        <f>HLOOKUP(AH$20,'3.  Distribution Rates'!$C$122:$P$133,4,FALSE)</f>
        <v>0</v>
      </c>
      <c r="AI258" s="367">
        <f>HLOOKUP(AI$20,'3.  Distribution Rates'!$C$122:$P$133,4,FALSE)</f>
        <v>0</v>
      </c>
      <c r="AJ258" s="367">
        <f>HLOOKUP(AJ$20,'3.  Distribution Rates'!$C$122:$P$133,4,FALSE)</f>
        <v>0</v>
      </c>
      <c r="AK258" s="367">
        <f>HLOOKUP(AK$20,'3.  Distribution Rates'!$C$122:$P$133,4,FALSE)</f>
        <v>0</v>
      </c>
      <c r="AL258" s="367">
        <f>HLOOKUP(AL$20,'3.  Distribution Rates'!$C$122:$P$133,4,FALSE)</f>
        <v>0</v>
      </c>
      <c r="AM258" s="403"/>
    </row>
    <row r="259" spans="1:41" ht="15">
      <c r="B259" s="320" t="s">
        <v>155</v>
      </c>
      <c r="C259" s="371"/>
      <c r="D259" s="335"/>
      <c r="E259" s="305"/>
      <c r="F259" s="305"/>
      <c r="G259" s="305"/>
      <c r="H259" s="305"/>
      <c r="I259" s="305"/>
      <c r="J259" s="305"/>
      <c r="K259" s="305"/>
      <c r="L259" s="305"/>
      <c r="M259" s="305"/>
      <c r="N259" s="305"/>
      <c r="O259" s="317"/>
      <c r="P259" s="305"/>
      <c r="Q259" s="305"/>
      <c r="R259" s="305"/>
      <c r="S259" s="335"/>
      <c r="T259" s="335"/>
      <c r="U259" s="335"/>
      <c r="V259" s="335"/>
      <c r="W259" s="305"/>
      <c r="X259" s="305"/>
      <c r="Y259" s="404">
        <f t="shared" ref="Y259:AL259" si="74">Y135*Y258</f>
        <v>0</v>
      </c>
      <c r="Z259" s="404">
        <f t="shared" si="74"/>
        <v>0</v>
      </c>
      <c r="AA259" s="404">
        <f t="shared" si="74"/>
        <v>0</v>
      </c>
      <c r="AB259" s="404">
        <f t="shared" si="74"/>
        <v>0</v>
      </c>
      <c r="AC259" s="404">
        <f t="shared" si="74"/>
        <v>0</v>
      </c>
      <c r="AD259" s="404">
        <f t="shared" si="74"/>
        <v>0</v>
      </c>
      <c r="AE259" s="404">
        <f t="shared" si="74"/>
        <v>0</v>
      </c>
      <c r="AF259" s="404">
        <f t="shared" si="74"/>
        <v>0</v>
      </c>
      <c r="AG259" s="404">
        <f t="shared" si="74"/>
        <v>0</v>
      </c>
      <c r="AH259" s="404">
        <f t="shared" si="74"/>
        <v>0</v>
      </c>
      <c r="AI259" s="404">
        <f t="shared" si="74"/>
        <v>0</v>
      </c>
      <c r="AJ259" s="404">
        <f t="shared" si="74"/>
        <v>0</v>
      </c>
      <c r="AK259" s="404">
        <f t="shared" si="74"/>
        <v>0</v>
      </c>
      <c r="AL259" s="404">
        <f t="shared" si="74"/>
        <v>0</v>
      </c>
      <c r="AM259" s="403">
        <f>SUM(Y259:AL259)</f>
        <v>0</v>
      </c>
    </row>
    <row r="260" spans="1:41" ht="15">
      <c r="B260" s="320" t="s">
        <v>156</v>
      </c>
      <c r="C260" s="371"/>
      <c r="D260" s="335"/>
      <c r="E260" s="305"/>
      <c r="F260" s="305"/>
      <c r="G260" s="305"/>
      <c r="H260" s="305"/>
      <c r="I260" s="305"/>
      <c r="J260" s="305"/>
      <c r="K260" s="305"/>
      <c r="L260" s="305"/>
      <c r="M260" s="305"/>
      <c r="N260" s="305"/>
      <c r="O260" s="317"/>
      <c r="P260" s="305"/>
      <c r="Q260" s="305"/>
      <c r="R260" s="305"/>
      <c r="S260" s="335"/>
      <c r="T260" s="335"/>
      <c r="U260" s="335"/>
      <c r="V260" s="335"/>
      <c r="W260" s="305"/>
      <c r="X260" s="305"/>
      <c r="Y260" s="404">
        <f t="shared" ref="Y260:AE260" si="75">Y255*Y258</f>
        <v>0</v>
      </c>
      <c r="Z260" s="404">
        <f t="shared" si="75"/>
        <v>0</v>
      </c>
      <c r="AA260" s="405">
        <f t="shared" si="75"/>
        <v>0</v>
      </c>
      <c r="AB260" s="405">
        <f t="shared" si="75"/>
        <v>0</v>
      </c>
      <c r="AC260" s="405">
        <f t="shared" si="75"/>
        <v>0</v>
      </c>
      <c r="AD260" s="405">
        <f t="shared" si="75"/>
        <v>0</v>
      </c>
      <c r="AE260" s="405">
        <f t="shared" si="75"/>
        <v>0</v>
      </c>
      <c r="AF260" s="405">
        <f t="shared" ref="AF260:AL260" si="76">AF255*AF258</f>
        <v>0</v>
      </c>
      <c r="AG260" s="405">
        <f t="shared" si="76"/>
        <v>0</v>
      </c>
      <c r="AH260" s="405">
        <f t="shared" si="76"/>
        <v>0</v>
      </c>
      <c r="AI260" s="405">
        <f t="shared" si="76"/>
        <v>0</v>
      </c>
      <c r="AJ260" s="405">
        <f t="shared" si="76"/>
        <v>0</v>
      </c>
      <c r="AK260" s="405">
        <f t="shared" si="76"/>
        <v>0</v>
      </c>
      <c r="AL260" s="405">
        <f t="shared" si="76"/>
        <v>0</v>
      </c>
      <c r="AM260" s="403">
        <f>SUM(Y260:AL260)</f>
        <v>0</v>
      </c>
    </row>
    <row r="261" spans="1:41" s="406" customFormat="1" ht="15.75">
      <c r="A261" s="546"/>
      <c r="B261" s="375" t="s">
        <v>257</v>
      </c>
      <c r="C261" s="371"/>
      <c r="D261" s="362"/>
      <c r="E261" s="360"/>
      <c r="F261" s="360"/>
      <c r="G261" s="360"/>
      <c r="H261" s="360"/>
      <c r="I261" s="360"/>
      <c r="J261" s="360"/>
      <c r="K261" s="360"/>
      <c r="L261" s="360"/>
      <c r="M261" s="360"/>
      <c r="N261" s="360"/>
      <c r="O261" s="326"/>
      <c r="P261" s="360"/>
      <c r="Q261" s="360"/>
      <c r="R261" s="360"/>
      <c r="S261" s="362"/>
      <c r="T261" s="362"/>
      <c r="U261" s="362"/>
      <c r="V261" s="362"/>
      <c r="W261" s="360"/>
      <c r="X261" s="360"/>
      <c r="Y261" s="372">
        <f>SUM(Y259:Y260)</f>
        <v>0</v>
      </c>
      <c r="Z261" s="372">
        <f t="shared" ref="Z261:AE261" si="77">SUM(Z259:Z260)</f>
        <v>0</v>
      </c>
      <c r="AA261" s="372">
        <f t="shared" si="77"/>
        <v>0</v>
      </c>
      <c r="AB261" s="372">
        <f t="shared" si="77"/>
        <v>0</v>
      </c>
      <c r="AC261" s="372">
        <f t="shared" si="77"/>
        <v>0</v>
      </c>
      <c r="AD261" s="372">
        <f t="shared" si="77"/>
        <v>0</v>
      </c>
      <c r="AE261" s="372">
        <f t="shared" si="77"/>
        <v>0</v>
      </c>
      <c r="AF261" s="372">
        <f t="shared" ref="AF261:AL261" si="78">SUM(AF259:AF260)</f>
        <v>0</v>
      </c>
      <c r="AG261" s="372">
        <f t="shared" si="78"/>
        <v>0</v>
      </c>
      <c r="AH261" s="372">
        <f t="shared" si="78"/>
        <v>0</v>
      </c>
      <c r="AI261" s="372">
        <f t="shared" si="78"/>
        <v>0</v>
      </c>
      <c r="AJ261" s="372">
        <f t="shared" si="78"/>
        <v>0</v>
      </c>
      <c r="AK261" s="372">
        <f t="shared" si="78"/>
        <v>0</v>
      </c>
      <c r="AL261" s="372">
        <f t="shared" si="78"/>
        <v>0</v>
      </c>
      <c r="AM261" s="374">
        <f>SUM(AM259:AM260)</f>
        <v>0</v>
      </c>
    </row>
    <row r="262" spans="1:41" s="406" customFormat="1" ht="15.75">
      <c r="A262" s="546"/>
      <c r="B262" s="375" t="s">
        <v>250</v>
      </c>
      <c r="C262" s="371"/>
      <c r="D262" s="376"/>
      <c r="E262" s="360"/>
      <c r="F262" s="360"/>
      <c r="G262" s="360"/>
      <c r="H262" s="360"/>
      <c r="I262" s="360"/>
      <c r="J262" s="360"/>
      <c r="K262" s="360"/>
      <c r="L262" s="360"/>
      <c r="M262" s="360"/>
      <c r="N262" s="360"/>
      <c r="O262" s="326"/>
      <c r="P262" s="360"/>
      <c r="Q262" s="360"/>
      <c r="R262" s="360"/>
      <c r="S262" s="362"/>
      <c r="T262" s="362"/>
      <c r="U262" s="362"/>
      <c r="V262" s="362"/>
      <c r="W262" s="360"/>
      <c r="X262" s="360"/>
      <c r="Y262" s="373">
        <f t="shared" ref="Y262:AE262" si="79">Y256*Y258</f>
        <v>0</v>
      </c>
      <c r="Z262" s="373">
        <f t="shared" si="79"/>
        <v>0</v>
      </c>
      <c r="AA262" s="373">
        <f t="shared" si="79"/>
        <v>0</v>
      </c>
      <c r="AB262" s="373">
        <f t="shared" si="79"/>
        <v>0</v>
      </c>
      <c r="AC262" s="373">
        <f t="shared" si="79"/>
        <v>0</v>
      </c>
      <c r="AD262" s="373">
        <f t="shared" si="79"/>
        <v>0</v>
      </c>
      <c r="AE262" s="373">
        <f t="shared" si="79"/>
        <v>0</v>
      </c>
      <c r="AF262" s="373">
        <f t="shared" ref="AF262:AL262" si="80">AF256*AF258</f>
        <v>0</v>
      </c>
      <c r="AG262" s="373">
        <f t="shared" si="80"/>
        <v>0</v>
      </c>
      <c r="AH262" s="373">
        <f t="shared" si="80"/>
        <v>0</v>
      </c>
      <c r="AI262" s="373">
        <f t="shared" si="80"/>
        <v>0</v>
      </c>
      <c r="AJ262" s="373">
        <f t="shared" si="80"/>
        <v>0</v>
      </c>
      <c r="AK262" s="373">
        <f t="shared" si="80"/>
        <v>0</v>
      </c>
      <c r="AL262" s="373">
        <f t="shared" si="80"/>
        <v>0</v>
      </c>
      <c r="AM262" s="374">
        <f>SUM(Y262:AL262)</f>
        <v>0</v>
      </c>
    </row>
    <row r="263" spans="1:41" s="406" customFormat="1" ht="15.75">
      <c r="A263" s="546"/>
      <c r="B263" s="375" t="s">
        <v>258</v>
      </c>
      <c r="C263" s="371"/>
      <c r="D263" s="376"/>
      <c r="E263" s="360"/>
      <c r="F263" s="360"/>
      <c r="G263" s="360"/>
      <c r="H263" s="360"/>
      <c r="I263" s="360"/>
      <c r="J263" s="360"/>
      <c r="K263" s="360"/>
      <c r="L263" s="360"/>
      <c r="M263" s="360"/>
      <c r="N263" s="360"/>
      <c r="O263" s="326"/>
      <c r="P263" s="360"/>
      <c r="Q263" s="360"/>
      <c r="R263" s="360"/>
      <c r="S263" s="376"/>
      <c r="T263" s="376"/>
      <c r="U263" s="376"/>
      <c r="V263" s="376"/>
      <c r="W263" s="360"/>
      <c r="X263" s="360"/>
      <c r="AM263" s="374">
        <f>AM261-AM262</f>
        <v>0</v>
      </c>
    </row>
    <row r="264" spans="1:41" ht="15">
      <c r="B264" s="350"/>
      <c r="C264" s="376"/>
      <c r="D264" s="376"/>
      <c r="E264" s="360"/>
      <c r="F264" s="360"/>
      <c r="G264" s="360"/>
      <c r="H264" s="360"/>
      <c r="I264" s="360"/>
      <c r="J264" s="360"/>
      <c r="K264" s="360"/>
      <c r="L264" s="360"/>
      <c r="M264" s="360"/>
      <c r="N264" s="360"/>
      <c r="O264" s="326"/>
      <c r="P264" s="360"/>
      <c r="Q264" s="360"/>
      <c r="R264" s="360"/>
      <c r="S264" s="376"/>
      <c r="T264" s="371"/>
      <c r="U264" s="376"/>
      <c r="V264" s="376"/>
      <c r="W264" s="360"/>
      <c r="X264" s="360"/>
      <c r="AM264" s="374"/>
    </row>
    <row r="265" spans="1:41" ht="15">
      <c r="B265" s="320" t="s">
        <v>70</v>
      </c>
      <c r="C265" s="382"/>
      <c r="D265" s="305"/>
      <c r="E265" s="305"/>
      <c r="F265" s="305"/>
      <c r="G265" s="305"/>
      <c r="H265" s="305"/>
      <c r="I265" s="305"/>
      <c r="J265" s="305"/>
      <c r="K265" s="305"/>
      <c r="L265" s="305"/>
      <c r="M265" s="305"/>
      <c r="N265" s="305"/>
      <c r="O265" s="383"/>
      <c r="P265" s="305"/>
      <c r="Q265" s="305"/>
      <c r="R265" s="305"/>
      <c r="S265" s="330"/>
      <c r="T265" s="335"/>
      <c r="U265" s="335"/>
      <c r="V265" s="305"/>
      <c r="W265" s="305"/>
      <c r="X265" s="335"/>
      <c r="Y265" s="317">
        <f>SUMPRODUCT(E150:E253,Y150:Y253)</f>
        <v>3947406.3050820003</v>
      </c>
      <c r="Z265" s="317">
        <f>SUMPRODUCT(E150:E253,Z150:Z253)</f>
        <v>8772918.8482570015</v>
      </c>
      <c r="AA265" s="317">
        <f>IF(AA149="kW",SUMPRODUCT(N150:N253,P150:P253,AA150:AA253),SUMPRODUCT(E150:E253,AA150:AA253))</f>
        <v>44813.77604581201</v>
      </c>
      <c r="AB265" s="317">
        <f>IF(AB149="kW",SUMPRODUCT(N150:N253,P150:P253,AB150:AB253),SUMPRODUCT(E150:E253,AB150:AB253))</f>
        <v>20307.314334840001</v>
      </c>
      <c r="AC265" s="317">
        <f>IF(AC149="kW",SUMPRODUCT(N150:N253,P150:P253,AC150:AC253),SUMPRODUCT(E150:E253,AC150:AC253))</f>
        <v>1897.9850739600001</v>
      </c>
      <c r="AD265" s="317">
        <f>IF(AD149="kW",SUMPRODUCT(N150:N253,P150:P253,AD150:AD253),SUMPRODUCT(E150:E253, AD150:AD253))</f>
        <v>0</v>
      </c>
      <c r="AE265" s="317">
        <f>IF(AE149="kW",SUMPRODUCT(N150:N253,P150:P253,AE150:AE253),SUMPRODUCT(E150:E253,AE150:AE253))</f>
        <v>0</v>
      </c>
      <c r="AF265" s="317">
        <f>IF(AF149="kW",SUMPRODUCT(N150:N253,P150:P253,AF150:AF253),SUMPRODUCT(E150:E253,AF150:AF253))</f>
        <v>0</v>
      </c>
      <c r="AG265" s="317">
        <f>IF(AG149="kW",SUMPRODUCT(N150:N253,P150:P253,AG150:AG253),SUMPRODUCT(E150:E253,AG150:AG253))</f>
        <v>0</v>
      </c>
      <c r="AH265" s="317">
        <f>IF(AH149="kW",SUMPRODUCT(N150:N253,P150:P253,AH150:AH253),SUMPRODUCT(E150:E253,AH150:AH253))</f>
        <v>0</v>
      </c>
      <c r="AI265" s="317">
        <f>IF(AI149="kW",SUMPRODUCT(N150:N253,P150:P253,AI150:AI253),SUMPRODUCT(E150:E253,AI150:AI253))</f>
        <v>0</v>
      </c>
      <c r="AJ265" s="317">
        <f>IF(AJ149="kW",SUMPRODUCT(N150:N253,P150:P253,AJ150:AJ253),SUMPRODUCT(E150:E253,AJ150:AJ253))</f>
        <v>0</v>
      </c>
      <c r="AK265" s="317">
        <f>IF(AK149="kW",SUMPRODUCT(N150:N253,P150:P253,AK150:AK253),SUMPRODUCT(E150:E253,AK150:AK253))</f>
        <v>0</v>
      </c>
      <c r="AL265" s="317">
        <f>IF(AL149="kW",SUMPRODUCT(N150:N253,P150:P253,AL150:AL253),SUMPRODUCT(E150:E253,AL150:AL253))</f>
        <v>0</v>
      </c>
      <c r="AM265" s="374"/>
      <c r="AO265" s="309"/>
    </row>
    <row r="266" spans="1:41" ht="15">
      <c r="B266" s="320" t="s">
        <v>71</v>
      </c>
      <c r="C266" s="382"/>
      <c r="D266" s="305"/>
      <c r="E266" s="305"/>
      <c r="F266" s="305"/>
      <c r="G266" s="305"/>
      <c r="H266" s="305"/>
      <c r="I266" s="305"/>
      <c r="J266" s="305"/>
      <c r="K266" s="305"/>
      <c r="L266" s="305"/>
      <c r="M266" s="305"/>
      <c r="N266" s="305"/>
      <c r="O266" s="383"/>
      <c r="P266" s="305"/>
      <c r="Q266" s="305"/>
      <c r="R266" s="305"/>
      <c r="S266" s="330"/>
      <c r="T266" s="335"/>
      <c r="U266" s="335"/>
      <c r="V266" s="305"/>
      <c r="W266" s="305"/>
      <c r="X266" s="335"/>
      <c r="Y266" s="317">
        <f>SUMPRODUCT(F150:F253,Y150:Y253)</f>
        <v>3946944.3050820003</v>
      </c>
      <c r="Z266" s="317">
        <f>SUMPRODUCT(F150:F253,Z150:Z253)</f>
        <v>8553853.4234570004</v>
      </c>
      <c r="AA266" s="317">
        <f>IF(AA149="kW",SUMPRODUCT(N150:N253,Q150:Q253,AA150:AA253),SUMPRODUCT(F150:F253,AA150:AA253))</f>
        <v>44387.660079492009</v>
      </c>
      <c r="AB266" s="317">
        <f>IF(AB149="kW",SUMPRODUCT(N150:N253,Q150:Q253,AB150:AB253),SUMPRODUCT(F150:F253,AB150:AB253))</f>
        <v>20132.994166799999</v>
      </c>
      <c r="AC266" s="317">
        <f>IF(AC149="kW",SUMPRODUCT(N150:N253,Q150:Q253,AC150:AC253),SUMPRODUCT(F150:F253, AC150:AC253))</f>
        <v>1878.6161663999999</v>
      </c>
      <c r="AD266" s="317">
        <f>IF(AD149="kW",SUMPRODUCT(N150:N253,Q150:Q253,AD150:AD253),SUMPRODUCT(F150:F253, AD150:AD253))</f>
        <v>0</v>
      </c>
      <c r="AE266" s="317">
        <f>IF(AE149="kW",SUMPRODUCT(N150:N253,Q150:Q253,AE150:AE253),SUMPRODUCT(F150:F253,AE150:AE253))</f>
        <v>0</v>
      </c>
      <c r="AF266" s="317">
        <f>IF(AF149="kW",SUMPRODUCT(N150:N253,Q150:Q253,AF150:AF253),SUMPRODUCT(F150:F253,AF150:AF253))</f>
        <v>0</v>
      </c>
      <c r="AG266" s="317">
        <f>IF(AG149="kW",SUMPRODUCT(N150:N253,Q150:Q253,AG150:AG253),SUMPRODUCT(F150:F253,AG150:AG253))</f>
        <v>0</v>
      </c>
      <c r="AH266" s="317">
        <f>IF(AH149="kW",SUMPRODUCT(N150:N253,Q150:Q253,AH150:AH253),SUMPRODUCT(F150:F253,AH150:AH253))</f>
        <v>0</v>
      </c>
      <c r="AI266" s="317">
        <f>IF(AI149="kW",SUMPRODUCT(N150:N253,Q150:Q253,AI150:AI253),SUMPRODUCT(F150:F253,AI150:AI253))</f>
        <v>0</v>
      </c>
      <c r="AJ266" s="317">
        <f>IF(AJ149="kW",SUMPRODUCT(N150:N253,Q150:Q253,AJ150:AJ253),SUMPRODUCT(F150:F253,AJ150:AJ253))</f>
        <v>0</v>
      </c>
      <c r="AK266" s="317">
        <f>IF(AK149="kW",SUMPRODUCT(N150:N253,Q150:Q253,AK150:AK253),SUMPRODUCT(F150:F253,AK150:AK253))</f>
        <v>0</v>
      </c>
      <c r="AL266" s="317">
        <f>IF(AL149="kW",SUMPRODUCT(N150:N253,Q150:Q253,AL150:AL253),SUMPRODUCT(F150:F253,AL150:AL253))</f>
        <v>0</v>
      </c>
      <c r="AM266" s="363"/>
    </row>
    <row r="267" spans="1:41" ht="15">
      <c r="B267" s="350" t="s">
        <v>190</v>
      </c>
      <c r="C267" s="382"/>
      <c r="D267" s="305"/>
      <c r="E267" s="305"/>
      <c r="F267" s="305"/>
      <c r="G267" s="305"/>
      <c r="H267" s="305"/>
      <c r="I267" s="305"/>
      <c r="J267" s="305"/>
      <c r="K267" s="305"/>
      <c r="L267" s="305"/>
      <c r="M267" s="305"/>
      <c r="N267" s="305"/>
      <c r="O267" s="383"/>
      <c r="P267" s="305"/>
      <c r="Q267" s="305"/>
      <c r="R267" s="305"/>
      <c r="S267" s="330"/>
      <c r="T267" s="335"/>
      <c r="U267" s="335"/>
      <c r="V267" s="305"/>
      <c r="W267" s="305"/>
      <c r="X267" s="335"/>
      <c r="Y267" s="317">
        <f>SUMPRODUCT(G150:G253,Y150:Y253)</f>
        <v>3920242.088672</v>
      </c>
      <c r="Z267" s="317">
        <f>SUMPRODUCT(G150:G253,Z150:Z253)</f>
        <v>7646634.5535169998</v>
      </c>
      <c r="AA267" s="317">
        <f>IF(AA149="kW",SUMPRODUCT(N150:N253,R150:R253,AA150:AA253),SUMPRODUCT(G150:G253,AA150:AA253))</f>
        <v>43645.252830612008</v>
      </c>
      <c r="AB267" s="317">
        <f>IF(AB149="kW",SUMPRODUCT(N150:N253,R150:R253,AB150:AB253),SUMPRODUCT(G150:G253,AB150:AB253))</f>
        <v>19829.282110439999</v>
      </c>
      <c r="AC267" s="317">
        <f>IF(AC149="kW",SUMPRODUCT(N150:N253,R150:R253,AC150:AC253),SUMPRODUCT(G150:G253, AC150:AC253))</f>
        <v>1844.8703823599999</v>
      </c>
      <c r="AD267" s="317">
        <f>IF(AD149="kW",SUMPRODUCT(N150:N253,R150:R253,AD150:AD253),SUMPRODUCT(G150:G253, AD150:AD253))</f>
        <v>0</v>
      </c>
      <c r="AE267" s="317">
        <f>IF(AE149="kW",SUMPRODUCT(N150:N253,R150:R253,AE150:AE253),SUMPRODUCT(G150:G253,AE150:AE253))</f>
        <v>0</v>
      </c>
      <c r="AF267" s="317">
        <f>IF(AF149="kW",SUMPRODUCT(N150:N253,R150:R253,AF150:AF253),SUMPRODUCT(G150:G253,AF150:AF253))</f>
        <v>0</v>
      </c>
      <c r="AG267" s="317">
        <f>IF(AG149="kW",SUMPRODUCT(N150:N253,R150:R253,AG150:AG253),SUMPRODUCT(G150:G253,AG150:AG253))</f>
        <v>0</v>
      </c>
      <c r="AH267" s="317">
        <f>IF(AH149="kW",SUMPRODUCT(N150:N253,R150:R253,AH150:AH253),SUMPRODUCT(G150:G253,AH150:AH253))</f>
        <v>0</v>
      </c>
      <c r="AI267" s="317">
        <f>IF(AI149="kW",SUMPRODUCT(N150:N253,R150:R253,AI150:AI253),SUMPRODUCT(G150:G253,AI150:AI253))</f>
        <v>0</v>
      </c>
      <c r="AJ267" s="317">
        <f>IF(AJ149="kW",SUMPRODUCT(N150:N253,R150:R253,AJ150:AJ253),SUMPRODUCT(G150:G253,AJ150:AJ253))</f>
        <v>0</v>
      </c>
      <c r="AK267" s="317">
        <f>IF(AK149="kW",SUMPRODUCT(N150:N253,R150:R253,AK150:AK253),SUMPRODUCT(G150:G253,AK150:AK253))</f>
        <v>0</v>
      </c>
      <c r="AL267" s="317">
        <f>IF(AL149="kW",SUMPRODUCT(N150:N253,R150:R253,AL150:AL253),SUMPRODUCT(G150:G253,AL150:AL253))</f>
        <v>0</v>
      </c>
      <c r="AM267" s="363"/>
    </row>
    <row r="268" spans="1:41" ht="15">
      <c r="B268" s="350" t="s">
        <v>191</v>
      </c>
      <c r="C268" s="382"/>
      <c r="D268" s="305"/>
      <c r="E268" s="305"/>
      <c r="F268" s="305"/>
      <c r="G268" s="305"/>
      <c r="H268" s="305"/>
      <c r="I268" s="305"/>
      <c r="J268" s="305"/>
      <c r="K268" s="305"/>
      <c r="L268" s="305"/>
      <c r="M268" s="305"/>
      <c r="N268" s="305"/>
      <c r="O268" s="383"/>
      <c r="P268" s="305"/>
      <c r="Q268" s="305"/>
      <c r="R268" s="305"/>
      <c r="S268" s="330"/>
      <c r="T268" s="335"/>
      <c r="U268" s="335"/>
      <c r="V268" s="305"/>
      <c r="W268" s="305"/>
      <c r="X268" s="335"/>
      <c r="Y268" s="317">
        <f>SUMPRODUCT(H150:H253,Y150:Y253)</f>
        <v>3626610.6721820002</v>
      </c>
      <c r="Z268" s="317">
        <f>SUMPRODUCT(H150:H253,Z150:Z253)</f>
        <v>7560084.7623600001</v>
      </c>
      <c r="AA268" s="317">
        <f>IF(AA149="kW",SUMPRODUCT(N150:N253,S150:S253,AA150:AA253),SUMPRODUCT(H150:H253,AA150:AA253))</f>
        <v>41730.345286440002</v>
      </c>
      <c r="AB268" s="317">
        <f>IF(AB149="kW",SUMPRODUCT(N150:N253,S150:S253,AB150:AB253),SUMPRODUCT(H150:H253,AB150:AB253))</f>
        <v>18917.42137512</v>
      </c>
      <c r="AC268" s="317">
        <f>IF(AC149="kW",SUMPRODUCT(N150:N253,S150:S253,AC150:AC253),SUMPRODUCT(H150:H253, AC150:AC253))</f>
        <v>1844.8703823599999</v>
      </c>
      <c r="AD268" s="317">
        <f>IF(AD149="kW",SUMPRODUCT(N150:N253,S150:S253,AD150:AD253),SUMPRODUCT(H150:H253, AD150:AD253))</f>
        <v>0</v>
      </c>
      <c r="AE268" s="317">
        <f>IF(AE149="kW",SUMPRODUCT(N150:N253,S150:S253,AE150:AE253),SUMPRODUCT(H150:H253,AE150:AE253))</f>
        <v>0</v>
      </c>
      <c r="AF268" s="317">
        <f>IF(AF149="kW",SUMPRODUCT(N150:N253,S150:S253,AF150:AF253),SUMPRODUCT(H150:H253,AF150:AF253))</f>
        <v>0</v>
      </c>
      <c r="AG268" s="317">
        <f>IF(AG149="kW",SUMPRODUCT(N150:N253,S150:S253,AG150:AG253),SUMPRODUCT(H150:H253,AG150:AG253))</f>
        <v>0</v>
      </c>
      <c r="AH268" s="317">
        <f>IF(AH149="kW",SUMPRODUCT(N150:N253,S150:S253,AH150:AH253),SUMPRODUCT(H150:H253,AH150:AH253))</f>
        <v>0</v>
      </c>
      <c r="AI268" s="317">
        <f>IF(AI149="kW",SUMPRODUCT(N150:N253,S150:S253,AI150:AI253),SUMPRODUCT(H150:H253,AI150:AI253))</f>
        <v>0</v>
      </c>
      <c r="AJ268" s="317">
        <f>IF(AJ149="kW",SUMPRODUCT(N150:N253,S150:S253,AJ150:AJ253),SUMPRODUCT(H150:H253,AJ150:AJ253))</f>
        <v>0</v>
      </c>
      <c r="AK268" s="317">
        <f>IF(AK149="kW",SUMPRODUCT(N150:N253,S150:S253,AK150:AK253),SUMPRODUCT(H150:H253,AK150:AK253))</f>
        <v>0</v>
      </c>
      <c r="AL268" s="317">
        <f>IF(AL149="kW",SUMPRODUCT(N150:N253,S150:S253,AL150:AL253),SUMPRODUCT(H150:H253,AL150:AL253))</f>
        <v>0</v>
      </c>
      <c r="AM268" s="363"/>
    </row>
    <row r="269" spans="1:41" ht="15">
      <c r="B269" s="350" t="s">
        <v>192</v>
      </c>
      <c r="C269" s="382"/>
      <c r="D269" s="305"/>
      <c r="E269" s="305"/>
      <c r="F269" s="305"/>
      <c r="G269" s="305"/>
      <c r="H269" s="305"/>
      <c r="I269" s="305"/>
      <c r="J269" s="305"/>
      <c r="K269" s="305"/>
      <c r="L269" s="305"/>
      <c r="M269" s="305"/>
      <c r="N269" s="305"/>
      <c r="O269" s="383"/>
      <c r="P269" s="305"/>
      <c r="Q269" s="305"/>
      <c r="R269" s="305"/>
      <c r="S269" s="330"/>
      <c r="T269" s="335"/>
      <c r="U269" s="335"/>
      <c r="V269" s="305"/>
      <c r="W269" s="305"/>
      <c r="X269" s="335"/>
      <c r="Y269" s="317">
        <f>SUMPRODUCT(I150:I253,Y150:Y253)</f>
        <v>3170242.9276820002</v>
      </c>
      <c r="Z269" s="317">
        <f>SUMPRODUCT(I150:I253,Z150:Z253)</f>
        <v>4428570.1782770008</v>
      </c>
      <c r="AA269" s="317">
        <f>IF(AA149="kW",SUMPRODUCT(N150:N253,T150:T253,AA150:AA253),SUMPRODUCT(I150:I253,AA150:AA253))</f>
        <v>39058.532581560008</v>
      </c>
      <c r="AB269" s="317">
        <f>IF(AB149="kW",SUMPRODUCT(N150:N253,T150:T253,AB150:AB253),SUMPRODUCT(I150:I253,AB150:AB253))</f>
        <v>17824.407086760002</v>
      </c>
      <c r="AC269" s="317">
        <f>IF(AC149="kW",SUMPRODUCT(N150:N253,T150:T253,AC150:AC253),SUMPRODUCT(I150:I253, AC150:AC253))</f>
        <v>1723.42435032</v>
      </c>
      <c r="AD269" s="317">
        <f>IF(AD149="kW",SUMPRODUCT(N150:N253,T150:T253,AD150:AD253),SUMPRODUCT(I150:I253, AD150:AD253))</f>
        <v>0</v>
      </c>
      <c r="AE269" s="317">
        <f>IF(AE149="kW",SUMPRODUCT(N150:N253,T150:T253,AE150:AE253),SUMPRODUCT(I150:I253,AE150:AE253))</f>
        <v>0</v>
      </c>
      <c r="AF269" s="317">
        <f>IF(AF149="kW",SUMPRODUCT(N150:N253,T150:T253,AF150:AF253),SUMPRODUCT(I150:I253,AF150:AF253))</f>
        <v>0</v>
      </c>
      <c r="AG269" s="317">
        <f>IF(AG149="kW",SUMPRODUCT(N150:N253,T150:T253,AG150:AG253),SUMPRODUCT(I150:I253,AG150:AG253))</f>
        <v>0</v>
      </c>
      <c r="AH269" s="317">
        <f>IF(AH149="kW",SUMPRODUCT(N150:N253,T150:T253,AH150:AH253),SUMPRODUCT(I150:I253,AH150:AH253))</f>
        <v>0</v>
      </c>
      <c r="AI269" s="317">
        <f>IF(AI149="kW",SUMPRODUCT(N150:N253,T150:T253,AI150:AI253),SUMPRODUCT(I150:I253,AI150:AI253))</f>
        <v>0</v>
      </c>
      <c r="AJ269" s="317">
        <f>IF(AJ149="kW",SUMPRODUCT(N150:N253,T150:T253,AJ150:AJ253),SUMPRODUCT(I150:I253,AJ150:AJ253))</f>
        <v>0</v>
      </c>
      <c r="AK269" s="317">
        <f>IF(AK149="kW",SUMPRODUCT(N150:N253,T150:T253,AK150:AK253),SUMPRODUCT(I150:I253,AK150:AK253))</f>
        <v>0</v>
      </c>
      <c r="AL269" s="317">
        <f>IF(AL149="kW",SUMPRODUCT(N150:N253,T150:T253,AL150:AL253),SUMPRODUCT(I150:I253,AL150:AL253))</f>
        <v>0</v>
      </c>
      <c r="AM269" s="363"/>
    </row>
    <row r="270" spans="1:41" ht="15">
      <c r="B270" s="350" t="s">
        <v>193</v>
      </c>
      <c r="C270" s="382"/>
      <c r="D270" s="335"/>
      <c r="E270" s="335"/>
      <c r="F270" s="335"/>
      <c r="G270" s="335"/>
      <c r="H270" s="335"/>
      <c r="I270" s="335"/>
      <c r="J270" s="335"/>
      <c r="K270" s="335"/>
      <c r="L270" s="335"/>
      <c r="M270" s="335"/>
      <c r="N270" s="335"/>
      <c r="O270" s="383"/>
      <c r="P270" s="335"/>
      <c r="Q270" s="335"/>
      <c r="R270" s="335"/>
      <c r="S270" s="330"/>
      <c r="T270" s="335"/>
      <c r="U270" s="335"/>
      <c r="V270" s="335"/>
      <c r="W270" s="335"/>
      <c r="X270" s="335"/>
      <c r="Y270" s="317">
        <f>SUMPRODUCT(J150:J253,Y150:Y253)</f>
        <v>2888985.7989420001</v>
      </c>
      <c r="Z270" s="317">
        <f>SUMPRODUCT(J150:J253,Z150:Z253)</f>
        <v>4349638.7620770009</v>
      </c>
      <c r="AA270" s="317">
        <f>IF(AA149="kW",SUMPRODUCT(N150:N253,U150:U253,AA150:AA253),SUMPRODUCT(J150:J253,AA150:AA253))</f>
        <v>38243.409365400003</v>
      </c>
      <c r="AB270" s="317">
        <f>IF(AB149="kW",SUMPRODUCT(N150:N253,U150:U253,AB150:AB253),SUMPRODUCT(J150:J253,AB150:AB253))</f>
        <v>17490.947589240001</v>
      </c>
      <c r="AC270" s="317">
        <f>IF(AC149="kW",SUMPRODUCT(N150:N253,U150:U253,AC150:AC253),SUMPRODUCT(J150:J253, AC150:AC253))</f>
        <v>1686.3732950399999</v>
      </c>
      <c r="AD270" s="317">
        <f>IF(AD149="kW",SUMPRODUCT(N150:N253,U150:U253,AD150:AD253),SUMPRODUCT(J150:J253, AD150:AD253))</f>
        <v>0</v>
      </c>
      <c r="AE270" s="317">
        <f>IF(AE149="kW",SUMPRODUCT(N150:N253,U150:U253,AE150:AE253),SUMPRODUCT(J150:J253,AE150:AE253))</f>
        <v>0</v>
      </c>
      <c r="AF270" s="317">
        <f>IF(AF149="kW",SUMPRODUCT(N150:N253,U150:U253,AF150:AF253),SUMPRODUCT(J150:J253,AF150:AF253))</f>
        <v>0</v>
      </c>
      <c r="AG270" s="317">
        <f>IF(AG149="kW",SUMPRODUCT(N150:N253,U150:U253,AG150:AG253),SUMPRODUCT(J150:J253,AG150:AG253))</f>
        <v>0</v>
      </c>
      <c r="AH270" s="317">
        <f>IF(AH149="kW",SUMPRODUCT(N150:N253,U150:U253,AH150:AH253),SUMPRODUCT(J150:J253,AH150:AH253))</f>
        <v>0</v>
      </c>
      <c r="AI270" s="317">
        <f>IF(AI149="kW",SUMPRODUCT(N150:N253,U150:U253,AI150:AI253),SUMPRODUCT(J150:J253,AI150:AI253))</f>
        <v>0</v>
      </c>
      <c r="AJ270" s="317">
        <f>IF(AJ149="kW",SUMPRODUCT(N150:N253,U150:U253,AJ150:AJ253),SUMPRODUCT(J150:J253,AJ150:AJ253))</f>
        <v>0</v>
      </c>
      <c r="AK270" s="317">
        <f>IF(AK149="kW",SUMPRODUCT(N150:N253,U150:U253,AK150:AK253),SUMPRODUCT(J150:J253,AK150:AK253))</f>
        <v>0</v>
      </c>
      <c r="AL270" s="317">
        <f>IF(AL149="kW",SUMPRODUCT(N150:N253,U150:U253,AL150:AL253),SUMPRODUCT(J150:J253,AL150:AL253))</f>
        <v>0</v>
      </c>
      <c r="AM270" s="363"/>
    </row>
    <row r="271" spans="1:41" ht="15">
      <c r="B271" s="350" t="s">
        <v>194</v>
      </c>
      <c r="C271" s="382"/>
      <c r="D271" s="361"/>
      <c r="E271" s="361"/>
      <c r="F271" s="361"/>
      <c r="G271" s="361"/>
      <c r="H271" s="361"/>
      <c r="I271" s="361"/>
      <c r="J271" s="361"/>
      <c r="K271" s="361"/>
      <c r="L271" s="361"/>
      <c r="M271" s="361"/>
      <c r="N271" s="361"/>
      <c r="O271" s="335"/>
      <c r="P271" s="305"/>
      <c r="Q271" s="305"/>
      <c r="R271" s="335"/>
      <c r="S271" s="330"/>
      <c r="T271" s="335"/>
      <c r="U271" s="335"/>
      <c r="V271" s="383"/>
      <c r="W271" s="383"/>
      <c r="X271" s="335"/>
      <c r="Y271" s="317">
        <f>SUMPRODUCT(K150:K253,Y150:Y253)</f>
        <v>2884938.9721519998</v>
      </c>
      <c r="Z271" s="317">
        <f>SUMPRODUCT(K150:K253,Z150:Z253)</f>
        <v>4341693.6065770006</v>
      </c>
      <c r="AA271" s="317">
        <f>IF(AA149="kW",SUMPRODUCT(N150:N253,V150:V253,AA150:AA253),SUMPRODUCT(K150:K253,AA150:AA253))</f>
        <v>38243.409365400003</v>
      </c>
      <c r="AB271" s="317">
        <f>IF(AB149="kW",SUMPRODUCT(N150:N253,V150:V253,AB150:AB253),SUMPRODUCT(K150:K253,AB150:AB253))</f>
        <v>17490.947589240001</v>
      </c>
      <c r="AC271" s="317">
        <f>IF(AC149="kW",SUMPRODUCT(N150:N253,V150:V253,AC150:AC253),SUMPRODUCT(K150:K253, AC150:AC253))</f>
        <v>1686.3732950399999</v>
      </c>
      <c r="AD271" s="317">
        <f>IF(AD149="kW",SUMPRODUCT(N150:N253,V150:V253,AD150:AD253),SUMPRODUCT(K150:K253, AD150:AD253))</f>
        <v>0</v>
      </c>
      <c r="AE271" s="317">
        <f>IF(AE149="kW",SUMPRODUCT(N150:N253,V150:V253,AE150:AE253),SUMPRODUCT(K150:K253,AE150:AE253))</f>
        <v>0</v>
      </c>
      <c r="AF271" s="317">
        <f>IF(AF149="kW",SUMPRODUCT(N150:N253,V150:V253,AF150:AF253),SUMPRODUCT(K150:K253,AF150:AF253))</f>
        <v>0</v>
      </c>
      <c r="AG271" s="317">
        <f>IF(AG149="kW",SUMPRODUCT(N150:N253,V150:V253,AG150:AG253),SUMPRODUCT(K150:K253,AG150:AG253))</f>
        <v>0</v>
      </c>
      <c r="AH271" s="317">
        <f>IF(AH149="kW",SUMPRODUCT(N150:N253,V150:V253,AH150:AH253),SUMPRODUCT(K150:K253,AH150:AH253))</f>
        <v>0</v>
      </c>
      <c r="AI271" s="317">
        <f>IF(AI149="kW",SUMPRODUCT(N150:N253,V150:V253,AI150:AI253),SUMPRODUCT(K150:K253,AI150:AI253))</f>
        <v>0</v>
      </c>
      <c r="AJ271" s="317">
        <f>IF(AJ149="kW",SUMPRODUCT(N150:N253,V150:V253,AJ150:AJ253),SUMPRODUCT(K150:K253,AJ150:AJ253))</f>
        <v>0</v>
      </c>
      <c r="AK271" s="317">
        <f>IF(AK149="kW",SUMPRODUCT(N150:N253,V150:V253,AK150:AK253),SUMPRODUCT(K150:K253,AK150:AK253))</f>
        <v>0</v>
      </c>
      <c r="AL271" s="317">
        <f>IF(AL149="kW",SUMPRODUCT(N150:N253,V150:V253,AL150:AL253),SUMPRODUCT(K150:K253,AL150:AL253))</f>
        <v>0</v>
      </c>
      <c r="AM271" s="363"/>
    </row>
    <row r="272" spans="1:41" ht="15">
      <c r="B272" s="407" t="s">
        <v>195</v>
      </c>
      <c r="C272" s="385"/>
      <c r="D272" s="408"/>
      <c r="E272" s="408"/>
      <c r="F272" s="408"/>
      <c r="G272" s="408"/>
      <c r="H272" s="408"/>
      <c r="I272" s="408"/>
      <c r="J272" s="408"/>
      <c r="K272" s="408"/>
      <c r="L272" s="408"/>
      <c r="M272" s="408"/>
      <c r="N272" s="408"/>
      <c r="O272" s="409"/>
      <c r="P272" s="410"/>
      <c r="Q272" s="410"/>
      <c r="R272" s="411"/>
      <c r="S272" s="390"/>
      <c r="T272" s="411"/>
      <c r="U272" s="411"/>
      <c r="V272" s="409"/>
      <c r="W272" s="409"/>
      <c r="X272" s="411"/>
      <c r="Y272" s="352">
        <f>SUMPRODUCT(L150:L253,Y150:Y253)</f>
        <v>2766952.9721519998</v>
      </c>
      <c r="Z272" s="352">
        <f>SUMPRODUCT(L150:L253,Z150:Z253)</f>
        <v>4143673.134577</v>
      </c>
      <c r="AA272" s="352">
        <f>IF(AA149="kW",SUMPRODUCT(N150:N253,W150:W253,AA150:AA253),SUMPRODUCT(L150:L253,AA150:AA253))</f>
        <v>34960.178830199999</v>
      </c>
      <c r="AB272" s="352">
        <f>IF(AB149="kW",SUMPRODUCT(N150:N253,W150:W253,AB150:AB253),SUMPRODUCT(L150:L253,AB150:AB253))</f>
        <v>16147.807824840002</v>
      </c>
      <c r="AC272" s="352">
        <f>IF(AC149="kW",SUMPRODUCT(N150:N253,W150:W253,AC150:AC253),SUMPRODUCT(L150:L253, AC150:AC253))</f>
        <v>1537.13554344</v>
      </c>
      <c r="AD272" s="352">
        <f>IF(AD149="kW",SUMPRODUCT(N150:N253,W150:W253,AD150:AD253),SUMPRODUCT(L150:L253, AD150:AD253))</f>
        <v>0</v>
      </c>
      <c r="AE272" s="352">
        <f>IF(AE149="kW",SUMPRODUCT(N150:N253,W150:W253,AE150:AE253),SUMPRODUCT(L150:L253,AE150:AE253))</f>
        <v>0</v>
      </c>
      <c r="AF272" s="352">
        <f>IF(AF149="kW",SUMPRODUCT(N150:N253,W150:W253,AF150:AF253),SUMPRODUCT(L150:L253,AF150:AF253))</f>
        <v>0</v>
      </c>
      <c r="AG272" s="352">
        <f>IF(AG149="kW",SUMPRODUCT(N150:N253,W150:W253,AG150:AG253),SUMPRODUCT(L150:L253,AG150:AG253))</f>
        <v>0</v>
      </c>
      <c r="AH272" s="352">
        <f>IF(AH149="kW",SUMPRODUCT(N150:N253,W150:W253,AH150:AH253),SUMPRODUCT(L150:L253,AH150:AH253))</f>
        <v>0</v>
      </c>
      <c r="AI272" s="352">
        <f>IF(AI149="kW",SUMPRODUCT(N150:N253,W150:W253,AI150:AI253),SUMPRODUCT(L150:L253,AI150:AI253))</f>
        <v>0</v>
      </c>
      <c r="AJ272" s="352">
        <f>IF(AJ149="kW",SUMPRODUCT(N150:N253,W150:W253,AJ150:AJ253),SUMPRODUCT(L150:L253,AJ150:AJ253))</f>
        <v>0</v>
      </c>
      <c r="AK272" s="352">
        <f>IF(AK149="kW",SUMPRODUCT(N150:N253,W150:W253,AK150:AK253),SUMPRODUCT(L150:L253,AK150:AK253))</f>
        <v>0</v>
      </c>
      <c r="AL272" s="352">
        <f>IF(AL149="kW",SUMPRODUCT(N150:N253,W150:W253,AL150:AL253),SUMPRODUCT(L150:L253,AL150:AL253))</f>
        <v>0</v>
      </c>
      <c r="AM272" s="412"/>
    </row>
    <row r="273" spans="1:39" ht="18.75" customHeight="1">
      <c r="B273" s="394" t="s">
        <v>226</v>
      </c>
      <c r="C273" s="413"/>
      <c r="D273" s="414"/>
      <c r="E273" s="414"/>
      <c r="F273" s="414"/>
      <c r="G273" s="414"/>
      <c r="H273" s="414"/>
      <c r="I273" s="414"/>
      <c r="J273" s="414"/>
      <c r="K273" s="414"/>
      <c r="L273" s="414"/>
      <c r="M273" s="414"/>
      <c r="N273" s="414"/>
      <c r="O273" s="414"/>
      <c r="P273" s="414"/>
      <c r="Q273" s="414"/>
      <c r="R273" s="414"/>
      <c r="S273" s="397"/>
      <c r="T273" s="398"/>
      <c r="U273" s="414"/>
      <c r="V273" s="414"/>
      <c r="W273" s="414"/>
      <c r="X273" s="414"/>
      <c r="Y273" s="415"/>
      <c r="Z273" s="415"/>
      <c r="AA273" s="415"/>
      <c r="AB273" s="415"/>
      <c r="AC273" s="415"/>
      <c r="AD273" s="415"/>
      <c r="AE273" s="415"/>
      <c r="AF273" s="415"/>
      <c r="AG273" s="415"/>
      <c r="AH273" s="415"/>
      <c r="AI273" s="415"/>
      <c r="AJ273" s="415"/>
      <c r="AK273" s="415"/>
      <c r="AL273" s="415"/>
      <c r="AM273" s="415"/>
    </row>
    <row r="274" spans="1:39">
      <c r="E274" s="416"/>
      <c r="F274" s="416"/>
      <c r="G274" s="416"/>
      <c r="H274" s="416"/>
      <c r="I274" s="416"/>
      <c r="J274" s="416"/>
      <c r="K274" s="416"/>
      <c r="L274" s="416"/>
      <c r="M274" s="416"/>
      <c r="N274" s="416"/>
      <c r="O274" s="416"/>
      <c r="P274" s="416"/>
      <c r="Q274" s="416"/>
      <c r="R274" s="416"/>
      <c r="S274" s="416"/>
      <c r="T274" s="416"/>
      <c r="U274" s="416"/>
      <c r="V274" s="416"/>
      <c r="W274" s="416"/>
      <c r="X274" s="416"/>
      <c r="Y274" s="282"/>
      <c r="Z274" s="282"/>
      <c r="AA274" s="282"/>
      <c r="AB274" s="282"/>
      <c r="AC274" s="282"/>
      <c r="AD274" s="282"/>
      <c r="AE274" s="282"/>
      <c r="AF274" s="282"/>
      <c r="AG274" s="282"/>
      <c r="AH274" s="282"/>
      <c r="AI274" s="282"/>
      <c r="AJ274" s="282"/>
      <c r="AK274" s="282"/>
      <c r="AL274" s="282"/>
    </row>
    <row r="275" spans="1:39" ht="15.75">
      <c r="B275" s="306" t="s">
        <v>251</v>
      </c>
      <c r="C275" s="307"/>
      <c r="D275" s="628" t="s">
        <v>588</v>
      </c>
      <c r="E275" s="626" t="s">
        <v>599</v>
      </c>
      <c r="O275" s="307"/>
      <c r="Y275" s="296"/>
      <c r="Z275" s="293"/>
      <c r="AA275" s="293"/>
      <c r="AB275" s="293"/>
      <c r="AC275" s="293"/>
      <c r="AD275" s="293"/>
      <c r="AE275" s="293"/>
      <c r="AF275" s="293"/>
      <c r="AG275" s="293"/>
      <c r="AH275" s="293"/>
      <c r="AI275" s="293"/>
      <c r="AJ275" s="293"/>
      <c r="AK275" s="293"/>
      <c r="AL275" s="293"/>
      <c r="AM275" s="308"/>
    </row>
    <row r="276" spans="1:39" ht="33" customHeight="1">
      <c r="B276" s="782" t="s">
        <v>213</v>
      </c>
      <c r="C276" s="784" t="s">
        <v>33</v>
      </c>
      <c r="D276" s="310" t="s">
        <v>426</v>
      </c>
      <c r="E276" s="786" t="s">
        <v>211</v>
      </c>
      <c r="F276" s="787"/>
      <c r="G276" s="787"/>
      <c r="H276" s="787"/>
      <c r="I276" s="787"/>
      <c r="J276" s="787"/>
      <c r="K276" s="787"/>
      <c r="L276" s="787"/>
      <c r="M276" s="788"/>
      <c r="N276" s="789" t="s">
        <v>215</v>
      </c>
      <c r="O276" s="310" t="s">
        <v>427</v>
      </c>
      <c r="P276" s="786" t="s">
        <v>214</v>
      </c>
      <c r="Q276" s="787"/>
      <c r="R276" s="787"/>
      <c r="S276" s="787"/>
      <c r="T276" s="787"/>
      <c r="U276" s="787"/>
      <c r="V276" s="787"/>
      <c r="W276" s="787"/>
      <c r="X276" s="788"/>
      <c r="Y276" s="779" t="s">
        <v>246</v>
      </c>
      <c r="Z276" s="780"/>
      <c r="AA276" s="780"/>
      <c r="AB276" s="780"/>
      <c r="AC276" s="780"/>
      <c r="AD276" s="780"/>
      <c r="AE276" s="780"/>
      <c r="AF276" s="780"/>
      <c r="AG276" s="780"/>
      <c r="AH276" s="780"/>
      <c r="AI276" s="780"/>
      <c r="AJ276" s="780"/>
      <c r="AK276" s="780"/>
      <c r="AL276" s="780"/>
      <c r="AM276" s="781"/>
    </row>
    <row r="277" spans="1:39" ht="60.75" customHeight="1">
      <c r="B277" s="783"/>
      <c r="C277" s="785"/>
      <c r="D277" s="311">
        <v>2013</v>
      </c>
      <c r="E277" s="311">
        <v>2014</v>
      </c>
      <c r="F277" s="311">
        <v>2015</v>
      </c>
      <c r="G277" s="311">
        <v>2016</v>
      </c>
      <c r="H277" s="311">
        <v>2017</v>
      </c>
      <c r="I277" s="311">
        <v>2018</v>
      </c>
      <c r="J277" s="311">
        <v>2019</v>
      </c>
      <c r="K277" s="311">
        <v>2020</v>
      </c>
      <c r="L277" s="311">
        <v>2021</v>
      </c>
      <c r="M277" s="311">
        <v>2022</v>
      </c>
      <c r="N277" s="790"/>
      <c r="O277" s="311">
        <v>2013</v>
      </c>
      <c r="P277" s="311">
        <v>2014</v>
      </c>
      <c r="Q277" s="311">
        <v>2015</v>
      </c>
      <c r="R277" s="311">
        <v>2016</v>
      </c>
      <c r="S277" s="311">
        <v>2017</v>
      </c>
      <c r="T277" s="311">
        <v>2018</v>
      </c>
      <c r="U277" s="311">
        <v>2019</v>
      </c>
      <c r="V277" s="311">
        <v>2020</v>
      </c>
      <c r="W277" s="311">
        <v>2021</v>
      </c>
      <c r="X277" s="311">
        <v>2022</v>
      </c>
      <c r="Y277" s="311" t="str">
        <f>'1.  LRAMVA Summary'!D51</f>
        <v>Residential</v>
      </c>
      <c r="Z277" s="311" t="str">
        <f>'1.  LRAMVA Summary'!E51</f>
        <v>GS&lt;50 kW</v>
      </c>
      <c r="AA277" s="311" t="str">
        <f>'1.  LRAMVA Summary'!F51</f>
        <v>General Service 50 to 499 kW</v>
      </c>
      <c r="AB277" s="311" t="str">
        <f>'1.  LRAMVA Summary'!G51</f>
        <v>General Service 500 to 4,999 kW</v>
      </c>
      <c r="AC277" s="311" t="str">
        <f>'1.  LRAMVA Summary'!H51</f>
        <v>Large Use</v>
      </c>
      <c r="AD277" s="311" t="str">
        <f>'1.  LRAMVA Summary'!I51</f>
        <v>Street Lighting</v>
      </c>
      <c r="AE277" s="311" t="str">
        <f>'1.  LRAMVA Summary'!J51</f>
        <v>Unmetered Scattered Load</v>
      </c>
      <c r="AF277" s="311" t="str">
        <f>'1.  LRAMVA Summary'!K51</f>
        <v/>
      </c>
      <c r="AG277" s="311" t="str">
        <f>'1.  LRAMVA Summary'!L51</f>
        <v/>
      </c>
      <c r="AH277" s="311" t="str">
        <f>'1.  LRAMVA Summary'!M51</f>
        <v/>
      </c>
      <c r="AI277" s="311" t="str">
        <f>'1.  LRAMVA Summary'!N51</f>
        <v/>
      </c>
      <c r="AJ277" s="311" t="str">
        <f>'1.  LRAMVA Summary'!O51</f>
        <v/>
      </c>
      <c r="AK277" s="311" t="str">
        <f>'1.  LRAMVA Summary'!P51</f>
        <v/>
      </c>
      <c r="AL277" s="311" t="str">
        <f>'1.  LRAMVA Summary'!Q51</f>
        <v/>
      </c>
      <c r="AM277" s="313" t="str">
        <f>'1.  LRAMVA Summary'!R51</f>
        <v>Total</v>
      </c>
    </row>
    <row r="278" spans="1:39" ht="15" customHeight="1">
      <c r="A278" s="545"/>
      <c r="B278" s="314" t="s">
        <v>0</v>
      </c>
      <c r="C278" s="315"/>
      <c r="D278" s="315"/>
      <c r="E278" s="315"/>
      <c r="F278" s="315"/>
      <c r="G278" s="315"/>
      <c r="H278" s="315"/>
      <c r="I278" s="315"/>
      <c r="J278" s="315"/>
      <c r="K278" s="315"/>
      <c r="L278" s="315"/>
      <c r="M278" s="315"/>
      <c r="N278" s="316"/>
      <c r="O278" s="315"/>
      <c r="P278" s="315"/>
      <c r="Q278" s="315"/>
      <c r="R278" s="315"/>
      <c r="S278" s="315"/>
      <c r="T278" s="315"/>
      <c r="U278" s="315"/>
      <c r="V278" s="315"/>
      <c r="W278" s="315"/>
      <c r="X278" s="315"/>
      <c r="Y278" s="317" t="str">
        <f>'1.  LRAMVA Summary'!D52</f>
        <v>kWh</v>
      </c>
      <c r="Z278" s="317" t="str">
        <f>'1.  LRAMVA Summary'!E52</f>
        <v>kWh</v>
      </c>
      <c r="AA278" s="317" t="str">
        <f>'1.  LRAMVA Summary'!F52</f>
        <v>kW</v>
      </c>
      <c r="AB278" s="317" t="str">
        <f>'1.  LRAMVA Summary'!G52</f>
        <v>kW</v>
      </c>
      <c r="AC278" s="317" t="str">
        <f>'1.  LRAMVA Summary'!H52</f>
        <v>kW</v>
      </c>
      <c r="AD278" s="317" t="str">
        <f>'1.  LRAMVA Summary'!I52</f>
        <v>kW</v>
      </c>
      <c r="AE278" s="317" t="str">
        <f>'1.  LRAMVA Summary'!J52</f>
        <v>kWh</v>
      </c>
      <c r="AF278" s="317" t="str">
        <f>'1.  LRAMVA Summary'!K52</f>
        <v/>
      </c>
      <c r="AG278" s="317" t="str">
        <f>'1.  LRAMVA Summary'!L52</f>
        <v/>
      </c>
      <c r="AH278" s="317" t="str">
        <f>'1.  LRAMVA Summary'!M52</f>
        <v/>
      </c>
      <c r="AI278" s="317" t="str">
        <f>'1.  LRAMVA Summary'!N52</f>
        <v/>
      </c>
      <c r="AJ278" s="317" t="str">
        <f>'1.  LRAMVA Summary'!O52</f>
        <v/>
      </c>
      <c r="AK278" s="317" t="str">
        <f>'1.  LRAMVA Summary'!P52</f>
        <v/>
      </c>
      <c r="AL278" s="317" t="str">
        <f>'1.  LRAMVA Summary'!Q52</f>
        <v/>
      </c>
      <c r="AM278" s="318"/>
    </row>
    <row r="279" spans="1:39" ht="15" outlineLevel="1">
      <c r="A279" s="544">
        <v>1</v>
      </c>
      <c r="B279" s="320" t="s">
        <v>1</v>
      </c>
      <c r="C279" s="317" t="s">
        <v>25</v>
      </c>
      <c r="D279" s="321">
        <v>247739</v>
      </c>
      <c r="E279" s="321">
        <f>+'7-c.  2013'!AZ33+'7-c.  2013'!AZ58</f>
        <v>247738.89801600002</v>
      </c>
      <c r="F279" s="321">
        <f>+'7-c.  2013'!BA33+'7-c.  2013'!BA58</f>
        <v>247738.89801600002</v>
      </c>
      <c r="G279" s="321">
        <f>+'7-c.  2013'!BB33+'7-c.  2013'!BB58</f>
        <v>247431.26501600002</v>
      </c>
      <c r="H279" s="321">
        <f>+'7-c.  2013'!BC33+'7-c.  2013'!BC58</f>
        <v>144651.47076600001</v>
      </c>
      <c r="I279" s="321">
        <f>+'7-c.  2013'!BD33+'7-c.  2013'!BD58</f>
        <v>0</v>
      </c>
      <c r="J279" s="321">
        <f>+'7-c.  2013'!BE33+'7-c.  2013'!BE58</f>
        <v>0</v>
      </c>
      <c r="K279" s="321">
        <f>+'7-c.  2013'!BF33+'7-c.  2013'!BF58</f>
        <v>0</v>
      </c>
      <c r="L279" s="321">
        <f>+'7-c.  2013'!BG33+'7-c.  2013'!BG58</f>
        <v>0</v>
      </c>
      <c r="M279" s="321">
        <f>+'7-c.  2013'!BH33+'7-c.  2013'!BH58</f>
        <v>0</v>
      </c>
      <c r="N279" s="317"/>
      <c r="O279" s="702">
        <v>37</v>
      </c>
      <c r="P279" s="321">
        <f>+'7-c.  2013'!U33+'7-c.  2013'!U58</f>
        <v>36.899899570000002</v>
      </c>
      <c r="Q279" s="321">
        <f>+'7-c.  2013'!V33+'7-c.  2013'!V58</f>
        <v>36.899899570000002</v>
      </c>
      <c r="R279" s="321">
        <f>+'7-c.  2013'!W33+'7-c.  2013'!W58</f>
        <v>36.585547570000003</v>
      </c>
      <c r="S279" s="321">
        <f>+'7-c.  2013'!X33+'7-c.  2013'!X58</f>
        <v>21.259253099999999</v>
      </c>
      <c r="T279" s="321">
        <f>+'7-c.  2013'!Y33+'7-c.  2013'!Y58</f>
        <v>0</v>
      </c>
      <c r="U279" s="321">
        <f>+'7-c.  2013'!Z33+'7-c.  2013'!Z58</f>
        <v>0</v>
      </c>
      <c r="V279" s="321">
        <f>+'7-c.  2013'!AA33+'7-c.  2013'!AA58</f>
        <v>0</v>
      </c>
      <c r="W279" s="321">
        <f>+'7-c.  2013'!AB33+'7-c.  2013'!AB58</f>
        <v>0</v>
      </c>
      <c r="X279" s="321">
        <f>+'7-c.  2013'!AC33+'7-c.  2013'!AC58</f>
        <v>0</v>
      </c>
      <c r="Y279" s="436">
        <v>1</v>
      </c>
      <c r="Z279" s="436"/>
      <c r="AA279" s="436"/>
      <c r="AB279" s="436"/>
      <c r="AC279" s="436"/>
      <c r="AD279" s="436"/>
      <c r="AE279" s="436"/>
      <c r="AF279" s="436"/>
      <c r="AG279" s="436"/>
      <c r="AH279" s="436"/>
      <c r="AI279" s="436"/>
      <c r="AJ279" s="436"/>
      <c r="AK279" s="436"/>
      <c r="AL279" s="436"/>
      <c r="AM279" s="322">
        <f>SUM(Y279:AL279)</f>
        <v>1</v>
      </c>
    </row>
    <row r="280" spans="1:39" ht="15" outlineLevel="1">
      <c r="B280" s="320" t="s">
        <v>252</v>
      </c>
      <c r="C280" s="317" t="s">
        <v>164</v>
      </c>
      <c r="D280" s="321"/>
      <c r="E280" s="321"/>
      <c r="F280" s="321"/>
      <c r="G280" s="321"/>
      <c r="H280" s="321"/>
      <c r="I280" s="321"/>
      <c r="J280" s="321"/>
      <c r="K280" s="321"/>
      <c r="L280" s="321"/>
      <c r="M280" s="321"/>
      <c r="N280" s="494"/>
      <c r="O280" s="321"/>
      <c r="P280" s="321"/>
      <c r="Q280" s="321"/>
      <c r="R280" s="321"/>
      <c r="S280" s="321"/>
      <c r="T280" s="321"/>
      <c r="U280" s="321"/>
      <c r="V280" s="321"/>
      <c r="W280" s="321"/>
      <c r="X280" s="321"/>
      <c r="Y280" s="437">
        <f>Y279</f>
        <v>1</v>
      </c>
      <c r="Z280" s="437">
        <f>Z279</f>
        <v>0</v>
      </c>
      <c r="AA280" s="437">
        <f t="shared" ref="AA280:AL280" si="81">AA279</f>
        <v>0</v>
      </c>
      <c r="AB280" s="437">
        <f t="shared" si="81"/>
        <v>0</v>
      </c>
      <c r="AC280" s="437">
        <f t="shared" si="81"/>
        <v>0</v>
      </c>
      <c r="AD280" s="437">
        <f t="shared" si="81"/>
        <v>0</v>
      </c>
      <c r="AE280" s="437">
        <f t="shared" si="81"/>
        <v>0</v>
      </c>
      <c r="AF280" s="437">
        <f t="shared" si="81"/>
        <v>0</v>
      </c>
      <c r="AG280" s="437">
        <f t="shared" si="81"/>
        <v>0</v>
      </c>
      <c r="AH280" s="437">
        <f t="shared" si="81"/>
        <v>0</v>
      </c>
      <c r="AI280" s="437">
        <f t="shared" si="81"/>
        <v>0</v>
      </c>
      <c r="AJ280" s="437">
        <f t="shared" si="81"/>
        <v>0</v>
      </c>
      <c r="AK280" s="437">
        <f t="shared" si="81"/>
        <v>0</v>
      </c>
      <c r="AL280" s="437">
        <f t="shared" si="81"/>
        <v>0</v>
      </c>
      <c r="AM280" s="323"/>
    </row>
    <row r="281" spans="1:39" ht="15.75" outlineLevel="1">
      <c r="A281" s="546"/>
      <c r="B281" s="324"/>
      <c r="C281" s="325"/>
      <c r="D281" s="325"/>
      <c r="E281" s="325"/>
      <c r="F281" s="325"/>
      <c r="G281" s="325"/>
      <c r="H281" s="325"/>
      <c r="I281" s="325"/>
      <c r="J281" s="325"/>
      <c r="K281" s="325"/>
      <c r="L281" s="325"/>
      <c r="M281" s="325"/>
      <c r="N281" s="329"/>
      <c r="O281" s="325"/>
      <c r="P281" s="325"/>
      <c r="Q281" s="325"/>
      <c r="R281" s="325"/>
      <c r="S281" s="325"/>
      <c r="T281" s="325"/>
      <c r="U281" s="325"/>
      <c r="V281" s="325"/>
      <c r="W281" s="325"/>
      <c r="X281" s="325"/>
      <c r="Y281" s="438"/>
      <c r="Z281" s="439"/>
      <c r="AA281" s="439"/>
      <c r="AB281" s="439"/>
      <c r="AC281" s="439"/>
      <c r="AD281" s="439"/>
      <c r="AE281" s="439"/>
      <c r="AF281" s="439"/>
      <c r="AG281" s="439"/>
      <c r="AH281" s="439"/>
      <c r="AI281" s="439"/>
      <c r="AJ281" s="439"/>
      <c r="AK281" s="439"/>
      <c r="AL281" s="439"/>
      <c r="AM281" s="328"/>
    </row>
    <row r="282" spans="1:39" ht="15" outlineLevel="1">
      <c r="A282" s="544">
        <v>2</v>
      </c>
      <c r="B282" s="320" t="s">
        <v>2</v>
      </c>
      <c r="C282" s="317" t="s">
        <v>25</v>
      </c>
      <c r="D282" s="321">
        <v>32880</v>
      </c>
      <c r="E282" s="321">
        <f>+'7-c.  2013'!AZ32</f>
        <v>32880.149100000002</v>
      </c>
      <c r="F282" s="321">
        <f>+'7-c.  2013'!BA32</f>
        <v>32880.149100000002</v>
      </c>
      <c r="G282" s="321">
        <f>+'7-c.  2013'!BB32</f>
        <v>32880.149100000002</v>
      </c>
      <c r="H282" s="321">
        <f>+'7-c.  2013'!BC32</f>
        <v>0</v>
      </c>
      <c r="I282" s="321">
        <f>+'7-c.  2013'!BD32</f>
        <v>0</v>
      </c>
      <c r="J282" s="321">
        <f>+'7-c.  2013'!BE32</f>
        <v>0</v>
      </c>
      <c r="K282" s="321">
        <f>+'7-c.  2013'!BF32</f>
        <v>0</v>
      </c>
      <c r="L282" s="321">
        <f>+'7-c.  2013'!BG32</f>
        <v>0</v>
      </c>
      <c r="M282" s="321">
        <f>+'7-c.  2013'!BH32</f>
        <v>0</v>
      </c>
      <c r="N282" s="317"/>
      <c r="O282" s="703">
        <v>18</v>
      </c>
      <c r="P282" s="321">
        <f>+'7-c.  2013'!U32</f>
        <v>18.440274800000001</v>
      </c>
      <c r="Q282" s="321">
        <f>+'7-c.  2013'!V32</f>
        <v>18.440274800000001</v>
      </c>
      <c r="R282" s="321">
        <f>+'7-c.  2013'!W32</f>
        <v>18.440274800000001</v>
      </c>
      <c r="S282" s="321">
        <f>+'7-c.  2013'!X32</f>
        <v>0</v>
      </c>
      <c r="T282" s="321">
        <f>+'7-c.  2013'!Y32</f>
        <v>0</v>
      </c>
      <c r="U282" s="321">
        <f>+'7-c.  2013'!Z32</f>
        <v>0</v>
      </c>
      <c r="V282" s="321">
        <f>+'7-c.  2013'!AA32</f>
        <v>0</v>
      </c>
      <c r="W282" s="321">
        <f>+'7-c.  2013'!AB32</f>
        <v>0</v>
      </c>
      <c r="X282" s="321">
        <f>+'7-c.  2013'!AC32</f>
        <v>0</v>
      </c>
      <c r="Y282" s="436">
        <v>1</v>
      </c>
      <c r="Z282" s="436"/>
      <c r="AA282" s="436"/>
      <c r="AB282" s="436"/>
      <c r="AC282" s="436"/>
      <c r="AD282" s="436"/>
      <c r="AE282" s="436"/>
      <c r="AF282" s="436"/>
      <c r="AG282" s="436"/>
      <c r="AH282" s="436"/>
      <c r="AI282" s="436"/>
      <c r="AJ282" s="436"/>
      <c r="AK282" s="436"/>
      <c r="AL282" s="436"/>
      <c r="AM282" s="322">
        <f>SUM(Y282:AL282)</f>
        <v>1</v>
      </c>
    </row>
    <row r="283" spans="1:39" ht="15" outlineLevel="1">
      <c r="B283" s="320" t="s">
        <v>252</v>
      </c>
      <c r="C283" s="317" t="s">
        <v>164</v>
      </c>
      <c r="D283" s="321"/>
      <c r="E283" s="321"/>
      <c r="F283" s="321"/>
      <c r="G283" s="321"/>
      <c r="H283" s="321"/>
      <c r="I283" s="321"/>
      <c r="J283" s="321"/>
      <c r="K283" s="321"/>
      <c r="L283" s="321"/>
      <c r="M283" s="321"/>
      <c r="N283" s="494"/>
      <c r="O283" s="321"/>
      <c r="P283" s="321"/>
      <c r="Q283" s="321"/>
      <c r="R283" s="321"/>
      <c r="S283" s="321"/>
      <c r="T283" s="321"/>
      <c r="U283" s="321"/>
      <c r="V283" s="321"/>
      <c r="W283" s="321"/>
      <c r="X283" s="321"/>
      <c r="Y283" s="437">
        <f>Y282</f>
        <v>1</v>
      </c>
      <c r="Z283" s="437">
        <f>Z282</f>
        <v>0</v>
      </c>
      <c r="AA283" s="437">
        <f t="shared" ref="AA283:AL283" si="82">AA282</f>
        <v>0</v>
      </c>
      <c r="AB283" s="437">
        <f t="shared" si="82"/>
        <v>0</v>
      </c>
      <c r="AC283" s="437">
        <f t="shared" si="82"/>
        <v>0</v>
      </c>
      <c r="AD283" s="437">
        <f t="shared" si="82"/>
        <v>0</v>
      </c>
      <c r="AE283" s="437">
        <f t="shared" si="82"/>
        <v>0</v>
      </c>
      <c r="AF283" s="437">
        <f t="shared" si="82"/>
        <v>0</v>
      </c>
      <c r="AG283" s="437">
        <f t="shared" si="82"/>
        <v>0</v>
      </c>
      <c r="AH283" s="437">
        <f t="shared" si="82"/>
        <v>0</v>
      </c>
      <c r="AI283" s="437">
        <f t="shared" si="82"/>
        <v>0</v>
      </c>
      <c r="AJ283" s="437">
        <f t="shared" si="82"/>
        <v>0</v>
      </c>
      <c r="AK283" s="437">
        <f t="shared" si="82"/>
        <v>0</v>
      </c>
      <c r="AL283" s="437">
        <f t="shared" si="82"/>
        <v>0</v>
      </c>
      <c r="AM283" s="323"/>
    </row>
    <row r="284" spans="1:39" ht="15.75" outlineLevel="1">
      <c r="A284" s="546"/>
      <c r="B284" s="324"/>
      <c r="C284" s="325"/>
      <c r="D284" s="330"/>
      <c r="E284" s="330"/>
      <c r="F284" s="330"/>
      <c r="G284" s="330"/>
      <c r="H284" s="330"/>
      <c r="I284" s="330"/>
      <c r="J284" s="330"/>
      <c r="K284" s="330"/>
      <c r="L284" s="330"/>
      <c r="M284" s="330"/>
      <c r="N284" s="329"/>
      <c r="O284" s="330"/>
      <c r="P284" s="330"/>
      <c r="Q284" s="330"/>
      <c r="R284" s="330"/>
      <c r="S284" s="330"/>
      <c r="T284" s="330"/>
      <c r="U284" s="330"/>
      <c r="V284" s="330"/>
      <c r="W284" s="330"/>
      <c r="X284" s="330"/>
      <c r="Y284" s="438"/>
      <c r="Z284" s="439"/>
      <c r="AA284" s="439"/>
      <c r="AB284" s="439"/>
      <c r="AC284" s="439"/>
      <c r="AD284" s="439"/>
      <c r="AE284" s="439"/>
      <c r="AF284" s="439"/>
      <c r="AG284" s="439"/>
      <c r="AH284" s="439"/>
      <c r="AI284" s="439"/>
      <c r="AJ284" s="439"/>
      <c r="AK284" s="439"/>
      <c r="AL284" s="439"/>
      <c r="AM284" s="328"/>
    </row>
    <row r="285" spans="1:39" ht="15" outlineLevel="1">
      <c r="A285" s="544">
        <v>3</v>
      </c>
      <c r="B285" s="320" t="s">
        <v>3</v>
      </c>
      <c r="C285" s="317" t="s">
        <v>25</v>
      </c>
      <c r="D285" s="321">
        <v>2205223</v>
      </c>
      <c r="E285" s="321">
        <f>+'7-c.  2013'!AZ36</f>
        <v>2205222.64</v>
      </c>
      <c r="F285" s="321">
        <f>+'7-c.  2013'!BA36</f>
        <v>2205222.64</v>
      </c>
      <c r="G285" s="321">
        <f>+'7-c.  2013'!BB36</f>
        <v>2205222.64</v>
      </c>
      <c r="H285" s="321">
        <f>+'7-c.  2013'!BC36</f>
        <v>2205222.64</v>
      </c>
      <c r="I285" s="321">
        <f>+'7-c.  2013'!BD36</f>
        <v>2205222.64</v>
      </c>
      <c r="J285" s="321">
        <f>+'7-c.  2013'!BE36</f>
        <v>2205222.64</v>
      </c>
      <c r="K285" s="321">
        <f>+'7-c.  2013'!BF36</f>
        <v>2205222.64</v>
      </c>
      <c r="L285" s="321">
        <f>+'7-c.  2013'!BG36</f>
        <v>2205222.64</v>
      </c>
      <c r="M285" s="321">
        <f>+'7-c.  2013'!BH36</f>
        <v>2205222.64</v>
      </c>
      <c r="N285" s="317"/>
      <c r="O285" s="704">
        <v>1289</v>
      </c>
      <c r="P285" s="321">
        <f>+'7-c.  2013'!U36</f>
        <v>1288.8594800000001</v>
      </c>
      <c r="Q285" s="321">
        <f>+'7-c.  2013'!V36</f>
        <v>1288.8594800000001</v>
      </c>
      <c r="R285" s="321">
        <f>+'7-c.  2013'!W36</f>
        <v>1288.8594800000001</v>
      </c>
      <c r="S285" s="321">
        <f>+'7-c.  2013'!X36</f>
        <v>1288.8594800000001</v>
      </c>
      <c r="T285" s="321">
        <f>+'7-c.  2013'!Y36</f>
        <v>1288.8594800000001</v>
      </c>
      <c r="U285" s="321">
        <f>+'7-c.  2013'!Z36</f>
        <v>1288.8594800000001</v>
      </c>
      <c r="V285" s="321">
        <f>+'7-c.  2013'!AA36</f>
        <v>1288.8594800000001</v>
      </c>
      <c r="W285" s="321">
        <f>+'7-c.  2013'!AB36</f>
        <v>1288.8594800000001</v>
      </c>
      <c r="X285" s="321">
        <f>+'7-c.  2013'!AC36</f>
        <v>1288.8594800000001</v>
      </c>
      <c r="Y285" s="436">
        <v>1</v>
      </c>
      <c r="Z285" s="436"/>
      <c r="AA285" s="436"/>
      <c r="AB285" s="436"/>
      <c r="AC285" s="436"/>
      <c r="AD285" s="436"/>
      <c r="AE285" s="436"/>
      <c r="AF285" s="436"/>
      <c r="AG285" s="436"/>
      <c r="AH285" s="436"/>
      <c r="AI285" s="436"/>
      <c r="AJ285" s="436"/>
      <c r="AK285" s="436"/>
      <c r="AL285" s="436"/>
      <c r="AM285" s="322">
        <f>SUM(Y285:AL285)</f>
        <v>1</v>
      </c>
    </row>
    <row r="286" spans="1:39" ht="15" outlineLevel="1">
      <c r="B286" s="320" t="s">
        <v>252</v>
      </c>
      <c r="C286" s="317" t="s">
        <v>164</v>
      </c>
      <c r="D286" s="321">
        <v>120092</v>
      </c>
      <c r="E286" s="321">
        <f>+'7-d.  2014'!AZ47</f>
        <v>120091.6</v>
      </c>
      <c r="F286" s="321">
        <f>+'7-d.  2014'!BA47</f>
        <v>120091.6</v>
      </c>
      <c r="G286" s="321">
        <f>+'7-d.  2014'!BB47</f>
        <v>120091.6</v>
      </c>
      <c r="H286" s="321">
        <f>+'7-d.  2014'!BC47</f>
        <v>120091.6</v>
      </c>
      <c r="I286" s="321">
        <f>+'7-d.  2014'!BD47</f>
        <v>120091.6</v>
      </c>
      <c r="J286" s="321">
        <f>+'7-d.  2014'!BE47</f>
        <v>120091.6</v>
      </c>
      <c r="K286" s="321">
        <f>+'7-d.  2014'!BF47</f>
        <v>120091.6</v>
      </c>
      <c r="L286" s="321">
        <f>+'7-d.  2014'!BG47</f>
        <v>120091.6</v>
      </c>
      <c r="M286" s="321">
        <f>+'7-d.  2014'!BH47</f>
        <v>120091.6</v>
      </c>
      <c r="N286" s="494"/>
      <c r="O286" s="708">
        <v>68</v>
      </c>
      <c r="P286" s="321">
        <f>+'7-d.  2014'!U47</f>
        <v>68.382990000000007</v>
      </c>
      <c r="Q286" s="321">
        <f>+'7-d.  2014'!V47</f>
        <v>68.382990000000007</v>
      </c>
      <c r="R286" s="321">
        <f>+'7-d.  2014'!W47</f>
        <v>68.382990000000007</v>
      </c>
      <c r="S286" s="321">
        <f>+'7-d.  2014'!X47</f>
        <v>68.382990000000007</v>
      </c>
      <c r="T286" s="321">
        <f>+'7-d.  2014'!Y47</f>
        <v>68.382990000000007</v>
      </c>
      <c r="U286" s="321">
        <f>+'7-d.  2014'!Z47</f>
        <v>68.382990000000007</v>
      </c>
      <c r="V286" s="321">
        <f>+'7-d.  2014'!AA47</f>
        <v>68.382990000000007</v>
      </c>
      <c r="W286" s="321">
        <f>+'7-d.  2014'!AB47</f>
        <v>68.382990000000007</v>
      </c>
      <c r="X286" s="321">
        <f>+'7-d.  2014'!AC47</f>
        <v>68.382990000000007</v>
      </c>
      <c r="Y286" s="437">
        <f>Y285</f>
        <v>1</v>
      </c>
      <c r="Z286" s="437">
        <f>Z285</f>
        <v>0</v>
      </c>
      <c r="AA286" s="437">
        <f t="shared" ref="AA286:AL286" si="83">AA285</f>
        <v>0</v>
      </c>
      <c r="AB286" s="437">
        <f t="shared" si="83"/>
        <v>0</v>
      </c>
      <c r="AC286" s="437">
        <f t="shared" si="83"/>
        <v>0</v>
      </c>
      <c r="AD286" s="437">
        <f t="shared" si="83"/>
        <v>0</v>
      </c>
      <c r="AE286" s="437">
        <f t="shared" si="83"/>
        <v>0</v>
      </c>
      <c r="AF286" s="437">
        <f t="shared" si="83"/>
        <v>0</v>
      </c>
      <c r="AG286" s="437">
        <f t="shared" si="83"/>
        <v>0</v>
      </c>
      <c r="AH286" s="437">
        <f t="shared" si="83"/>
        <v>0</v>
      </c>
      <c r="AI286" s="437">
        <f t="shared" si="83"/>
        <v>0</v>
      </c>
      <c r="AJ286" s="437">
        <f t="shared" si="83"/>
        <v>0</v>
      </c>
      <c r="AK286" s="437">
        <f t="shared" si="83"/>
        <v>0</v>
      </c>
      <c r="AL286" s="437">
        <f t="shared" si="83"/>
        <v>0</v>
      </c>
      <c r="AM286" s="323"/>
    </row>
    <row r="287" spans="1:39" ht="15" outlineLevel="1">
      <c r="B287" s="320"/>
      <c r="C287" s="331"/>
      <c r="D287" s="317"/>
      <c r="E287" s="317"/>
      <c r="F287" s="317"/>
      <c r="G287" s="317"/>
      <c r="H287" s="317"/>
      <c r="I287" s="317"/>
      <c r="J287" s="317"/>
      <c r="K287" s="317"/>
      <c r="L287" s="317"/>
      <c r="M287" s="317"/>
      <c r="N287" s="309"/>
      <c r="O287" s="317"/>
      <c r="P287" s="317"/>
      <c r="Q287" s="317"/>
      <c r="R287" s="317"/>
      <c r="S287" s="317"/>
      <c r="T287" s="317"/>
      <c r="U287" s="317"/>
      <c r="V287" s="317"/>
      <c r="W287" s="317"/>
      <c r="X287" s="317"/>
      <c r="Y287" s="438"/>
      <c r="Z287" s="438"/>
      <c r="AA287" s="438"/>
      <c r="AB287" s="438"/>
      <c r="AC287" s="438"/>
      <c r="AD287" s="438"/>
      <c r="AE287" s="438"/>
      <c r="AF287" s="438"/>
      <c r="AG287" s="438"/>
      <c r="AH287" s="438"/>
      <c r="AI287" s="438"/>
      <c r="AJ287" s="438"/>
      <c r="AK287" s="438"/>
      <c r="AL287" s="438"/>
      <c r="AM287" s="332"/>
    </row>
    <row r="288" spans="1:39" ht="15" outlineLevel="1">
      <c r="A288" s="544">
        <v>4</v>
      </c>
      <c r="B288" s="320" t="s">
        <v>4</v>
      </c>
      <c r="C288" s="317" t="s">
        <v>25</v>
      </c>
      <c r="D288" s="321">
        <v>302637</v>
      </c>
      <c r="E288" s="321">
        <f>+'7-c.  2013'!AZ31</f>
        <v>302636.79499999998</v>
      </c>
      <c r="F288" s="321">
        <f>+'7-c.  2013'!BA31</f>
        <v>290974.42</v>
      </c>
      <c r="G288" s="321">
        <f>+'7-c.  2013'!BB31</f>
        <v>246515.38</v>
      </c>
      <c r="H288" s="321">
        <f>+'7-c.  2013'!BC31</f>
        <v>246515.38</v>
      </c>
      <c r="I288" s="321">
        <f>+'7-c.  2013'!BD31</f>
        <v>246515.38</v>
      </c>
      <c r="J288" s="321">
        <f>+'7-c.  2013'!BE31</f>
        <v>246515.38</v>
      </c>
      <c r="K288" s="321">
        <f>+'7-c.  2013'!BF31</f>
        <v>246309.935</v>
      </c>
      <c r="L288" s="321">
        <f>+'7-c.  2013'!BG31</f>
        <v>179108.723</v>
      </c>
      <c r="M288" s="321">
        <f>+'7-c.  2013'!BH31</f>
        <v>179108.723</v>
      </c>
      <c r="N288" s="317"/>
      <c r="O288" s="705">
        <v>20</v>
      </c>
      <c r="P288" s="321">
        <f>+'7-c.  2013'!U31</f>
        <v>20.283671900000002</v>
      </c>
      <c r="Q288" s="321">
        <f>+'7-c.  2013'!V31</f>
        <v>19.551539600000002</v>
      </c>
      <c r="R288" s="321">
        <f>+'7-c.  2013'!W31</f>
        <v>16.760521099999998</v>
      </c>
      <c r="S288" s="321">
        <f>+'7-c.  2013'!X31</f>
        <v>16.760521099999998</v>
      </c>
      <c r="T288" s="321">
        <f>+'7-c.  2013'!Y31</f>
        <v>16.760521099999998</v>
      </c>
      <c r="U288" s="321">
        <f>+'7-c.  2013'!Z31</f>
        <v>16.760521099999998</v>
      </c>
      <c r="V288" s="321">
        <f>+'7-c.  2013'!AA31</f>
        <v>16.737068499999999</v>
      </c>
      <c r="W288" s="321">
        <f>+'7-c.  2013'!AB31</f>
        <v>12.5183579</v>
      </c>
      <c r="X288" s="321">
        <f>+'7-c.  2013'!AC31</f>
        <v>12.5183579</v>
      </c>
      <c r="Y288" s="436">
        <v>1</v>
      </c>
      <c r="Z288" s="436"/>
      <c r="AA288" s="436"/>
      <c r="AB288" s="436"/>
      <c r="AC288" s="436"/>
      <c r="AD288" s="436"/>
      <c r="AE288" s="436"/>
      <c r="AF288" s="436"/>
      <c r="AG288" s="436"/>
      <c r="AH288" s="436"/>
      <c r="AI288" s="436"/>
      <c r="AJ288" s="436"/>
      <c r="AK288" s="436"/>
      <c r="AL288" s="436"/>
      <c r="AM288" s="322">
        <f>SUM(Y288:AL288)</f>
        <v>1</v>
      </c>
    </row>
    <row r="289" spans="1:39" ht="15" outlineLevel="1">
      <c r="B289" s="320" t="s">
        <v>252</v>
      </c>
      <c r="C289" s="317" t="s">
        <v>164</v>
      </c>
      <c r="D289" s="321">
        <v>926</v>
      </c>
      <c r="E289" s="321">
        <f>+'7-d.  2014'!AZ42</f>
        <v>926</v>
      </c>
      <c r="F289" s="321">
        <f>+'7-d.  2014'!BA42</f>
        <v>880</v>
      </c>
      <c r="G289" s="321">
        <f>+'7-d.  2014'!BB42</f>
        <v>761</v>
      </c>
      <c r="H289" s="321">
        <f>+'7-d.  2014'!BC42</f>
        <v>761</v>
      </c>
      <c r="I289" s="321">
        <f>+'7-d.  2014'!BD42</f>
        <v>761</v>
      </c>
      <c r="J289" s="321">
        <f>+'7-d.  2014'!BE42</f>
        <v>761</v>
      </c>
      <c r="K289" s="321">
        <f>+'7-d.  2014'!BF42</f>
        <v>761</v>
      </c>
      <c r="L289" s="321">
        <f>+'7-d.  2014'!BG42</f>
        <v>639</v>
      </c>
      <c r="M289" s="321">
        <f>+'7-d.  2014'!BH42</f>
        <v>639</v>
      </c>
      <c r="N289" s="494"/>
      <c r="O289" s="321"/>
      <c r="P289" s="321">
        <f>+'7-d.  2014'!U42</f>
        <v>6.5000000000000002E-2</v>
      </c>
      <c r="Q289" s="321">
        <f>+'7-d.  2014'!V42</f>
        <v>6.3E-2</v>
      </c>
      <c r="R289" s="321">
        <f>+'7-d.  2014'!W42</f>
        <v>5.5E-2</v>
      </c>
      <c r="S289" s="321">
        <f>+'7-d.  2014'!X42</f>
        <v>5.5E-2</v>
      </c>
      <c r="T289" s="321">
        <f>+'7-d.  2014'!Y42</f>
        <v>5.5E-2</v>
      </c>
      <c r="U289" s="321">
        <f>+'7-d.  2014'!Z42</f>
        <v>5.5E-2</v>
      </c>
      <c r="V289" s="321">
        <f>+'7-d.  2014'!AA42</f>
        <v>5.5E-2</v>
      </c>
      <c r="W289" s="321">
        <f>+'7-d.  2014'!AB42</f>
        <v>4.7E-2</v>
      </c>
      <c r="X289" s="321">
        <f>+'7-d.  2014'!AC42</f>
        <v>4.7E-2</v>
      </c>
      <c r="Y289" s="437">
        <f>Y288</f>
        <v>1</v>
      </c>
      <c r="Z289" s="437">
        <f>Z288</f>
        <v>0</v>
      </c>
      <c r="AA289" s="437">
        <f t="shared" ref="AA289:AL289" si="84">AA288</f>
        <v>0</v>
      </c>
      <c r="AB289" s="437">
        <f t="shared" si="84"/>
        <v>0</v>
      </c>
      <c r="AC289" s="437">
        <f t="shared" si="84"/>
        <v>0</v>
      </c>
      <c r="AD289" s="437">
        <f t="shared" si="84"/>
        <v>0</v>
      </c>
      <c r="AE289" s="437">
        <f t="shared" si="84"/>
        <v>0</v>
      </c>
      <c r="AF289" s="437">
        <f t="shared" si="84"/>
        <v>0</v>
      </c>
      <c r="AG289" s="437">
        <f t="shared" si="84"/>
        <v>0</v>
      </c>
      <c r="AH289" s="437">
        <f t="shared" si="84"/>
        <v>0</v>
      </c>
      <c r="AI289" s="437">
        <f t="shared" si="84"/>
        <v>0</v>
      </c>
      <c r="AJ289" s="437">
        <f t="shared" si="84"/>
        <v>0</v>
      </c>
      <c r="AK289" s="437">
        <f t="shared" si="84"/>
        <v>0</v>
      </c>
      <c r="AL289" s="437">
        <f t="shared" si="84"/>
        <v>0</v>
      </c>
      <c r="AM289" s="323"/>
    </row>
    <row r="290" spans="1:39" ht="15" outlineLevel="1">
      <c r="B290" s="320"/>
      <c r="C290" s="331"/>
      <c r="D290" s="330"/>
      <c r="E290" s="330"/>
      <c r="F290" s="330"/>
      <c r="G290" s="330"/>
      <c r="H290" s="330"/>
      <c r="I290" s="330"/>
      <c r="J290" s="330"/>
      <c r="K290" s="330"/>
      <c r="L290" s="330"/>
      <c r="M290" s="330"/>
      <c r="N290" s="317"/>
      <c r="O290" s="330"/>
      <c r="P290" s="330"/>
      <c r="Q290" s="330"/>
      <c r="R290" s="330"/>
      <c r="S290" s="330"/>
      <c r="T290" s="330"/>
      <c r="U290" s="330"/>
      <c r="V290" s="330"/>
      <c r="W290" s="330"/>
      <c r="X290" s="330"/>
      <c r="Y290" s="438"/>
      <c r="Z290" s="438"/>
      <c r="AA290" s="438"/>
      <c r="AB290" s="438"/>
      <c r="AC290" s="438"/>
      <c r="AD290" s="438"/>
      <c r="AE290" s="438"/>
      <c r="AF290" s="438"/>
      <c r="AG290" s="438"/>
      <c r="AH290" s="438"/>
      <c r="AI290" s="438"/>
      <c r="AJ290" s="438"/>
      <c r="AK290" s="438"/>
      <c r="AL290" s="438"/>
      <c r="AM290" s="332"/>
    </row>
    <row r="291" spans="1:39" ht="15" outlineLevel="1">
      <c r="A291" s="544">
        <v>5</v>
      </c>
      <c r="B291" s="320" t="s">
        <v>5</v>
      </c>
      <c r="C291" s="317" t="s">
        <v>25</v>
      </c>
      <c r="D291" s="321">
        <v>674564</v>
      </c>
      <c r="E291" s="321">
        <f>+'7-c.  2013'!AZ34</f>
        <v>674564.1</v>
      </c>
      <c r="F291" s="321">
        <f>+'7-c.  2013'!BA34</f>
        <v>633919.98800000001</v>
      </c>
      <c r="G291" s="321">
        <f>+'7-c.  2013'!BB34</f>
        <v>495211.95299999998</v>
      </c>
      <c r="H291" s="321">
        <f>+'7-c.  2013'!BC34</f>
        <v>495211.95299999998</v>
      </c>
      <c r="I291" s="321">
        <f>+'7-c.  2013'!BD34</f>
        <v>495211.95299999998</v>
      </c>
      <c r="J291" s="321">
        <f>+'7-c.  2013'!BE34</f>
        <v>495211.95299999998</v>
      </c>
      <c r="K291" s="321">
        <f>+'7-c.  2013'!BF34</f>
        <v>494628.37099999998</v>
      </c>
      <c r="L291" s="321">
        <f>+'7-c.  2013'!BG34</f>
        <v>415953.723</v>
      </c>
      <c r="M291" s="321">
        <f>+'7-c.  2013'!BH34</f>
        <v>415953.723</v>
      </c>
      <c r="N291" s="317"/>
      <c r="O291" s="706">
        <v>46</v>
      </c>
      <c r="P291" s="321">
        <f>+'7-c.  2013'!U34</f>
        <v>46.476309100000002</v>
      </c>
      <c r="Q291" s="321">
        <f>+'7-c.  2013'!V34</f>
        <v>43.924781500000002</v>
      </c>
      <c r="R291" s="321">
        <f>+'7-c.  2013'!W34</f>
        <v>35.2170658</v>
      </c>
      <c r="S291" s="321">
        <f>+'7-c.  2013'!X34</f>
        <v>35.2170658</v>
      </c>
      <c r="T291" s="321">
        <f>+'7-c.  2013'!Y34</f>
        <v>35.2170658</v>
      </c>
      <c r="U291" s="321">
        <f>+'7-c.  2013'!Z34</f>
        <v>35.2170658</v>
      </c>
      <c r="V291" s="321">
        <f>+'7-c.  2013'!AA34</f>
        <v>35.150446799999997</v>
      </c>
      <c r="W291" s="321">
        <f>+'7-c.  2013'!AB34</f>
        <v>30.211464899999999</v>
      </c>
      <c r="X291" s="321">
        <f>+'7-c.  2013'!AC34</f>
        <v>30.211464899999999</v>
      </c>
      <c r="Y291" s="436">
        <v>1</v>
      </c>
      <c r="Z291" s="436"/>
      <c r="AA291" s="436"/>
      <c r="AB291" s="436"/>
      <c r="AC291" s="436"/>
      <c r="AD291" s="436"/>
      <c r="AE291" s="436"/>
      <c r="AF291" s="436"/>
      <c r="AG291" s="436"/>
      <c r="AH291" s="436"/>
      <c r="AI291" s="436"/>
      <c r="AJ291" s="436"/>
      <c r="AK291" s="436"/>
      <c r="AL291" s="436"/>
      <c r="AM291" s="322">
        <f>SUM(Y291:AL291)</f>
        <v>1</v>
      </c>
    </row>
    <row r="292" spans="1:39" ht="15" outlineLevel="1">
      <c r="B292" s="320" t="s">
        <v>252</v>
      </c>
      <c r="C292" s="317" t="s">
        <v>164</v>
      </c>
      <c r="D292" s="321"/>
      <c r="E292" s="321"/>
      <c r="F292" s="321"/>
      <c r="G292" s="321"/>
      <c r="H292" s="321"/>
      <c r="I292" s="321"/>
      <c r="J292" s="321"/>
      <c r="K292" s="321"/>
      <c r="L292" s="321"/>
      <c r="M292" s="321"/>
      <c r="N292" s="494"/>
      <c r="O292" s="321"/>
      <c r="P292" s="321"/>
      <c r="Q292" s="321"/>
      <c r="R292" s="321"/>
      <c r="S292" s="321"/>
      <c r="T292" s="321"/>
      <c r="U292" s="321"/>
      <c r="V292" s="321"/>
      <c r="W292" s="321"/>
      <c r="X292" s="321"/>
      <c r="Y292" s="437">
        <f>Y291</f>
        <v>1</v>
      </c>
      <c r="Z292" s="437">
        <f>Z291</f>
        <v>0</v>
      </c>
      <c r="AA292" s="437">
        <f t="shared" ref="AA292:AL292" si="85">AA291</f>
        <v>0</v>
      </c>
      <c r="AB292" s="437">
        <f t="shared" si="85"/>
        <v>0</v>
      </c>
      <c r="AC292" s="437">
        <f t="shared" si="85"/>
        <v>0</v>
      </c>
      <c r="AD292" s="437">
        <f t="shared" si="85"/>
        <v>0</v>
      </c>
      <c r="AE292" s="437">
        <f t="shared" si="85"/>
        <v>0</v>
      </c>
      <c r="AF292" s="437">
        <f t="shared" si="85"/>
        <v>0</v>
      </c>
      <c r="AG292" s="437">
        <f t="shared" si="85"/>
        <v>0</v>
      </c>
      <c r="AH292" s="437">
        <f t="shared" si="85"/>
        <v>0</v>
      </c>
      <c r="AI292" s="437">
        <f t="shared" si="85"/>
        <v>0</v>
      </c>
      <c r="AJ292" s="437">
        <f t="shared" si="85"/>
        <v>0</v>
      </c>
      <c r="AK292" s="437">
        <f t="shared" si="85"/>
        <v>0</v>
      </c>
      <c r="AL292" s="437">
        <f t="shared" si="85"/>
        <v>0</v>
      </c>
      <c r="AM292" s="323"/>
    </row>
    <row r="293" spans="1:39" ht="15" outlineLevel="1">
      <c r="B293" s="320"/>
      <c r="C293" s="331"/>
      <c r="D293" s="330"/>
      <c r="E293" s="330"/>
      <c r="F293" s="330"/>
      <c r="G293" s="330"/>
      <c r="H293" s="330"/>
      <c r="I293" s="330"/>
      <c r="J293" s="330"/>
      <c r="K293" s="330"/>
      <c r="L293" s="330"/>
      <c r="M293" s="330"/>
      <c r="N293" s="317"/>
      <c r="O293" s="330"/>
      <c r="P293" s="330"/>
      <c r="Q293" s="330"/>
      <c r="R293" s="330"/>
      <c r="S293" s="330"/>
      <c r="T293" s="330"/>
      <c r="U293" s="330"/>
      <c r="V293" s="330"/>
      <c r="W293" s="330"/>
      <c r="X293" s="330"/>
      <c r="Y293" s="438"/>
      <c r="Z293" s="438"/>
      <c r="AA293" s="438"/>
      <c r="AB293" s="438"/>
      <c r="AC293" s="438"/>
      <c r="AD293" s="438"/>
      <c r="AE293" s="438"/>
      <c r="AF293" s="438"/>
      <c r="AG293" s="438"/>
      <c r="AH293" s="438"/>
      <c r="AI293" s="438"/>
      <c r="AJ293" s="438"/>
      <c r="AK293" s="438"/>
      <c r="AL293" s="438"/>
      <c r="AM293" s="332"/>
    </row>
    <row r="294" spans="1:39" ht="15" outlineLevel="1">
      <c r="A294" s="544">
        <v>6</v>
      </c>
      <c r="B294" s="320" t="s">
        <v>6</v>
      </c>
      <c r="C294" s="317" t="s">
        <v>25</v>
      </c>
      <c r="D294" s="321"/>
      <c r="E294" s="321"/>
      <c r="F294" s="321"/>
      <c r="G294" s="321"/>
      <c r="H294" s="321"/>
      <c r="I294" s="321"/>
      <c r="J294" s="321"/>
      <c r="K294" s="321"/>
      <c r="L294" s="321"/>
      <c r="M294" s="321"/>
      <c r="N294" s="317"/>
      <c r="O294" s="321"/>
      <c r="P294" s="321"/>
      <c r="Q294" s="321"/>
      <c r="R294" s="321"/>
      <c r="S294" s="321"/>
      <c r="T294" s="321"/>
      <c r="U294" s="321"/>
      <c r="V294" s="321"/>
      <c r="W294" s="321"/>
      <c r="X294" s="321"/>
      <c r="Y294" s="436"/>
      <c r="Z294" s="436"/>
      <c r="AA294" s="436"/>
      <c r="AB294" s="436"/>
      <c r="AC294" s="436"/>
      <c r="AD294" s="436"/>
      <c r="AE294" s="436"/>
      <c r="AF294" s="436"/>
      <c r="AG294" s="436"/>
      <c r="AH294" s="436"/>
      <c r="AI294" s="436"/>
      <c r="AJ294" s="436"/>
      <c r="AK294" s="436"/>
      <c r="AL294" s="436"/>
      <c r="AM294" s="322">
        <f>SUM(Y294:AL294)</f>
        <v>0</v>
      </c>
    </row>
    <row r="295" spans="1:39" ht="15" outlineLevel="1">
      <c r="B295" s="320" t="s">
        <v>252</v>
      </c>
      <c r="C295" s="317" t="s">
        <v>164</v>
      </c>
      <c r="D295" s="321"/>
      <c r="E295" s="321"/>
      <c r="F295" s="321"/>
      <c r="G295" s="321"/>
      <c r="H295" s="321"/>
      <c r="I295" s="321"/>
      <c r="J295" s="321"/>
      <c r="K295" s="321"/>
      <c r="L295" s="321"/>
      <c r="M295" s="321"/>
      <c r="N295" s="494"/>
      <c r="O295" s="321"/>
      <c r="P295" s="321"/>
      <c r="Q295" s="321"/>
      <c r="R295" s="321"/>
      <c r="S295" s="321"/>
      <c r="T295" s="321"/>
      <c r="U295" s="321"/>
      <c r="V295" s="321"/>
      <c r="W295" s="321"/>
      <c r="X295" s="321"/>
      <c r="Y295" s="437">
        <f>Y294</f>
        <v>0</v>
      </c>
      <c r="Z295" s="437">
        <f>Z294</f>
        <v>0</v>
      </c>
      <c r="AA295" s="437">
        <f t="shared" ref="AA295:AL295" si="86">AA294</f>
        <v>0</v>
      </c>
      <c r="AB295" s="437">
        <f t="shared" si="86"/>
        <v>0</v>
      </c>
      <c r="AC295" s="437">
        <f t="shared" si="86"/>
        <v>0</v>
      </c>
      <c r="AD295" s="437">
        <f t="shared" si="86"/>
        <v>0</v>
      </c>
      <c r="AE295" s="437">
        <f t="shared" si="86"/>
        <v>0</v>
      </c>
      <c r="AF295" s="437">
        <f t="shared" si="86"/>
        <v>0</v>
      </c>
      <c r="AG295" s="437">
        <f t="shared" si="86"/>
        <v>0</v>
      </c>
      <c r="AH295" s="437">
        <f t="shared" si="86"/>
        <v>0</v>
      </c>
      <c r="AI295" s="437">
        <f t="shared" si="86"/>
        <v>0</v>
      </c>
      <c r="AJ295" s="437">
        <f t="shared" si="86"/>
        <v>0</v>
      </c>
      <c r="AK295" s="437">
        <f t="shared" si="86"/>
        <v>0</v>
      </c>
      <c r="AL295" s="437">
        <f t="shared" si="86"/>
        <v>0</v>
      </c>
      <c r="AM295" s="323"/>
    </row>
    <row r="296" spans="1:39" ht="15" outlineLevel="1">
      <c r="B296" s="320"/>
      <c r="C296" s="331"/>
      <c r="D296" s="330"/>
      <c r="E296" s="330"/>
      <c r="F296" s="330"/>
      <c r="G296" s="330"/>
      <c r="H296" s="330"/>
      <c r="I296" s="330"/>
      <c r="J296" s="330"/>
      <c r="K296" s="330"/>
      <c r="L296" s="330"/>
      <c r="M296" s="330"/>
      <c r="N296" s="317"/>
      <c r="O296" s="330"/>
      <c r="P296" s="330"/>
      <c r="Q296" s="330"/>
      <c r="R296" s="330"/>
      <c r="S296" s="330"/>
      <c r="T296" s="330"/>
      <c r="U296" s="330"/>
      <c r="V296" s="330"/>
      <c r="W296" s="330"/>
      <c r="X296" s="330"/>
      <c r="Y296" s="438"/>
      <c r="Z296" s="438"/>
      <c r="AA296" s="438"/>
      <c r="AB296" s="438"/>
      <c r="AC296" s="438"/>
      <c r="AD296" s="438"/>
      <c r="AE296" s="438"/>
      <c r="AF296" s="438"/>
      <c r="AG296" s="438"/>
      <c r="AH296" s="438"/>
      <c r="AI296" s="438"/>
      <c r="AJ296" s="438"/>
      <c r="AK296" s="438"/>
      <c r="AL296" s="438"/>
      <c r="AM296" s="332"/>
    </row>
    <row r="297" spans="1:39" ht="15" outlineLevel="1">
      <c r="A297" s="544">
        <v>7</v>
      </c>
      <c r="B297" s="320" t="s">
        <v>42</v>
      </c>
      <c r="C297" s="317" t="s">
        <v>25</v>
      </c>
      <c r="D297" s="321">
        <v>10205</v>
      </c>
      <c r="E297" s="321"/>
      <c r="F297" s="321"/>
      <c r="G297" s="321"/>
      <c r="H297" s="321"/>
      <c r="I297" s="321"/>
      <c r="J297" s="321"/>
      <c r="K297" s="321"/>
      <c r="L297" s="321"/>
      <c r="M297" s="321"/>
      <c r="N297" s="317"/>
      <c r="O297" s="707">
        <v>6291</v>
      </c>
      <c r="P297" s="321"/>
      <c r="Q297" s="321"/>
      <c r="R297" s="321"/>
      <c r="S297" s="321"/>
      <c r="T297" s="321"/>
      <c r="U297" s="321"/>
      <c r="V297" s="321"/>
      <c r="W297" s="321"/>
      <c r="X297" s="321"/>
      <c r="Y297" s="436">
        <v>1</v>
      </c>
      <c r="Z297" s="436"/>
      <c r="AA297" s="436"/>
      <c r="AB297" s="436"/>
      <c r="AC297" s="436"/>
      <c r="AD297" s="436"/>
      <c r="AE297" s="436"/>
      <c r="AF297" s="436"/>
      <c r="AG297" s="436"/>
      <c r="AH297" s="436"/>
      <c r="AI297" s="436"/>
      <c r="AJ297" s="436"/>
      <c r="AK297" s="436"/>
      <c r="AL297" s="436"/>
      <c r="AM297" s="322">
        <f>SUM(Y297:AL297)</f>
        <v>1</v>
      </c>
    </row>
    <row r="298" spans="1:39" ht="15" outlineLevel="1">
      <c r="B298" s="320" t="s">
        <v>252</v>
      </c>
      <c r="C298" s="317" t="s">
        <v>164</v>
      </c>
      <c r="D298" s="321"/>
      <c r="E298" s="321"/>
      <c r="F298" s="321"/>
      <c r="G298" s="321"/>
      <c r="H298" s="321"/>
      <c r="I298" s="321"/>
      <c r="J298" s="321"/>
      <c r="K298" s="321"/>
      <c r="L298" s="321"/>
      <c r="M298" s="321"/>
      <c r="N298" s="317"/>
      <c r="O298" s="321"/>
      <c r="P298" s="321"/>
      <c r="Q298" s="321"/>
      <c r="R298" s="321"/>
      <c r="S298" s="321"/>
      <c r="T298" s="321"/>
      <c r="U298" s="321"/>
      <c r="V298" s="321"/>
      <c r="W298" s="321"/>
      <c r="X298" s="321"/>
      <c r="Y298" s="437">
        <f>Y297</f>
        <v>1</v>
      </c>
      <c r="Z298" s="437">
        <f>Z297</f>
        <v>0</v>
      </c>
      <c r="AA298" s="437">
        <f t="shared" ref="AA298:AL298" si="87">AA297</f>
        <v>0</v>
      </c>
      <c r="AB298" s="437">
        <f t="shared" si="87"/>
        <v>0</v>
      </c>
      <c r="AC298" s="437">
        <f t="shared" si="87"/>
        <v>0</v>
      </c>
      <c r="AD298" s="437">
        <f t="shared" si="87"/>
        <v>0</v>
      </c>
      <c r="AE298" s="437">
        <f t="shared" si="87"/>
        <v>0</v>
      </c>
      <c r="AF298" s="437">
        <f t="shared" si="87"/>
        <v>0</v>
      </c>
      <c r="AG298" s="437">
        <f t="shared" si="87"/>
        <v>0</v>
      </c>
      <c r="AH298" s="437">
        <f t="shared" si="87"/>
        <v>0</v>
      </c>
      <c r="AI298" s="437">
        <f t="shared" si="87"/>
        <v>0</v>
      </c>
      <c r="AJ298" s="437">
        <f t="shared" si="87"/>
        <v>0</v>
      </c>
      <c r="AK298" s="437">
        <f t="shared" si="87"/>
        <v>0</v>
      </c>
      <c r="AL298" s="437">
        <f t="shared" si="87"/>
        <v>0</v>
      </c>
      <c r="AM298" s="323"/>
    </row>
    <row r="299" spans="1:39" ht="15" outlineLevel="1">
      <c r="B299" s="320"/>
      <c r="C299" s="331"/>
      <c r="D299" s="330"/>
      <c r="E299" s="330"/>
      <c r="F299" s="330"/>
      <c r="G299" s="330"/>
      <c r="H299" s="330"/>
      <c r="I299" s="330"/>
      <c r="J299" s="330"/>
      <c r="K299" s="330"/>
      <c r="L299" s="330"/>
      <c r="M299" s="330"/>
      <c r="N299" s="317"/>
      <c r="O299" s="330"/>
      <c r="P299" s="330"/>
      <c r="Q299" s="330"/>
      <c r="R299" s="330"/>
      <c r="S299" s="330"/>
      <c r="T299" s="330"/>
      <c r="U299" s="330"/>
      <c r="V299" s="330"/>
      <c r="W299" s="330"/>
      <c r="X299" s="330"/>
      <c r="Y299" s="438"/>
      <c r="Z299" s="438"/>
      <c r="AA299" s="438"/>
      <c r="AB299" s="438"/>
      <c r="AC299" s="438"/>
      <c r="AD299" s="438"/>
      <c r="AE299" s="438"/>
      <c r="AF299" s="438"/>
      <c r="AG299" s="438"/>
      <c r="AH299" s="438"/>
      <c r="AI299" s="438"/>
      <c r="AJ299" s="438"/>
      <c r="AK299" s="438"/>
      <c r="AL299" s="438"/>
      <c r="AM299" s="332"/>
    </row>
    <row r="300" spans="1:39" s="309" customFormat="1" ht="15" outlineLevel="1">
      <c r="A300" s="544">
        <v>8</v>
      </c>
      <c r="B300" s="320" t="s">
        <v>498</v>
      </c>
      <c r="C300" s="317" t="s">
        <v>25</v>
      </c>
      <c r="D300" s="321"/>
      <c r="E300" s="321"/>
      <c r="F300" s="321"/>
      <c r="G300" s="321"/>
      <c r="H300" s="321"/>
      <c r="I300" s="321"/>
      <c r="J300" s="321"/>
      <c r="K300" s="321"/>
      <c r="L300" s="321"/>
      <c r="M300" s="321"/>
      <c r="N300" s="317"/>
      <c r="O300" s="321"/>
      <c r="P300" s="321"/>
      <c r="Q300" s="321"/>
      <c r="R300" s="321"/>
      <c r="S300" s="321"/>
      <c r="T300" s="321"/>
      <c r="U300" s="321"/>
      <c r="V300" s="321"/>
      <c r="W300" s="321"/>
      <c r="X300" s="321"/>
      <c r="Y300" s="436"/>
      <c r="Z300" s="436"/>
      <c r="AA300" s="436"/>
      <c r="AB300" s="436"/>
      <c r="AC300" s="436"/>
      <c r="AD300" s="436"/>
      <c r="AE300" s="436"/>
      <c r="AF300" s="436"/>
      <c r="AG300" s="436"/>
      <c r="AH300" s="436"/>
      <c r="AI300" s="436"/>
      <c r="AJ300" s="436"/>
      <c r="AK300" s="436"/>
      <c r="AL300" s="436"/>
      <c r="AM300" s="322">
        <f>SUM(Y300:AL300)</f>
        <v>0</v>
      </c>
    </row>
    <row r="301" spans="1:39" s="309" customFormat="1" ht="15" outlineLevel="1">
      <c r="A301" s="544"/>
      <c r="B301" s="320" t="s">
        <v>252</v>
      </c>
      <c r="C301" s="317" t="s">
        <v>164</v>
      </c>
      <c r="D301" s="321"/>
      <c r="E301" s="321"/>
      <c r="F301" s="321"/>
      <c r="G301" s="321"/>
      <c r="H301" s="321"/>
      <c r="I301" s="321"/>
      <c r="J301" s="321"/>
      <c r="K301" s="321"/>
      <c r="L301" s="321"/>
      <c r="M301" s="321"/>
      <c r="N301" s="317"/>
      <c r="O301" s="321"/>
      <c r="P301" s="321"/>
      <c r="Q301" s="321"/>
      <c r="R301" s="321"/>
      <c r="S301" s="321"/>
      <c r="T301" s="321"/>
      <c r="U301" s="321"/>
      <c r="V301" s="321"/>
      <c r="W301" s="321"/>
      <c r="X301" s="321"/>
      <c r="Y301" s="437">
        <f>Y300</f>
        <v>0</v>
      </c>
      <c r="Z301" s="437">
        <f>Z300</f>
        <v>0</v>
      </c>
      <c r="AA301" s="437">
        <f t="shared" ref="AA301:AL301" si="88">AA300</f>
        <v>0</v>
      </c>
      <c r="AB301" s="437">
        <f t="shared" si="88"/>
        <v>0</v>
      </c>
      <c r="AC301" s="437">
        <f t="shared" si="88"/>
        <v>0</v>
      </c>
      <c r="AD301" s="437">
        <f t="shared" si="88"/>
        <v>0</v>
      </c>
      <c r="AE301" s="437">
        <f t="shared" si="88"/>
        <v>0</v>
      </c>
      <c r="AF301" s="437">
        <f t="shared" si="88"/>
        <v>0</v>
      </c>
      <c r="AG301" s="437">
        <f t="shared" si="88"/>
        <v>0</v>
      </c>
      <c r="AH301" s="437">
        <f t="shared" si="88"/>
        <v>0</v>
      </c>
      <c r="AI301" s="437">
        <f t="shared" si="88"/>
        <v>0</v>
      </c>
      <c r="AJ301" s="437">
        <f t="shared" si="88"/>
        <v>0</v>
      </c>
      <c r="AK301" s="437">
        <f t="shared" si="88"/>
        <v>0</v>
      </c>
      <c r="AL301" s="437">
        <f t="shared" si="88"/>
        <v>0</v>
      </c>
      <c r="AM301" s="323"/>
    </row>
    <row r="302" spans="1:39" s="309" customFormat="1" ht="15" outlineLevel="1">
      <c r="A302" s="544"/>
      <c r="B302" s="320"/>
      <c r="C302" s="331"/>
      <c r="D302" s="330"/>
      <c r="E302" s="330"/>
      <c r="F302" s="330"/>
      <c r="G302" s="330"/>
      <c r="H302" s="330"/>
      <c r="I302" s="330"/>
      <c r="J302" s="330"/>
      <c r="K302" s="330"/>
      <c r="L302" s="330"/>
      <c r="M302" s="330"/>
      <c r="N302" s="317"/>
      <c r="O302" s="330"/>
      <c r="P302" s="330"/>
      <c r="Q302" s="330"/>
      <c r="R302" s="330"/>
      <c r="S302" s="330"/>
      <c r="T302" s="330"/>
      <c r="U302" s="330"/>
      <c r="V302" s="330"/>
      <c r="W302" s="330"/>
      <c r="X302" s="330"/>
      <c r="Y302" s="438"/>
      <c r="Z302" s="438"/>
      <c r="AA302" s="438"/>
      <c r="AB302" s="438"/>
      <c r="AC302" s="438"/>
      <c r="AD302" s="438"/>
      <c r="AE302" s="438"/>
      <c r="AF302" s="438"/>
      <c r="AG302" s="438"/>
      <c r="AH302" s="438"/>
      <c r="AI302" s="438"/>
      <c r="AJ302" s="438"/>
      <c r="AK302" s="438"/>
      <c r="AL302" s="438"/>
      <c r="AM302" s="332"/>
    </row>
    <row r="303" spans="1:39" ht="15" outlineLevel="1">
      <c r="A303" s="544">
        <v>9</v>
      </c>
      <c r="B303" s="320" t="s">
        <v>7</v>
      </c>
      <c r="C303" s="317" t="s">
        <v>25</v>
      </c>
      <c r="D303" s="321"/>
      <c r="E303" s="321"/>
      <c r="F303" s="321"/>
      <c r="G303" s="321"/>
      <c r="H303" s="321"/>
      <c r="I303" s="321"/>
      <c r="J303" s="321"/>
      <c r="K303" s="321"/>
      <c r="L303" s="321"/>
      <c r="M303" s="321"/>
      <c r="N303" s="317"/>
      <c r="O303" s="321"/>
      <c r="P303" s="321"/>
      <c r="Q303" s="321"/>
      <c r="R303" s="321"/>
      <c r="S303" s="321"/>
      <c r="T303" s="321"/>
      <c r="U303" s="321"/>
      <c r="V303" s="321"/>
      <c r="W303" s="321"/>
      <c r="X303" s="321"/>
      <c r="Y303" s="436"/>
      <c r="Z303" s="436"/>
      <c r="AA303" s="436"/>
      <c r="AB303" s="436"/>
      <c r="AC303" s="436"/>
      <c r="AD303" s="436"/>
      <c r="AE303" s="436"/>
      <c r="AF303" s="436"/>
      <c r="AG303" s="436"/>
      <c r="AH303" s="436"/>
      <c r="AI303" s="436"/>
      <c r="AJ303" s="436"/>
      <c r="AK303" s="436"/>
      <c r="AL303" s="436"/>
      <c r="AM303" s="322">
        <f>SUM(Y303:AL303)</f>
        <v>0</v>
      </c>
    </row>
    <row r="304" spans="1:39" ht="15" outlineLevel="1">
      <c r="B304" s="320" t="s">
        <v>252</v>
      </c>
      <c r="C304" s="317" t="s">
        <v>164</v>
      </c>
      <c r="D304" s="321"/>
      <c r="E304" s="321"/>
      <c r="F304" s="321"/>
      <c r="G304" s="321"/>
      <c r="H304" s="321"/>
      <c r="I304" s="321"/>
      <c r="J304" s="321"/>
      <c r="K304" s="321"/>
      <c r="L304" s="321"/>
      <c r="M304" s="321"/>
      <c r="N304" s="317"/>
      <c r="O304" s="321"/>
      <c r="P304" s="321"/>
      <c r="Q304" s="321"/>
      <c r="R304" s="321"/>
      <c r="S304" s="321"/>
      <c r="T304" s="321"/>
      <c r="U304" s="321"/>
      <c r="V304" s="321"/>
      <c r="W304" s="321"/>
      <c r="X304" s="321"/>
      <c r="Y304" s="437">
        <f>Y303</f>
        <v>0</v>
      </c>
      <c r="Z304" s="437">
        <f>Z303</f>
        <v>0</v>
      </c>
      <c r="AA304" s="437">
        <f t="shared" ref="AA304:AL304" si="89">AA303</f>
        <v>0</v>
      </c>
      <c r="AB304" s="437">
        <f t="shared" si="89"/>
        <v>0</v>
      </c>
      <c r="AC304" s="437">
        <f t="shared" si="89"/>
        <v>0</v>
      </c>
      <c r="AD304" s="437">
        <f t="shared" si="89"/>
        <v>0</v>
      </c>
      <c r="AE304" s="437">
        <f t="shared" si="89"/>
        <v>0</v>
      </c>
      <c r="AF304" s="437">
        <f t="shared" si="89"/>
        <v>0</v>
      </c>
      <c r="AG304" s="437">
        <f t="shared" si="89"/>
        <v>0</v>
      </c>
      <c r="AH304" s="437">
        <f t="shared" si="89"/>
        <v>0</v>
      </c>
      <c r="AI304" s="437">
        <f t="shared" si="89"/>
        <v>0</v>
      </c>
      <c r="AJ304" s="437">
        <f t="shared" si="89"/>
        <v>0</v>
      </c>
      <c r="AK304" s="437">
        <f t="shared" si="89"/>
        <v>0</v>
      </c>
      <c r="AL304" s="437">
        <f t="shared" si="89"/>
        <v>0</v>
      </c>
      <c r="AM304" s="323"/>
    </row>
    <row r="305" spans="1:39" ht="15" outlineLevel="1">
      <c r="B305" s="333"/>
      <c r="C305" s="334"/>
      <c r="D305" s="317"/>
      <c r="E305" s="317"/>
      <c r="F305" s="317"/>
      <c r="G305" s="317"/>
      <c r="H305" s="317"/>
      <c r="I305" s="317"/>
      <c r="J305" s="317"/>
      <c r="K305" s="317"/>
      <c r="L305" s="317"/>
      <c r="M305" s="317"/>
      <c r="N305" s="317"/>
      <c r="O305" s="317"/>
      <c r="P305" s="317"/>
      <c r="Q305" s="317"/>
      <c r="R305" s="317"/>
      <c r="S305" s="317"/>
      <c r="T305" s="317"/>
      <c r="U305" s="317"/>
      <c r="V305" s="317"/>
      <c r="W305" s="317"/>
      <c r="X305" s="317"/>
      <c r="Y305" s="438"/>
      <c r="Z305" s="438"/>
      <c r="AA305" s="438"/>
      <c r="AB305" s="438"/>
      <c r="AC305" s="438"/>
      <c r="AD305" s="438"/>
      <c r="AE305" s="438"/>
      <c r="AF305" s="438"/>
      <c r="AG305" s="438"/>
      <c r="AH305" s="438"/>
      <c r="AI305" s="438"/>
      <c r="AJ305" s="438"/>
      <c r="AK305" s="438"/>
      <c r="AL305" s="438"/>
      <c r="AM305" s="332"/>
    </row>
    <row r="306" spans="1:39" ht="15.75" outlineLevel="1">
      <c r="A306" s="545"/>
      <c r="B306" s="314" t="s">
        <v>8</v>
      </c>
      <c r="C306" s="315"/>
      <c r="D306" s="315"/>
      <c r="E306" s="315"/>
      <c r="F306" s="315"/>
      <c r="G306" s="315"/>
      <c r="H306" s="315"/>
      <c r="I306" s="315"/>
      <c r="J306" s="315"/>
      <c r="K306" s="315"/>
      <c r="L306" s="315"/>
      <c r="M306" s="315"/>
      <c r="N306" s="317"/>
      <c r="O306" s="315"/>
      <c r="P306" s="315"/>
      <c r="Q306" s="315"/>
      <c r="R306" s="315"/>
      <c r="S306" s="315"/>
      <c r="T306" s="315"/>
      <c r="U306" s="315"/>
      <c r="V306" s="315"/>
      <c r="W306" s="315"/>
      <c r="X306" s="315"/>
      <c r="Y306" s="440"/>
      <c r="Z306" s="440"/>
      <c r="AA306" s="440"/>
      <c r="AB306" s="440"/>
      <c r="AC306" s="440"/>
      <c r="AD306" s="440"/>
      <c r="AE306" s="440"/>
      <c r="AF306" s="440"/>
      <c r="AG306" s="440"/>
      <c r="AH306" s="440"/>
      <c r="AI306" s="440"/>
      <c r="AJ306" s="440"/>
      <c r="AK306" s="440"/>
      <c r="AL306" s="440"/>
      <c r="AM306" s="318"/>
    </row>
    <row r="307" spans="1:39" ht="15" outlineLevel="1">
      <c r="A307" s="544">
        <v>10</v>
      </c>
      <c r="B307" s="336" t="s">
        <v>22</v>
      </c>
      <c r="C307" s="317" t="s">
        <v>25</v>
      </c>
      <c r="D307" s="321">
        <f>23178167-D381</f>
        <v>18067403</v>
      </c>
      <c r="E307" s="321">
        <f>+'7-c.  2013'!AZ28-E381</f>
        <v>17748730.199999999</v>
      </c>
      <c r="F307" s="321">
        <f>+'7-c.  2013'!BA28-F381</f>
        <v>17502598.300000001</v>
      </c>
      <c r="G307" s="321">
        <f>+'7-c.  2013'!BB28-G381</f>
        <v>17495055.899999999</v>
      </c>
      <c r="H307" s="321">
        <f>+'7-c.  2013'!BC28-H381</f>
        <v>16694267.800000001</v>
      </c>
      <c r="I307" s="321">
        <f>+'7-c.  2013'!BD28-I381</f>
        <v>16338838.100000001</v>
      </c>
      <c r="J307" s="321">
        <f>+'7-c.  2013'!BE28-J381</f>
        <v>16338838.100000001</v>
      </c>
      <c r="K307" s="321">
        <f>+'7-c.  2013'!BF28-K381</f>
        <v>16533703</v>
      </c>
      <c r="L307" s="321">
        <f>+'7-c.  2013'!BG28-L381</f>
        <v>15618446.100000001</v>
      </c>
      <c r="M307" s="321">
        <f>+'7-c.  2013'!BH28-M381</f>
        <v>13239246</v>
      </c>
      <c r="N307" s="321">
        <v>12</v>
      </c>
      <c r="O307" s="321">
        <v>4348</v>
      </c>
      <c r="P307" s="321">
        <f>+'7-c.  2013'!U28</f>
        <v>4257.9465499999997</v>
      </c>
      <c r="Q307" s="321">
        <f>+'7-c.  2013'!V28</f>
        <v>4189.3681200000001</v>
      </c>
      <c r="R307" s="321">
        <f>+'7-c.  2013'!W28</f>
        <v>4187.0784000000003</v>
      </c>
      <c r="S307" s="321">
        <f>+'7-c.  2013'!X28</f>
        <v>3942.7469000000001</v>
      </c>
      <c r="T307" s="321">
        <f>+'7-c.  2013'!Y28</f>
        <v>3870.10214</v>
      </c>
      <c r="U307" s="321">
        <f>+'7-c.  2013'!Z28</f>
        <v>3870.10214</v>
      </c>
      <c r="V307" s="321">
        <f>+'7-c.  2013'!AA28</f>
        <v>3860.4640800000002</v>
      </c>
      <c r="W307" s="321">
        <f>+'7-c.  2013'!AB28</f>
        <v>3543.36141</v>
      </c>
      <c r="X307" s="321">
        <f>+'7-c.  2013'!AC28</f>
        <v>3081.9249500000001</v>
      </c>
      <c r="Y307" s="441"/>
      <c r="Z307" s="538">
        <v>0.09</v>
      </c>
      <c r="AA307" s="538">
        <v>0.64</v>
      </c>
      <c r="AB307" s="538">
        <v>0.23</v>
      </c>
      <c r="AC307" s="441">
        <v>0.1</v>
      </c>
      <c r="AD307" s="441"/>
      <c r="AE307" s="441"/>
      <c r="AF307" s="441"/>
      <c r="AG307" s="441"/>
      <c r="AH307" s="441"/>
      <c r="AI307" s="441"/>
      <c r="AJ307" s="441"/>
      <c r="AK307" s="441"/>
      <c r="AL307" s="441"/>
      <c r="AM307" s="322">
        <f>SUM(Y307:AL307)</f>
        <v>1.06</v>
      </c>
    </row>
    <row r="308" spans="1:39" ht="15" outlineLevel="1">
      <c r="B308" s="320" t="s">
        <v>252</v>
      </c>
      <c r="C308" s="317" t="s">
        <v>164</v>
      </c>
      <c r="D308" s="697">
        <v>9316522</v>
      </c>
      <c r="E308" s="321">
        <f>+'7-d.  2014'!AZ34</f>
        <v>9304613</v>
      </c>
      <c r="F308" s="321">
        <f>+'7-d.  2014'!BA34</f>
        <v>9301615</v>
      </c>
      <c r="G308" s="321">
        <f>+'7-d.  2014'!BB34</f>
        <v>9301615</v>
      </c>
      <c r="H308" s="321">
        <f>+'7-d.  2014'!BC34</f>
        <v>9199956</v>
      </c>
      <c r="I308" s="321">
        <f>+'7-d.  2014'!BD34</f>
        <v>9143752</v>
      </c>
      <c r="J308" s="321">
        <f>+'7-d.  2014'!BE34</f>
        <v>9143752</v>
      </c>
      <c r="K308" s="321">
        <f>+'7-d.  2014'!BF34</f>
        <v>8876305</v>
      </c>
      <c r="L308" s="321">
        <f>+'7-d.  2014'!BG34</f>
        <v>8522280</v>
      </c>
      <c r="M308" s="321">
        <f>+'7-d.  2014'!BH34</f>
        <v>8112566</v>
      </c>
      <c r="N308" s="321">
        <f>N307</f>
        <v>12</v>
      </c>
      <c r="O308" s="321">
        <v>852</v>
      </c>
      <c r="P308" s="321">
        <f>+'7-d.  2014'!U34</f>
        <v>849.12239999999997</v>
      </c>
      <c r="Q308" s="321">
        <f>+'7-d.  2014'!V34</f>
        <v>848.26160000000004</v>
      </c>
      <c r="R308" s="321">
        <f>+'7-d.  2014'!W34</f>
        <v>848.26160000000004</v>
      </c>
      <c r="S308" s="321">
        <f>+'7-d.  2014'!X34</f>
        <v>819.16150000000005</v>
      </c>
      <c r="T308" s="321">
        <f>+'7-d.  2014'!Y34</f>
        <v>810.56389999999999</v>
      </c>
      <c r="U308" s="321">
        <f>+'7-d.  2014'!Z34</f>
        <v>810.56389999999999</v>
      </c>
      <c r="V308" s="321">
        <f>+'7-d.  2014'!AA34</f>
        <v>810.56389999999999</v>
      </c>
      <c r="W308" s="321">
        <f>+'7-d.  2014'!AB34</f>
        <v>756.822</v>
      </c>
      <c r="X308" s="321">
        <f>+'7-d.  2014'!AC34</f>
        <v>694.14729999999997</v>
      </c>
      <c r="Y308" s="437">
        <f>Y307</f>
        <v>0</v>
      </c>
      <c r="Z308" s="437">
        <f>Z307</f>
        <v>0.09</v>
      </c>
      <c r="AA308" s="437">
        <f t="shared" ref="AA308:AL308" si="90">AA307</f>
        <v>0.64</v>
      </c>
      <c r="AB308" s="437">
        <f t="shared" si="90"/>
        <v>0.23</v>
      </c>
      <c r="AC308" s="437">
        <f t="shared" si="90"/>
        <v>0.1</v>
      </c>
      <c r="AD308" s="437">
        <f t="shared" si="90"/>
        <v>0</v>
      </c>
      <c r="AE308" s="437">
        <f t="shared" si="90"/>
        <v>0</v>
      </c>
      <c r="AF308" s="437">
        <f t="shared" si="90"/>
        <v>0</v>
      </c>
      <c r="AG308" s="437">
        <f t="shared" si="90"/>
        <v>0</v>
      </c>
      <c r="AH308" s="437">
        <f t="shared" si="90"/>
        <v>0</v>
      </c>
      <c r="AI308" s="437">
        <f t="shared" si="90"/>
        <v>0</v>
      </c>
      <c r="AJ308" s="437">
        <f t="shared" si="90"/>
        <v>0</v>
      </c>
      <c r="AK308" s="437">
        <f t="shared" si="90"/>
        <v>0</v>
      </c>
      <c r="AL308" s="437">
        <f t="shared" si="90"/>
        <v>0</v>
      </c>
      <c r="AM308" s="337"/>
    </row>
    <row r="309" spans="1:39" ht="15" outlineLevel="1">
      <c r="B309" s="336"/>
      <c r="C309" s="338"/>
      <c r="D309" s="317"/>
      <c r="E309" s="317"/>
      <c r="F309" s="317"/>
      <c r="G309" s="317"/>
      <c r="H309" s="317"/>
      <c r="I309" s="317"/>
      <c r="J309" s="317"/>
      <c r="K309" s="317"/>
      <c r="L309" s="317"/>
      <c r="M309" s="317"/>
      <c r="N309" s="317"/>
      <c r="O309" s="317"/>
      <c r="P309" s="317"/>
      <c r="Q309" s="317"/>
      <c r="R309" s="317"/>
      <c r="S309" s="317"/>
      <c r="T309" s="317"/>
      <c r="U309" s="317"/>
      <c r="V309" s="317"/>
      <c r="W309" s="317"/>
      <c r="X309" s="317"/>
      <c r="Y309" s="442"/>
      <c r="Z309" s="442"/>
      <c r="AA309" s="442"/>
      <c r="AB309" s="442"/>
      <c r="AC309" s="442"/>
      <c r="AD309" s="442"/>
      <c r="AE309" s="442"/>
      <c r="AF309" s="442"/>
      <c r="AG309" s="442"/>
      <c r="AH309" s="442"/>
      <c r="AI309" s="442"/>
      <c r="AJ309" s="442"/>
      <c r="AK309" s="442"/>
      <c r="AL309" s="442"/>
      <c r="AM309" s="339"/>
    </row>
    <row r="310" spans="1:39" ht="15" outlineLevel="1">
      <c r="A310" s="544">
        <v>11</v>
      </c>
      <c r="B310" s="340" t="s">
        <v>21</v>
      </c>
      <c r="C310" s="317" t="s">
        <v>25</v>
      </c>
      <c r="D310" s="694">
        <v>3914521</v>
      </c>
      <c r="E310" s="321">
        <f>+'7-c.  2013'!AZ30</f>
        <v>3914520.96</v>
      </c>
      <c r="F310" s="321">
        <f>+'7-c.  2013'!BA30</f>
        <v>3709132.6</v>
      </c>
      <c r="G310" s="321">
        <f>+'7-c.  2013'!BB30</f>
        <v>3004015.87</v>
      </c>
      <c r="H310" s="321">
        <f>+'7-c.  2013'!BC30</f>
        <v>962285.72699999996</v>
      </c>
      <c r="I310" s="321">
        <f>+'7-c.  2013'!BD30</f>
        <v>946789.89599999995</v>
      </c>
      <c r="J310" s="321">
        <f>+'7-c.  2013'!BE30</f>
        <v>946789.89599999995</v>
      </c>
      <c r="K310" s="321">
        <f>+'7-c.  2013'!BF30</f>
        <v>942976.65899999999</v>
      </c>
      <c r="L310" s="321">
        <f>+'7-c.  2013'!BG30</f>
        <v>942976.65899999999</v>
      </c>
      <c r="M310" s="321">
        <f>+'7-c.  2013'!BH30</f>
        <v>942976.65899999999</v>
      </c>
      <c r="N310" s="321">
        <v>12</v>
      </c>
      <c r="O310" s="321">
        <v>1193</v>
      </c>
      <c r="P310" s="321">
        <f>+'7-c.  2013'!U30</f>
        <v>1193.2774099999999</v>
      </c>
      <c r="Q310" s="321">
        <f>+'7-c.  2013'!V30</f>
        <v>1137.8845100000001</v>
      </c>
      <c r="R310" s="321">
        <f>+'7-c.  2013'!W30</f>
        <v>949.45305800000006</v>
      </c>
      <c r="S310" s="321">
        <f>+'7-c.  2013'!X30</f>
        <v>283.52096799999998</v>
      </c>
      <c r="T310" s="321">
        <f>+'7-c.  2013'!Y30</f>
        <v>276.83145500000001</v>
      </c>
      <c r="U310" s="321">
        <f>+'7-c.  2013'!Z30</f>
        <v>276.83145500000001</v>
      </c>
      <c r="V310" s="321">
        <f>+'7-c.  2013'!AA30</f>
        <v>273.01549999999997</v>
      </c>
      <c r="W310" s="321">
        <f>+'7-c.  2013'!AB30</f>
        <v>273.01549999999997</v>
      </c>
      <c r="X310" s="321">
        <f>+'7-c.  2013'!AC30</f>
        <v>273.01549999999997</v>
      </c>
      <c r="Y310" s="441"/>
      <c r="Z310" s="538">
        <v>1</v>
      </c>
      <c r="AA310" s="441"/>
      <c r="AB310" s="441"/>
      <c r="AC310" s="441"/>
      <c r="AD310" s="441"/>
      <c r="AE310" s="441"/>
      <c r="AF310" s="441"/>
      <c r="AG310" s="441"/>
      <c r="AH310" s="441"/>
      <c r="AI310" s="441"/>
      <c r="AJ310" s="441"/>
      <c r="AK310" s="441"/>
      <c r="AL310" s="441"/>
      <c r="AM310" s="322">
        <f>SUM(Y310:AL310)</f>
        <v>1</v>
      </c>
    </row>
    <row r="311" spans="1:39" ht="15" outlineLevel="1">
      <c r="B311" s="320" t="s">
        <v>252</v>
      </c>
      <c r="C311" s="317" t="s">
        <v>164</v>
      </c>
      <c r="D311" s="321"/>
      <c r="E311" s="321"/>
      <c r="F311" s="321"/>
      <c r="G311" s="321"/>
      <c r="H311" s="321"/>
      <c r="I311" s="321"/>
      <c r="J311" s="321"/>
      <c r="K311" s="321"/>
      <c r="L311" s="321"/>
      <c r="M311" s="321"/>
      <c r="N311" s="321">
        <f>N310</f>
        <v>12</v>
      </c>
      <c r="O311" s="321"/>
      <c r="P311" s="321"/>
      <c r="Q311" s="321"/>
      <c r="R311" s="321"/>
      <c r="S311" s="321"/>
      <c r="T311" s="321"/>
      <c r="U311" s="321"/>
      <c r="V311" s="321"/>
      <c r="W311" s="321"/>
      <c r="X311" s="321"/>
      <c r="Y311" s="437">
        <f>Y310</f>
        <v>0</v>
      </c>
      <c r="Z311" s="437">
        <f>Z310</f>
        <v>1</v>
      </c>
      <c r="AA311" s="437">
        <f t="shared" ref="AA311:AL311" si="91">AA310</f>
        <v>0</v>
      </c>
      <c r="AB311" s="437">
        <f t="shared" si="91"/>
        <v>0</v>
      </c>
      <c r="AC311" s="437">
        <f t="shared" si="91"/>
        <v>0</v>
      </c>
      <c r="AD311" s="437">
        <f t="shared" si="91"/>
        <v>0</v>
      </c>
      <c r="AE311" s="437">
        <f t="shared" si="91"/>
        <v>0</v>
      </c>
      <c r="AF311" s="437">
        <f t="shared" si="91"/>
        <v>0</v>
      </c>
      <c r="AG311" s="437">
        <f t="shared" si="91"/>
        <v>0</v>
      </c>
      <c r="AH311" s="437">
        <f t="shared" si="91"/>
        <v>0</v>
      </c>
      <c r="AI311" s="437">
        <f t="shared" si="91"/>
        <v>0</v>
      </c>
      <c r="AJ311" s="437">
        <f t="shared" si="91"/>
        <v>0</v>
      </c>
      <c r="AK311" s="437">
        <f t="shared" si="91"/>
        <v>0</v>
      </c>
      <c r="AL311" s="437">
        <f t="shared" si="91"/>
        <v>0</v>
      </c>
      <c r="AM311" s="337"/>
    </row>
    <row r="312" spans="1:39" ht="15" outlineLevel="1">
      <c r="B312" s="340"/>
      <c r="C312" s="338"/>
      <c r="D312" s="317"/>
      <c r="E312" s="317"/>
      <c r="F312" s="317"/>
      <c r="G312" s="317"/>
      <c r="H312" s="317"/>
      <c r="I312" s="317"/>
      <c r="J312" s="317"/>
      <c r="K312" s="317"/>
      <c r="L312" s="317"/>
      <c r="M312" s="317"/>
      <c r="N312" s="317"/>
      <c r="O312" s="317"/>
      <c r="P312" s="317"/>
      <c r="Q312" s="317"/>
      <c r="R312" s="317"/>
      <c r="S312" s="317"/>
      <c r="T312" s="317"/>
      <c r="U312" s="317"/>
      <c r="V312" s="317"/>
      <c r="W312" s="317"/>
      <c r="X312" s="317"/>
      <c r="Y312" s="442"/>
      <c r="Z312" s="443"/>
      <c r="AA312" s="442"/>
      <c r="AB312" s="442"/>
      <c r="AC312" s="442"/>
      <c r="AD312" s="442"/>
      <c r="AE312" s="442"/>
      <c r="AF312" s="442"/>
      <c r="AG312" s="442"/>
      <c r="AH312" s="442"/>
      <c r="AI312" s="442"/>
      <c r="AJ312" s="442"/>
      <c r="AK312" s="442"/>
      <c r="AL312" s="442"/>
      <c r="AM312" s="339"/>
    </row>
    <row r="313" spans="1:39" ht="15" outlineLevel="1">
      <c r="A313" s="544">
        <v>12</v>
      </c>
      <c r="B313" s="340" t="s">
        <v>23</v>
      </c>
      <c r="C313" s="317" t="s">
        <v>25</v>
      </c>
      <c r="D313" s="321"/>
      <c r="E313" s="321"/>
      <c r="F313" s="321"/>
      <c r="G313" s="321"/>
      <c r="H313" s="321"/>
      <c r="I313" s="321"/>
      <c r="J313" s="321"/>
      <c r="K313" s="321"/>
      <c r="L313" s="321"/>
      <c r="M313" s="321"/>
      <c r="N313" s="321">
        <v>3</v>
      </c>
      <c r="O313" s="321"/>
      <c r="P313" s="321"/>
      <c r="Q313" s="321"/>
      <c r="R313" s="321"/>
      <c r="S313" s="321"/>
      <c r="T313" s="321"/>
      <c r="U313" s="321"/>
      <c r="V313" s="321"/>
      <c r="W313" s="321"/>
      <c r="X313" s="321"/>
      <c r="Y313" s="441"/>
      <c r="Z313" s="441"/>
      <c r="AA313" s="441"/>
      <c r="AB313" s="441"/>
      <c r="AC313" s="441"/>
      <c r="AD313" s="441"/>
      <c r="AE313" s="441"/>
      <c r="AF313" s="441"/>
      <c r="AG313" s="441"/>
      <c r="AH313" s="441"/>
      <c r="AI313" s="441"/>
      <c r="AJ313" s="441"/>
      <c r="AK313" s="441"/>
      <c r="AL313" s="441"/>
      <c r="AM313" s="322">
        <f>SUM(Y313:AL313)</f>
        <v>0</v>
      </c>
    </row>
    <row r="314" spans="1:39" ht="15" outlineLevel="1">
      <c r="B314" s="320" t="s">
        <v>252</v>
      </c>
      <c r="C314" s="317" t="s">
        <v>164</v>
      </c>
      <c r="D314" s="321"/>
      <c r="E314" s="321"/>
      <c r="F314" s="321"/>
      <c r="G314" s="321"/>
      <c r="H314" s="321"/>
      <c r="I314" s="321"/>
      <c r="J314" s="321"/>
      <c r="K314" s="321"/>
      <c r="L314" s="321"/>
      <c r="M314" s="321"/>
      <c r="N314" s="321">
        <f>N313</f>
        <v>3</v>
      </c>
      <c r="O314" s="321"/>
      <c r="P314" s="321"/>
      <c r="Q314" s="321"/>
      <c r="R314" s="321"/>
      <c r="S314" s="321"/>
      <c r="T314" s="321"/>
      <c r="U314" s="321"/>
      <c r="V314" s="321"/>
      <c r="W314" s="321"/>
      <c r="X314" s="321"/>
      <c r="Y314" s="437">
        <f>Y313</f>
        <v>0</v>
      </c>
      <c r="Z314" s="437">
        <f>Z313</f>
        <v>0</v>
      </c>
      <c r="AA314" s="437">
        <f t="shared" ref="AA314:AL314" si="92">AA313</f>
        <v>0</v>
      </c>
      <c r="AB314" s="437">
        <f t="shared" si="92"/>
        <v>0</v>
      </c>
      <c r="AC314" s="437">
        <f t="shared" si="92"/>
        <v>0</v>
      </c>
      <c r="AD314" s="437">
        <f t="shared" si="92"/>
        <v>0</v>
      </c>
      <c r="AE314" s="437">
        <f t="shared" si="92"/>
        <v>0</v>
      </c>
      <c r="AF314" s="437">
        <f t="shared" si="92"/>
        <v>0</v>
      </c>
      <c r="AG314" s="437">
        <f t="shared" si="92"/>
        <v>0</v>
      </c>
      <c r="AH314" s="437">
        <f t="shared" si="92"/>
        <v>0</v>
      </c>
      <c r="AI314" s="437">
        <f t="shared" si="92"/>
        <v>0</v>
      </c>
      <c r="AJ314" s="437">
        <f t="shared" si="92"/>
        <v>0</v>
      </c>
      <c r="AK314" s="437">
        <f t="shared" si="92"/>
        <v>0</v>
      </c>
      <c r="AL314" s="437">
        <f t="shared" si="92"/>
        <v>0</v>
      </c>
      <c r="AM314" s="337"/>
    </row>
    <row r="315" spans="1:39" ht="15" outlineLevel="1">
      <c r="B315" s="340"/>
      <c r="C315" s="338"/>
      <c r="D315" s="342"/>
      <c r="E315" s="342"/>
      <c r="F315" s="342"/>
      <c r="G315" s="342"/>
      <c r="H315" s="342"/>
      <c r="I315" s="342"/>
      <c r="J315" s="342"/>
      <c r="K315" s="342"/>
      <c r="L315" s="342"/>
      <c r="M315" s="342"/>
      <c r="N315" s="317"/>
      <c r="O315" s="342"/>
      <c r="P315" s="342"/>
      <c r="Q315" s="342"/>
      <c r="R315" s="342"/>
      <c r="S315" s="342"/>
      <c r="T315" s="342"/>
      <c r="U315" s="342"/>
      <c r="V315" s="342"/>
      <c r="W315" s="342"/>
      <c r="X315" s="342"/>
      <c r="Y315" s="442"/>
      <c r="Z315" s="443"/>
      <c r="AA315" s="442"/>
      <c r="AB315" s="442"/>
      <c r="AC315" s="442"/>
      <c r="AD315" s="442"/>
      <c r="AE315" s="442"/>
      <c r="AF315" s="442"/>
      <c r="AG315" s="442"/>
      <c r="AH315" s="442"/>
      <c r="AI315" s="442"/>
      <c r="AJ315" s="442"/>
      <c r="AK315" s="442"/>
      <c r="AL315" s="442"/>
      <c r="AM315" s="339"/>
    </row>
    <row r="316" spans="1:39" ht="15" outlineLevel="1">
      <c r="A316" s="544">
        <v>13</v>
      </c>
      <c r="B316" s="340" t="s">
        <v>24</v>
      </c>
      <c r="C316" s="317" t="s">
        <v>25</v>
      </c>
      <c r="D316" s="321"/>
      <c r="E316" s="321"/>
      <c r="F316" s="321"/>
      <c r="G316" s="321"/>
      <c r="H316" s="321"/>
      <c r="I316" s="321"/>
      <c r="J316" s="321"/>
      <c r="K316" s="321"/>
      <c r="L316" s="321"/>
      <c r="M316" s="321"/>
      <c r="N316" s="321">
        <v>12</v>
      </c>
      <c r="O316" s="321"/>
      <c r="P316" s="321"/>
      <c r="Q316" s="321"/>
      <c r="R316" s="321"/>
      <c r="S316" s="321"/>
      <c r="T316" s="321"/>
      <c r="U316" s="321"/>
      <c r="V316" s="321"/>
      <c r="W316" s="321"/>
      <c r="X316" s="321"/>
      <c r="Y316" s="441"/>
      <c r="Z316" s="441"/>
      <c r="AA316" s="441">
        <v>0.22</v>
      </c>
      <c r="AB316" s="441">
        <v>0.78</v>
      </c>
      <c r="AC316" s="441"/>
      <c r="AD316" s="441"/>
      <c r="AE316" s="441"/>
      <c r="AF316" s="441"/>
      <c r="AG316" s="441"/>
      <c r="AH316" s="441"/>
      <c r="AI316" s="441"/>
      <c r="AJ316" s="441"/>
      <c r="AK316" s="441"/>
      <c r="AL316" s="441"/>
      <c r="AM316" s="322">
        <f>SUM(Y316:AL316)</f>
        <v>1</v>
      </c>
    </row>
    <row r="317" spans="1:39" ht="15" outlineLevel="1">
      <c r="B317" s="320" t="s">
        <v>252</v>
      </c>
      <c r="C317" s="317" t="s">
        <v>164</v>
      </c>
      <c r="D317" s="698">
        <v>211782</v>
      </c>
      <c r="E317" s="321">
        <f>+'7-d.  2014'!AZ31</f>
        <v>211782.2</v>
      </c>
      <c r="F317" s="321">
        <f>+'7-d.  2014'!BA31</f>
        <v>211782.2</v>
      </c>
      <c r="G317" s="321">
        <f>+'7-d.  2014'!BB31</f>
        <v>211782.2</v>
      </c>
      <c r="H317" s="321">
        <f>+'7-d.  2014'!BC31</f>
        <v>211782.2</v>
      </c>
      <c r="I317" s="321">
        <f>+'7-d.  2014'!BD31</f>
        <v>211782.2</v>
      </c>
      <c r="J317" s="321">
        <f>+'7-d.  2014'!BE31</f>
        <v>211782.2</v>
      </c>
      <c r="K317" s="321">
        <f>+'7-d.  2014'!BF31</f>
        <v>211782.2</v>
      </c>
      <c r="L317" s="321">
        <f>+'7-d.  2014'!BG31</f>
        <v>211782.2</v>
      </c>
      <c r="M317" s="321">
        <f>+'7-d.  2014'!BH31</f>
        <v>211782.2</v>
      </c>
      <c r="N317" s="321">
        <f>N316</f>
        <v>12</v>
      </c>
      <c r="O317" s="321">
        <v>98</v>
      </c>
      <c r="P317" s="321">
        <f>+'7-d.  2014'!U31</f>
        <v>97.607780000000005</v>
      </c>
      <c r="Q317" s="321">
        <f>+'7-d.  2014'!V31</f>
        <v>97.607780000000005</v>
      </c>
      <c r="R317" s="321">
        <f>+'7-d.  2014'!W31</f>
        <v>97.607780000000005</v>
      </c>
      <c r="S317" s="321">
        <f>+'7-d.  2014'!X31</f>
        <v>97.607780000000005</v>
      </c>
      <c r="T317" s="321">
        <f>+'7-d.  2014'!Y31</f>
        <v>97.607780000000005</v>
      </c>
      <c r="U317" s="321">
        <f>+'7-d.  2014'!Z31</f>
        <v>97.607780000000005</v>
      </c>
      <c r="V317" s="321">
        <f>+'7-d.  2014'!AA31</f>
        <v>97.607780000000005</v>
      </c>
      <c r="W317" s="321">
        <f>+'7-d.  2014'!AB31</f>
        <v>97.607780000000005</v>
      </c>
      <c r="X317" s="321">
        <f>+'7-d.  2014'!AC31</f>
        <v>97.607780000000005</v>
      </c>
      <c r="Y317" s="437">
        <f>Y316</f>
        <v>0</v>
      </c>
      <c r="Z317" s="437">
        <f>Z316</f>
        <v>0</v>
      </c>
      <c r="AA317" s="437">
        <f t="shared" ref="AA317:AL317" si="93">AA316</f>
        <v>0.22</v>
      </c>
      <c r="AB317" s="437">
        <f t="shared" si="93"/>
        <v>0.78</v>
      </c>
      <c r="AC317" s="437">
        <f t="shared" si="93"/>
        <v>0</v>
      </c>
      <c r="AD317" s="437">
        <f t="shared" si="93"/>
        <v>0</v>
      </c>
      <c r="AE317" s="437">
        <f t="shared" si="93"/>
        <v>0</v>
      </c>
      <c r="AF317" s="437">
        <f t="shared" si="93"/>
        <v>0</v>
      </c>
      <c r="AG317" s="437">
        <f t="shared" si="93"/>
        <v>0</v>
      </c>
      <c r="AH317" s="437">
        <f t="shared" si="93"/>
        <v>0</v>
      </c>
      <c r="AI317" s="437">
        <f t="shared" si="93"/>
        <v>0</v>
      </c>
      <c r="AJ317" s="437">
        <f t="shared" si="93"/>
        <v>0</v>
      </c>
      <c r="AK317" s="437">
        <f t="shared" si="93"/>
        <v>0</v>
      </c>
      <c r="AL317" s="437">
        <f t="shared" si="93"/>
        <v>0</v>
      </c>
      <c r="AM317" s="337"/>
    </row>
    <row r="318" spans="1:39" ht="15" outlineLevel="1">
      <c r="B318" s="340"/>
      <c r="C318" s="338"/>
      <c r="D318" s="342"/>
      <c r="E318" s="342"/>
      <c r="F318" s="342"/>
      <c r="G318" s="342"/>
      <c r="H318" s="342"/>
      <c r="I318" s="342"/>
      <c r="J318" s="342"/>
      <c r="K318" s="342"/>
      <c r="L318" s="342"/>
      <c r="M318" s="342"/>
      <c r="N318" s="317"/>
      <c r="O318" s="342"/>
      <c r="P318" s="342"/>
      <c r="Q318" s="342"/>
      <c r="R318" s="342"/>
      <c r="S318" s="342"/>
      <c r="T318" s="342"/>
      <c r="U318" s="342"/>
      <c r="V318" s="342"/>
      <c r="W318" s="342"/>
      <c r="X318" s="342"/>
      <c r="Y318" s="442"/>
      <c r="Z318" s="442"/>
      <c r="AA318" s="442"/>
      <c r="AB318" s="442"/>
      <c r="AC318" s="442"/>
      <c r="AD318" s="442"/>
      <c r="AE318" s="442"/>
      <c r="AF318" s="442"/>
      <c r="AG318" s="442"/>
      <c r="AH318" s="442"/>
      <c r="AI318" s="442"/>
      <c r="AJ318" s="442"/>
      <c r="AK318" s="442"/>
      <c r="AL318" s="442"/>
      <c r="AM318" s="339"/>
    </row>
    <row r="319" spans="1:39" ht="15" outlineLevel="1">
      <c r="A319" s="544">
        <v>14</v>
      </c>
      <c r="B319" s="340" t="s">
        <v>20</v>
      </c>
      <c r="C319" s="317" t="s">
        <v>25</v>
      </c>
      <c r="D319" s="695">
        <v>532958</v>
      </c>
      <c r="E319" s="321">
        <f>+'7-c.  2013'!AZ25</f>
        <v>532958.446</v>
      </c>
      <c r="F319" s="321">
        <f>+'7-c.  2013'!BA25</f>
        <v>532958.446</v>
      </c>
      <c r="G319" s="321">
        <f>+'7-c.  2013'!BB25</f>
        <v>532958.446</v>
      </c>
      <c r="H319" s="321">
        <f>+'7-c.  2013'!BC25</f>
        <v>0</v>
      </c>
      <c r="I319" s="321">
        <f>+'7-c.  2013'!BD25</f>
        <v>0</v>
      </c>
      <c r="J319" s="321">
        <f>+'7-c.  2013'!BE25</f>
        <v>0</v>
      </c>
      <c r="K319" s="321">
        <f>+'7-c.  2013'!BF25</f>
        <v>0</v>
      </c>
      <c r="L319" s="321">
        <f>+'7-c.  2013'!BG25</f>
        <v>0</v>
      </c>
      <c r="M319" s="321">
        <f>+'7-c.  2013'!BH25</f>
        <v>0</v>
      </c>
      <c r="N319" s="321">
        <v>12</v>
      </c>
      <c r="O319" s="321">
        <v>97</v>
      </c>
      <c r="P319" s="321">
        <f>+'7-c.  2013'!U25</f>
        <v>96.939442900000003</v>
      </c>
      <c r="Q319" s="321">
        <f>+'7-c.  2013'!V25</f>
        <v>96.939442900000003</v>
      </c>
      <c r="R319" s="321">
        <f>+'7-c.  2013'!W25</f>
        <v>96.939442900000003</v>
      </c>
      <c r="S319" s="321">
        <f>+'7-c.  2013'!X25</f>
        <v>0</v>
      </c>
      <c r="T319" s="321">
        <f>+'7-c.  2013'!Y25</f>
        <v>0</v>
      </c>
      <c r="U319" s="321">
        <f>+'7-c.  2013'!Z25</f>
        <v>0</v>
      </c>
      <c r="V319" s="321">
        <f>+'7-c.  2013'!AA25</f>
        <v>0</v>
      </c>
      <c r="W319" s="321">
        <f>+'7-c.  2013'!AB25</f>
        <v>0</v>
      </c>
      <c r="X319" s="321">
        <f>+'7-c.  2013'!AC25</f>
        <v>0</v>
      </c>
      <c r="Y319" s="441"/>
      <c r="Z319" s="441"/>
      <c r="AA319" s="538">
        <v>0.18</v>
      </c>
      <c r="AB319" s="441">
        <v>0.76</v>
      </c>
      <c r="AC319" s="441">
        <v>0.06</v>
      </c>
      <c r="AD319" s="441"/>
      <c r="AE319" s="441"/>
      <c r="AF319" s="441"/>
      <c r="AG319" s="441"/>
      <c r="AH319" s="441"/>
      <c r="AI319" s="441"/>
      <c r="AJ319" s="441"/>
      <c r="AK319" s="441"/>
      <c r="AL319" s="441"/>
      <c r="AM319" s="322">
        <f>SUM(Y319:AL319)</f>
        <v>1</v>
      </c>
    </row>
    <row r="320" spans="1:39" ht="15" outlineLevel="1">
      <c r="B320" s="320" t="s">
        <v>252</v>
      </c>
      <c r="C320" s="317" t="s">
        <v>164</v>
      </c>
      <c r="D320" s="699">
        <v>242768</v>
      </c>
      <c r="E320" s="321">
        <f>+'7-d.  2014'!AZ28+'7-d.  2014'!AZ29</f>
        <v>242767.986</v>
      </c>
      <c r="F320" s="321">
        <f>+'7-d.  2014'!BA28+'7-d.  2014'!BA29</f>
        <v>242767.986</v>
      </c>
      <c r="G320" s="321">
        <f>+'7-d.  2014'!BB28+'7-d.  2014'!BB29</f>
        <v>242767.986</v>
      </c>
      <c r="H320" s="321">
        <f>+'7-d.  2014'!BC28+'7-d.  2014'!BC29</f>
        <v>0</v>
      </c>
      <c r="I320" s="321">
        <f>+'7-d.  2014'!BD28+'7-d.  2014'!BD29</f>
        <v>0</v>
      </c>
      <c r="J320" s="321">
        <f>+'7-d.  2014'!BE28+'7-d.  2014'!BE29</f>
        <v>0</v>
      </c>
      <c r="K320" s="321">
        <f>+'7-d.  2014'!BF28+'7-d.  2014'!BF29</f>
        <v>0</v>
      </c>
      <c r="L320" s="321">
        <f>+'7-d.  2014'!BG28+'7-d.  2014'!BG29</f>
        <v>0</v>
      </c>
      <c r="M320" s="321">
        <f>+'7-d.  2014'!BH28+'7-d.  2014'!BH29</f>
        <v>0</v>
      </c>
      <c r="N320" s="321">
        <f>N319</f>
        <v>12</v>
      </c>
      <c r="O320" s="321">
        <v>44</v>
      </c>
      <c r="P320" s="321">
        <f>+'7-d.  2014'!U28+'7-d.  2014'!U29</f>
        <v>44.156905000000002</v>
      </c>
      <c r="Q320" s="321">
        <f>+'7-d.  2014'!V28+'7-d.  2014'!V29</f>
        <v>44.156905000000002</v>
      </c>
      <c r="R320" s="321">
        <f>+'7-d.  2014'!W28+'7-d.  2014'!W29</f>
        <v>44.156905000000002</v>
      </c>
      <c r="S320" s="321">
        <f>+'7-d.  2014'!X28+'7-d.  2014'!X29</f>
        <v>0</v>
      </c>
      <c r="T320" s="321">
        <f>+'7-d.  2014'!Y28+'7-d.  2014'!Y29</f>
        <v>0</v>
      </c>
      <c r="U320" s="321">
        <f>+'7-d.  2014'!Z28+'7-d.  2014'!Z29</f>
        <v>0</v>
      </c>
      <c r="V320" s="321">
        <f>+'7-d.  2014'!AA28+'7-d.  2014'!AA29</f>
        <v>0</v>
      </c>
      <c r="W320" s="321">
        <f>+'7-d.  2014'!AB28+'7-d.  2014'!AB29</f>
        <v>0</v>
      </c>
      <c r="X320" s="321">
        <f>+'7-d.  2014'!AC28+'7-d.  2014'!AC29</f>
        <v>0</v>
      </c>
      <c r="Y320" s="437">
        <f>Y319</f>
        <v>0</v>
      </c>
      <c r="Z320" s="437">
        <f>Z319</f>
        <v>0</v>
      </c>
      <c r="AA320" s="437">
        <f t="shared" ref="AA320:AL320" si="94">AA319</f>
        <v>0.18</v>
      </c>
      <c r="AB320" s="437">
        <f t="shared" si="94"/>
        <v>0.76</v>
      </c>
      <c r="AC320" s="437">
        <f t="shared" si="94"/>
        <v>0.06</v>
      </c>
      <c r="AD320" s="437">
        <f t="shared" si="94"/>
        <v>0</v>
      </c>
      <c r="AE320" s="437">
        <f t="shared" si="94"/>
        <v>0</v>
      </c>
      <c r="AF320" s="437">
        <f t="shared" si="94"/>
        <v>0</v>
      </c>
      <c r="AG320" s="437">
        <f t="shared" si="94"/>
        <v>0</v>
      </c>
      <c r="AH320" s="437">
        <f t="shared" si="94"/>
        <v>0</v>
      </c>
      <c r="AI320" s="437">
        <f t="shared" si="94"/>
        <v>0</v>
      </c>
      <c r="AJ320" s="437">
        <f t="shared" si="94"/>
        <v>0</v>
      </c>
      <c r="AK320" s="437">
        <f t="shared" si="94"/>
        <v>0</v>
      </c>
      <c r="AL320" s="437">
        <f t="shared" si="94"/>
        <v>0</v>
      </c>
      <c r="AM320" s="337"/>
    </row>
    <row r="321" spans="1:39" ht="15" outlineLevel="1">
      <c r="B321" s="340"/>
      <c r="C321" s="338"/>
      <c r="D321" s="342"/>
      <c r="E321" s="342"/>
      <c r="F321" s="342"/>
      <c r="G321" s="342"/>
      <c r="H321" s="342"/>
      <c r="I321" s="342"/>
      <c r="J321" s="342"/>
      <c r="K321" s="342"/>
      <c r="L321" s="342"/>
      <c r="M321" s="342"/>
      <c r="N321" s="317"/>
      <c r="O321" s="342"/>
      <c r="P321" s="342"/>
      <c r="Q321" s="342"/>
      <c r="R321" s="342"/>
      <c r="S321" s="342"/>
      <c r="T321" s="342"/>
      <c r="U321" s="342"/>
      <c r="V321" s="342"/>
      <c r="W321" s="342"/>
      <c r="X321" s="342"/>
      <c r="Y321" s="442"/>
      <c r="Z321" s="443"/>
      <c r="AA321" s="442"/>
      <c r="AB321" s="442"/>
      <c r="AC321" s="442"/>
      <c r="AD321" s="442"/>
      <c r="AE321" s="442"/>
      <c r="AF321" s="442"/>
      <c r="AG321" s="442"/>
      <c r="AH321" s="442"/>
      <c r="AI321" s="442"/>
      <c r="AJ321" s="442"/>
      <c r="AK321" s="442"/>
      <c r="AL321" s="442"/>
      <c r="AM321" s="339"/>
    </row>
    <row r="322" spans="1:39" s="309" customFormat="1" ht="15" outlineLevel="1">
      <c r="A322" s="544">
        <v>15</v>
      </c>
      <c r="B322" s="340" t="s">
        <v>499</v>
      </c>
      <c r="C322" s="317" t="s">
        <v>25</v>
      </c>
      <c r="D322" s="321"/>
      <c r="E322" s="321"/>
      <c r="F322" s="321"/>
      <c r="G322" s="321"/>
      <c r="H322" s="321"/>
      <c r="I322" s="321"/>
      <c r="J322" s="321"/>
      <c r="K322" s="321"/>
      <c r="L322" s="321"/>
      <c r="M322" s="321"/>
      <c r="N322" s="317"/>
      <c r="O322" s="321"/>
      <c r="P322" s="321"/>
      <c r="Q322" s="321"/>
      <c r="R322" s="321"/>
      <c r="S322" s="321"/>
      <c r="T322" s="321"/>
      <c r="U322" s="321"/>
      <c r="V322" s="321"/>
      <c r="W322" s="321"/>
      <c r="X322" s="321"/>
      <c r="Y322" s="441"/>
      <c r="Z322" s="441"/>
      <c r="AA322" s="441"/>
      <c r="AB322" s="441"/>
      <c r="AC322" s="441"/>
      <c r="AD322" s="441"/>
      <c r="AE322" s="441"/>
      <c r="AF322" s="441"/>
      <c r="AG322" s="441"/>
      <c r="AH322" s="441"/>
      <c r="AI322" s="441"/>
      <c r="AJ322" s="441"/>
      <c r="AK322" s="441"/>
      <c r="AL322" s="441"/>
      <c r="AM322" s="322">
        <f>SUM(Y322:AL322)</f>
        <v>0</v>
      </c>
    </row>
    <row r="323" spans="1:39" s="309" customFormat="1" ht="15" outlineLevel="1">
      <c r="A323" s="544"/>
      <c r="B323" s="341" t="s">
        <v>252</v>
      </c>
      <c r="C323" s="317" t="s">
        <v>164</v>
      </c>
      <c r="D323" s="321"/>
      <c r="E323" s="321"/>
      <c r="F323" s="321"/>
      <c r="G323" s="321"/>
      <c r="H323" s="321"/>
      <c r="I323" s="321"/>
      <c r="J323" s="321"/>
      <c r="K323" s="321"/>
      <c r="L323" s="321"/>
      <c r="M323" s="321"/>
      <c r="N323" s="317"/>
      <c r="O323" s="321"/>
      <c r="P323" s="321"/>
      <c r="Q323" s="321"/>
      <c r="R323" s="321"/>
      <c r="S323" s="321"/>
      <c r="T323" s="321"/>
      <c r="U323" s="321"/>
      <c r="V323" s="321"/>
      <c r="W323" s="321"/>
      <c r="X323" s="321"/>
      <c r="Y323" s="437">
        <f>Y322</f>
        <v>0</v>
      </c>
      <c r="Z323" s="437">
        <f>Z322</f>
        <v>0</v>
      </c>
      <c r="AA323" s="437">
        <f t="shared" ref="AA323:AL323" si="95">AA322</f>
        <v>0</v>
      </c>
      <c r="AB323" s="437">
        <f t="shared" si="95"/>
        <v>0</v>
      </c>
      <c r="AC323" s="437">
        <f t="shared" si="95"/>
        <v>0</v>
      </c>
      <c r="AD323" s="437">
        <f t="shared" si="95"/>
        <v>0</v>
      </c>
      <c r="AE323" s="437">
        <f t="shared" si="95"/>
        <v>0</v>
      </c>
      <c r="AF323" s="437">
        <f t="shared" si="95"/>
        <v>0</v>
      </c>
      <c r="AG323" s="437">
        <f t="shared" si="95"/>
        <v>0</v>
      </c>
      <c r="AH323" s="437">
        <f t="shared" si="95"/>
        <v>0</v>
      </c>
      <c r="AI323" s="437">
        <f t="shared" si="95"/>
        <v>0</v>
      </c>
      <c r="AJ323" s="437">
        <f t="shared" si="95"/>
        <v>0</v>
      </c>
      <c r="AK323" s="437">
        <f t="shared" si="95"/>
        <v>0</v>
      </c>
      <c r="AL323" s="437">
        <f t="shared" si="95"/>
        <v>0</v>
      </c>
      <c r="AM323" s="337"/>
    </row>
    <row r="324" spans="1:39" s="309" customFormat="1" ht="15" outlineLevel="1">
      <c r="A324" s="544"/>
      <c r="B324" s="340"/>
      <c r="C324" s="338"/>
      <c r="D324" s="342"/>
      <c r="E324" s="342"/>
      <c r="F324" s="342"/>
      <c r="G324" s="342"/>
      <c r="H324" s="342"/>
      <c r="I324" s="342"/>
      <c r="J324" s="342"/>
      <c r="K324" s="342"/>
      <c r="L324" s="342"/>
      <c r="M324" s="342"/>
      <c r="N324" s="317"/>
      <c r="O324" s="342"/>
      <c r="P324" s="342"/>
      <c r="Q324" s="342"/>
      <c r="R324" s="342"/>
      <c r="S324" s="342"/>
      <c r="T324" s="342"/>
      <c r="U324" s="342"/>
      <c r="V324" s="342"/>
      <c r="W324" s="342"/>
      <c r="X324" s="342"/>
      <c r="Y324" s="444"/>
      <c r="Z324" s="442"/>
      <c r="AA324" s="442"/>
      <c r="AB324" s="442"/>
      <c r="AC324" s="442"/>
      <c r="AD324" s="442"/>
      <c r="AE324" s="442"/>
      <c r="AF324" s="442"/>
      <c r="AG324" s="442"/>
      <c r="AH324" s="442"/>
      <c r="AI324" s="442"/>
      <c r="AJ324" s="442"/>
      <c r="AK324" s="442"/>
      <c r="AL324" s="442"/>
      <c r="AM324" s="339"/>
    </row>
    <row r="325" spans="1:39" s="309" customFormat="1" ht="30" outlineLevel="1">
      <c r="A325" s="544">
        <v>16</v>
      </c>
      <c r="B325" s="340" t="s">
        <v>500</v>
      </c>
      <c r="C325" s="317" t="s">
        <v>25</v>
      </c>
      <c r="D325" s="321"/>
      <c r="E325" s="321"/>
      <c r="F325" s="321"/>
      <c r="G325" s="321"/>
      <c r="H325" s="321"/>
      <c r="I325" s="321"/>
      <c r="J325" s="321"/>
      <c r="K325" s="321"/>
      <c r="L325" s="321"/>
      <c r="M325" s="321"/>
      <c r="N325" s="317"/>
      <c r="O325" s="321"/>
      <c r="P325" s="321"/>
      <c r="Q325" s="321"/>
      <c r="R325" s="321"/>
      <c r="S325" s="321"/>
      <c r="T325" s="321"/>
      <c r="U325" s="321"/>
      <c r="V325" s="321"/>
      <c r="W325" s="321"/>
      <c r="X325" s="321"/>
      <c r="Y325" s="441"/>
      <c r="Z325" s="441"/>
      <c r="AA325" s="441"/>
      <c r="AB325" s="441"/>
      <c r="AC325" s="441"/>
      <c r="AD325" s="441"/>
      <c r="AE325" s="441"/>
      <c r="AF325" s="441"/>
      <c r="AG325" s="441"/>
      <c r="AH325" s="441"/>
      <c r="AI325" s="441"/>
      <c r="AJ325" s="441"/>
      <c r="AK325" s="441"/>
      <c r="AL325" s="441"/>
      <c r="AM325" s="322">
        <f>SUM(Y325:AL325)</f>
        <v>0</v>
      </c>
    </row>
    <row r="326" spans="1:39" s="309" customFormat="1" ht="15" outlineLevel="1">
      <c r="A326" s="544"/>
      <c r="B326" s="341" t="s">
        <v>252</v>
      </c>
      <c r="C326" s="317" t="s">
        <v>164</v>
      </c>
      <c r="D326" s="321"/>
      <c r="E326" s="321"/>
      <c r="F326" s="321"/>
      <c r="G326" s="321"/>
      <c r="H326" s="321"/>
      <c r="I326" s="321"/>
      <c r="J326" s="321"/>
      <c r="K326" s="321"/>
      <c r="L326" s="321"/>
      <c r="M326" s="321"/>
      <c r="N326" s="317"/>
      <c r="O326" s="321"/>
      <c r="P326" s="321"/>
      <c r="Q326" s="321"/>
      <c r="R326" s="321"/>
      <c r="S326" s="321"/>
      <c r="T326" s="321"/>
      <c r="U326" s="321"/>
      <c r="V326" s="321"/>
      <c r="W326" s="321"/>
      <c r="X326" s="321"/>
      <c r="Y326" s="437">
        <f>Y325</f>
        <v>0</v>
      </c>
      <c r="Z326" s="437">
        <f>Z325</f>
        <v>0</v>
      </c>
      <c r="AA326" s="437">
        <f t="shared" ref="AA326:AL326" si="96">AA325</f>
        <v>0</v>
      </c>
      <c r="AB326" s="437">
        <f t="shared" si="96"/>
        <v>0</v>
      </c>
      <c r="AC326" s="437">
        <f t="shared" si="96"/>
        <v>0</v>
      </c>
      <c r="AD326" s="437">
        <f t="shared" si="96"/>
        <v>0</v>
      </c>
      <c r="AE326" s="437">
        <f t="shared" si="96"/>
        <v>0</v>
      </c>
      <c r="AF326" s="437">
        <f t="shared" si="96"/>
        <v>0</v>
      </c>
      <c r="AG326" s="437">
        <f t="shared" si="96"/>
        <v>0</v>
      </c>
      <c r="AH326" s="437">
        <f t="shared" si="96"/>
        <v>0</v>
      </c>
      <c r="AI326" s="437">
        <f t="shared" si="96"/>
        <v>0</v>
      </c>
      <c r="AJ326" s="437">
        <f t="shared" si="96"/>
        <v>0</v>
      </c>
      <c r="AK326" s="437">
        <f t="shared" si="96"/>
        <v>0</v>
      </c>
      <c r="AL326" s="437">
        <f t="shared" si="96"/>
        <v>0</v>
      </c>
      <c r="AM326" s="337"/>
    </row>
    <row r="327" spans="1:39" s="309" customFormat="1" ht="15" outlineLevel="1">
      <c r="A327" s="544"/>
      <c r="B327" s="340"/>
      <c r="C327" s="338"/>
      <c r="D327" s="342"/>
      <c r="E327" s="342"/>
      <c r="F327" s="342"/>
      <c r="G327" s="342"/>
      <c r="H327" s="342"/>
      <c r="I327" s="342"/>
      <c r="J327" s="342"/>
      <c r="K327" s="342"/>
      <c r="L327" s="342"/>
      <c r="M327" s="342"/>
      <c r="N327" s="317"/>
      <c r="O327" s="342"/>
      <c r="P327" s="342"/>
      <c r="Q327" s="342"/>
      <c r="R327" s="342"/>
      <c r="S327" s="342"/>
      <c r="T327" s="342"/>
      <c r="U327" s="342"/>
      <c r="V327" s="342"/>
      <c r="W327" s="342"/>
      <c r="X327" s="342"/>
      <c r="Y327" s="444"/>
      <c r="Z327" s="442"/>
      <c r="AA327" s="442"/>
      <c r="AB327" s="442"/>
      <c r="AC327" s="442"/>
      <c r="AD327" s="442"/>
      <c r="AE327" s="442"/>
      <c r="AF327" s="442"/>
      <c r="AG327" s="442"/>
      <c r="AH327" s="442"/>
      <c r="AI327" s="442"/>
      <c r="AJ327" s="442"/>
      <c r="AK327" s="442"/>
      <c r="AL327" s="442"/>
      <c r="AM327" s="339"/>
    </row>
    <row r="328" spans="1:39" ht="15" outlineLevel="1">
      <c r="A328" s="544">
        <v>17</v>
      </c>
      <c r="B328" s="340" t="s">
        <v>9</v>
      </c>
      <c r="C328" s="317" t="s">
        <v>25</v>
      </c>
      <c r="D328" s="696">
        <v>17169</v>
      </c>
      <c r="E328" s="321"/>
      <c r="F328" s="321"/>
      <c r="G328" s="321"/>
      <c r="H328" s="321"/>
      <c r="I328" s="321"/>
      <c r="J328" s="321"/>
      <c r="K328" s="321"/>
      <c r="L328" s="321"/>
      <c r="M328" s="321"/>
      <c r="N328" s="317"/>
      <c r="O328" s="321">
        <v>1079</v>
      </c>
      <c r="P328" s="321"/>
      <c r="Q328" s="321"/>
      <c r="R328" s="321"/>
      <c r="S328" s="321"/>
      <c r="T328" s="321"/>
      <c r="U328" s="321"/>
      <c r="V328" s="321"/>
      <c r="W328" s="321"/>
      <c r="X328" s="321"/>
      <c r="Y328" s="441"/>
      <c r="Z328" s="441"/>
      <c r="AA328" s="441">
        <v>0.5</v>
      </c>
      <c r="AB328" s="441">
        <v>0.5</v>
      </c>
      <c r="AC328" s="441"/>
      <c r="AD328" s="441"/>
      <c r="AE328" s="441"/>
      <c r="AF328" s="441"/>
      <c r="AG328" s="441"/>
      <c r="AH328" s="441"/>
      <c r="AI328" s="441"/>
      <c r="AJ328" s="441"/>
      <c r="AK328" s="441"/>
      <c r="AL328" s="441"/>
      <c r="AM328" s="322">
        <f>SUM(Y328:AL328)</f>
        <v>1</v>
      </c>
    </row>
    <row r="329" spans="1:39" ht="15" outlineLevel="1">
      <c r="B329" s="320" t="s">
        <v>252</v>
      </c>
      <c r="C329" s="317" t="s">
        <v>164</v>
      </c>
      <c r="D329" s="321"/>
      <c r="E329" s="321"/>
      <c r="F329" s="321"/>
      <c r="G329" s="321"/>
      <c r="H329" s="321"/>
      <c r="I329" s="321"/>
      <c r="J329" s="321"/>
      <c r="K329" s="321"/>
      <c r="L329" s="321"/>
      <c r="M329" s="321"/>
      <c r="N329" s="317"/>
      <c r="O329" s="321"/>
      <c r="P329" s="321"/>
      <c r="Q329" s="321"/>
      <c r="R329" s="321"/>
      <c r="S329" s="321"/>
      <c r="T329" s="321"/>
      <c r="U329" s="321"/>
      <c r="V329" s="321"/>
      <c r="W329" s="321"/>
      <c r="X329" s="321"/>
      <c r="Y329" s="437">
        <f>Y328</f>
        <v>0</v>
      </c>
      <c r="Z329" s="437">
        <f>Z328</f>
        <v>0</v>
      </c>
      <c r="AA329" s="437">
        <f t="shared" ref="AA329:AL329" si="97">AA328</f>
        <v>0.5</v>
      </c>
      <c r="AB329" s="437">
        <f t="shared" si="97"/>
        <v>0.5</v>
      </c>
      <c r="AC329" s="437">
        <f t="shared" si="97"/>
        <v>0</v>
      </c>
      <c r="AD329" s="437">
        <f t="shared" si="97"/>
        <v>0</v>
      </c>
      <c r="AE329" s="437">
        <f t="shared" si="97"/>
        <v>0</v>
      </c>
      <c r="AF329" s="437">
        <f t="shared" si="97"/>
        <v>0</v>
      </c>
      <c r="AG329" s="437">
        <f t="shared" si="97"/>
        <v>0</v>
      </c>
      <c r="AH329" s="437">
        <f t="shared" si="97"/>
        <v>0</v>
      </c>
      <c r="AI329" s="437">
        <f t="shared" si="97"/>
        <v>0</v>
      </c>
      <c r="AJ329" s="437">
        <f t="shared" si="97"/>
        <v>0</v>
      </c>
      <c r="AK329" s="437">
        <f t="shared" si="97"/>
        <v>0</v>
      </c>
      <c r="AL329" s="437">
        <f t="shared" si="97"/>
        <v>0</v>
      </c>
      <c r="AM329" s="337"/>
    </row>
    <row r="330" spans="1:39" ht="15" outlineLevel="1">
      <c r="B330" s="341"/>
      <c r="C330" s="331"/>
      <c r="D330" s="317"/>
      <c r="E330" s="317"/>
      <c r="F330" s="317"/>
      <c r="G330" s="317"/>
      <c r="H330" s="317"/>
      <c r="I330" s="317"/>
      <c r="J330" s="317"/>
      <c r="K330" s="317"/>
      <c r="L330" s="317"/>
      <c r="M330" s="317"/>
      <c r="N330" s="317"/>
      <c r="O330" s="317"/>
      <c r="P330" s="317"/>
      <c r="Q330" s="317"/>
      <c r="R330" s="317"/>
      <c r="S330" s="317"/>
      <c r="T330" s="317"/>
      <c r="U330" s="317"/>
      <c r="V330" s="317"/>
      <c r="W330" s="317"/>
      <c r="X330" s="317"/>
      <c r="Y330" s="445"/>
      <c r="Z330" s="446"/>
      <c r="AA330" s="446"/>
      <c r="AB330" s="446"/>
      <c r="AC330" s="446"/>
      <c r="AD330" s="446"/>
      <c r="AE330" s="446"/>
      <c r="AF330" s="446"/>
      <c r="AG330" s="446"/>
      <c r="AH330" s="446"/>
      <c r="AI330" s="446"/>
      <c r="AJ330" s="446"/>
      <c r="AK330" s="446"/>
      <c r="AL330" s="446"/>
      <c r="AM330" s="343"/>
    </row>
    <row r="331" spans="1:39" ht="15.75" outlineLevel="1">
      <c r="A331" s="545"/>
      <c r="B331" s="314" t="s">
        <v>10</v>
      </c>
      <c r="C331" s="315"/>
      <c r="D331" s="315"/>
      <c r="E331" s="315"/>
      <c r="F331" s="315"/>
      <c r="G331" s="315"/>
      <c r="H331" s="315"/>
      <c r="I331" s="315"/>
      <c r="J331" s="315"/>
      <c r="K331" s="315"/>
      <c r="L331" s="315"/>
      <c r="M331" s="315"/>
      <c r="N331" s="316"/>
      <c r="O331" s="315"/>
      <c r="P331" s="315"/>
      <c r="Q331" s="315"/>
      <c r="R331" s="315"/>
      <c r="S331" s="315"/>
      <c r="T331" s="315"/>
      <c r="U331" s="315"/>
      <c r="V331" s="315"/>
      <c r="W331" s="315"/>
      <c r="X331" s="315"/>
      <c r="Y331" s="440"/>
      <c r="Z331" s="440"/>
      <c r="AA331" s="440"/>
      <c r="AB331" s="440"/>
      <c r="AC331" s="440"/>
      <c r="AD331" s="440"/>
      <c r="AE331" s="440"/>
      <c r="AF331" s="440"/>
      <c r="AG331" s="440"/>
      <c r="AH331" s="440"/>
      <c r="AI331" s="440"/>
      <c r="AJ331" s="440"/>
      <c r="AK331" s="440"/>
      <c r="AL331" s="440"/>
      <c r="AM331" s="318"/>
    </row>
    <row r="332" spans="1:39" ht="15" outlineLevel="1">
      <c r="A332" s="544">
        <v>18</v>
      </c>
      <c r="B332" s="341" t="s">
        <v>11</v>
      </c>
      <c r="C332" s="317" t="s">
        <v>25</v>
      </c>
      <c r="D332" s="321"/>
      <c r="E332" s="321"/>
      <c r="F332" s="321"/>
      <c r="G332" s="321"/>
      <c r="H332" s="321"/>
      <c r="I332" s="321"/>
      <c r="J332" s="321"/>
      <c r="K332" s="321"/>
      <c r="L332" s="321"/>
      <c r="M332" s="321"/>
      <c r="N332" s="321">
        <v>12</v>
      </c>
      <c r="O332" s="321"/>
      <c r="P332" s="321"/>
      <c r="Q332" s="321"/>
      <c r="R332" s="321"/>
      <c r="S332" s="321"/>
      <c r="T332" s="321"/>
      <c r="U332" s="321"/>
      <c r="V332" s="321"/>
      <c r="W332" s="321"/>
      <c r="X332" s="321"/>
      <c r="Y332" s="452"/>
      <c r="Z332" s="441"/>
      <c r="AA332" s="441"/>
      <c r="AB332" s="441"/>
      <c r="AC332" s="441"/>
      <c r="AD332" s="441"/>
      <c r="AE332" s="441"/>
      <c r="AF332" s="441"/>
      <c r="AG332" s="441"/>
      <c r="AH332" s="441"/>
      <c r="AI332" s="441"/>
      <c r="AJ332" s="441"/>
      <c r="AK332" s="441"/>
      <c r="AL332" s="441"/>
      <c r="AM332" s="322">
        <f>SUM(Y332:AL332)</f>
        <v>0</v>
      </c>
    </row>
    <row r="333" spans="1:39" ht="15" outlineLevel="1">
      <c r="B333" s="320" t="s">
        <v>252</v>
      </c>
      <c r="C333" s="317" t="s">
        <v>164</v>
      </c>
      <c r="D333" s="321"/>
      <c r="E333" s="321"/>
      <c r="F333" s="321"/>
      <c r="G333" s="321"/>
      <c r="H333" s="321"/>
      <c r="I333" s="321"/>
      <c r="J333" s="321"/>
      <c r="K333" s="321"/>
      <c r="L333" s="321"/>
      <c r="M333" s="321"/>
      <c r="N333" s="321">
        <f>N332</f>
        <v>12</v>
      </c>
      <c r="O333" s="321"/>
      <c r="P333" s="321"/>
      <c r="Q333" s="321"/>
      <c r="R333" s="321"/>
      <c r="S333" s="321"/>
      <c r="T333" s="321"/>
      <c r="U333" s="321"/>
      <c r="V333" s="321"/>
      <c r="W333" s="321"/>
      <c r="X333" s="321"/>
      <c r="Y333" s="437">
        <f>Y332</f>
        <v>0</v>
      </c>
      <c r="Z333" s="437">
        <f>Z332</f>
        <v>0</v>
      </c>
      <c r="AA333" s="437">
        <f t="shared" ref="AA333:AL333" si="98">AA332</f>
        <v>0</v>
      </c>
      <c r="AB333" s="437">
        <f t="shared" si="98"/>
        <v>0</v>
      </c>
      <c r="AC333" s="437">
        <f t="shared" si="98"/>
        <v>0</v>
      </c>
      <c r="AD333" s="437">
        <f t="shared" si="98"/>
        <v>0</v>
      </c>
      <c r="AE333" s="437">
        <f t="shared" si="98"/>
        <v>0</v>
      </c>
      <c r="AF333" s="437">
        <f t="shared" si="98"/>
        <v>0</v>
      </c>
      <c r="AG333" s="437">
        <f t="shared" si="98"/>
        <v>0</v>
      </c>
      <c r="AH333" s="437">
        <f t="shared" si="98"/>
        <v>0</v>
      </c>
      <c r="AI333" s="437">
        <f t="shared" si="98"/>
        <v>0</v>
      </c>
      <c r="AJ333" s="437">
        <f t="shared" si="98"/>
        <v>0</v>
      </c>
      <c r="AK333" s="437">
        <f t="shared" si="98"/>
        <v>0</v>
      </c>
      <c r="AL333" s="437">
        <f t="shared" si="98"/>
        <v>0</v>
      </c>
      <c r="AM333" s="323"/>
    </row>
    <row r="334" spans="1:39" ht="15" outlineLevel="1">
      <c r="A334" s="547"/>
      <c r="B334" s="341"/>
      <c r="C334" s="331"/>
      <c r="D334" s="317"/>
      <c r="E334" s="317"/>
      <c r="F334" s="317"/>
      <c r="G334" s="317"/>
      <c r="H334" s="317"/>
      <c r="I334" s="317"/>
      <c r="J334" s="317"/>
      <c r="K334" s="317"/>
      <c r="L334" s="317"/>
      <c r="M334" s="317"/>
      <c r="N334" s="317"/>
      <c r="O334" s="317"/>
      <c r="P334" s="317"/>
      <c r="Q334" s="317"/>
      <c r="R334" s="317"/>
      <c r="S334" s="317"/>
      <c r="T334" s="317"/>
      <c r="U334" s="317"/>
      <c r="V334" s="317"/>
      <c r="W334" s="317"/>
      <c r="X334" s="317"/>
      <c r="Y334" s="438"/>
      <c r="Z334" s="447"/>
      <c r="AA334" s="447"/>
      <c r="AB334" s="447"/>
      <c r="AC334" s="447"/>
      <c r="AD334" s="447"/>
      <c r="AE334" s="447"/>
      <c r="AF334" s="447"/>
      <c r="AG334" s="447"/>
      <c r="AH334" s="447"/>
      <c r="AI334" s="447"/>
      <c r="AJ334" s="447"/>
      <c r="AK334" s="447"/>
      <c r="AL334" s="447"/>
      <c r="AM334" s="332"/>
    </row>
    <row r="335" spans="1:39" ht="15" outlineLevel="1">
      <c r="A335" s="544">
        <v>19</v>
      </c>
      <c r="B335" s="341" t="s">
        <v>12</v>
      </c>
      <c r="C335" s="317" t="s">
        <v>25</v>
      </c>
      <c r="D335" s="321"/>
      <c r="E335" s="321"/>
      <c r="F335" s="321"/>
      <c r="G335" s="321"/>
      <c r="H335" s="321"/>
      <c r="I335" s="321"/>
      <c r="J335" s="321"/>
      <c r="K335" s="321"/>
      <c r="L335" s="321"/>
      <c r="M335" s="321"/>
      <c r="N335" s="321">
        <v>12</v>
      </c>
      <c r="O335" s="321"/>
      <c r="P335" s="321"/>
      <c r="Q335" s="321"/>
      <c r="R335" s="321"/>
      <c r="S335" s="321"/>
      <c r="T335" s="321"/>
      <c r="U335" s="321"/>
      <c r="V335" s="321"/>
      <c r="W335" s="321"/>
      <c r="X335" s="321"/>
      <c r="Y335" s="436"/>
      <c r="Z335" s="441"/>
      <c r="AA335" s="441"/>
      <c r="AB335" s="441"/>
      <c r="AC335" s="441"/>
      <c r="AD335" s="441"/>
      <c r="AE335" s="441"/>
      <c r="AF335" s="441"/>
      <c r="AG335" s="441"/>
      <c r="AH335" s="441"/>
      <c r="AI335" s="441"/>
      <c r="AJ335" s="441"/>
      <c r="AK335" s="441"/>
      <c r="AL335" s="441"/>
      <c r="AM335" s="322">
        <f>SUM(Y335:AL335)</f>
        <v>0</v>
      </c>
    </row>
    <row r="336" spans="1:39" ht="15" outlineLevel="1">
      <c r="B336" s="320" t="s">
        <v>252</v>
      </c>
      <c r="C336" s="317" t="s">
        <v>164</v>
      </c>
      <c r="D336" s="321"/>
      <c r="E336" s="321"/>
      <c r="F336" s="321"/>
      <c r="G336" s="321"/>
      <c r="H336" s="321"/>
      <c r="I336" s="321"/>
      <c r="J336" s="321"/>
      <c r="K336" s="321"/>
      <c r="L336" s="321"/>
      <c r="M336" s="321"/>
      <c r="N336" s="321">
        <f>N335</f>
        <v>12</v>
      </c>
      <c r="O336" s="321"/>
      <c r="P336" s="321"/>
      <c r="Q336" s="321"/>
      <c r="R336" s="321"/>
      <c r="S336" s="321"/>
      <c r="T336" s="321"/>
      <c r="U336" s="321"/>
      <c r="V336" s="321"/>
      <c r="W336" s="321"/>
      <c r="X336" s="321"/>
      <c r="Y336" s="437">
        <f>Y335</f>
        <v>0</v>
      </c>
      <c r="Z336" s="437">
        <f>Z335</f>
        <v>0</v>
      </c>
      <c r="AA336" s="437">
        <f t="shared" ref="AA336:AL336" si="99">AA335</f>
        <v>0</v>
      </c>
      <c r="AB336" s="437">
        <f t="shared" si="99"/>
        <v>0</v>
      </c>
      <c r="AC336" s="437">
        <f t="shared" si="99"/>
        <v>0</v>
      </c>
      <c r="AD336" s="437">
        <f t="shared" si="99"/>
        <v>0</v>
      </c>
      <c r="AE336" s="437">
        <f t="shared" si="99"/>
        <v>0</v>
      </c>
      <c r="AF336" s="437">
        <f t="shared" si="99"/>
        <v>0</v>
      </c>
      <c r="AG336" s="437">
        <f t="shared" si="99"/>
        <v>0</v>
      </c>
      <c r="AH336" s="437">
        <f t="shared" si="99"/>
        <v>0</v>
      </c>
      <c r="AI336" s="437">
        <f t="shared" si="99"/>
        <v>0</v>
      </c>
      <c r="AJ336" s="437">
        <f t="shared" si="99"/>
        <v>0</v>
      </c>
      <c r="AK336" s="437">
        <f t="shared" si="99"/>
        <v>0</v>
      </c>
      <c r="AL336" s="437">
        <f t="shared" si="99"/>
        <v>0</v>
      </c>
      <c r="AM336" s="323"/>
    </row>
    <row r="337" spans="1:39" ht="15" outlineLevel="1">
      <c r="B337" s="341"/>
      <c r="C337" s="331"/>
      <c r="D337" s="317"/>
      <c r="E337" s="317"/>
      <c r="F337" s="317"/>
      <c r="G337" s="317"/>
      <c r="H337" s="317"/>
      <c r="I337" s="317"/>
      <c r="J337" s="317"/>
      <c r="K337" s="317"/>
      <c r="L337" s="317"/>
      <c r="M337" s="317"/>
      <c r="N337" s="317"/>
      <c r="O337" s="317"/>
      <c r="P337" s="317"/>
      <c r="Q337" s="317"/>
      <c r="R337" s="317"/>
      <c r="S337" s="317"/>
      <c r="T337" s="317"/>
      <c r="U337" s="317"/>
      <c r="V337" s="317"/>
      <c r="W337" s="317"/>
      <c r="X337" s="317"/>
      <c r="Y337" s="448"/>
      <c r="Z337" s="448"/>
      <c r="AA337" s="438"/>
      <c r="AB337" s="438"/>
      <c r="AC337" s="438"/>
      <c r="AD337" s="438"/>
      <c r="AE337" s="438"/>
      <c r="AF337" s="438"/>
      <c r="AG337" s="438"/>
      <c r="AH337" s="438"/>
      <c r="AI337" s="438"/>
      <c r="AJ337" s="438"/>
      <c r="AK337" s="438"/>
      <c r="AL337" s="438"/>
      <c r="AM337" s="332"/>
    </row>
    <row r="338" spans="1:39" ht="15" outlineLevel="1">
      <c r="A338" s="544">
        <v>20</v>
      </c>
      <c r="B338" s="341" t="s">
        <v>13</v>
      </c>
      <c r="C338" s="317" t="s">
        <v>25</v>
      </c>
      <c r="D338" s="321">
        <v>3762469</v>
      </c>
      <c r="E338" s="321">
        <f>+'7-c.  2013'!AZ50</f>
        <v>2058620.79</v>
      </c>
      <c r="F338" s="321">
        <f>+'7-c.  2013'!BA50</f>
        <v>2058620.79</v>
      </c>
      <c r="G338" s="321">
        <f>+'7-c.  2013'!BB50</f>
        <v>2025410.79</v>
      </c>
      <c r="H338" s="321">
        <f>+'7-c.  2013'!BC50</f>
        <v>1119420</v>
      </c>
      <c r="I338" s="321">
        <f>+'7-c.  2013'!BD50</f>
        <v>25920</v>
      </c>
      <c r="J338" s="321">
        <f>+'7-c.  2013'!BE50</f>
        <v>25920</v>
      </c>
      <c r="K338" s="321">
        <f>+'7-c.  2013'!BF50</f>
        <v>25920</v>
      </c>
      <c r="L338" s="321">
        <f>+'7-c.  2013'!BG50</f>
        <v>25920</v>
      </c>
      <c r="M338" s="321">
        <f>+'7-c.  2013'!BH50</f>
        <v>25920</v>
      </c>
      <c r="N338" s="321">
        <v>12</v>
      </c>
      <c r="O338" s="709">
        <v>974</v>
      </c>
      <c r="P338" s="321">
        <f>+'7-c.  2013'!U50</f>
        <v>887.92200000000003</v>
      </c>
      <c r="Q338" s="321">
        <f>+'7-c.  2013'!V50</f>
        <v>887.92200000000003</v>
      </c>
      <c r="R338" s="321">
        <f>+'7-c.  2013'!W50</f>
        <v>884.92499999999995</v>
      </c>
      <c r="S338" s="321">
        <f>+'7-c.  2013'!X50</f>
        <v>723.73500000000001</v>
      </c>
      <c r="T338" s="321">
        <f>+'7-c.  2013'!Y50</f>
        <v>24.704999999999998</v>
      </c>
      <c r="U338" s="321">
        <f>+'7-c.  2013'!Z50</f>
        <v>24.704999999999998</v>
      </c>
      <c r="V338" s="321">
        <f>+'7-c.  2013'!AA50</f>
        <v>24.704999999999998</v>
      </c>
      <c r="W338" s="321">
        <f>+'7-c.  2013'!AB50</f>
        <v>24.704999999999998</v>
      </c>
      <c r="X338" s="321">
        <f>+'7-c.  2013'!AC50</f>
        <v>24.704999999999998</v>
      </c>
      <c r="Y338" s="436"/>
      <c r="Z338" s="441"/>
      <c r="AA338" s="441"/>
      <c r="AB338" s="441">
        <v>0.3</v>
      </c>
      <c r="AC338" s="713">
        <v>0.7</v>
      </c>
      <c r="AD338" s="441"/>
      <c r="AE338" s="441"/>
      <c r="AF338" s="441"/>
      <c r="AG338" s="441"/>
      <c r="AH338" s="441"/>
      <c r="AI338" s="441"/>
      <c r="AJ338" s="441"/>
      <c r="AK338" s="441"/>
      <c r="AL338" s="441"/>
      <c r="AM338" s="322">
        <f>SUM(Y338:AL338)</f>
        <v>1</v>
      </c>
    </row>
    <row r="339" spans="1:39" ht="15" outlineLevel="1">
      <c r="B339" s="320" t="s">
        <v>252</v>
      </c>
      <c r="C339" s="317" t="s">
        <v>164</v>
      </c>
      <c r="D339" s="321">
        <v>8343933</v>
      </c>
      <c r="E339" s="321">
        <f>+'7-d.  2014'!AZ73</f>
        <v>9626653</v>
      </c>
      <c r="F339" s="321">
        <f>+'7-d.  2014'!BA73</f>
        <v>9626653</v>
      </c>
      <c r="G339" s="321">
        <f>+'7-d.  2014'!BB73</f>
        <v>9624763</v>
      </c>
      <c r="H339" s="321">
        <f>+'7-d.  2014'!BC73</f>
        <v>10523554</v>
      </c>
      <c r="I339" s="321">
        <f>+'7-d.  2014'!BD73</f>
        <v>11599054</v>
      </c>
      <c r="J339" s="321">
        <f>+'7-d.  2014'!BE73</f>
        <v>11599054</v>
      </c>
      <c r="K339" s="321">
        <f>+'7-d.  2014'!BF73</f>
        <v>11599054</v>
      </c>
      <c r="L339" s="321">
        <f>+'7-d.  2014'!BG73</f>
        <v>11590954</v>
      </c>
      <c r="M339" s="321">
        <f>+'7-d.  2014'!BH73</f>
        <v>11590954</v>
      </c>
      <c r="N339" s="321">
        <f>N338</f>
        <v>12</v>
      </c>
      <c r="O339" s="711">
        <v>891</v>
      </c>
      <c r="P339" s="321">
        <f>+'7-d.  2014'!U73</f>
        <v>943.57349999999997</v>
      </c>
      <c r="Q339" s="321">
        <f>+'7-d.  2014'!V73</f>
        <v>943.57349999999997</v>
      </c>
      <c r="R339" s="321">
        <f>+'7-d.  2014'!W73</f>
        <v>943.40700000000004</v>
      </c>
      <c r="S339" s="321">
        <f>+'7-d.  2014'!X73</f>
        <v>1096.047</v>
      </c>
      <c r="T339" s="321">
        <f>+'7-d.  2014'!Y73</f>
        <v>1795.077</v>
      </c>
      <c r="U339" s="321">
        <f>+'7-d.  2014'!Z73</f>
        <v>1795.077</v>
      </c>
      <c r="V339" s="321">
        <f>+'7-d.  2014'!AA73</f>
        <v>1795.077</v>
      </c>
      <c r="W339" s="321">
        <f>+'7-d.  2014'!AB73</f>
        <v>1795.077</v>
      </c>
      <c r="X339" s="321">
        <f>+'7-d.  2014'!AC73</f>
        <v>1795.077</v>
      </c>
      <c r="Y339" s="437">
        <f>Y338</f>
        <v>0</v>
      </c>
      <c r="Z339" s="437">
        <f>Z338</f>
        <v>0</v>
      </c>
      <c r="AA339" s="437">
        <f t="shared" ref="AA339:AL339" si="100">AA338</f>
        <v>0</v>
      </c>
      <c r="AB339" s="437">
        <f t="shared" si="100"/>
        <v>0.3</v>
      </c>
      <c r="AC339" s="437">
        <f t="shared" si="100"/>
        <v>0.7</v>
      </c>
      <c r="AD339" s="437">
        <f t="shared" si="100"/>
        <v>0</v>
      </c>
      <c r="AE339" s="437">
        <f t="shared" si="100"/>
        <v>0</v>
      </c>
      <c r="AF339" s="437">
        <f t="shared" si="100"/>
        <v>0</v>
      </c>
      <c r="AG339" s="437">
        <f t="shared" si="100"/>
        <v>0</v>
      </c>
      <c r="AH339" s="437">
        <f t="shared" si="100"/>
        <v>0</v>
      </c>
      <c r="AI339" s="437">
        <f t="shared" si="100"/>
        <v>0</v>
      </c>
      <c r="AJ339" s="437">
        <f t="shared" si="100"/>
        <v>0</v>
      </c>
      <c r="AK339" s="437">
        <f t="shared" si="100"/>
        <v>0</v>
      </c>
      <c r="AL339" s="437">
        <f t="shared" si="100"/>
        <v>0</v>
      </c>
      <c r="AM339" s="332"/>
    </row>
    <row r="340" spans="1:39" ht="15" outlineLevel="1">
      <c r="B340" s="341"/>
      <c r="C340" s="331"/>
      <c r="D340" s="317"/>
      <c r="E340" s="317"/>
      <c r="F340" s="317"/>
      <c r="G340" s="317"/>
      <c r="H340" s="317"/>
      <c r="I340" s="317"/>
      <c r="J340" s="317"/>
      <c r="K340" s="317"/>
      <c r="L340" s="317"/>
      <c r="M340" s="317"/>
      <c r="N340" s="344"/>
      <c r="O340" s="317"/>
      <c r="P340" s="317"/>
      <c r="Q340" s="317"/>
      <c r="R340" s="317"/>
      <c r="S340" s="317"/>
      <c r="T340" s="317"/>
      <c r="U340" s="317"/>
      <c r="V340" s="317"/>
      <c r="W340" s="317"/>
      <c r="X340" s="317"/>
      <c r="Y340" s="438"/>
      <c r="Z340" s="438"/>
      <c r="AA340" s="438"/>
      <c r="AB340" s="438"/>
      <c r="AC340" s="438"/>
      <c r="AD340" s="438"/>
      <c r="AE340" s="438"/>
      <c r="AF340" s="438"/>
      <c r="AG340" s="438"/>
      <c r="AH340" s="438"/>
      <c r="AI340" s="438"/>
      <c r="AJ340" s="438"/>
      <c r="AK340" s="438"/>
      <c r="AL340" s="438"/>
      <c r="AM340" s="332"/>
    </row>
    <row r="341" spans="1:39" ht="15" outlineLevel="1">
      <c r="A341" s="544">
        <v>21</v>
      </c>
      <c r="B341" s="341" t="s">
        <v>22</v>
      </c>
      <c r="C341" s="317" t="s">
        <v>25</v>
      </c>
      <c r="D341" s="321"/>
      <c r="E341" s="321"/>
      <c r="F341" s="321"/>
      <c r="G341" s="321"/>
      <c r="H341" s="321"/>
      <c r="I341" s="321"/>
      <c r="J341" s="321"/>
      <c r="K341" s="321"/>
      <c r="L341" s="321"/>
      <c r="M341" s="321"/>
      <c r="N341" s="321">
        <v>12</v>
      </c>
      <c r="O341" s="321"/>
      <c r="P341" s="321"/>
      <c r="Q341" s="321"/>
      <c r="R341" s="321"/>
      <c r="S341" s="321"/>
      <c r="T341" s="321"/>
      <c r="U341" s="321"/>
      <c r="V341" s="321"/>
      <c r="W341" s="321"/>
      <c r="X341" s="321"/>
      <c r="Y341" s="436"/>
      <c r="Z341" s="441"/>
      <c r="AA341" s="441"/>
      <c r="AB341" s="441"/>
      <c r="AC341" s="441"/>
      <c r="AD341" s="441"/>
      <c r="AE341" s="441"/>
      <c r="AF341" s="441"/>
      <c r="AG341" s="441"/>
      <c r="AH341" s="441"/>
      <c r="AI341" s="441"/>
      <c r="AJ341" s="441"/>
      <c r="AK341" s="441"/>
      <c r="AL341" s="441"/>
      <c r="AM341" s="322">
        <f>SUM(Y341:AL341)</f>
        <v>0</v>
      </c>
    </row>
    <row r="342" spans="1:39" ht="15" outlineLevel="1">
      <c r="B342" s="320" t="s">
        <v>252</v>
      </c>
      <c r="C342" s="317" t="s">
        <v>164</v>
      </c>
      <c r="D342" s="321"/>
      <c r="E342" s="321"/>
      <c r="F342" s="321"/>
      <c r="G342" s="321"/>
      <c r="H342" s="321"/>
      <c r="I342" s="321"/>
      <c r="J342" s="321"/>
      <c r="K342" s="321"/>
      <c r="L342" s="321"/>
      <c r="M342" s="321"/>
      <c r="N342" s="321">
        <f>N341</f>
        <v>12</v>
      </c>
      <c r="O342" s="321"/>
      <c r="P342" s="321"/>
      <c r="Q342" s="321"/>
      <c r="R342" s="321"/>
      <c r="S342" s="321"/>
      <c r="T342" s="321"/>
      <c r="U342" s="321"/>
      <c r="V342" s="321"/>
      <c r="W342" s="321"/>
      <c r="X342" s="321"/>
      <c r="Y342" s="437">
        <f>Y341</f>
        <v>0</v>
      </c>
      <c r="Z342" s="437">
        <f>Z341</f>
        <v>0</v>
      </c>
      <c r="AA342" s="437">
        <f t="shared" ref="AA342:AL342" si="101">AA341</f>
        <v>0</v>
      </c>
      <c r="AB342" s="437">
        <f t="shared" si="101"/>
        <v>0</v>
      </c>
      <c r="AC342" s="437">
        <f t="shared" si="101"/>
        <v>0</v>
      </c>
      <c r="AD342" s="437">
        <f t="shared" si="101"/>
        <v>0</v>
      </c>
      <c r="AE342" s="437">
        <f t="shared" si="101"/>
        <v>0</v>
      </c>
      <c r="AF342" s="437">
        <f t="shared" si="101"/>
        <v>0</v>
      </c>
      <c r="AG342" s="437">
        <f t="shared" si="101"/>
        <v>0</v>
      </c>
      <c r="AH342" s="437">
        <f t="shared" si="101"/>
        <v>0</v>
      </c>
      <c r="AI342" s="437">
        <f t="shared" si="101"/>
        <v>0</v>
      </c>
      <c r="AJ342" s="437">
        <f t="shared" si="101"/>
        <v>0</v>
      </c>
      <c r="AK342" s="437">
        <f t="shared" si="101"/>
        <v>0</v>
      </c>
      <c r="AL342" s="437">
        <f t="shared" si="101"/>
        <v>0</v>
      </c>
      <c r="AM342" s="323"/>
    </row>
    <row r="343" spans="1:39" ht="15" outlineLevel="1">
      <c r="B343" s="341"/>
      <c r="C343" s="331"/>
      <c r="D343" s="317"/>
      <c r="E343" s="317"/>
      <c r="F343" s="317"/>
      <c r="G343" s="317"/>
      <c r="H343" s="317"/>
      <c r="I343" s="317"/>
      <c r="J343" s="317"/>
      <c r="K343" s="317"/>
      <c r="L343" s="317"/>
      <c r="M343" s="317"/>
      <c r="N343" s="317"/>
      <c r="O343" s="317"/>
      <c r="P343" s="317"/>
      <c r="Q343" s="317"/>
      <c r="R343" s="317"/>
      <c r="S343" s="317"/>
      <c r="T343" s="317"/>
      <c r="U343" s="317"/>
      <c r="V343" s="317"/>
      <c r="W343" s="317"/>
      <c r="X343" s="317"/>
      <c r="Y343" s="448"/>
      <c r="Z343" s="438"/>
      <c r="AA343" s="438"/>
      <c r="AB343" s="438"/>
      <c r="AC343" s="438"/>
      <c r="AD343" s="438"/>
      <c r="AE343" s="438"/>
      <c r="AF343" s="438"/>
      <c r="AG343" s="438"/>
      <c r="AH343" s="438"/>
      <c r="AI343" s="438"/>
      <c r="AJ343" s="438"/>
      <c r="AK343" s="438"/>
      <c r="AL343" s="438"/>
      <c r="AM343" s="332"/>
    </row>
    <row r="344" spans="1:39" ht="15" outlineLevel="1">
      <c r="A344" s="544">
        <v>22</v>
      </c>
      <c r="B344" s="341" t="s">
        <v>9</v>
      </c>
      <c r="C344" s="317" t="s">
        <v>25</v>
      </c>
      <c r="D344" s="321">
        <v>416174</v>
      </c>
      <c r="E344" s="321"/>
      <c r="F344" s="321"/>
      <c r="G344" s="321"/>
      <c r="H344" s="321"/>
      <c r="I344" s="321"/>
      <c r="J344" s="321"/>
      <c r="K344" s="321"/>
      <c r="L344" s="321"/>
      <c r="M344" s="321"/>
      <c r="N344" s="317"/>
      <c r="O344" s="710">
        <v>17139</v>
      </c>
      <c r="P344" s="321"/>
      <c r="Q344" s="321"/>
      <c r="R344" s="321"/>
      <c r="S344" s="321"/>
      <c r="T344" s="321"/>
      <c r="U344" s="321"/>
      <c r="V344" s="321"/>
      <c r="W344" s="321"/>
      <c r="X344" s="321"/>
      <c r="Y344" s="436"/>
      <c r="Z344" s="441"/>
      <c r="AA344" s="441">
        <v>0.25</v>
      </c>
      <c r="AB344" s="441">
        <v>0.75</v>
      </c>
      <c r="AC344" s="441"/>
      <c r="AD344" s="441"/>
      <c r="AE344" s="441"/>
      <c r="AF344" s="441"/>
      <c r="AG344" s="441"/>
      <c r="AH344" s="441"/>
      <c r="AI344" s="441"/>
      <c r="AJ344" s="441"/>
      <c r="AK344" s="441"/>
      <c r="AL344" s="441"/>
      <c r="AM344" s="322">
        <f>SUM(Y344:AL344)</f>
        <v>1</v>
      </c>
    </row>
    <row r="345" spans="1:39" ht="15" outlineLevel="1">
      <c r="B345" s="320" t="s">
        <v>252</v>
      </c>
      <c r="C345" s="317" t="s">
        <v>164</v>
      </c>
      <c r="D345" s="321"/>
      <c r="E345" s="321"/>
      <c r="F345" s="321"/>
      <c r="G345" s="321"/>
      <c r="H345" s="321"/>
      <c r="I345" s="321"/>
      <c r="J345" s="321"/>
      <c r="K345" s="321"/>
      <c r="L345" s="321"/>
      <c r="M345" s="321"/>
      <c r="N345" s="317"/>
      <c r="O345" s="321"/>
      <c r="P345" s="321"/>
      <c r="Q345" s="321"/>
      <c r="R345" s="321"/>
      <c r="S345" s="321"/>
      <c r="T345" s="321"/>
      <c r="U345" s="321"/>
      <c r="V345" s="321"/>
      <c r="W345" s="321"/>
      <c r="X345" s="321"/>
      <c r="Y345" s="437">
        <f>Y344</f>
        <v>0</v>
      </c>
      <c r="Z345" s="437">
        <f>Z344</f>
        <v>0</v>
      </c>
      <c r="AA345" s="437">
        <f t="shared" ref="AA345:AL345" si="102">AA344</f>
        <v>0.25</v>
      </c>
      <c r="AB345" s="437">
        <f t="shared" si="102"/>
        <v>0.75</v>
      </c>
      <c r="AC345" s="437">
        <f t="shared" si="102"/>
        <v>0</v>
      </c>
      <c r="AD345" s="437">
        <f t="shared" si="102"/>
        <v>0</v>
      </c>
      <c r="AE345" s="437">
        <f t="shared" si="102"/>
        <v>0</v>
      </c>
      <c r="AF345" s="437">
        <f t="shared" si="102"/>
        <v>0</v>
      </c>
      <c r="AG345" s="437">
        <f t="shared" si="102"/>
        <v>0</v>
      </c>
      <c r="AH345" s="437">
        <f t="shared" si="102"/>
        <v>0</v>
      </c>
      <c r="AI345" s="437">
        <f t="shared" si="102"/>
        <v>0</v>
      </c>
      <c r="AJ345" s="437">
        <f t="shared" si="102"/>
        <v>0</v>
      </c>
      <c r="AK345" s="437">
        <f t="shared" si="102"/>
        <v>0</v>
      </c>
      <c r="AL345" s="437">
        <f t="shared" si="102"/>
        <v>0</v>
      </c>
      <c r="AM345" s="332"/>
    </row>
    <row r="346" spans="1:39" ht="15" outlineLevel="1">
      <c r="B346" s="341"/>
      <c r="C346" s="331"/>
      <c r="D346" s="317"/>
      <c r="E346" s="317"/>
      <c r="F346" s="317"/>
      <c r="G346" s="317"/>
      <c r="H346" s="317"/>
      <c r="I346" s="317"/>
      <c r="J346" s="317"/>
      <c r="K346" s="317"/>
      <c r="L346" s="317"/>
      <c r="M346" s="317"/>
      <c r="N346" s="317"/>
      <c r="O346" s="317"/>
      <c r="P346" s="317"/>
      <c r="Q346" s="317"/>
      <c r="R346" s="317"/>
      <c r="S346" s="317"/>
      <c r="T346" s="317"/>
      <c r="U346" s="317"/>
      <c r="V346" s="317"/>
      <c r="W346" s="317"/>
      <c r="X346" s="317"/>
      <c r="Y346" s="438"/>
      <c r="Z346" s="438"/>
      <c r="AA346" s="438"/>
      <c r="AB346" s="438"/>
      <c r="AC346" s="438"/>
      <c r="AD346" s="438"/>
      <c r="AE346" s="438"/>
      <c r="AF346" s="438"/>
      <c r="AG346" s="438"/>
      <c r="AH346" s="438"/>
      <c r="AI346" s="438"/>
      <c r="AJ346" s="438"/>
      <c r="AK346" s="438"/>
      <c r="AL346" s="438"/>
      <c r="AM346" s="332"/>
    </row>
    <row r="347" spans="1:39" ht="15.75" outlineLevel="1">
      <c r="A347" s="545"/>
      <c r="B347" s="314" t="s">
        <v>14</v>
      </c>
      <c r="C347" s="315"/>
      <c r="D347" s="316"/>
      <c r="E347" s="316"/>
      <c r="F347" s="316"/>
      <c r="G347" s="316"/>
      <c r="H347" s="316"/>
      <c r="I347" s="316"/>
      <c r="J347" s="316"/>
      <c r="K347" s="316"/>
      <c r="L347" s="316"/>
      <c r="M347" s="316"/>
      <c r="N347" s="316"/>
      <c r="O347" s="316"/>
      <c r="P347" s="315"/>
      <c r="Q347" s="315"/>
      <c r="R347" s="315"/>
      <c r="S347" s="315"/>
      <c r="T347" s="315"/>
      <c r="U347" s="315"/>
      <c r="V347" s="315"/>
      <c r="W347" s="315"/>
      <c r="X347" s="315"/>
      <c r="Y347" s="440"/>
      <c r="Z347" s="440"/>
      <c r="AA347" s="440"/>
      <c r="AB347" s="440"/>
      <c r="AC347" s="440"/>
      <c r="AD347" s="440"/>
      <c r="AE347" s="440"/>
      <c r="AF347" s="440"/>
      <c r="AG347" s="440"/>
      <c r="AH347" s="440"/>
      <c r="AI347" s="440"/>
      <c r="AJ347" s="440"/>
      <c r="AK347" s="440"/>
      <c r="AL347" s="440"/>
      <c r="AM347" s="318"/>
    </row>
    <row r="348" spans="1:39" ht="15" outlineLevel="1">
      <c r="A348" s="544">
        <v>23</v>
      </c>
      <c r="B348" s="341" t="s">
        <v>14</v>
      </c>
      <c r="C348" s="317" t="s">
        <v>25</v>
      </c>
      <c r="D348" s="700">
        <v>198590</v>
      </c>
      <c r="E348" s="321">
        <f>+'7-c.  2013'!AZ35</f>
        <v>191464.27900000001</v>
      </c>
      <c r="F348" s="321">
        <f>+'7-c.  2013'!BA35</f>
        <v>190816.481</v>
      </c>
      <c r="G348" s="321">
        <f>+'7-c.  2013'!BB35</f>
        <v>172270.723</v>
      </c>
      <c r="H348" s="321">
        <f>+'7-c.  2013'!BC35</f>
        <v>165589.04300000001</v>
      </c>
      <c r="I348" s="321">
        <f>+'7-c.  2013'!BD35</f>
        <v>158907.35999999999</v>
      </c>
      <c r="J348" s="321">
        <f>+'7-c.  2013'!BE35</f>
        <v>156101.23699999999</v>
      </c>
      <c r="K348" s="321">
        <f>+'7-c.  2013'!BF35</f>
        <v>155095.704</v>
      </c>
      <c r="L348" s="321">
        <f>+'7-c.  2013'!BG35</f>
        <v>69013.701199999996</v>
      </c>
      <c r="M348" s="321">
        <f>+'7-c.  2013'!BH35</f>
        <v>68867.685500000007</v>
      </c>
      <c r="N348" s="317"/>
      <c r="O348" s="712">
        <v>20</v>
      </c>
      <c r="P348" s="321">
        <f>+'7-c.  2013'!U35</f>
        <v>19.376546099999999</v>
      </c>
      <c r="Q348" s="321">
        <f>+'7-c.  2013'!V35</f>
        <v>19.342895299999999</v>
      </c>
      <c r="R348" s="321">
        <f>+'7-c.  2013'!W35</f>
        <v>18.379512099999999</v>
      </c>
      <c r="S348" s="321">
        <f>+'7-c.  2013'!X35</f>
        <v>18.0324235</v>
      </c>
      <c r="T348" s="321">
        <f>+'7-c.  2013'!Y35</f>
        <v>17.685334900000001</v>
      </c>
      <c r="U348" s="321">
        <f>+'7-c.  2013'!Z35</f>
        <v>17.5395672</v>
      </c>
      <c r="V348" s="321">
        <f>+'7-c.  2013'!AA35</f>
        <v>17.5395672</v>
      </c>
      <c r="W348" s="321">
        <f>+'7-c.  2013'!AB35</f>
        <v>13.0679269</v>
      </c>
      <c r="X348" s="321">
        <f>+'7-c.  2013'!AC35</f>
        <v>12.911583</v>
      </c>
      <c r="Y348" s="496">
        <v>1</v>
      </c>
      <c r="Z348" s="436"/>
      <c r="AA348" s="436"/>
      <c r="AB348" s="436"/>
      <c r="AC348" s="436"/>
      <c r="AD348" s="436"/>
      <c r="AE348" s="436"/>
      <c r="AF348" s="436"/>
      <c r="AG348" s="436"/>
      <c r="AH348" s="436"/>
      <c r="AI348" s="436"/>
      <c r="AJ348" s="436"/>
      <c r="AK348" s="436"/>
      <c r="AL348" s="436"/>
      <c r="AM348" s="322">
        <f>SUM(Y348:AL348)</f>
        <v>1</v>
      </c>
    </row>
    <row r="349" spans="1:39" ht="15" outlineLevel="1">
      <c r="B349" s="320" t="s">
        <v>252</v>
      </c>
      <c r="C349" s="317" t="s">
        <v>164</v>
      </c>
      <c r="D349" s="701">
        <v>273584</v>
      </c>
      <c r="E349" s="321">
        <f>+'7-d.  2014'!AZ45</f>
        <v>266606</v>
      </c>
      <c r="F349" s="321">
        <f>+'7-d.  2014'!BA45</f>
        <v>265960.90000000002</v>
      </c>
      <c r="G349" s="321">
        <f>+'7-d.  2014'!BB45</f>
        <v>249157.5</v>
      </c>
      <c r="H349" s="321">
        <f>+'7-d.  2014'!BC45</f>
        <v>243289.9</v>
      </c>
      <c r="I349" s="321">
        <f>+'7-d.  2014'!BD45</f>
        <v>237426.9</v>
      </c>
      <c r="J349" s="321">
        <f>+'7-d.  2014'!BE45</f>
        <v>234199.1</v>
      </c>
      <c r="K349" s="321">
        <f>+'7-d.  2014'!BF45</f>
        <v>232773.7</v>
      </c>
      <c r="L349" s="321">
        <f>+'7-d.  2014'!BG45</f>
        <v>154230.29999999999</v>
      </c>
      <c r="M349" s="321">
        <f>+'7-d.  2014'!BH45</f>
        <v>153858.1</v>
      </c>
      <c r="N349" s="494"/>
      <c r="O349" s="714">
        <v>56</v>
      </c>
      <c r="P349" s="321">
        <f>+'7-d.  2014'!U45</f>
        <v>55.661630000000002</v>
      </c>
      <c r="Q349" s="321">
        <f>+'7-d.  2014'!V45</f>
        <v>55.628489999999999</v>
      </c>
      <c r="R349" s="321">
        <f>+'7-d.  2014'!W45</f>
        <v>54.755969999999998</v>
      </c>
      <c r="S349" s="321">
        <f>+'7-d.  2014'!X45</f>
        <v>54.449829999999999</v>
      </c>
      <c r="T349" s="321">
        <f>+'7-d.  2014'!Y45</f>
        <v>54.143940000000001</v>
      </c>
      <c r="U349" s="321">
        <f>+'7-d.  2014'!Z45</f>
        <v>53.975679999999997</v>
      </c>
      <c r="V349" s="321">
        <f>+'7-d.  2014'!AA45</f>
        <v>53.975679999999997</v>
      </c>
      <c r="W349" s="321">
        <f>+'7-d.  2014'!AB45</f>
        <v>49.89331</v>
      </c>
      <c r="X349" s="321">
        <f>+'7-d.  2014'!AC45</f>
        <v>49.494689999999999</v>
      </c>
      <c r="Y349" s="437">
        <f>Y348</f>
        <v>1</v>
      </c>
      <c r="Z349" s="437">
        <f>Z348</f>
        <v>0</v>
      </c>
      <c r="AA349" s="437">
        <f t="shared" ref="AA349:AL349" si="103">AA348</f>
        <v>0</v>
      </c>
      <c r="AB349" s="437">
        <f t="shared" si="103"/>
        <v>0</v>
      </c>
      <c r="AC349" s="437">
        <f t="shared" si="103"/>
        <v>0</v>
      </c>
      <c r="AD349" s="437">
        <f t="shared" si="103"/>
        <v>0</v>
      </c>
      <c r="AE349" s="437">
        <f t="shared" si="103"/>
        <v>0</v>
      </c>
      <c r="AF349" s="437">
        <f t="shared" si="103"/>
        <v>0</v>
      </c>
      <c r="AG349" s="437">
        <f t="shared" si="103"/>
        <v>0</v>
      </c>
      <c r="AH349" s="437">
        <f t="shared" si="103"/>
        <v>0</v>
      </c>
      <c r="AI349" s="437">
        <f t="shared" si="103"/>
        <v>0</v>
      </c>
      <c r="AJ349" s="437">
        <f t="shared" si="103"/>
        <v>0</v>
      </c>
      <c r="AK349" s="437">
        <f t="shared" si="103"/>
        <v>0</v>
      </c>
      <c r="AL349" s="437">
        <f t="shared" si="103"/>
        <v>0</v>
      </c>
      <c r="AM349" s="323"/>
    </row>
    <row r="350" spans="1:39" ht="15" outlineLevel="1">
      <c r="B350" s="341"/>
      <c r="C350" s="331"/>
      <c r="D350" s="317"/>
      <c r="E350" s="317"/>
      <c r="F350" s="317"/>
      <c r="G350" s="317"/>
      <c r="H350" s="317"/>
      <c r="I350" s="317"/>
      <c r="J350" s="317"/>
      <c r="K350" s="317"/>
      <c r="L350" s="317"/>
      <c r="M350" s="317"/>
      <c r="N350" s="317"/>
      <c r="O350" s="317"/>
      <c r="P350" s="317"/>
      <c r="Q350" s="317"/>
      <c r="R350" s="317"/>
      <c r="S350" s="317"/>
      <c r="T350" s="317"/>
      <c r="U350" s="317"/>
      <c r="V350" s="317"/>
      <c r="W350" s="317"/>
      <c r="X350" s="317"/>
      <c r="Y350" s="438"/>
      <c r="Z350" s="438"/>
      <c r="AA350" s="438"/>
      <c r="AB350" s="438"/>
      <c r="AC350" s="438"/>
      <c r="AD350" s="438"/>
      <c r="AE350" s="438"/>
      <c r="AF350" s="438"/>
      <c r="AG350" s="438"/>
      <c r="AH350" s="438"/>
      <c r="AI350" s="438"/>
      <c r="AJ350" s="438"/>
      <c r="AK350" s="438"/>
      <c r="AL350" s="438"/>
      <c r="AM350" s="332"/>
    </row>
    <row r="351" spans="1:39" s="319" customFormat="1" ht="15.75" outlineLevel="1">
      <c r="A351" s="545"/>
      <c r="B351" s="314" t="s">
        <v>501</v>
      </c>
      <c r="C351" s="315"/>
      <c r="D351" s="316"/>
      <c r="E351" s="316"/>
      <c r="F351" s="316"/>
      <c r="G351" s="316"/>
      <c r="H351" s="316"/>
      <c r="I351" s="316"/>
      <c r="J351" s="316"/>
      <c r="K351" s="316"/>
      <c r="L351" s="316"/>
      <c r="M351" s="316"/>
      <c r="N351" s="316"/>
      <c r="O351" s="316"/>
      <c r="P351" s="315"/>
      <c r="Q351" s="315"/>
      <c r="R351" s="315"/>
      <c r="S351" s="315"/>
      <c r="T351" s="315"/>
      <c r="U351" s="315"/>
      <c r="V351" s="315"/>
      <c r="W351" s="315"/>
      <c r="X351" s="315"/>
      <c r="Y351" s="440"/>
      <c r="Z351" s="440"/>
      <c r="AA351" s="440"/>
      <c r="AB351" s="440"/>
      <c r="AC351" s="440"/>
      <c r="AD351" s="440"/>
      <c r="AE351" s="440"/>
      <c r="AF351" s="440"/>
      <c r="AG351" s="440"/>
      <c r="AH351" s="440"/>
      <c r="AI351" s="440"/>
      <c r="AJ351" s="440"/>
      <c r="AK351" s="440"/>
      <c r="AL351" s="440"/>
      <c r="AM351" s="318"/>
    </row>
    <row r="352" spans="1:39" s="309" customFormat="1" ht="15" outlineLevel="1">
      <c r="A352" s="544">
        <v>24</v>
      </c>
      <c r="B352" s="341" t="s">
        <v>14</v>
      </c>
      <c r="C352" s="317" t="s">
        <v>25</v>
      </c>
      <c r="D352" s="321"/>
      <c r="E352" s="321"/>
      <c r="F352" s="321"/>
      <c r="G352" s="321"/>
      <c r="H352" s="321"/>
      <c r="I352" s="321"/>
      <c r="J352" s="321"/>
      <c r="K352" s="321"/>
      <c r="L352" s="321"/>
      <c r="M352" s="321"/>
      <c r="N352" s="317"/>
      <c r="O352" s="321"/>
      <c r="P352" s="321"/>
      <c r="Q352" s="321"/>
      <c r="R352" s="321"/>
      <c r="S352" s="321"/>
      <c r="T352" s="321"/>
      <c r="U352" s="321"/>
      <c r="V352" s="321"/>
      <c r="W352" s="321"/>
      <c r="X352" s="321"/>
      <c r="Y352" s="436"/>
      <c r="Z352" s="436"/>
      <c r="AA352" s="436"/>
      <c r="AB352" s="436"/>
      <c r="AC352" s="436"/>
      <c r="AD352" s="436"/>
      <c r="AE352" s="436"/>
      <c r="AF352" s="436"/>
      <c r="AG352" s="436"/>
      <c r="AH352" s="436"/>
      <c r="AI352" s="436"/>
      <c r="AJ352" s="436"/>
      <c r="AK352" s="436"/>
      <c r="AL352" s="436"/>
      <c r="AM352" s="322">
        <f>SUM(Y352:AL352)</f>
        <v>0</v>
      </c>
    </row>
    <row r="353" spans="1:39" s="309" customFormat="1" ht="15" outlineLevel="1">
      <c r="A353" s="544"/>
      <c r="B353" s="341" t="s">
        <v>252</v>
      </c>
      <c r="C353" s="317" t="s">
        <v>164</v>
      </c>
      <c r="D353" s="321"/>
      <c r="E353" s="321"/>
      <c r="F353" s="321"/>
      <c r="G353" s="321"/>
      <c r="H353" s="321"/>
      <c r="I353" s="321"/>
      <c r="J353" s="321"/>
      <c r="K353" s="321"/>
      <c r="L353" s="321"/>
      <c r="M353" s="321"/>
      <c r="N353" s="494"/>
      <c r="O353" s="321"/>
      <c r="P353" s="321"/>
      <c r="Q353" s="321"/>
      <c r="R353" s="321"/>
      <c r="S353" s="321"/>
      <c r="T353" s="321"/>
      <c r="U353" s="321"/>
      <c r="V353" s="321"/>
      <c r="W353" s="321"/>
      <c r="X353" s="321"/>
      <c r="Y353" s="437">
        <f>Y352</f>
        <v>0</v>
      </c>
      <c r="Z353" s="437">
        <f>Z352</f>
        <v>0</v>
      </c>
      <c r="AA353" s="437">
        <f t="shared" ref="AA353:AL353" si="104">AA352</f>
        <v>0</v>
      </c>
      <c r="AB353" s="437">
        <f t="shared" si="104"/>
        <v>0</v>
      </c>
      <c r="AC353" s="437">
        <f t="shared" si="104"/>
        <v>0</v>
      </c>
      <c r="AD353" s="437">
        <f t="shared" si="104"/>
        <v>0</v>
      </c>
      <c r="AE353" s="437">
        <f t="shared" si="104"/>
        <v>0</v>
      </c>
      <c r="AF353" s="437">
        <f t="shared" si="104"/>
        <v>0</v>
      </c>
      <c r="AG353" s="437">
        <f t="shared" si="104"/>
        <v>0</v>
      </c>
      <c r="AH353" s="437">
        <f t="shared" si="104"/>
        <v>0</v>
      </c>
      <c r="AI353" s="437">
        <f t="shared" si="104"/>
        <v>0</v>
      </c>
      <c r="AJ353" s="437">
        <f t="shared" si="104"/>
        <v>0</v>
      </c>
      <c r="AK353" s="437">
        <f t="shared" si="104"/>
        <v>0</v>
      </c>
      <c r="AL353" s="437">
        <f t="shared" si="104"/>
        <v>0</v>
      </c>
      <c r="AM353" s="323"/>
    </row>
    <row r="354" spans="1:39" s="309" customFormat="1" ht="15" outlineLevel="1">
      <c r="A354" s="544"/>
      <c r="B354" s="341"/>
      <c r="C354" s="331"/>
      <c r="D354" s="317"/>
      <c r="E354" s="317"/>
      <c r="F354" s="317"/>
      <c r="G354" s="317"/>
      <c r="H354" s="317"/>
      <c r="I354" s="317"/>
      <c r="J354" s="317"/>
      <c r="K354" s="317"/>
      <c r="L354" s="317"/>
      <c r="M354" s="317"/>
      <c r="N354" s="317"/>
      <c r="O354" s="317"/>
      <c r="P354" s="317"/>
      <c r="Q354" s="317"/>
      <c r="R354" s="317"/>
      <c r="S354" s="317"/>
      <c r="T354" s="317"/>
      <c r="U354" s="317"/>
      <c r="V354" s="317"/>
      <c r="W354" s="317"/>
      <c r="X354" s="317"/>
      <c r="Y354" s="438"/>
      <c r="Z354" s="438"/>
      <c r="AA354" s="438"/>
      <c r="AB354" s="438"/>
      <c r="AC354" s="438"/>
      <c r="AD354" s="438"/>
      <c r="AE354" s="438"/>
      <c r="AF354" s="438"/>
      <c r="AG354" s="438"/>
      <c r="AH354" s="438"/>
      <c r="AI354" s="438"/>
      <c r="AJ354" s="438"/>
      <c r="AK354" s="438"/>
      <c r="AL354" s="438"/>
      <c r="AM354" s="332"/>
    </row>
    <row r="355" spans="1:39" s="309" customFormat="1" ht="15" outlineLevel="1">
      <c r="A355" s="544">
        <v>25</v>
      </c>
      <c r="B355" s="340" t="s">
        <v>21</v>
      </c>
      <c r="C355" s="317" t="s">
        <v>25</v>
      </c>
      <c r="D355" s="321"/>
      <c r="E355" s="321"/>
      <c r="F355" s="321"/>
      <c r="G355" s="321"/>
      <c r="H355" s="321"/>
      <c r="I355" s="321"/>
      <c r="J355" s="321"/>
      <c r="K355" s="321"/>
      <c r="L355" s="321"/>
      <c r="M355" s="321"/>
      <c r="N355" s="321">
        <v>0</v>
      </c>
      <c r="O355" s="321"/>
      <c r="P355" s="321"/>
      <c r="Q355" s="321"/>
      <c r="R355" s="321"/>
      <c r="S355" s="321"/>
      <c r="T355" s="321"/>
      <c r="U355" s="321"/>
      <c r="V355" s="321"/>
      <c r="W355" s="321"/>
      <c r="X355" s="321"/>
      <c r="Y355" s="441"/>
      <c r="Z355" s="441"/>
      <c r="AA355" s="441"/>
      <c r="AB355" s="441"/>
      <c r="AC355" s="441"/>
      <c r="AD355" s="441"/>
      <c r="AE355" s="441"/>
      <c r="AF355" s="441"/>
      <c r="AG355" s="441"/>
      <c r="AH355" s="441"/>
      <c r="AI355" s="441"/>
      <c r="AJ355" s="441"/>
      <c r="AK355" s="441"/>
      <c r="AL355" s="441"/>
      <c r="AM355" s="322">
        <f>SUM(Y355:AL355)</f>
        <v>0</v>
      </c>
    </row>
    <row r="356" spans="1:39" s="309" customFormat="1" ht="15" outlineLevel="1">
      <c r="A356" s="544"/>
      <c r="B356" s="341" t="s">
        <v>252</v>
      </c>
      <c r="C356" s="317" t="s">
        <v>164</v>
      </c>
      <c r="D356" s="321"/>
      <c r="E356" s="321"/>
      <c r="F356" s="321"/>
      <c r="G356" s="321"/>
      <c r="H356" s="321"/>
      <c r="I356" s="321"/>
      <c r="J356" s="321"/>
      <c r="K356" s="321"/>
      <c r="L356" s="321"/>
      <c r="M356" s="321"/>
      <c r="N356" s="321">
        <f>N355</f>
        <v>0</v>
      </c>
      <c r="O356" s="321"/>
      <c r="P356" s="321"/>
      <c r="Q356" s="321"/>
      <c r="R356" s="321"/>
      <c r="S356" s="321"/>
      <c r="T356" s="321"/>
      <c r="U356" s="321"/>
      <c r="V356" s="321"/>
      <c r="W356" s="321"/>
      <c r="X356" s="321"/>
      <c r="Y356" s="437">
        <f>Y355</f>
        <v>0</v>
      </c>
      <c r="Z356" s="437">
        <f>Z355</f>
        <v>0</v>
      </c>
      <c r="AA356" s="437">
        <f t="shared" ref="AA356:AL356" si="105">AA355</f>
        <v>0</v>
      </c>
      <c r="AB356" s="437">
        <f t="shared" si="105"/>
        <v>0</v>
      </c>
      <c r="AC356" s="437">
        <f t="shared" si="105"/>
        <v>0</v>
      </c>
      <c r="AD356" s="437">
        <f t="shared" si="105"/>
        <v>0</v>
      </c>
      <c r="AE356" s="437">
        <f t="shared" si="105"/>
        <v>0</v>
      </c>
      <c r="AF356" s="437">
        <f t="shared" si="105"/>
        <v>0</v>
      </c>
      <c r="AG356" s="437">
        <f t="shared" si="105"/>
        <v>0</v>
      </c>
      <c r="AH356" s="437">
        <f t="shared" si="105"/>
        <v>0</v>
      </c>
      <c r="AI356" s="437">
        <f t="shared" si="105"/>
        <v>0</v>
      </c>
      <c r="AJ356" s="437">
        <f t="shared" si="105"/>
        <v>0</v>
      </c>
      <c r="AK356" s="437">
        <f t="shared" si="105"/>
        <v>0</v>
      </c>
      <c r="AL356" s="437">
        <f t="shared" si="105"/>
        <v>0</v>
      </c>
      <c r="AM356" s="337"/>
    </row>
    <row r="357" spans="1:39" s="309" customFormat="1" ht="15" outlineLevel="1">
      <c r="A357" s="544"/>
      <c r="B357" s="340"/>
      <c r="C357" s="338"/>
      <c r="D357" s="317"/>
      <c r="E357" s="317"/>
      <c r="F357" s="317"/>
      <c r="G357" s="317"/>
      <c r="H357" s="317"/>
      <c r="I357" s="317"/>
      <c r="J357" s="317"/>
      <c r="K357" s="317"/>
      <c r="L357" s="317"/>
      <c r="M357" s="317"/>
      <c r="N357" s="317"/>
      <c r="O357" s="317"/>
      <c r="P357" s="317"/>
      <c r="Q357" s="317"/>
      <c r="R357" s="317"/>
      <c r="S357" s="317"/>
      <c r="T357" s="317"/>
      <c r="U357" s="317"/>
      <c r="V357" s="317"/>
      <c r="W357" s="317"/>
      <c r="X357" s="317"/>
      <c r="Y357" s="442"/>
      <c r="Z357" s="443"/>
      <c r="AA357" s="442"/>
      <c r="AB357" s="442"/>
      <c r="AC357" s="442"/>
      <c r="AD357" s="442"/>
      <c r="AE357" s="442"/>
      <c r="AF357" s="442"/>
      <c r="AG357" s="442"/>
      <c r="AH357" s="442"/>
      <c r="AI357" s="442"/>
      <c r="AJ357" s="442"/>
      <c r="AK357" s="442"/>
      <c r="AL357" s="442"/>
      <c r="AM357" s="339"/>
    </row>
    <row r="358" spans="1:39" ht="15.75" outlineLevel="1">
      <c r="A358" s="545"/>
      <c r="B358" s="314" t="s">
        <v>15</v>
      </c>
      <c r="C358" s="346"/>
      <c r="D358" s="316"/>
      <c r="E358" s="315"/>
      <c r="F358" s="315"/>
      <c r="G358" s="315"/>
      <c r="H358" s="315"/>
      <c r="I358" s="315"/>
      <c r="J358" s="315"/>
      <c r="K358" s="315"/>
      <c r="L358" s="315"/>
      <c r="M358" s="315"/>
      <c r="N358" s="317"/>
      <c r="O358" s="315"/>
      <c r="P358" s="315"/>
      <c r="Q358" s="315"/>
      <c r="R358" s="315"/>
      <c r="S358" s="315"/>
      <c r="T358" s="315"/>
      <c r="U358" s="315"/>
      <c r="V358" s="315"/>
      <c r="W358" s="315"/>
      <c r="X358" s="315"/>
      <c r="Y358" s="440"/>
      <c r="Z358" s="440"/>
      <c r="AA358" s="440"/>
      <c r="AB358" s="440"/>
      <c r="AC358" s="440"/>
      <c r="AD358" s="440"/>
      <c r="AE358" s="440"/>
      <c r="AF358" s="440"/>
      <c r="AG358" s="440"/>
      <c r="AH358" s="440"/>
      <c r="AI358" s="440"/>
      <c r="AJ358" s="440"/>
      <c r="AK358" s="440"/>
      <c r="AL358" s="440"/>
      <c r="AM358" s="318"/>
    </row>
    <row r="359" spans="1:39" ht="15" outlineLevel="1">
      <c r="A359" s="544">
        <v>26</v>
      </c>
      <c r="B359" s="347" t="s">
        <v>16</v>
      </c>
      <c r="C359" s="317" t="s">
        <v>25</v>
      </c>
      <c r="D359" s="321"/>
      <c r="E359" s="321"/>
      <c r="F359" s="321"/>
      <c r="G359" s="321"/>
      <c r="H359" s="321"/>
      <c r="I359" s="321"/>
      <c r="J359" s="321"/>
      <c r="K359" s="321"/>
      <c r="L359" s="321"/>
      <c r="M359" s="321"/>
      <c r="N359" s="321">
        <v>12</v>
      </c>
      <c r="O359" s="321"/>
      <c r="P359" s="321"/>
      <c r="Q359" s="321"/>
      <c r="R359" s="321"/>
      <c r="S359" s="321"/>
      <c r="T359" s="321"/>
      <c r="U359" s="321"/>
      <c r="V359" s="321"/>
      <c r="W359" s="321"/>
      <c r="X359" s="321"/>
      <c r="Y359" s="452"/>
      <c r="Z359" s="441"/>
      <c r="AA359" s="441"/>
      <c r="AB359" s="441"/>
      <c r="AC359" s="441"/>
      <c r="AD359" s="441"/>
      <c r="AE359" s="441"/>
      <c r="AF359" s="441"/>
      <c r="AG359" s="441"/>
      <c r="AH359" s="441"/>
      <c r="AI359" s="441"/>
      <c r="AJ359" s="441"/>
      <c r="AK359" s="441"/>
      <c r="AL359" s="441"/>
      <c r="AM359" s="322">
        <f>SUM(Y359:AL359)</f>
        <v>0</v>
      </c>
    </row>
    <row r="360" spans="1:39" ht="15" outlineLevel="1">
      <c r="B360" s="320" t="s">
        <v>252</v>
      </c>
      <c r="C360" s="317" t="s">
        <v>164</v>
      </c>
      <c r="D360" s="321"/>
      <c r="E360" s="321"/>
      <c r="F360" s="321"/>
      <c r="G360" s="321"/>
      <c r="H360" s="321"/>
      <c r="I360" s="321"/>
      <c r="J360" s="321"/>
      <c r="K360" s="321"/>
      <c r="L360" s="321"/>
      <c r="M360" s="321"/>
      <c r="N360" s="321">
        <f>N359</f>
        <v>12</v>
      </c>
      <c r="O360" s="321"/>
      <c r="P360" s="321"/>
      <c r="Q360" s="321"/>
      <c r="R360" s="321"/>
      <c r="S360" s="321"/>
      <c r="T360" s="321"/>
      <c r="U360" s="321"/>
      <c r="V360" s="321"/>
      <c r="W360" s="321"/>
      <c r="X360" s="321"/>
      <c r="Y360" s="437">
        <f>Y359</f>
        <v>0</v>
      </c>
      <c r="Z360" s="437">
        <f>Z359</f>
        <v>0</v>
      </c>
      <c r="AA360" s="437">
        <f t="shared" ref="AA360:AL360" si="106">AA359</f>
        <v>0</v>
      </c>
      <c r="AB360" s="437">
        <f t="shared" si="106"/>
        <v>0</v>
      </c>
      <c r="AC360" s="437">
        <f t="shared" si="106"/>
        <v>0</v>
      </c>
      <c r="AD360" s="437">
        <f t="shared" si="106"/>
        <v>0</v>
      </c>
      <c r="AE360" s="437">
        <f t="shared" si="106"/>
        <v>0</v>
      </c>
      <c r="AF360" s="437">
        <f t="shared" si="106"/>
        <v>0</v>
      </c>
      <c r="AG360" s="437">
        <f t="shared" si="106"/>
        <v>0</v>
      </c>
      <c r="AH360" s="437">
        <f t="shared" si="106"/>
        <v>0</v>
      </c>
      <c r="AI360" s="437">
        <f t="shared" si="106"/>
        <v>0</v>
      </c>
      <c r="AJ360" s="437">
        <f t="shared" si="106"/>
        <v>0</v>
      </c>
      <c r="AK360" s="437">
        <f t="shared" si="106"/>
        <v>0</v>
      </c>
      <c r="AL360" s="437">
        <f t="shared" si="106"/>
        <v>0</v>
      </c>
      <c r="AM360" s="332"/>
    </row>
    <row r="361" spans="1:39" ht="15" outlineLevel="1">
      <c r="A361" s="547"/>
      <c r="B361" s="348"/>
      <c r="C361" s="317"/>
      <c r="D361" s="317"/>
      <c r="E361" s="317"/>
      <c r="F361" s="317"/>
      <c r="G361" s="317"/>
      <c r="H361" s="317"/>
      <c r="I361" s="317"/>
      <c r="J361" s="317"/>
      <c r="K361" s="317"/>
      <c r="L361" s="317"/>
      <c r="M361" s="317"/>
      <c r="N361" s="317"/>
      <c r="O361" s="317"/>
      <c r="P361" s="317"/>
      <c r="Q361" s="317"/>
      <c r="R361" s="317"/>
      <c r="S361" s="317"/>
      <c r="T361" s="317"/>
      <c r="U361" s="317"/>
      <c r="V361" s="317"/>
      <c r="W361" s="317"/>
      <c r="X361" s="317"/>
      <c r="Y361" s="449"/>
      <c r="Z361" s="450"/>
      <c r="AA361" s="450"/>
      <c r="AB361" s="450"/>
      <c r="AC361" s="450"/>
      <c r="AD361" s="450"/>
      <c r="AE361" s="450"/>
      <c r="AF361" s="450"/>
      <c r="AG361" s="450"/>
      <c r="AH361" s="450"/>
      <c r="AI361" s="450"/>
      <c r="AJ361" s="450"/>
      <c r="AK361" s="450"/>
      <c r="AL361" s="450"/>
      <c r="AM361" s="323"/>
    </row>
    <row r="362" spans="1:39" ht="15" outlineLevel="1">
      <c r="A362" s="544">
        <v>27</v>
      </c>
      <c r="B362" s="347" t="s">
        <v>17</v>
      </c>
      <c r="C362" s="317" t="s">
        <v>25</v>
      </c>
      <c r="D362" s="321"/>
      <c r="E362" s="321"/>
      <c r="F362" s="321"/>
      <c r="G362" s="321"/>
      <c r="H362" s="321"/>
      <c r="I362" s="321"/>
      <c r="J362" s="321"/>
      <c r="K362" s="321"/>
      <c r="L362" s="321"/>
      <c r="M362" s="321"/>
      <c r="N362" s="321">
        <v>12</v>
      </c>
      <c r="O362" s="321"/>
      <c r="P362" s="321"/>
      <c r="Q362" s="321"/>
      <c r="R362" s="321"/>
      <c r="S362" s="321"/>
      <c r="T362" s="321"/>
      <c r="U362" s="321"/>
      <c r="V362" s="321"/>
      <c r="W362" s="321"/>
      <c r="X362" s="321"/>
      <c r="Y362" s="452"/>
      <c r="Z362" s="441"/>
      <c r="AA362" s="441"/>
      <c r="AB362" s="441"/>
      <c r="AC362" s="441"/>
      <c r="AD362" s="441"/>
      <c r="AE362" s="441"/>
      <c r="AF362" s="441"/>
      <c r="AG362" s="441"/>
      <c r="AH362" s="441"/>
      <c r="AI362" s="441"/>
      <c r="AJ362" s="441"/>
      <c r="AK362" s="441"/>
      <c r="AL362" s="441"/>
      <c r="AM362" s="322">
        <f>SUM(Y362:AL362)</f>
        <v>0</v>
      </c>
    </row>
    <row r="363" spans="1:39" ht="15" outlineLevel="1">
      <c r="B363" s="320" t="s">
        <v>252</v>
      </c>
      <c r="C363" s="317" t="s">
        <v>164</v>
      </c>
      <c r="D363" s="321"/>
      <c r="E363" s="321"/>
      <c r="F363" s="321"/>
      <c r="G363" s="321"/>
      <c r="H363" s="321"/>
      <c r="I363" s="321"/>
      <c r="J363" s="321"/>
      <c r="K363" s="321"/>
      <c r="L363" s="321"/>
      <c r="M363" s="321"/>
      <c r="N363" s="321">
        <f>N362</f>
        <v>12</v>
      </c>
      <c r="O363" s="321"/>
      <c r="P363" s="321"/>
      <c r="Q363" s="321"/>
      <c r="R363" s="321"/>
      <c r="S363" s="321"/>
      <c r="T363" s="321"/>
      <c r="U363" s="321"/>
      <c r="V363" s="321"/>
      <c r="W363" s="321"/>
      <c r="X363" s="321"/>
      <c r="Y363" s="437">
        <f>Y362</f>
        <v>0</v>
      </c>
      <c r="Z363" s="437">
        <f>Z362</f>
        <v>0</v>
      </c>
      <c r="AA363" s="437">
        <f t="shared" ref="AA363:AL363" si="107">AA362</f>
        <v>0</v>
      </c>
      <c r="AB363" s="437">
        <f t="shared" si="107"/>
        <v>0</v>
      </c>
      <c r="AC363" s="437">
        <f t="shared" si="107"/>
        <v>0</v>
      </c>
      <c r="AD363" s="437">
        <f t="shared" si="107"/>
        <v>0</v>
      </c>
      <c r="AE363" s="437">
        <f t="shared" si="107"/>
        <v>0</v>
      </c>
      <c r="AF363" s="437">
        <f t="shared" si="107"/>
        <v>0</v>
      </c>
      <c r="AG363" s="437">
        <f t="shared" si="107"/>
        <v>0</v>
      </c>
      <c r="AH363" s="437">
        <f t="shared" si="107"/>
        <v>0</v>
      </c>
      <c r="AI363" s="437">
        <f t="shared" si="107"/>
        <v>0</v>
      </c>
      <c r="AJ363" s="437">
        <f t="shared" si="107"/>
        <v>0</v>
      </c>
      <c r="AK363" s="437">
        <f t="shared" si="107"/>
        <v>0</v>
      </c>
      <c r="AL363" s="437">
        <f t="shared" si="107"/>
        <v>0</v>
      </c>
      <c r="AM363" s="332"/>
    </row>
    <row r="364" spans="1:39" ht="15.75" outlineLevel="1">
      <c r="A364" s="547"/>
      <c r="B364" s="349"/>
      <c r="C364" s="326"/>
      <c r="D364" s="317"/>
      <c r="E364" s="317"/>
      <c r="F364" s="317"/>
      <c r="G364" s="317"/>
      <c r="H364" s="317"/>
      <c r="I364" s="317"/>
      <c r="J364" s="317"/>
      <c r="K364" s="317"/>
      <c r="L364" s="317"/>
      <c r="M364" s="317"/>
      <c r="N364" s="326"/>
      <c r="O364" s="317"/>
      <c r="P364" s="317"/>
      <c r="Q364" s="317"/>
      <c r="R364" s="317"/>
      <c r="S364" s="317"/>
      <c r="T364" s="317"/>
      <c r="U364" s="317"/>
      <c r="V364" s="317"/>
      <c r="W364" s="317"/>
      <c r="X364" s="317"/>
      <c r="Y364" s="438"/>
      <c r="Z364" s="438"/>
      <c r="AA364" s="438"/>
      <c r="AB364" s="438"/>
      <c r="AC364" s="438"/>
      <c r="AD364" s="438"/>
      <c r="AE364" s="438"/>
      <c r="AF364" s="438"/>
      <c r="AG364" s="438"/>
      <c r="AH364" s="438"/>
      <c r="AI364" s="438"/>
      <c r="AJ364" s="438"/>
      <c r="AK364" s="438"/>
      <c r="AL364" s="438"/>
      <c r="AM364" s="332"/>
    </row>
    <row r="365" spans="1:39" ht="15" outlineLevel="1">
      <c r="A365" s="544">
        <v>28</v>
      </c>
      <c r="B365" s="347" t="s">
        <v>18</v>
      </c>
      <c r="C365" s="317" t="s">
        <v>25</v>
      </c>
      <c r="D365" s="321"/>
      <c r="E365" s="321"/>
      <c r="F365" s="321"/>
      <c r="G365" s="321"/>
      <c r="H365" s="321"/>
      <c r="I365" s="321"/>
      <c r="J365" s="321"/>
      <c r="K365" s="321"/>
      <c r="L365" s="321"/>
      <c r="M365" s="321"/>
      <c r="N365" s="321">
        <v>0</v>
      </c>
      <c r="O365" s="321"/>
      <c r="P365" s="321"/>
      <c r="Q365" s="321"/>
      <c r="R365" s="321"/>
      <c r="S365" s="321"/>
      <c r="T365" s="321"/>
      <c r="U365" s="321"/>
      <c r="V365" s="321"/>
      <c r="W365" s="321"/>
      <c r="X365" s="321"/>
      <c r="Y365" s="452"/>
      <c r="Z365" s="441"/>
      <c r="AA365" s="441"/>
      <c r="AB365" s="441"/>
      <c r="AC365" s="441"/>
      <c r="AD365" s="441"/>
      <c r="AE365" s="441"/>
      <c r="AF365" s="441"/>
      <c r="AG365" s="441"/>
      <c r="AH365" s="441"/>
      <c r="AI365" s="441"/>
      <c r="AJ365" s="441"/>
      <c r="AK365" s="441"/>
      <c r="AL365" s="441"/>
      <c r="AM365" s="322">
        <f>SUM(Y365:AL365)</f>
        <v>0</v>
      </c>
    </row>
    <row r="366" spans="1:39" ht="15" outlineLevel="1">
      <c r="B366" s="320" t="s">
        <v>252</v>
      </c>
      <c r="C366" s="317" t="s">
        <v>164</v>
      </c>
      <c r="D366" s="321"/>
      <c r="E366" s="321"/>
      <c r="F366" s="321"/>
      <c r="G366" s="321"/>
      <c r="H366" s="321"/>
      <c r="I366" s="321"/>
      <c r="J366" s="321"/>
      <c r="K366" s="321"/>
      <c r="L366" s="321"/>
      <c r="M366" s="321"/>
      <c r="N366" s="321">
        <f>N365</f>
        <v>0</v>
      </c>
      <c r="O366" s="321"/>
      <c r="P366" s="321"/>
      <c r="Q366" s="321"/>
      <c r="R366" s="321"/>
      <c r="S366" s="321"/>
      <c r="T366" s="321"/>
      <c r="U366" s="321"/>
      <c r="V366" s="321"/>
      <c r="W366" s="321"/>
      <c r="X366" s="321"/>
      <c r="Y366" s="437">
        <f>Y365</f>
        <v>0</v>
      </c>
      <c r="Z366" s="437">
        <f>Z365</f>
        <v>0</v>
      </c>
      <c r="AA366" s="437">
        <f t="shared" ref="AA366:AL366" si="108">AA365</f>
        <v>0</v>
      </c>
      <c r="AB366" s="437">
        <f t="shared" si="108"/>
        <v>0</v>
      </c>
      <c r="AC366" s="437">
        <f t="shared" si="108"/>
        <v>0</v>
      </c>
      <c r="AD366" s="437">
        <f t="shared" si="108"/>
        <v>0</v>
      </c>
      <c r="AE366" s="437">
        <f t="shared" si="108"/>
        <v>0</v>
      </c>
      <c r="AF366" s="437">
        <f t="shared" si="108"/>
        <v>0</v>
      </c>
      <c r="AG366" s="437">
        <f t="shared" si="108"/>
        <v>0</v>
      </c>
      <c r="AH366" s="437">
        <f t="shared" si="108"/>
        <v>0</v>
      </c>
      <c r="AI366" s="437">
        <f t="shared" si="108"/>
        <v>0</v>
      </c>
      <c r="AJ366" s="437">
        <f t="shared" si="108"/>
        <v>0</v>
      </c>
      <c r="AK366" s="437">
        <f t="shared" si="108"/>
        <v>0</v>
      </c>
      <c r="AL366" s="437">
        <f t="shared" si="108"/>
        <v>0</v>
      </c>
      <c r="AM366" s="323"/>
    </row>
    <row r="367" spans="1:39" ht="15" outlineLevel="1">
      <c r="A367" s="547"/>
      <c r="B367" s="348"/>
      <c r="C367" s="317"/>
      <c r="D367" s="317"/>
      <c r="E367" s="317"/>
      <c r="F367" s="317"/>
      <c r="G367" s="317"/>
      <c r="H367" s="317"/>
      <c r="I367" s="317"/>
      <c r="J367" s="317"/>
      <c r="K367" s="317"/>
      <c r="L367" s="317"/>
      <c r="M367" s="317"/>
      <c r="N367" s="317"/>
      <c r="O367" s="317"/>
      <c r="P367" s="317"/>
      <c r="Q367" s="317"/>
      <c r="R367" s="317"/>
      <c r="S367" s="317"/>
      <c r="T367" s="317"/>
      <c r="U367" s="317"/>
      <c r="V367" s="317"/>
      <c r="W367" s="317"/>
      <c r="X367" s="317"/>
      <c r="Y367" s="438"/>
      <c r="Z367" s="438"/>
      <c r="AA367" s="438"/>
      <c r="AB367" s="438"/>
      <c r="AC367" s="438"/>
      <c r="AD367" s="438"/>
      <c r="AE367" s="438"/>
      <c r="AF367" s="438"/>
      <c r="AG367" s="438"/>
      <c r="AH367" s="438"/>
      <c r="AI367" s="438"/>
      <c r="AJ367" s="438"/>
      <c r="AK367" s="438"/>
      <c r="AL367" s="438"/>
      <c r="AM367" s="332"/>
    </row>
    <row r="368" spans="1:39" ht="15" outlineLevel="1">
      <c r="A368" s="544">
        <v>29</v>
      </c>
      <c r="B368" s="350" t="s">
        <v>19</v>
      </c>
      <c r="C368" s="317" t="s">
        <v>25</v>
      </c>
      <c r="D368" s="321"/>
      <c r="E368" s="321"/>
      <c r="F368" s="321"/>
      <c r="G368" s="321"/>
      <c r="H368" s="321"/>
      <c r="I368" s="321"/>
      <c r="J368" s="321"/>
      <c r="K368" s="321"/>
      <c r="L368" s="321"/>
      <c r="M368" s="321"/>
      <c r="N368" s="321">
        <v>0</v>
      </c>
      <c r="O368" s="321"/>
      <c r="P368" s="321"/>
      <c r="Q368" s="321"/>
      <c r="R368" s="321"/>
      <c r="S368" s="321"/>
      <c r="T368" s="321"/>
      <c r="U368" s="321"/>
      <c r="V368" s="321"/>
      <c r="W368" s="321"/>
      <c r="X368" s="321"/>
      <c r="Y368" s="452"/>
      <c r="Z368" s="441"/>
      <c r="AA368" s="441"/>
      <c r="AB368" s="441"/>
      <c r="AC368" s="441"/>
      <c r="AD368" s="441"/>
      <c r="AE368" s="441"/>
      <c r="AF368" s="441"/>
      <c r="AG368" s="441"/>
      <c r="AH368" s="441"/>
      <c r="AI368" s="441"/>
      <c r="AJ368" s="441"/>
      <c r="AK368" s="441"/>
      <c r="AL368" s="441"/>
      <c r="AM368" s="322">
        <f>SUM(Y368:AL368)</f>
        <v>0</v>
      </c>
    </row>
    <row r="369" spans="1:39" ht="15" outlineLevel="1">
      <c r="B369" s="350" t="s">
        <v>252</v>
      </c>
      <c r="C369" s="317" t="s">
        <v>164</v>
      </c>
      <c r="D369" s="321"/>
      <c r="E369" s="321"/>
      <c r="F369" s="321"/>
      <c r="G369" s="321"/>
      <c r="H369" s="321"/>
      <c r="I369" s="321"/>
      <c r="J369" s="321"/>
      <c r="K369" s="321"/>
      <c r="L369" s="321"/>
      <c r="M369" s="321"/>
      <c r="N369" s="321">
        <f>N368</f>
        <v>0</v>
      </c>
      <c r="O369" s="321"/>
      <c r="P369" s="321"/>
      <c r="Q369" s="321"/>
      <c r="R369" s="321"/>
      <c r="S369" s="321"/>
      <c r="T369" s="321"/>
      <c r="U369" s="321"/>
      <c r="V369" s="321"/>
      <c r="W369" s="321"/>
      <c r="X369" s="321"/>
      <c r="Y369" s="437">
        <f>Y368</f>
        <v>0</v>
      </c>
      <c r="Z369" s="437">
        <f t="shared" ref="Z369:AL369" si="109">Z368</f>
        <v>0</v>
      </c>
      <c r="AA369" s="437">
        <f t="shared" si="109"/>
        <v>0</v>
      </c>
      <c r="AB369" s="437">
        <f t="shared" si="109"/>
        <v>0</v>
      </c>
      <c r="AC369" s="437">
        <f t="shared" si="109"/>
        <v>0</v>
      </c>
      <c r="AD369" s="437">
        <f t="shared" si="109"/>
        <v>0</v>
      </c>
      <c r="AE369" s="437">
        <f t="shared" si="109"/>
        <v>0</v>
      </c>
      <c r="AF369" s="437">
        <f t="shared" si="109"/>
        <v>0</v>
      </c>
      <c r="AG369" s="437">
        <f t="shared" si="109"/>
        <v>0</v>
      </c>
      <c r="AH369" s="437">
        <f t="shared" si="109"/>
        <v>0</v>
      </c>
      <c r="AI369" s="437">
        <f t="shared" si="109"/>
        <v>0</v>
      </c>
      <c r="AJ369" s="437">
        <f t="shared" si="109"/>
        <v>0</v>
      </c>
      <c r="AK369" s="437">
        <f t="shared" si="109"/>
        <v>0</v>
      </c>
      <c r="AL369" s="437">
        <f t="shared" si="109"/>
        <v>0</v>
      </c>
      <c r="AM369" s="323"/>
    </row>
    <row r="370" spans="1:39" ht="15" outlineLevel="1">
      <c r="B370" s="350"/>
      <c r="C370" s="317"/>
      <c r="D370" s="317"/>
      <c r="E370" s="317"/>
      <c r="F370" s="317"/>
      <c r="G370" s="317"/>
      <c r="H370" s="317"/>
      <c r="I370" s="317"/>
      <c r="J370" s="317"/>
      <c r="K370" s="317"/>
      <c r="L370" s="317"/>
      <c r="M370" s="317"/>
      <c r="N370" s="317"/>
      <c r="O370" s="317"/>
      <c r="P370" s="317"/>
      <c r="Q370" s="317"/>
      <c r="R370" s="317"/>
      <c r="S370" s="317"/>
      <c r="T370" s="317"/>
      <c r="U370" s="317"/>
      <c r="V370" s="317"/>
      <c r="W370" s="317"/>
      <c r="X370" s="317"/>
      <c r="Y370" s="449"/>
      <c r="Z370" s="449"/>
      <c r="AA370" s="449"/>
      <c r="AB370" s="449"/>
      <c r="AC370" s="449"/>
      <c r="AD370" s="449"/>
      <c r="AE370" s="449"/>
      <c r="AF370" s="449"/>
      <c r="AG370" s="449"/>
      <c r="AH370" s="449"/>
      <c r="AI370" s="449"/>
      <c r="AJ370" s="449"/>
      <c r="AK370" s="449"/>
      <c r="AL370" s="449"/>
      <c r="AM370" s="339"/>
    </row>
    <row r="371" spans="1:39" s="309" customFormat="1" ht="15" outlineLevel="1">
      <c r="A371" s="544">
        <v>30</v>
      </c>
      <c r="B371" s="350" t="s">
        <v>502</v>
      </c>
      <c r="C371" s="317" t="s">
        <v>25</v>
      </c>
      <c r="D371" s="321"/>
      <c r="E371" s="321"/>
      <c r="F371" s="321"/>
      <c r="G371" s="321"/>
      <c r="H371" s="321"/>
      <c r="I371" s="321"/>
      <c r="J371" s="321"/>
      <c r="K371" s="321"/>
      <c r="L371" s="321"/>
      <c r="M371" s="321"/>
      <c r="N371" s="321">
        <v>0</v>
      </c>
      <c r="O371" s="321"/>
      <c r="P371" s="321"/>
      <c r="Q371" s="321"/>
      <c r="R371" s="321"/>
      <c r="S371" s="321"/>
      <c r="T371" s="321"/>
      <c r="U371" s="321"/>
      <c r="V371" s="321"/>
      <c r="W371" s="321"/>
      <c r="X371" s="321"/>
      <c r="Y371" s="436"/>
      <c r="Z371" s="436"/>
      <c r="AA371" s="436"/>
      <c r="AB371" s="436"/>
      <c r="AC371" s="436"/>
      <c r="AD371" s="436"/>
      <c r="AE371" s="436"/>
      <c r="AF371" s="436"/>
      <c r="AG371" s="436"/>
      <c r="AH371" s="436"/>
      <c r="AI371" s="436"/>
      <c r="AJ371" s="436"/>
      <c r="AK371" s="436"/>
      <c r="AL371" s="436"/>
      <c r="AM371" s="322">
        <f>SUM(Y371:AL371)</f>
        <v>0</v>
      </c>
    </row>
    <row r="372" spans="1:39" s="309" customFormat="1" ht="15" outlineLevel="1">
      <c r="A372" s="544"/>
      <c r="B372" s="350" t="s">
        <v>252</v>
      </c>
      <c r="C372" s="317" t="s">
        <v>164</v>
      </c>
      <c r="D372" s="321"/>
      <c r="E372" s="321"/>
      <c r="F372" s="321"/>
      <c r="G372" s="321"/>
      <c r="H372" s="321"/>
      <c r="I372" s="321"/>
      <c r="J372" s="321"/>
      <c r="K372" s="321"/>
      <c r="L372" s="321"/>
      <c r="M372" s="321"/>
      <c r="N372" s="321">
        <f>N371</f>
        <v>0</v>
      </c>
      <c r="O372" s="321"/>
      <c r="P372" s="321"/>
      <c r="Q372" s="321"/>
      <c r="R372" s="321"/>
      <c r="S372" s="321"/>
      <c r="T372" s="321"/>
      <c r="U372" s="321"/>
      <c r="V372" s="321"/>
      <c r="W372" s="321"/>
      <c r="X372" s="321"/>
      <c r="Y372" s="437">
        <f>Y371</f>
        <v>0</v>
      </c>
      <c r="Z372" s="437">
        <f t="shared" ref="Z372:AL372" si="110">Z371</f>
        <v>0</v>
      </c>
      <c r="AA372" s="437">
        <f t="shared" si="110"/>
        <v>0</v>
      </c>
      <c r="AB372" s="437">
        <f t="shared" si="110"/>
        <v>0</v>
      </c>
      <c r="AC372" s="437">
        <f t="shared" si="110"/>
        <v>0</v>
      </c>
      <c r="AD372" s="437">
        <f t="shared" si="110"/>
        <v>0</v>
      </c>
      <c r="AE372" s="437">
        <f t="shared" si="110"/>
        <v>0</v>
      </c>
      <c r="AF372" s="437">
        <f t="shared" si="110"/>
        <v>0</v>
      </c>
      <c r="AG372" s="437">
        <f t="shared" si="110"/>
        <v>0</v>
      </c>
      <c r="AH372" s="437">
        <f t="shared" si="110"/>
        <v>0</v>
      </c>
      <c r="AI372" s="437">
        <f t="shared" si="110"/>
        <v>0</v>
      </c>
      <c r="AJ372" s="437">
        <f t="shared" si="110"/>
        <v>0</v>
      </c>
      <c r="AK372" s="437">
        <f t="shared" si="110"/>
        <v>0</v>
      </c>
      <c r="AL372" s="437">
        <f t="shared" si="110"/>
        <v>0</v>
      </c>
      <c r="AM372" s="323"/>
    </row>
    <row r="373" spans="1:39" s="309" customFormat="1" ht="15" outlineLevel="1">
      <c r="A373" s="544"/>
      <c r="B373" s="350"/>
      <c r="C373" s="317"/>
      <c r="D373" s="317"/>
      <c r="E373" s="317"/>
      <c r="F373" s="317"/>
      <c r="G373" s="317"/>
      <c r="H373" s="317"/>
      <c r="I373" s="317"/>
      <c r="J373" s="317"/>
      <c r="K373" s="317"/>
      <c r="L373" s="317"/>
      <c r="M373" s="317"/>
      <c r="N373" s="317"/>
      <c r="O373" s="317"/>
      <c r="P373" s="317"/>
      <c r="Q373" s="317"/>
      <c r="R373" s="317"/>
      <c r="S373" s="317"/>
      <c r="T373" s="317"/>
      <c r="U373" s="317"/>
      <c r="V373" s="317"/>
      <c r="W373" s="317"/>
      <c r="X373" s="317"/>
      <c r="Y373" s="438"/>
      <c r="Z373" s="438"/>
      <c r="AA373" s="438"/>
      <c r="AB373" s="438"/>
      <c r="AC373" s="438"/>
      <c r="AD373" s="438"/>
      <c r="AE373" s="438"/>
      <c r="AF373" s="438"/>
      <c r="AG373" s="438"/>
      <c r="AH373" s="438"/>
      <c r="AI373" s="438"/>
      <c r="AJ373" s="438"/>
      <c r="AK373" s="438"/>
      <c r="AL373" s="438"/>
      <c r="AM373" s="339"/>
    </row>
    <row r="374" spans="1:39" s="309" customFormat="1" ht="15.75" outlineLevel="1">
      <c r="A374" s="544"/>
      <c r="B374" s="314" t="s">
        <v>503</v>
      </c>
      <c r="C374" s="317"/>
      <c r="D374" s="317"/>
      <c r="E374" s="317"/>
      <c r="F374" s="317"/>
      <c r="G374" s="317"/>
      <c r="H374" s="317"/>
      <c r="I374" s="317"/>
      <c r="J374" s="317"/>
      <c r="K374" s="317"/>
      <c r="L374" s="317"/>
      <c r="M374" s="317"/>
      <c r="N374" s="317"/>
      <c r="O374" s="317"/>
      <c r="P374" s="317"/>
      <c r="Q374" s="317"/>
      <c r="R374" s="317"/>
      <c r="S374" s="317"/>
      <c r="T374" s="317"/>
      <c r="U374" s="317"/>
      <c r="V374" s="317"/>
      <c r="W374" s="317"/>
      <c r="X374" s="317"/>
      <c r="Y374" s="438"/>
      <c r="Z374" s="438"/>
      <c r="AA374" s="438"/>
      <c r="AB374" s="438"/>
      <c r="AC374" s="438"/>
      <c r="AD374" s="438"/>
      <c r="AE374" s="438"/>
      <c r="AF374" s="438"/>
      <c r="AG374" s="438"/>
      <c r="AH374" s="438"/>
      <c r="AI374" s="438"/>
      <c r="AJ374" s="438"/>
      <c r="AK374" s="438"/>
      <c r="AL374" s="438"/>
      <c r="AM374" s="339"/>
    </row>
    <row r="375" spans="1:39" s="309" customFormat="1" ht="15" outlineLevel="1">
      <c r="A375" s="544">
        <v>31</v>
      </c>
      <c r="B375" s="350" t="s">
        <v>504</v>
      </c>
      <c r="C375" s="317" t="s">
        <v>25</v>
      </c>
      <c r="D375" s="321"/>
      <c r="E375" s="321"/>
      <c r="F375" s="321"/>
      <c r="G375" s="321"/>
      <c r="H375" s="321"/>
      <c r="I375" s="321"/>
      <c r="J375" s="321"/>
      <c r="K375" s="321"/>
      <c r="L375" s="321"/>
      <c r="M375" s="321"/>
      <c r="N375" s="321">
        <v>0</v>
      </c>
      <c r="O375" s="321"/>
      <c r="P375" s="321"/>
      <c r="Q375" s="321"/>
      <c r="R375" s="321"/>
      <c r="S375" s="321"/>
      <c r="T375" s="321"/>
      <c r="U375" s="321"/>
      <c r="V375" s="321"/>
      <c r="W375" s="321"/>
      <c r="X375" s="321"/>
      <c r="Y375" s="436"/>
      <c r="Z375" s="436"/>
      <c r="AA375" s="436"/>
      <c r="AB375" s="436"/>
      <c r="AC375" s="436"/>
      <c r="AD375" s="436"/>
      <c r="AE375" s="436"/>
      <c r="AF375" s="436"/>
      <c r="AG375" s="436"/>
      <c r="AH375" s="436"/>
      <c r="AI375" s="436"/>
      <c r="AJ375" s="436"/>
      <c r="AK375" s="436"/>
      <c r="AL375" s="436"/>
      <c r="AM375" s="322">
        <f>SUM(Y375:AL375)</f>
        <v>0</v>
      </c>
    </row>
    <row r="376" spans="1:39" s="309" customFormat="1" ht="15" outlineLevel="1">
      <c r="A376" s="544"/>
      <c r="B376" s="350" t="s">
        <v>252</v>
      </c>
      <c r="C376" s="317" t="s">
        <v>164</v>
      </c>
      <c r="D376" s="321"/>
      <c r="E376" s="321"/>
      <c r="F376" s="321"/>
      <c r="G376" s="321"/>
      <c r="H376" s="321"/>
      <c r="I376" s="321"/>
      <c r="J376" s="321"/>
      <c r="K376" s="321"/>
      <c r="L376" s="321"/>
      <c r="M376" s="321"/>
      <c r="N376" s="321">
        <f>N375</f>
        <v>0</v>
      </c>
      <c r="O376" s="321"/>
      <c r="P376" s="321"/>
      <c r="Q376" s="321"/>
      <c r="R376" s="321"/>
      <c r="S376" s="321"/>
      <c r="T376" s="321"/>
      <c r="U376" s="321"/>
      <c r="V376" s="321"/>
      <c r="W376" s="321"/>
      <c r="X376" s="321"/>
      <c r="Y376" s="437">
        <f>Y375</f>
        <v>0</v>
      </c>
      <c r="Z376" s="437">
        <f t="shared" ref="Z376:AL376" si="111">Z375</f>
        <v>0</v>
      </c>
      <c r="AA376" s="437">
        <f t="shared" si="111"/>
        <v>0</v>
      </c>
      <c r="AB376" s="437">
        <f t="shared" si="111"/>
        <v>0</v>
      </c>
      <c r="AC376" s="437">
        <f t="shared" si="111"/>
        <v>0</v>
      </c>
      <c r="AD376" s="437">
        <f t="shared" si="111"/>
        <v>0</v>
      </c>
      <c r="AE376" s="437">
        <f t="shared" si="111"/>
        <v>0</v>
      </c>
      <c r="AF376" s="437">
        <f t="shared" si="111"/>
        <v>0</v>
      </c>
      <c r="AG376" s="437">
        <f t="shared" si="111"/>
        <v>0</v>
      </c>
      <c r="AH376" s="437">
        <f t="shared" si="111"/>
        <v>0</v>
      </c>
      <c r="AI376" s="437">
        <f t="shared" si="111"/>
        <v>0</v>
      </c>
      <c r="AJ376" s="437">
        <f t="shared" si="111"/>
        <v>0</v>
      </c>
      <c r="AK376" s="437">
        <f t="shared" si="111"/>
        <v>0</v>
      </c>
      <c r="AL376" s="437">
        <f t="shared" si="111"/>
        <v>0</v>
      </c>
      <c r="AM376" s="323"/>
    </row>
    <row r="377" spans="1:39" s="309" customFormat="1" ht="15" outlineLevel="1">
      <c r="A377" s="544"/>
      <c r="B377" s="350"/>
      <c r="C377" s="317"/>
      <c r="D377" s="317"/>
      <c r="E377" s="317"/>
      <c r="F377" s="317"/>
      <c r="G377" s="317"/>
      <c r="H377" s="317"/>
      <c r="I377" s="317"/>
      <c r="J377" s="317"/>
      <c r="K377" s="317"/>
      <c r="L377" s="317"/>
      <c r="M377" s="317"/>
      <c r="N377" s="317"/>
      <c r="O377" s="317"/>
      <c r="P377" s="317"/>
      <c r="Q377" s="317"/>
      <c r="R377" s="317"/>
      <c r="S377" s="317"/>
      <c r="T377" s="317"/>
      <c r="U377" s="317"/>
      <c r="V377" s="317"/>
      <c r="W377" s="317"/>
      <c r="X377" s="317"/>
      <c r="Y377" s="438"/>
      <c r="Z377" s="438"/>
      <c r="AA377" s="438"/>
      <c r="AB377" s="438"/>
      <c r="AC377" s="438"/>
      <c r="AD377" s="438"/>
      <c r="AE377" s="438"/>
      <c r="AF377" s="438"/>
      <c r="AG377" s="438"/>
      <c r="AH377" s="438"/>
      <c r="AI377" s="438"/>
      <c r="AJ377" s="438"/>
      <c r="AK377" s="438"/>
      <c r="AL377" s="438"/>
      <c r="AM377" s="339"/>
    </row>
    <row r="378" spans="1:39" s="309" customFormat="1" ht="15" outlineLevel="1">
      <c r="A378" s="544">
        <v>32</v>
      </c>
      <c r="B378" s="350" t="s">
        <v>505</v>
      </c>
      <c r="C378" s="317" t="s">
        <v>25</v>
      </c>
      <c r="D378" s="321"/>
      <c r="E378" s="321"/>
      <c r="F378" s="321"/>
      <c r="G378" s="321"/>
      <c r="H378" s="321"/>
      <c r="I378" s="321"/>
      <c r="J378" s="321"/>
      <c r="K378" s="321"/>
      <c r="L378" s="321"/>
      <c r="M378" s="321"/>
      <c r="N378" s="321">
        <v>0</v>
      </c>
      <c r="O378" s="321"/>
      <c r="P378" s="321"/>
      <c r="Q378" s="321"/>
      <c r="R378" s="321"/>
      <c r="S378" s="321"/>
      <c r="T378" s="321"/>
      <c r="U378" s="321"/>
      <c r="V378" s="321"/>
      <c r="W378" s="321"/>
      <c r="X378" s="321"/>
      <c r="Y378" s="436"/>
      <c r="Z378" s="436"/>
      <c r="AA378" s="436"/>
      <c r="AB378" s="436"/>
      <c r="AC378" s="436"/>
      <c r="AD378" s="436"/>
      <c r="AE378" s="436"/>
      <c r="AF378" s="436"/>
      <c r="AG378" s="436"/>
      <c r="AH378" s="436"/>
      <c r="AI378" s="436"/>
      <c r="AJ378" s="436"/>
      <c r="AK378" s="436"/>
      <c r="AL378" s="436"/>
      <c r="AM378" s="322">
        <f>SUM(Y378:AL378)</f>
        <v>0</v>
      </c>
    </row>
    <row r="379" spans="1:39" s="309" customFormat="1" ht="15" outlineLevel="1">
      <c r="A379" s="544"/>
      <c r="B379" s="350" t="s">
        <v>252</v>
      </c>
      <c r="C379" s="317" t="s">
        <v>164</v>
      </c>
      <c r="D379" s="321"/>
      <c r="E379" s="321"/>
      <c r="F379" s="321"/>
      <c r="G379" s="321"/>
      <c r="H379" s="321"/>
      <c r="I379" s="321"/>
      <c r="J379" s="321"/>
      <c r="K379" s="321"/>
      <c r="L379" s="321"/>
      <c r="M379" s="321"/>
      <c r="N379" s="321">
        <f>N378</f>
        <v>0</v>
      </c>
      <c r="O379" s="321"/>
      <c r="P379" s="321"/>
      <c r="Q379" s="321"/>
      <c r="R379" s="321"/>
      <c r="S379" s="321"/>
      <c r="T379" s="321"/>
      <c r="U379" s="321"/>
      <c r="V379" s="321"/>
      <c r="W379" s="321"/>
      <c r="X379" s="321"/>
      <c r="Y379" s="437">
        <f>Y378</f>
        <v>0</v>
      </c>
      <c r="Z379" s="437">
        <f t="shared" ref="Z379:AL379" si="112">Z378</f>
        <v>0</v>
      </c>
      <c r="AA379" s="437">
        <f t="shared" si="112"/>
        <v>0</v>
      </c>
      <c r="AB379" s="437">
        <f t="shared" si="112"/>
        <v>0</v>
      </c>
      <c r="AC379" s="437">
        <f t="shared" si="112"/>
        <v>0</v>
      </c>
      <c r="AD379" s="437">
        <f t="shared" si="112"/>
        <v>0</v>
      </c>
      <c r="AE379" s="437">
        <f t="shared" si="112"/>
        <v>0</v>
      </c>
      <c r="AF379" s="437">
        <f t="shared" si="112"/>
        <v>0</v>
      </c>
      <c r="AG379" s="437">
        <f t="shared" si="112"/>
        <v>0</v>
      </c>
      <c r="AH379" s="437">
        <f t="shared" si="112"/>
        <v>0</v>
      </c>
      <c r="AI379" s="437">
        <f t="shared" si="112"/>
        <v>0</v>
      </c>
      <c r="AJ379" s="437">
        <f t="shared" si="112"/>
        <v>0</v>
      </c>
      <c r="AK379" s="437">
        <f t="shared" si="112"/>
        <v>0</v>
      </c>
      <c r="AL379" s="437">
        <f t="shared" si="112"/>
        <v>0</v>
      </c>
      <c r="AM379" s="323"/>
    </row>
    <row r="380" spans="1:39" s="309" customFormat="1" ht="15" outlineLevel="1">
      <c r="A380" s="544"/>
      <c r="B380" s="350"/>
      <c r="C380" s="317"/>
      <c r="D380" s="317"/>
      <c r="E380" s="317"/>
      <c r="F380" s="317"/>
      <c r="G380" s="317"/>
      <c r="H380" s="317"/>
      <c r="I380" s="317"/>
      <c r="J380" s="317"/>
      <c r="K380" s="317"/>
      <c r="L380" s="317"/>
      <c r="M380" s="317"/>
      <c r="N380" s="317"/>
      <c r="O380" s="317"/>
      <c r="P380" s="317"/>
      <c r="Q380" s="317"/>
      <c r="R380" s="317"/>
      <c r="S380" s="317"/>
      <c r="T380" s="317"/>
      <c r="U380" s="317"/>
      <c r="V380" s="317"/>
      <c r="W380" s="317"/>
      <c r="X380" s="317"/>
      <c r="Y380" s="438"/>
      <c r="Z380" s="438"/>
      <c r="AA380" s="438"/>
      <c r="AB380" s="438"/>
      <c r="AC380" s="438"/>
      <c r="AD380" s="438"/>
      <c r="AE380" s="438"/>
      <c r="AF380" s="438"/>
      <c r="AG380" s="438"/>
      <c r="AH380" s="438"/>
      <c r="AI380" s="438"/>
      <c r="AJ380" s="438"/>
      <c r="AK380" s="438"/>
      <c r="AL380" s="438"/>
      <c r="AM380" s="339"/>
    </row>
    <row r="381" spans="1:39" s="309" customFormat="1" ht="15" outlineLevel="1">
      <c r="A381" s="544">
        <v>33</v>
      </c>
      <c r="B381" s="350" t="s">
        <v>749</v>
      </c>
      <c r="C381" s="317" t="s">
        <v>25</v>
      </c>
      <c r="D381" s="321">
        <v>5110764</v>
      </c>
      <c r="E381" s="321">
        <v>5110764</v>
      </c>
      <c r="F381" s="321">
        <v>5110764</v>
      </c>
      <c r="G381" s="321">
        <v>5110764</v>
      </c>
      <c r="H381" s="321">
        <v>5110764</v>
      </c>
      <c r="I381" s="321">
        <v>5110764</v>
      </c>
      <c r="J381" s="321">
        <v>5110764</v>
      </c>
      <c r="K381" s="321">
        <v>4845772</v>
      </c>
      <c r="L381" s="321">
        <v>4699277</v>
      </c>
      <c r="M381" s="321">
        <v>4699277</v>
      </c>
      <c r="N381" s="321">
        <v>12</v>
      </c>
      <c r="O381" s="321"/>
      <c r="P381" s="321"/>
      <c r="Q381" s="321"/>
      <c r="R381" s="321"/>
      <c r="S381" s="321"/>
      <c r="T381" s="321"/>
      <c r="U381" s="321"/>
      <c r="V381" s="321"/>
      <c r="W381" s="321"/>
      <c r="X381" s="321"/>
      <c r="Y381" s="436"/>
      <c r="Z381" s="436"/>
      <c r="AA381" s="436"/>
      <c r="AB381" s="436"/>
      <c r="AC381" s="436"/>
      <c r="AD381" s="436">
        <v>1</v>
      </c>
      <c r="AE381" s="436"/>
      <c r="AF381" s="436"/>
      <c r="AG381" s="436"/>
      <c r="AH381" s="436"/>
      <c r="AI381" s="436"/>
      <c r="AJ381" s="436"/>
      <c r="AK381" s="436"/>
      <c r="AL381" s="436"/>
      <c r="AM381" s="322">
        <f>SUM(Y381:AL381)</f>
        <v>1</v>
      </c>
    </row>
    <row r="382" spans="1:39" s="309" customFormat="1" ht="15" outlineLevel="1">
      <c r="A382" s="544"/>
      <c r="B382" s="350" t="s">
        <v>252</v>
      </c>
      <c r="C382" s="317" t="s">
        <v>164</v>
      </c>
      <c r="D382" s="321"/>
      <c r="E382" s="321"/>
      <c r="F382" s="321"/>
      <c r="G382" s="321"/>
      <c r="H382" s="321"/>
      <c r="I382" s="321"/>
      <c r="J382" s="321"/>
      <c r="K382" s="321"/>
      <c r="L382" s="321"/>
      <c r="M382" s="321"/>
      <c r="N382" s="321">
        <f>N381</f>
        <v>12</v>
      </c>
      <c r="O382" s="321"/>
      <c r="P382" s="321"/>
      <c r="Q382" s="321"/>
      <c r="R382" s="321"/>
      <c r="S382" s="321"/>
      <c r="T382" s="321"/>
      <c r="U382" s="321"/>
      <c r="V382" s="321"/>
      <c r="W382" s="321"/>
      <c r="X382" s="321"/>
      <c r="Y382" s="437">
        <f>Y381</f>
        <v>0</v>
      </c>
      <c r="Z382" s="437">
        <f t="shared" ref="Z382:AK382" si="113">Z381</f>
        <v>0</v>
      </c>
      <c r="AA382" s="437">
        <f t="shared" si="113"/>
        <v>0</v>
      </c>
      <c r="AB382" s="437">
        <f t="shared" si="113"/>
        <v>0</v>
      </c>
      <c r="AC382" s="437">
        <f t="shared" si="113"/>
        <v>0</v>
      </c>
      <c r="AD382" s="437">
        <f t="shared" si="113"/>
        <v>1</v>
      </c>
      <c r="AE382" s="437">
        <f t="shared" si="113"/>
        <v>0</v>
      </c>
      <c r="AF382" s="437">
        <f t="shared" si="113"/>
        <v>0</v>
      </c>
      <c r="AG382" s="437">
        <f t="shared" si="113"/>
        <v>0</v>
      </c>
      <c r="AH382" s="437">
        <f t="shared" si="113"/>
        <v>0</v>
      </c>
      <c r="AI382" s="437">
        <f t="shared" si="113"/>
        <v>0</v>
      </c>
      <c r="AJ382" s="437">
        <f t="shared" si="113"/>
        <v>0</v>
      </c>
      <c r="AK382" s="437">
        <f t="shared" si="113"/>
        <v>0</v>
      </c>
      <c r="AL382" s="437">
        <f>AL381</f>
        <v>0</v>
      </c>
      <c r="AM382" s="323"/>
    </row>
    <row r="383" spans="1:39" ht="15" outlineLevel="1">
      <c r="B383" s="341"/>
      <c r="C383" s="351"/>
      <c r="D383" s="352"/>
      <c r="E383" s="352"/>
      <c r="F383" s="352"/>
      <c r="G383" s="352"/>
      <c r="H383" s="352"/>
      <c r="I383" s="352"/>
      <c r="J383" s="352"/>
      <c r="K383" s="352"/>
      <c r="L383" s="352"/>
      <c r="M383" s="352"/>
      <c r="N383" s="352"/>
      <c r="O383" s="352"/>
      <c r="P383" s="352"/>
      <c r="Q383" s="352"/>
      <c r="R383" s="352"/>
      <c r="S383" s="352"/>
      <c r="T383" s="352"/>
      <c r="U383" s="352"/>
      <c r="V383" s="352"/>
      <c r="W383" s="352"/>
      <c r="X383" s="352"/>
      <c r="Y383" s="327"/>
      <c r="Z383" s="327"/>
      <c r="AA383" s="327"/>
      <c r="AB383" s="327"/>
      <c r="AC383" s="327"/>
      <c r="AD383" s="327"/>
      <c r="AE383" s="327"/>
      <c r="AF383" s="327"/>
      <c r="AG383" s="327"/>
      <c r="AH383" s="327"/>
      <c r="AI383" s="327"/>
      <c r="AJ383" s="327"/>
      <c r="AK383" s="327"/>
      <c r="AL383" s="327"/>
      <c r="AM383" s="332"/>
    </row>
    <row r="384" spans="1:39" ht="15.75">
      <c r="B384" s="353" t="s">
        <v>253</v>
      </c>
      <c r="C384" s="355"/>
      <c r="D384" s="355">
        <f>SUM(D279:D382)</f>
        <v>54002903</v>
      </c>
      <c r="E384" s="355">
        <f t="shared" ref="E384:M384" si="114">SUM(E279:E382)</f>
        <v>52793541.043116003</v>
      </c>
      <c r="F384" s="355">
        <f t="shared" si="114"/>
        <v>52285377.398116007</v>
      </c>
      <c r="G384" s="355">
        <f t="shared" si="114"/>
        <v>51318675.402116001</v>
      </c>
      <c r="H384" s="355">
        <f t="shared" si="114"/>
        <v>47443362.713766001</v>
      </c>
      <c r="I384" s="355">
        <f t="shared" si="114"/>
        <v>46841037.028999999</v>
      </c>
      <c r="J384" s="355">
        <f t="shared" si="114"/>
        <v>46835003.106000006</v>
      </c>
      <c r="K384" s="355">
        <f t="shared" si="114"/>
        <v>46490395.809000008</v>
      </c>
      <c r="L384" s="355">
        <f t="shared" si="114"/>
        <v>44755895.646199994</v>
      </c>
      <c r="M384" s="355">
        <f t="shared" si="114"/>
        <v>41966463.330500007</v>
      </c>
      <c r="N384" s="355"/>
      <c r="O384" s="355">
        <f>SUM(O279:O382)</f>
        <v>34560</v>
      </c>
      <c r="P384" s="355">
        <f t="shared" ref="P384:X384" si="115">SUM(P279:P382)</f>
        <v>9924.9917893700022</v>
      </c>
      <c r="Q384" s="355">
        <f t="shared" si="115"/>
        <v>9796.8072086700013</v>
      </c>
      <c r="R384" s="355">
        <f t="shared" si="115"/>
        <v>9589.2655472700008</v>
      </c>
      <c r="S384" s="355">
        <f t="shared" si="115"/>
        <v>8465.8357114999999</v>
      </c>
      <c r="T384" s="355">
        <f t="shared" si="115"/>
        <v>8355.9916067999984</v>
      </c>
      <c r="U384" s="355">
        <f t="shared" si="115"/>
        <v>8355.6775790999982</v>
      </c>
      <c r="V384" s="355">
        <f t="shared" si="115"/>
        <v>8342.1334924999992</v>
      </c>
      <c r="W384" s="355">
        <f t="shared" si="115"/>
        <v>7953.5692197000017</v>
      </c>
      <c r="X384" s="355">
        <f t="shared" si="115"/>
        <v>7428.9030958000012</v>
      </c>
      <c r="Y384" s="355">
        <f>IF(Y278="kWh",SUMPRODUCT(D279:D382,Y279:Y382))</f>
        <v>4066440</v>
      </c>
      <c r="Z384" s="355">
        <f>IF(Z278="kWh",SUMPRODUCT(D279:D382,Z279:Z382))</f>
        <v>6379074.25</v>
      </c>
      <c r="AA384" s="355">
        <f>IF(AA278="kW",SUMPRODUCT(N279:N382,O279:O382,AA279:AA382),SUMPRODUCT(D279:D382,AA279:AA382))</f>
        <v>40499.279999999999</v>
      </c>
      <c r="AB384" s="355">
        <f>IF(AB278="kW",SUMPRODUCT(N279:N382,O279:O382,AB279:AB382),SUMPRODUCT(D279:D382,AB279:AB382))</f>
        <v>23269.200000000001</v>
      </c>
      <c r="AC384" s="355">
        <f>IF(AC278="kW",SUMPRODUCT(N279:N382,O279:O382,AC279:AC382),SUMPRODUCT(D279:D382,AC279:AC382))</f>
        <v>22007.519999999997</v>
      </c>
      <c r="AD384" s="355">
        <f>IF(AD278="kW",SUMPRODUCT(N279:N382,O279:O382,AD279:AD382),SUMPRODUCT(D279:D382,AD279:AD382))</f>
        <v>0</v>
      </c>
      <c r="AE384" s="355">
        <f>IF(AE278="kW",SUMPRODUCT(N279:N382,O279:O382,AE279:AE382),SUMPRODUCT(D279:D382,AE279:AE382))</f>
        <v>0</v>
      </c>
      <c r="AF384" s="355">
        <f>IF(AF278="kW",SUMPRODUCT(N279:N382,O279:O382,AF279:AF382),SUMPRODUCT(D279:D382,AF279:AF382))</f>
        <v>0</v>
      </c>
      <c r="AG384" s="355">
        <f>IF(AG278="kW",SUMPRODUCT(N279:N382,O279:O382,AG279:AG382),SUMPRODUCT(D279:D382,AG279:AG382))</f>
        <v>0</v>
      </c>
      <c r="AH384" s="355">
        <f>IF(AH278="kW",SUMPRODUCT(N279:N382,O279:O382,AH279:AH382),SUMPRODUCT(D279:D382,AH279:AH382))</f>
        <v>0</v>
      </c>
      <c r="AI384" s="355">
        <f>IF(AI278="kW",SUMPRODUCT(N279:N382,O279:O382,AI279:AI382),SUMPRODUCT(D279:D382,AI279:AI382))</f>
        <v>0</v>
      </c>
      <c r="AJ384" s="355">
        <f>IF(AJ278="kW",SUMPRODUCT(N279:N382,O279:O382,AJ279:AJ382),SUMPRODUCT(D279:D382,AJ279:AJ382))</f>
        <v>0</v>
      </c>
      <c r="AK384" s="355">
        <f>IF(AK278="kW",SUMPRODUCT(N279:N382,O279:O382,AK279:AK382),SUMPRODUCT(D279:D382,AK279:AK382))</f>
        <v>0</v>
      </c>
      <c r="AL384" s="355">
        <f>IF(AL278="kW",SUMPRODUCT(N279:N382,O279:O382,AL279:AL382),SUMPRODUCT(D279:D382,AL279:AL382))</f>
        <v>0</v>
      </c>
      <c r="AM384" s="356"/>
    </row>
    <row r="385" spans="1:41" ht="15.75">
      <c r="B385" s="417" t="s">
        <v>254</v>
      </c>
      <c r="C385" s="418"/>
      <c r="D385" s="418"/>
      <c r="E385" s="418"/>
      <c r="F385" s="418"/>
      <c r="G385" s="418"/>
      <c r="H385" s="418"/>
      <c r="I385" s="418"/>
      <c r="J385" s="418"/>
      <c r="K385" s="418"/>
      <c r="L385" s="418"/>
      <c r="M385" s="418"/>
      <c r="N385" s="418"/>
      <c r="O385" s="418"/>
      <c r="P385" s="418"/>
      <c r="Q385" s="418"/>
      <c r="R385" s="418"/>
      <c r="S385" s="418"/>
      <c r="T385" s="418"/>
      <c r="U385" s="418"/>
      <c r="V385" s="418"/>
      <c r="W385" s="418"/>
      <c r="X385" s="418"/>
      <c r="Y385" s="354">
        <f>HLOOKUP(Y277,'2. LRAMVA Threshold'!$B$42:$Q$53,5,FALSE)</f>
        <v>0</v>
      </c>
      <c r="Z385" s="354">
        <f>HLOOKUP(Z277,'2. LRAMVA Threshold'!$B$42:$Q$53,5,FALSE)</f>
        <v>0</v>
      </c>
      <c r="AA385" s="354">
        <f>HLOOKUP(AA277,'2. LRAMVA Threshold'!$B$42:$Q$53,5,FALSE)</f>
        <v>0</v>
      </c>
      <c r="AB385" s="354">
        <f>HLOOKUP(AB277,'2. LRAMVA Threshold'!$B$42:$Q$53,5,FALSE)</f>
        <v>0</v>
      </c>
      <c r="AC385" s="354">
        <f>HLOOKUP(AC277,'2. LRAMVA Threshold'!$B$42:$Q$53,5,FALSE)</f>
        <v>0</v>
      </c>
      <c r="AD385" s="354">
        <f>HLOOKUP(AD277,'2. LRAMVA Threshold'!$B$42:$Q$53,5,FALSE)</f>
        <v>0</v>
      </c>
      <c r="AE385" s="354">
        <f>HLOOKUP(AE277,'2. LRAMVA Threshold'!$B$42:$Q$53,5,FALSE)</f>
        <v>0</v>
      </c>
      <c r="AF385" s="354">
        <f>HLOOKUP(AF277,'2. LRAMVA Threshold'!$B$42:$Q$53,5,FALSE)</f>
        <v>0</v>
      </c>
      <c r="AG385" s="354">
        <f>HLOOKUP(AG277,'2. LRAMVA Threshold'!$B$42:$Q$53,5,FALSE)</f>
        <v>0</v>
      </c>
      <c r="AH385" s="354">
        <f>HLOOKUP(AH277,'2. LRAMVA Threshold'!$B$42:$Q$53,5,FALSE)</f>
        <v>0</v>
      </c>
      <c r="AI385" s="354">
        <f>HLOOKUP(AI277,'2. LRAMVA Threshold'!$B$42:$Q$53,5,FALSE)</f>
        <v>0</v>
      </c>
      <c r="AJ385" s="354">
        <f>HLOOKUP(AJ277,'2. LRAMVA Threshold'!$B$42:$Q$53,5,FALSE)</f>
        <v>0</v>
      </c>
      <c r="AK385" s="354">
        <f>HLOOKUP(AK277,'2. LRAMVA Threshold'!$B$42:$Q$53,5,FALSE)</f>
        <v>0</v>
      </c>
      <c r="AL385" s="354">
        <f>HLOOKUP(AL277,'2. LRAMVA Threshold'!$B$42:$Q$53,5,FALSE)</f>
        <v>0</v>
      </c>
      <c r="AM385" s="419"/>
    </row>
    <row r="386" spans="1:41" ht="15">
      <c r="B386" s="420"/>
      <c r="C386" s="421"/>
      <c r="D386" s="422"/>
      <c r="E386" s="422"/>
      <c r="F386" s="422"/>
      <c r="G386" s="422"/>
      <c r="H386" s="422"/>
      <c r="I386" s="422"/>
      <c r="J386" s="422"/>
      <c r="K386" s="422"/>
      <c r="L386" s="422"/>
      <c r="M386" s="422"/>
      <c r="N386" s="422"/>
      <c r="O386" s="423"/>
      <c r="P386" s="422"/>
      <c r="Q386" s="422"/>
      <c r="R386" s="422"/>
      <c r="S386" s="424"/>
      <c r="T386" s="424"/>
      <c r="U386" s="424"/>
      <c r="V386" s="424"/>
      <c r="W386" s="422"/>
      <c r="X386" s="422"/>
      <c r="Y386" s="425"/>
      <c r="Z386" s="425"/>
      <c r="AA386" s="425"/>
      <c r="AB386" s="425"/>
      <c r="AC386" s="425"/>
      <c r="AD386" s="425"/>
      <c r="AE386" s="425"/>
      <c r="AF386" s="425"/>
      <c r="AG386" s="425"/>
      <c r="AH386" s="425"/>
      <c r="AI386" s="425"/>
      <c r="AJ386" s="425"/>
      <c r="AK386" s="425"/>
      <c r="AL386" s="425"/>
      <c r="AM386" s="426"/>
    </row>
    <row r="387" spans="1:41" ht="15">
      <c r="B387" s="350" t="s">
        <v>167</v>
      </c>
      <c r="C387" s="364"/>
      <c r="D387" s="727"/>
      <c r="E387" s="727"/>
      <c r="F387" s="727"/>
      <c r="G387" s="727"/>
      <c r="H387" s="727"/>
      <c r="I387" s="727"/>
      <c r="J387" s="727"/>
      <c r="K387" s="737"/>
      <c r="L387" s="727"/>
      <c r="M387" s="727"/>
      <c r="N387" s="402"/>
      <c r="O387" s="317"/>
      <c r="P387" s="366"/>
      <c r="Q387" s="366"/>
      <c r="R387" s="366"/>
      <c r="S387" s="365"/>
      <c r="T387" s="365"/>
      <c r="U387" s="365"/>
      <c r="V387" s="365"/>
      <c r="W387" s="366"/>
      <c r="X387" s="366"/>
      <c r="Y387" s="367">
        <f>HLOOKUP(Y$20,'3.  Distribution Rates'!$C$122:$P$133,5,FALSE)</f>
        <v>0</v>
      </c>
      <c r="Z387" s="367">
        <f>HLOOKUP(Z$20,'3.  Distribution Rates'!$C$122:$P$133,5,FALSE)</f>
        <v>0</v>
      </c>
      <c r="AA387" s="367">
        <f>HLOOKUP(AA$20,'3.  Distribution Rates'!$C$122:$P$133,5,FALSE)</f>
        <v>0</v>
      </c>
      <c r="AB387" s="367">
        <f>HLOOKUP(AB$20,'3.  Distribution Rates'!$C$122:$P$133,5,FALSE)</f>
        <v>0</v>
      </c>
      <c r="AC387" s="367">
        <f>HLOOKUP(AC$20,'3.  Distribution Rates'!$C$122:$P$133,5,FALSE)</f>
        <v>0</v>
      </c>
      <c r="AD387" s="367">
        <f>HLOOKUP(AD$20,'3.  Distribution Rates'!$C$122:$P$133,5,FALSE)</f>
        <v>0</v>
      </c>
      <c r="AE387" s="367">
        <f>HLOOKUP(AE$20,'3.  Distribution Rates'!$C$122:$P$133,5,FALSE)</f>
        <v>0</v>
      </c>
      <c r="AF387" s="367">
        <f>HLOOKUP(AF$20,'3.  Distribution Rates'!$C$122:$P$133,5,FALSE)</f>
        <v>0</v>
      </c>
      <c r="AG387" s="367">
        <f>HLOOKUP(AG$20,'3.  Distribution Rates'!$C$122:$P$133,5,FALSE)</f>
        <v>0</v>
      </c>
      <c r="AH387" s="367">
        <f>HLOOKUP(AH$20,'3.  Distribution Rates'!$C$122:$P$133,5,FALSE)</f>
        <v>0</v>
      </c>
      <c r="AI387" s="367">
        <f>HLOOKUP(AI$20,'3.  Distribution Rates'!$C$122:$P$133,5,FALSE)</f>
        <v>0</v>
      </c>
      <c r="AJ387" s="367">
        <f>HLOOKUP(AJ$20,'3.  Distribution Rates'!$C$122:$P$133,5,FALSE)</f>
        <v>0</v>
      </c>
      <c r="AK387" s="367">
        <f>HLOOKUP(AK$20,'3.  Distribution Rates'!$C$122:$P$133,5,FALSE)</f>
        <v>0</v>
      </c>
      <c r="AL387" s="367">
        <f>HLOOKUP(AL$20,'3.  Distribution Rates'!$C$122:$P$133,5,FALSE)</f>
        <v>0</v>
      </c>
      <c r="AM387" s="427"/>
    </row>
    <row r="388" spans="1:41" ht="15">
      <c r="B388" s="350" t="s">
        <v>157</v>
      </c>
      <c r="C388" s="371"/>
      <c r="D388" s="335"/>
      <c r="E388" s="305"/>
      <c r="F388" s="305"/>
      <c r="G388" s="305"/>
      <c r="H388" s="305"/>
      <c r="I388" s="305"/>
      <c r="J388" s="305"/>
      <c r="K388" s="305"/>
      <c r="L388" s="305"/>
      <c r="M388" s="305"/>
      <c r="N388" s="305"/>
      <c r="O388" s="317"/>
      <c r="P388" s="305"/>
      <c r="Q388" s="305"/>
      <c r="R388" s="305"/>
      <c r="S388" s="335"/>
      <c r="T388" s="335"/>
      <c r="U388" s="335"/>
      <c r="V388" s="335"/>
      <c r="W388" s="305"/>
      <c r="X388" s="305"/>
      <c r="Y388" s="404">
        <f t="shared" ref="Y388:AL388" si="116">Y136*Y387</f>
        <v>0</v>
      </c>
      <c r="Z388" s="404">
        <f t="shared" si="116"/>
        <v>0</v>
      </c>
      <c r="AA388" s="404">
        <f t="shared" si="116"/>
        <v>0</v>
      </c>
      <c r="AB388" s="404">
        <f t="shared" si="116"/>
        <v>0</v>
      </c>
      <c r="AC388" s="404">
        <f t="shared" si="116"/>
        <v>0</v>
      </c>
      <c r="AD388" s="404">
        <f t="shared" si="116"/>
        <v>0</v>
      </c>
      <c r="AE388" s="404">
        <f t="shared" si="116"/>
        <v>0</v>
      </c>
      <c r="AF388" s="404">
        <f t="shared" si="116"/>
        <v>0</v>
      </c>
      <c r="AG388" s="404">
        <f t="shared" si="116"/>
        <v>0</v>
      </c>
      <c r="AH388" s="404">
        <f t="shared" si="116"/>
        <v>0</v>
      </c>
      <c r="AI388" s="404">
        <f t="shared" si="116"/>
        <v>0</v>
      </c>
      <c r="AJ388" s="404">
        <f t="shared" si="116"/>
        <v>0</v>
      </c>
      <c r="AK388" s="404">
        <f t="shared" si="116"/>
        <v>0</v>
      </c>
      <c r="AL388" s="404">
        <f t="shared" si="116"/>
        <v>0</v>
      </c>
      <c r="AM388" s="403">
        <f>SUM(Y388:AL388)</f>
        <v>0</v>
      </c>
      <c r="AO388" s="309"/>
    </row>
    <row r="389" spans="1:41" ht="15">
      <c r="B389" s="350" t="s">
        <v>158</v>
      </c>
      <c r="C389" s="371"/>
      <c r="D389" s="335"/>
      <c r="E389" s="305"/>
      <c r="F389" s="305"/>
      <c r="G389" s="305"/>
      <c r="H389" s="305"/>
      <c r="I389" s="305"/>
      <c r="J389" s="305"/>
      <c r="K389" s="305"/>
      <c r="L389" s="305"/>
      <c r="M389" s="305"/>
      <c r="N389" s="305"/>
      <c r="O389" s="317"/>
      <c r="P389" s="305"/>
      <c r="Q389" s="305"/>
      <c r="R389" s="305"/>
      <c r="S389" s="335"/>
      <c r="T389" s="335"/>
      <c r="U389" s="335"/>
      <c r="V389" s="335"/>
      <c r="W389" s="305"/>
      <c r="X389" s="305"/>
      <c r="Y389" s="404">
        <f t="shared" ref="Y389:AL389" si="117">Y265*Y387</f>
        <v>0</v>
      </c>
      <c r="Z389" s="404">
        <f t="shared" si="117"/>
        <v>0</v>
      </c>
      <c r="AA389" s="404">
        <f t="shared" si="117"/>
        <v>0</v>
      </c>
      <c r="AB389" s="404">
        <f t="shared" si="117"/>
        <v>0</v>
      </c>
      <c r="AC389" s="404">
        <f t="shared" si="117"/>
        <v>0</v>
      </c>
      <c r="AD389" s="404">
        <f t="shared" si="117"/>
        <v>0</v>
      </c>
      <c r="AE389" s="404">
        <f t="shared" si="117"/>
        <v>0</v>
      </c>
      <c r="AF389" s="404">
        <f t="shared" si="117"/>
        <v>0</v>
      </c>
      <c r="AG389" s="404">
        <f t="shared" si="117"/>
        <v>0</v>
      </c>
      <c r="AH389" s="404">
        <f t="shared" si="117"/>
        <v>0</v>
      </c>
      <c r="AI389" s="404">
        <f t="shared" si="117"/>
        <v>0</v>
      </c>
      <c r="AJ389" s="404">
        <f t="shared" si="117"/>
        <v>0</v>
      </c>
      <c r="AK389" s="404">
        <f t="shared" si="117"/>
        <v>0</v>
      </c>
      <c r="AL389" s="404">
        <f t="shared" si="117"/>
        <v>0</v>
      </c>
      <c r="AM389" s="403">
        <f>SUM(Y389:AL389)</f>
        <v>0</v>
      </c>
    </row>
    <row r="390" spans="1:41" ht="15">
      <c r="B390" s="350" t="s">
        <v>159</v>
      </c>
      <c r="C390" s="371"/>
      <c r="D390" s="335"/>
      <c r="E390" s="305"/>
      <c r="F390" s="305"/>
      <c r="G390" s="305"/>
      <c r="H390" s="305"/>
      <c r="I390" s="305"/>
      <c r="J390" s="305"/>
      <c r="K390" s="305"/>
      <c r="L390" s="305"/>
      <c r="M390" s="305"/>
      <c r="N390" s="305"/>
      <c r="O390" s="317"/>
      <c r="P390" s="305"/>
      <c r="Q390" s="305"/>
      <c r="R390" s="305"/>
      <c r="S390" s="335"/>
      <c r="T390" s="335"/>
      <c r="U390" s="335"/>
      <c r="V390" s="335"/>
      <c r="W390" s="305"/>
      <c r="X390" s="305"/>
      <c r="Y390" s="404">
        <f>Y384*Y387</f>
        <v>0</v>
      </c>
      <c r="Z390" s="404">
        <f t="shared" ref="Z390:AE390" si="118">Z384*Z387</f>
        <v>0</v>
      </c>
      <c r="AA390" s="404">
        <f t="shared" si="118"/>
        <v>0</v>
      </c>
      <c r="AB390" s="404">
        <f t="shared" si="118"/>
        <v>0</v>
      </c>
      <c r="AC390" s="404">
        <f t="shared" si="118"/>
        <v>0</v>
      </c>
      <c r="AD390" s="404">
        <f t="shared" si="118"/>
        <v>0</v>
      </c>
      <c r="AE390" s="404">
        <f t="shared" si="118"/>
        <v>0</v>
      </c>
      <c r="AF390" s="404">
        <f t="shared" ref="AF390:AL390" si="119">AF384*AF387</f>
        <v>0</v>
      </c>
      <c r="AG390" s="404">
        <f t="shared" si="119"/>
        <v>0</v>
      </c>
      <c r="AH390" s="404">
        <f t="shared" si="119"/>
        <v>0</v>
      </c>
      <c r="AI390" s="404">
        <f t="shared" si="119"/>
        <v>0</v>
      </c>
      <c r="AJ390" s="404">
        <f t="shared" si="119"/>
        <v>0</v>
      </c>
      <c r="AK390" s="404">
        <f t="shared" si="119"/>
        <v>0</v>
      </c>
      <c r="AL390" s="404">
        <f t="shared" si="119"/>
        <v>0</v>
      </c>
      <c r="AM390" s="403">
        <f>SUM(Y390:AL390)</f>
        <v>0</v>
      </c>
    </row>
    <row r="391" spans="1:41" s="406" customFormat="1" ht="15.75">
      <c r="A391" s="546"/>
      <c r="B391" s="375" t="s">
        <v>260</v>
      </c>
      <c r="C391" s="371"/>
      <c r="D391" s="362"/>
      <c r="E391" s="360"/>
      <c r="F391" s="360"/>
      <c r="G391" s="360"/>
      <c r="H391" s="360"/>
      <c r="I391" s="360"/>
      <c r="J391" s="360"/>
      <c r="K391" s="360"/>
      <c r="L391" s="360"/>
      <c r="M391" s="360"/>
      <c r="N391" s="360"/>
      <c r="O391" s="326"/>
      <c r="P391" s="360"/>
      <c r="Q391" s="360"/>
      <c r="R391" s="360"/>
      <c r="S391" s="362"/>
      <c r="T391" s="362"/>
      <c r="U391" s="362"/>
      <c r="V391" s="362"/>
      <c r="W391" s="360"/>
      <c r="X391" s="360"/>
      <c r="Y391" s="372">
        <f t="shared" ref="Y391:AE391" si="120">SUM(Y388:Y390)</f>
        <v>0</v>
      </c>
      <c r="Z391" s="372">
        <f t="shared" si="120"/>
        <v>0</v>
      </c>
      <c r="AA391" s="372">
        <f t="shared" si="120"/>
        <v>0</v>
      </c>
      <c r="AB391" s="372">
        <f t="shared" si="120"/>
        <v>0</v>
      </c>
      <c r="AC391" s="372">
        <f t="shared" si="120"/>
        <v>0</v>
      </c>
      <c r="AD391" s="372">
        <f t="shared" si="120"/>
        <v>0</v>
      </c>
      <c r="AE391" s="372">
        <f t="shared" si="120"/>
        <v>0</v>
      </c>
      <c r="AF391" s="372">
        <f t="shared" ref="AF391:AL391" si="121">SUM(AF388:AF390)</f>
        <v>0</v>
      </c>
      <c r="AG391" s="372">
        <f t="shared" si="121"/>
        <v>0</v>
      </c>
      <c r="AH391" s="372">
        <f t="shared" si="121"/>
        <v>0</v>
      </c>
      <c r="AI391" s="372">
        <f t="shared" si="121"/>
        <v>0</v>
      </c>
      <c r="AJ391" s="372">
        <f t="shared" si="121"/>
        <v>0</v>
      </c>
      <c r="AK391" s="372">
        <f t="shared" si="121"/>
        <v>0</v>
      </c>
      <c r="AL391" s="372">
        <f t="shared" si="121"/>
        <v>0</v>
      </c>
      <c r="AM391" s="374">
        <f>SUM(AM388:AM390)</f>
        <v>0</v>
      </c>
    </row>
    <row r="392" spans="1:41" s="406" customFormat="1" ht="15.75">
      <c r="A392" s="546"/>
      <c r="B392" s="375" t="s">
        <v>255</v>
      </c>
      <c r="C392" s="371"/>
      <c r="D392" s="376"/>
      <c r="E392" s="360"/>
      <c r="F392" s="360"/>
      <c r="G392" s="360"/>
      <c r="H392" s="360"/>
      <c r="I392" s="360"/>
      <c r="J392" s="360"/>
      <c r="K392" s="360"/>
      <c r="L392" s="360"/>
      <c r="M392" s="360"/>
      <c r="N392" s="360"/>
      <c r="O392" s="326"/>
      <c r="P392" s="360"/>
      <c r="Q392" s="360"/>
      <c r="R392" s="360"/>
      <c r="S392" s="362"/>
      <c r="T392" s="362"/>
      <c r="U392" s="362"/>
      <c r="V392" s="362"/>
      <c r="W392" s="360"/>
      <c r="X392" s="360"/>
      <c r="Y392" s="373">
        <f t="shared" ref="Y392:AE392" si="122">Y385*Y387</f>
        <v>0</v>
      </c>
      <c r="Z392" s="373">
        <f t="shared" si="122"/>
        <v>0</v>
      </c>
      <c r="AA392" s="373">
        <f t="shared" si="122"/>
        <v>0</v>
      </c>
      <c r="AB392" s="373">
        <f t="shared" si="122"/>
        <v>0</v>
      </c>
      <c r="AC392" s="373">
        <f t="shared" si="122"/>
        <v>0</v>
      </c>
      <c r="AD392" s="373">
        <f t="shared" si="122"/>
        <v>0</v>
      </c>
      <c r="AE392" s="373">
        <f t="shared" si="122"/>
        <v>0</v>
      </c>
      <c r="AF392" s="373">
        <f t="shared" ref="AF392:AL392" si="123">AF385*AF387</f>
        <v>0</v>
      </c>
      <c r="AG392" s="373">
        <f t="shared" si="123"/>
        <v>0</v>
      </c>
      <c r="AH392" s="373">
        <f t="shared" si="123"/>
        <v>0</v>
      </c>
      <c r="AI392" s="373">
        <f t="shared" si="123"/>
        <v>0</v>
      </c>
      <c r="AJ392" s="373">
        <f t="shared" si="123"/>
        <v>0</v>
      </c>
      <c r="AK392" s="373">
        <f t="shared" si="123"/>
        <v>0</v>
      </c>
      <c r="AL392" s="373">
        <f t="shared" si="123"/>
        <v>0</v>
      </c>
      <c r="AM392" s="374">
        <f>SUM(Y392:AL392)</f>
        <v>0</v>
      </c>
    </row>
    <row r="393" spans="1:41" ht="15.75" customHeight="1">
      <c r="A393" s="546"/>
      <c r="B393" s="375" t="s">
        <v>267</v>
      </c>
      <c r="C393" s="371"/>
      <c r="D393" s="376"/>
      <c r="E393" s="360"/>
      <c r="F393" s="360"/>
      <c r="G393" s="360"/>
      <c r="H393" s="360"/>
      <c r="I393" s="360"/>
      <c r="J393" s="360"/>
      <c r="K393" s="360"/>
      <c r="L393" s="360"/>
      <c r="M393" s="360"/>
      <c r="N393" s="360"/>
      <c r="O393" s="326"/>
      <c r="P393" s="360"/>
      <c r="Q393" s="360"/>
      <c r="R393" s="360"/>
      <c r="S393" s="376"/>
      <c r="T393" s="376"/>
      <c r="U393" s="376"/>
      <c r="V393" s="376"/>
      <c r="W393" s="360"/>
      <c r="X393" s="360"/>
      <c r="Y393" s="326"/>
      <c r="Z393" s="377"/>
      <c r="AA393" s="377"/>
      <c r="AB393" s="377"/>
      <c r="AC393" s="377"/>
      <c r="AD393" s="377"/>
      <c r="AE393" s="377"/>
      <c r="AF393" s="377"/>
      <c r="AG393" s="377"/>
      <c r="AH393" s="377"/>
      <c r="AI393" s="377"/>
      <c r="AJ393" s="377"/>
      <c r="AK393" s="377"/>
      <c r="AL393" s="377"/>
      <c r="AM393" s="374">
        <f>AM391-AM392</f>
        <v>0</v>
      </c>
    </row>
    <row r="394" spans="1:41" ht="15">
      <c r="B394" s="350"/>
      <c r="C394" s="376"/>
      <c r="D394" s="376"/>
      <c r="E394" s="360"/>
      <c r="F394" s="360"/>
      <c r="G394" s="360"/>
      <c r="H394" s="360"/>
      <c r="I394" s="360"/>
      <c r="J394" s="360"/>
      <c r="K394" s="360"/>
      <c r="L394" s="360"/>
      <c r="M394" s="360"/>
      <c r="N394" s="360"/>
      <c r="O394" s="326"/>
      <c r="P394" s="360"/>
      <c r="Q394" s="360"/>
      <c r="R394" s="360"/>
      <c r="S394" s="376"/>
      <c r="T394" s="371"/>
      <c r="U394" s="376"/>
      <c r="V394" s="376"/>
      <c r="W394" s="360"/>
      <c r="X394" s="360"/>
      <c r="Y394" s="279"/>
      <c r="Z394" s="279"/>
      <c r="AA394" s="279"/>
      <c r="AB394" s="279"/>
      <c r="AC394" s="279"/>
      <c r="AD394" s="279"/>
      <c r="AE394" s="279"/>
      <c r="AF394" s="279"/>
      <c r="AG394" s="279"/>
      <c r="AH394" s="279"/>
      <c r="AI394" s="279"/>
      <c r="AJ394" s="279"/>
      <c r="AK394" s="279"/>
      <c r="AL394" s="279"/>
      <c r="AM394" s="379"/>
    </row>
    <row r="395" spans="1:41" ht="15">
      <c r="B395" s="350" t="s">
        <v>72</v>
      </c>
      <c r="C395" s="382"/>
      <c r="D395" s="305"/>
      <c r="E395" s="305"/>
      <c r="F395" s="305"/>
      <c r="G395" s="305"/>
      <c r="H395" s="305"/>
      <c r="I395" s="305"/>
      <c r="J395" s="305"/>
      <c r="K395" s="305"/>
      <c r="L395" s="305"/>
      <c r="M395" s="305"/>
      <c r="N395" s="305"/>
      <c r="O395" s="383"/>
      <c r="P395" s="305"/>
      <c r="Q395" s="305"/>
      <c r="R395" s="305"/>
      <c r="S395" s="330"/>
      <c r="T395" s="335"/>
      <c r="U395" s="335"/>
      <c r="V395" s="305"/>
      <c r="W395" s="305"/>
      <c r="X395" s="335"/>
      <c r="Y395" s="317">
        <f>SUMPRODUCT(E279:E382,Y279:Y382)</f>
        <v>4042130.4611160005</v>
      </c>
      <c r="Z395" s="317">
        <f>SUMPRODUCT(E279:E382,Z279:Z382)</f>
        <v>6349321.8479999993</v>
      </c>
      <c r="AA395" s="317">
        <f>IF(AA278="kW",SUMPRODUCT(N279:N382,P279:P382,AA279:AA382),SUMPRODUCT(E279:E382,AA279:AA382))</f>
        <v>39784.742186664</v>
      </c>
      <c r="AB395" s="317">
        <f>IF(AB278="kW",SUMPRODUCT(N279:N382,P279:P382,AB279:AB382),SUMPRODUCT(E279:E382,AB279:AB382))</f>
        <v>22889.301615648001</v>
      </c>
      <c r="AC395" s="317">
        <f>IF(AC278="kW",SUMPRODUCT(N279:N382,P279:P382,AC279:AC382),SUMPRODUCT(E279:E382,AC279:AC382))</f>
        <v>21614.634310488</v>
      </c>
      <c r="AD395" s="317">
        <f>IF(AD278="kW",SUMPRODUCT(N279:N382,P279:P382,AD279:AD382),SUMPRODUCT(E279:E382, AD279:AD382))</f>
        <v>0</v>
      </c>
      <c r="AE395" s="317">
        <f>IF(AE278="kW",SUMPRODUCT(N279:N382,P279:P382,AE279:AE382),SUMPRODUCT(E279:E382,AE279:AE382))</f>
        <v>0</v>
      </c>
      <c r="AF395" s="317">
        <f>IF(AF278="kW",SUMPRODUCT(N279:N382,P279:P382,AF279:AF382),SUMPRODUCT(E279:E382,AF279:AF382))</f>
        <v>0</v>
      </c>
      <c r="AG395" s="317">
        <f>IF(AG278="kW",SUMPRODUCT(N279:N382,P279:P382,AG279:AG382),SUMPRODUCT(E279:E382,AG279:AG382))</f>
        <v>0</v>
      </c>
      <c r="AH395" s="317">
        <f>IF(AH278="kW",SUMPRODUCT(N279:N382,P279:P382,AH279:AH382),SUMPRODUCT(E279:E382,AH279:AH382))</f>
        <v>0</v>
      </c>
      <c r="AI395" s="317">
        <f>IF(AI278="kW",SUMPRODUCT(N279:N382,P279:P382,AI279:AI382),SUMPRODUCT(E279:E382,AI279:AI382))</f>
        <v>0</v>
      </c>
      <c r="AJ395" s="317">
        <f>IF(AJ278="kW",SUMPRODUCT(N279:N382,P279:P382,AJ279:AJ382),SUMPRODUCT(E279:E382,AJ279:AJ382))</f>
        <v>0</v>
      </c>
      <c r="AK395" s="317">
        <f>IF(AK278="kW",SUMPRODUCT(N279:N382,P279:P382,AK279:AK382),SUMPRODUCT(E279:E382,AK279:AK382))</f>
        <v>0</v>
      </c>
      <c r="AL395" s="317">
        <f>IF(AL278="kW",SUMPRODUCT(N279:N382,P279:P382,AL279:AL382),SUMPRODUCT(E279:E382,AL279:AL382))</f>
        <v>0</v>
      </c>
      <c r="AM395" s="363"/>
    </row>
    <row r="396" spans="1:41" ht="15">
      <c r="B396" s="350" t="s">
        <v>196</v>
      </c>
      <c r="C396" s="382"/>
      <c r="D396" s="305"/>
      <c r="E396" s="305"/>
      <c r="F396" s="305"/>
      <c r="G396" s="305"/>
      <c r="H396" s="305"/>
      <c r="I396" s="305"/>
      <c r="J396" s="305"/>
      <c r="K396" s="305"/>
      <c r="L396" s="305"/>
      <c r="M396" s="305"/>
      <c r="N396" s="305"/>
      <c r="O396" s="383"/>
      <c r="P396" s="305"/>
      <c r="Q396" s="305"/>
      <c r="R396" s="305"/>
      <c r="S396" s="330"/>
      <c r="T396" s="335"/>
      <c r="U396" s="335"/>
      <c r="V396" s="305"/>
      <c r="W396" s="305"/>
      <c r="X396" s="335"/>
      <c r="Y396" s="317">
        <f>SUMPRODUCT(F279:F382,Y279:Y382)</f>
        <v>3988485.0761160003</v>
      </c>
      <c r="Z396" s="317">
        <f>SUMPRODUCT(F279:F382,Z279:Z382)</f>
        <v>6121511.7970000003</v>
      </c>
      <c r="AA396" s="317">
        <f>IF(AA278="kW",SUMPRODUCT(N279:N382,Q279:Q382,AA279:AA382),SUMPRODUCT(F279:F382,AA279:AA382))</f>
        <v>39251.448900264004</v>
      </c>
      <c r="AB396" s="317">
        <f>IF(AB278="kW",SUMPRODUCT(N279:N382,Q279:Q382,AB279:AB382),SUMPRODUCT(F279:F382,AB279:AB382))</f>
        <v>22697.649340848006</v>
      </c>
      <c r="AC396" s="317">
        <f>IF(AC278="kW",SUMPRODUCT(N279:N382,Q279:Q382,AC279:AC382),SUMPRODUCT(F279:F382, AC279:AC382))</f>
        <v>21531.307234487998</v>
      </c>
      <c r="AD396" s="317">
        <f>IF(AD278="kW",SUMPRODUCT(N279:N382,Q279:Q382,AD279:AD382),SUMPRODUCT(F279:F382, AD279:AD382))</f>
        <v>0</v>
      </c>
      <c r="AE396" s="317">
        <f>IF(AE278="kW",SUMPRODUCT(N279:N382,Q279:Q382,AE279:AE382),SUMPRODUCT(F279:F382,AE279:AE382))</f>
        <v>0</v>
      </c>
      <c r="AF396" s="317">
        <f>IF(AF278="kW",SUMPRODUCT(N279:N382,Q279:Q382,AF279:AF382),SUMPRODUCT(F279:F382,AF279:AF382))</f>
        <v>0</v>
      </c>
      <c r="AG396" s="317">
        <f>IF(AG278="kW",SUMPRODUCT(N279:N382,Q279:Q382,AG279:AG382),SUMPRODUCT(F279:F382,AG279:AG382))</f>
        <v>0</v>
      </c>
      <c r="AH396" s="317">
        <f>IF(AH278="kW",SUMPRODUCT(N279:N382,Q279:Q382,AH279:AH382),SUMPRODUCT(F279:F382,AH279:AH382))</f>
        <v>0</v>
      </c>
      <c r="AI396" s="317">
        <f>IF(AI278="kW",SUMPRODUCT(N279:N382,Q279:Q382,AI279:AI382),SUMPRODUCT(F279:F382,AI279:AI382))</f>
        <v>0</v>
      </c>
      <c r="AJ396" s="317">
        <f>IF(AJ278="kW",SUMPRODUCT(N279:N382,Q279:Q382,AJ279:AJ382),SUMPRODUCT(F279:F382,AJ279:AJ382))</f>
        <v>0</v>
      </c>
      <c r="AK396" s="317">
        <f>IF(AK278="kW",SUMPRODUCT(N279:N382,Q279:Q382,AK279:AK382),SUMPRODUCT(F279:F382,AK279:AK382))</f>
        <v>0</v>
      </c>
      <c r="AL396" s="317">
        <f>IF(AL278="kW",SUMPRODUCT(N279:N382,Q279:Q382,AL279:AL382),SUMPRODUCT(F279:F382,AL279:AL382))</f>
        <v>0</v>
      </c>
      <c r="AM396" s="363"/>
    </row>
    <row r="397" spans="1:41" ht="15">
      <c r="B397" s="350" t="s">
        <v>197</v>
      </c>
      <c r="C397" s="382"/>
      <c r="D397" s="305"/>
      <c r="E397" s="305"/>
      <c r="F397" s="305"/>
      <c r="G397" s="305"/>
      <c r="H397" s="305"/>
      <c r="I397" s="305"/>
      <c r="J397" s="305"/>
      <c r="K397" s="305"/>
      <c r="L397" s="305"/>
      <c r="M397" s="305"/>
      <c r="N397" s="305"/>
      <c r="O397" s="383"/>
      <c r="P397" s="305"/>
      <c r="Q397" s="305"/>
      <c r="R397" s="305"/>
      <c r="S397" s="330"/>
      <c r="T397" s="335"/>
      <c r="U397" s="335"/>
      <c r="V397" s="305"/>
      <c r="W397" s="305"/>
      <c r="X397" s="335"/>
      <c r="Y397" s="317">
        <f>SUMPRODUCT(G279:G382,Y279:Y382)</f>
        <v>3769542.2101159999</v>
      </c>
      <c r="Z397" s="317">
        <f>SUMPRODUCT(G279:G382,Z279:Z382)</f>
        <v>5415716.2510000002</v>
      </c>
      <c r="AA397" s="317">
        <f>IF(AA278="kW",SUMPRODUCT(N279:N382,R279:R382,AA279:AA382),SUMPRODUCT(G279:G382,AA279:AA382))</f>
        <v>39233.863850664005</v>
      </c>
      <c r="AB397" s="317">
        <f>IF(AB278="kW",SUMPRODUCT(N279:N382,R279:R382,AB279:AB382),SUMPRODUCT(G279:G382,AB279:AB382))</f>
        <v>22679.941113648005</v>
      </c>
      <c r="AC397" s="317">
        <f>IF(AC278="kW",SUMPRODUCT(N279:N382,R279:R382,AC279:AC382),SUMPRODUCT(G279:G382, AC279:AC382))</f>
        <v>21501.986170487999</v>
      </c>
      <c r="AD397" s="317">
        <f>IF(AD278="kW",SUMPRODUCT(N279:N382,R279:R382,AD279:AD382),SUMPRODUCT(G279:G382, AD279:AD382))</f>
        <v>0</v>
      </c>
      <c r="AE397" s="317">
        <f>IF(AE278="kW",SUMPRODUCT(N279:N382,R279:R382,AE279:AE382),SUMPRODUCT(G279:G382,AE279:AE382))</f>
        <v>0</v>
      </c>
      <c r="AF397" s="317">
        <f>IF(AF278="kW",SUMPRODUCT(N279:N382,R279:R382,AF279:AF382),SUMPRODUCT(G279:G382,AF279:AF382))</f>
        <v>0</v>
      </c>
      <c r="AG397" s="317">
        <f>IF(AG278="kW",SUMPRODUCT(N279:N382,R279:R382,AG279:AG382),SUMPRODUCT(G279:G382,AG279:AG382))</f>
        <v>0</v>
      </c>
      <c r="AH397" s="317">
        <f>IF(AH278="kW",SUMPRODUCT(N279:N382,R279:R382,AH279:AH382),SUMPRODUCT(G279:G382,AH279:AH382))</f>
        <v>0</v>
      </c>
      <c r="AI397" s="317">
        <f>IF(AI278="kW",SUMPRODUCT(N279:N382,R279:R382,AI279:AI382),SUMPRODUCT(G279:G382,AI279:AI382))</f>
        <v>0</v>
      </c>
      <c r="AJ397" s="317">
        <f>IF(AJ278="kW",SUMPRODUCT(N279:N382,R279:R382,AJ279:AJ382),SUMPRODUCT(G279:G382,AJ279:AJ382))</f>
        <v>0</v>
      </c>
      <c r="AK397" s="317">
        <f>IF(AK278="kW",SUMPRODUCT(N279:N382,R279:R382,AK279:AK382),SUMPRODUCT(G279:G382,AK279:AK382))</f>
        <v>0</v>
      </c>
      <c r="AL397" s="317">
        <f>IF(AL278="kW",SUMPRODUCT(N279:N382,R279:R382,AL279:AL382),SUMPRODUCT(G279:G382,AL279:AL382))</f>
        <v>0</v>
      </c>
      <c r="AM397" s="363"/>
    </row>
    <row r="398" spans="1:41" ht="15">
      <c r="B398" s="350" t="s">
        <v>198</v>
      </c>
      <c r="C398" s="382"/>
      <c r="D398" s="305"/>
      <c r="E398" s="305"/>
      <c r="F398" s="305"/>
      <c r="G398" s="305"/>
      <c r="H398" s="305"/>
      <c r="I398" s="305"/>
      <c r="J398" s="305"/>
      <c r="K398" s="305"/>
      <c r="L398" s="305"/>
      <c r="M398" s="305"/>
      <c r="N398" s="305"/>
      <c r="O398" s="383"/>
      <c r="P398" s="305"/>
      <c r="Q398" s="305"/>
      <c r="R398" s="305"/>
      <c r="S398" s="330"/>
      <c r="T398" s="335"/>
      <c r="U398" s="335"/>
      <c r="V398" s="305"/>
      <c r="W398" s="305"/>
      <c r="X398" s="335"/>
      <c r="Y398" s="317">
        <f>SUMPRODUCT(H279:H382,Y279:Y382)</f>
        <v>3621332.9867660003</v>
      </c>
      <c r="Z398" s="317">
        <f>SUMPRODUCT(H279:H382,Z279:Z382)</f>
        <v>3292765.8689999999</v>
      </c>
      <c r="AA398" s="317">
        <f>IF(AA278="kW",SUMPRODUCT(N279:N382,S279:S382,AA279:AA382),SUMPRODUCT(H279:H382,AA279:AA382))</f>
        <v>36829.141051200007</v>
      </c>
      <c r="AB398" s="317">
        <f>IF(AB278="kW",SUMPRODUCT(N279:N382,S279:S382,AB279:AB382),SUMPRODUCT(H279:H382,AB279:AB382))</f>
        <v>20607.691204799998</v>
      </c>
      <c r="AC398" s="317">
        <f>IF(AC278="kW",SUMPRODUCT(N279:N382,S279:S382,AC279:AC382),SUMPRODUCT(H279:H382, AC279:AC382))</f>
        <v>21000.458879999998</v>
      </c>
      <c r="AD398" s="317">
        <f>IF(AD278="kW",SUMPRODUCT(N279:N382,S279:S382,AD279:AD382),SUMPRODUCT(H279:H382, AD279:AD382))</f>
        <v>0</v>
      </c>
      <c r="AE398" s="317">
        <f>IF(AE278="kW",SUMPRODUCT(N279:N382,S279:S382,AE279:AE382),SUMPRODUCT(H279:H382,AE279:AE382))</f>
        <v>0</v>
      </c>
      <c r="AF398" s="317">
        <f>IF(AF278="kW",SUMPRODUCT(N279:N382,S279:S382,AF279:AF382),SUMPRODUCT(H279:H382,AF279:AF382))</f>
        <v>0</v>
      </c>
      <c r="AG398" s="317">
        <f>IF(AG278="kW",SUMPRODUCT(N279:N382,S279:S382,AG279:AG382),SUMPRODUCT(H279:H382,AG279:AG382))</f>
        <v>0</v>
      </c>
      <c r="AH398" s="317">
        <f>IF(AH278="kW",SUMPRODUCT(N279:N382,S279:S382,AH279:AH382),SUMPRODUCT(H279:H382,AH279:AH382))</f>
        <v>0</v>
      </c>
      <c r="AI398" s="317">
        <f>IF(AI278="kW",SUMPRODUCT(N279:N382,S279:S382,AI279:AI382),SUMPRODUCT(H279:H382,AI279:AI382))</f>
        <v>0</v>
      </c>
      <c r="AJ398" s="317">
        <f>IF(AJ278="kW",SUMPRODUCT(N279:N382,S279:S382,AJ279:AJ382),SUMPRODUCT(H279:H382,AJ279:AJ382))</f>
        <v>0</v>
      </c>
      <c r="AK398" s="317">
        <f>IF(AK278="kW",SUMPRODUCT(N279:N382,S279:S382,AK279:AK382),SUMPRODUCT(H279:H382,AK279:AK382))</f>
        <v>0</v>
      </c>
      <c r="AL398" s="317">
        <f>IF(AL278="kW",SUMPRODUCT(N279:N382,S279:S382,AL279:AL382),SUMPRODUCT(H279:H382,AL279:AL382))</f>
        <v>0</v>
      </c>
      <c r="AM398" s="363"/>
    </row>
    <row r="399" spans="1:41" ht="15">
      <c r="B399" s="350" t="s">
        <v>199</v>
      </c>
      <c r="C399" s="382"/>
      <c r="D399" s="305"/>
      <c r="E399" s="305"/>
      <c r="F399" s="305"/>
      <c r="G399" s="305"/>
      <c r="H399" s="305"/>
      <c r="I399" s="305"/>
      <c r="J399" s="305"/>
      <c r="K399" s="305"/>
      <c r="L399" s="305"/>
      <c r="M399" s="305"/>
      <c r="N399" s="305"/>
      <c r="O399" s="383"/>
      <c r="P399" s="305"/>
      <c r="Q399" s="305"/>
      <c r="R399" s="305"/>
      <c r="S399" s="330"/>
      <c r="T399" s="335"/>
      <c r="U399" s="335"/>
      <c r="V399" s="305"/>
      <c r="W399" s="305"/>
      <c r="X399" s="335"/>
      <c r="Y399" s="317">
        <f>SUMPRODUCT(I279:I382,Y279:Y382)</f>
        <v>3464136.8329999996</v>
      </c>
      <c r="Z399" s="317">
        <f>SUMPRODUCT(I279:I382,Z279:Z382)</f>
        <v>3240223.0049999999</v>
      </c>
      <c r="AA399" s="317">
        <f>IF(AA278="kW",SUMPRODUCT(N279:N382,T279:T382,AA279:AA382),SUMPRODUCT(I279:I382,AA279:AA382))</f>
        <v>36205.199726400002</v>
      </c>
      <c r="AB399" s="317">
        <f>IF(AB278="kW",SUMPRODUCT(N279:N382,T279:T382,AB279:AB382),SUMPRODUCT(I279:I382,AB279:AB382))</f>
        <v>20383.462291200001</v>
      </c>
      <c r="AC399" s="317">
        <f>IF(AC278="kW",SUMPRODUCT(N279:N382,T279:T382,AC279:AC382),SUMPRODUCT(I279:I382, AC279:AC382))</f>
        <v>20902.968047999999</v>
      </c>
      <c r="AD399" s="317">
        <f>IF(AD278="kW",SUMPRODUCT(N279:N382,T279:T382,AD279:AD382),SUMPRODUCT(I279:I382, AD279:AD382))</f>
        <v>0</v>
      </c>
      <c r="AE399" s="317">
        <f>IF(AE278="kW",SUMPRODUCT(N279:N382,T279:T382,AE279:AE382),SUMPRODUCT(I279:I382,AE279:AE382))</f>
        <v>0</v>
      </c>
      <c r="AF399" s="317">
        <f>IF(AF278="kW",SUMPRODUCT(N279:N382,T279:T382,AF279:AF382),SUMPRODUCT(I279:I382,AF279:AF382))</f>
        <v>0</v>
      </c>
      <c r="AG399" s="317">
        <f>IF(AG278="kW",SUMPRODUCT(N279:N382,T279:T382,AG279:AG382),SUMPRODUCT(I279:I382,AG279:AG382))</f>
        <v>0</v>
      </c>
      <c r="AH399" s="317">
        <f>IF(AH278="kW",SUMPRODUCT(N279:N382,T279:T382,AH279:AH382),SUMPRODUCT(I279:I382,AH279:AH382))</f>
        <v>0</v>
      </c>
      <c r="AI399" s="317">
        <f>IF(AI278="kW",SUMPRODUCT(N279:N382,T279:T382,AI279:AI382),SUMPRODUCT(I279:I382,AI279:AI382))</f>
        <v>0</v>
      </c>
      <c r="AJ399" s="317">
        <f>IF(AJ278="kW",SUMPRODUCT(N279:N382,T279:T382,AJ279:AJ382),SUMPRODUCT(I279:I382,AJ279:AJ382))</f>
        <v>0</v>
      </c>
      <c r="AK399" s="317">
        <f>IF(AK278="kW",SUMPRODUCT(N279:N382,T279:T382,AK279:AK382),SUMPRODUCT(I279:I382,AK279:AK382))</f>
        <v>0</v>
      </c>
      <c r="AL399" s="317">
        <f>IF(AL278="kW",SUMPRODUCT(N279:N382,T279:T382,AL279:AL382),SUMPRODUCT(I279:I382,AL279:AL382))</f>
        <v>0</v>
      </c>
      <c r="AM399" s="363"/>
    </row>
    <row r="400" spans="1:41" ht="15">
      <c r="B400" s="350" t="s">
        <v>200</v>
      </c>
      <c r="C400" s="382"/>
      <c r="D400" s="335"/>
      <c r="E400" s="335"/>
      <c r="F400" s="335"/>
      <c r="G400" s="335"/>
      <c r="H400" s="335"/>
      <c r="I400" s="335"/>
      <c r="J400" s="335"/>
      <c r="K400" s="335"/>
      <c r="L400" s="335"/>
      <c r="M400" s="335"/>
      <c r="N400" s="335"/>
      <c r="O400" s="383"/>
      <c r="P400" s="335"/>
      <c r="Q400" s="335"/>
      <c r="R400" s="335"/>
      <c r="S400" s="330"/>
      <c r="T400" s="335"/>
      <c r="U400" s="335"/>
      <c r="V400" s="335"/>
      <c r="W400" s="335"/>
      <c r="X400" s="335"/>
      <c r="Y400" s="317">
        <f>SUMPRODUCT(J279:J382,Y279:Y382)</f>
        <v>3458102.91</v>
      </c>
      <c r="Z400" s="317">
        <f>SUMPRODUCT(J279:J382,Z279:Z382)</f>
        <v>3240223.0049999999</v>
      </c>
      <c r="AA400" s="317">
        <f>IF(AA278="kW",SUMPRODUCT(N279:N382,U279:U382,AA279:AA382),SUMPRODUCT(J279:J382,AA279:AA382))</f>
        <v>36205.199726400002</v>
      </c>
      <c r="AB400" s="317">
        <f>IF(AB278="kW",SUMPRODUCT(N279:N382,U279:U382,AB279:AB382),SUMPRODUCT(J279:J382,AB279:AB382))</f>
        <v>20383.462291200001</v>
      </c>
      <c r="AC400" s="317">
        <f>IF(AC278="kW",SUMPRODUCT(N279:N382,U279:U382,AC279:AC382),SUMPRODUCT(J279:J382, AC279:AC382))</f>
        <v>20902.968047999999</v>
      </c>
      <c r="AD400" s="317">
        <f>IF(AD278="kW",SUMPRODUCT(N279:N382,U279:U382,AD279:AD382),SUMPRODUCT(J279:J382, AD279:AD382))</f>
        <v>0</v>
      </c>
      <c r="AE400" s="317">
        <f>IF(AE278="kW",SUMPRODUCT(N279:N382,U279:U382,AE279:AE382),SUMPRODUCT(J279:J382,AE279:AE382))</f>
        <v>0</v>
      </c>
      <c r="AF400" s="317">
        <f>IF(AF278="kW",SUMPRODUCT(N279:N382,U279:U382,AF279:AF382),SUMPRODUCT(J279:J382,AF279:AF382))</f>
        <v>0</v>
      </c>
      <c r="AG400" s="317">
        <f>IF(AG278="kW",SUMPRODUCT(N279:N382,U279:U382,AG279:AG382),SUMPRODUCT(J279:J382,AG279:AG382))</f>
        <v>0</v>
      </c>
      <c r="AH400" s="317">
        <f>IF(AH278="kW",SUMPRODUCT(N279:N382,U279:U382,AH279:AH382),SUMPRODUCT(J279:J382,AH279:AH382))</f>
        <v>0</v>
      </c>
      <c r="AI400" s="317">
        <f>IF(AI278="kW",SUMPRODUCT(N279:N382,U279:U382,AI279:AI382),SUMPRODUCT(J279:J382,AI279:AI382))</f>
        <v>0</v>
      </c>
      <c r="AJ400" s="317">
        <f>IF(AJ278="kW",SUMPRODUCT(N279:N382,U279:U382,AJ279:AJ382),SUMPRODUCT(J279:J382,AJ279:AJ382))</f>
        <v>0</v>
      </c>
      <c r="AK400" s="317">
        <f>IF(AK278="kW",SUMPRODUCT(N279:N382,U279:U382,AK279:AK382),SUMPRODUCT(J279:J382,AK279:AK382))</f>
        <v>0</v>
      </c>
      <c r="AL400" s="317">
        <f>IF(AL278="kW",SUMPRODUCT(N279:N382,U279:U382,AL279:AL382),SUMPRODUCT(J279:J382,AL279:AL382))</f>
        <v>0</v>
      </c>
      <c r="AM400" s="363"/>
    </row>
    <row r="401" spans="1:40" ht="15.75" customHeight="1">
      <c r="B401" s="407" t="s">
        <v>201</v>
      </c>
      <c r="C401" s="428"/>
      <c r="D401" s="429"/>
      <c r="E401" s="429"/>
      <c r="F401" s="429"/>
      <c r="G401" s="429"/>
      <c r="H401" s="429"/>
      <c r="I401" s="429"/>
      <c r="J401" s="429"/>
      <c r="K401" s="429"/>
      <c r="L401" s="429"/>
      <c r="M401" s="429"/>
      <c r="N401" s="429"/>
      <c r="O401" s="430"/>
      <c r="P401" s="431"/>
      <c r="Q401" s="431"/>
      <c r="R401" s="430"/>
      <c r="S401" s="432"/>
      <c r="T401" s="430"/>
      <c r="U401" s="430"/>
      <c r="V401" s="409"/>
      <c r="W401" s="409"/>
      <c r="X401" s="411"/>
      <c r="Y401" s="352">
        <f>SUMPRODUCT(K279:K382,Y279:Y382)</f>
        <v>3454882.95</v>
      </c>
      <c r="Z401" s="352">
        <f>SUMPRODUCT(K279:K382,Z279:Z382)</f>
        <v>3229877.3789999997</v>
      </c>
      <c r="AA401" s="352">
        <f>IF(AA278="kW",SUMPRODUCT(N279:N382,V279:V382,AA279:AA382),SUMPRODUCT(K279:K382,AA279:AA382))</f>
        <v>36131.179425600007</v>
      </c>
      <c r="AB401" s="352">
        <f>IF(AB278="kW",SUMPRODUCT(N279:N382,V279:V382,AB279:AB382),SUMPRODUCT(K279:K382,AB279:AB382))</f>
        <v>20356.861245600001</v>
      </c>
      <c r="AC401" s="352">
        <f>IF(AC278="kW",SUMPRODUCT(N279:N382,V279:V382,AC279:AC382),SUMPRODUCT(K279:K382, AC279:AC382))</f>
        <v>20891.402375999998</v>
      </c>
      <c r="AD401" s="352">
        <f>IF(AD278="kW",SUMPRODUCT(N279:N382,V279:V382,AD279:AD382),SUMPRODUCT(K279:K382, AD279:AD382))</f>
        <v>0</v>
      </c>
      <c r="AE401" s="352">
        <f>IF(AE278="kW",SUMPRODUCT(N279:N382,V279:V382,AE279:AE382),SUMPRODUCT(K279:K382,AE279:AE382))</f>
        <v>0</v>
      </c>
      <c r="AF401" s="352">
        <f>IF(AF278="kW",SUMPRODUCT(N279:N382,V279:V382,AF279:AF382),SUMPRODUCT(K279:K382,AF279:AF382))</f>
        <v>0</v>
      </c>
      <c r="AG401" s="352">
        <f>IF(AG278="kW",SUMPRODUCT(N279:N382,V279:V382,AG279:AG382),SUMPRODUCT(K279:K382,AG279:AG382))</f>
        <v>0</v>
      </c>
      <c r="AH401" s="352">
        <f>IF(AH278="kW",SUMPRODUCT(N279:N382,V279:V382,AH279:AH382),SUMPRODUCT(K279:K382,AH279:AH382))</f>
        <v>0</v>
      </c>
      <c r="AI401" s="352">
        <f>IF(AI278="kW",SUMPRODUCT(N279:N382,V279:V382,AI279:AI382),SUMPRODUCT(K279:K382,AI279:AI382))</f>
        <v>0</v>
      </c>
      <c r="AJ401" s="352">
        <f>IF(AJ278="kW",SUMPRODUCT(N279:N382,V279:V382,AJ279:AJ382),SUMPRODUCT(K279:K382,AJ279:AJ382))</f>
        <v>0</v>
      </c>
      <c r="AK401" s="352">
        <f>IF(AK278="kW",SUMPRODUCT(N279:N382,V279:V382,AK279:AK382),SUMPRODUCT(K279:K382,AK279:AK382))</f>
        <v>0</v>
      </c>
      <c r="AL401" s="352">
        <f>IF(AL278="kW",SUMPRODUCT(N279:N382,V279:V382,AL279:AL382),SUMPRODUCT(K279:K382,AL279:AL382))</f>
        <v>0</v>
      </c>
      <c r="AM401" s="412"/>
    </row>
    <row r="402" spans="1:40" ht="21.75" customHeight="1">
      <c r="B402" s="394" t="s">
        <v>226</v>
      </c>
      <c r="C402" s="413"/>
      <c r="D402" s="414"/>
      <c r="E402" s="414"/>
      <c r="F402" s="414"/>
      <c r="G402" s="414"/>
      <c r="H402" s="414"/>
      <c r="I402" s="414"/>
      <c r="J402" s="414"/>
      <c r="K402" s="414"/>
      <c r="L402" s="414"/>
      <c r="M402" s="414"/>
      <c r="N402" s="414"/>
      <c r="O402" s="414"/>
      <c r="P402" s="414"/>
      <c r="Q402" s="414"/>
      <c r="R402" s="414"/>
      <c r="S402" s="397"/>
      <c r="T402" s="398"/>
      <c r="U402" s="414"/>
      <c r="V402" s="414"/>
      <c r="W402" s="414"/>
      <c r="X402" s="414"/>
      <c r="Y402" s="415"/>
      <c r="Z402" s="415"/>
      <c r="AA402" s="415"/>
      <c r="AB402" s="415"/>
      <c r="AC402" s="415"/>
      <c r="AD402" s="415"/>
      <c r="AE402" s="415"/>
      <c r="AF402" s="415"/>
      <c r="AG402" s="415"/>
      <c r="AH402" s="415"/>
      <c r="AI402" s="415"/>
      <c r="AJ402" s="415"/>
      <c r="AK402" s="415"/>
      <c r="AL402" s="415"/>
      <c r="AM402" s="415"/>
      <c r="AN402" s="416"/>
    </row>
    <row r="404" spans="1:40" ht="15.75">
      <c r="B404" s="306" t="s">
        <v>261</v>
      </c>
      <c r="C404" s="307"/>
      <c r="D404" s="626" t="s">
        <v>583</v>
      </c>
      <c r="F404" s="626" t="s">
        <v>600</v>
      </c>
      <c r="O404" s="307"/>
      <c r="Y404" s="296"/>
      <c r="Z404" s="293"/>
      <c r="AA404" s="293"/>
      <c r="AB404" s="293"/>
      <c r="AC404" s="293"/>
      <c r="AD404" s="293"/>
      <c r="AE404" s="293"/>
      <c r="AF404" s="293"/>
      <c r="AG404" s="293"/>
      <c r="AH404" s="293"/>
      <c r="AI404" s="293"/>
      <c r="AJ404" s="293"/>
      <c r="AK404" s="293"/>
      <c r="AL404" s="293"/>
      <c r="AM404" s="308"/>
    </row>
    <row r="405" spans="1:40" ht="36" customHeight="1">
      <c r="B405" s="782" t="s">
        <v>213</v>
      </c>
      <c r="C405" s="784" t="s">
        <v>33</v>
      </c>
      <c r="D405" s="310" t="s">
        <v>426</v>
      </c>
      <c r="E405" s="786" t="s">
        <v>211</v>
      </c>
      <c r="F405" s="787"/>
      <c r="G405" s="787"/>
      <c r="H405" s="787"/>
      <c r="I405" s="787"/>
      <c r="J405" s="787"/>
      <c r="K405" s="787"/>
      <c r="L405" s="787"/>
      <c r="M405" s="788"/>
      <c r="N405" s="789" t="s">
        <v>215</v>
      </c>
      <c r="O405" s="310" t="s">
        <v>427</v>
      </c>
      <c r="P405" s="786" t="s">
        <v>214</v>
      </c>
      <c r="Q405" s="787"/>
      <c r="R405" s="787"/>
      <c r="S405" s="787"/>
      <c r="T405" s="787"/>
      <c r="U405" s="787"/>
      <c r="V405" s="787"/>
      <c r="W405" s="787"/>
      <c r="X405" s="788"/>
      <c r="Y405" s="779" t="s">
        <v>246</v>
      </c>
      <c r="Z405" s="780"/>
      <c r="AA405" s="780"/>
      <c r="AB405" s="780"/>
      <c r="AC405" s="780"/>
      <c r="AD405" s="780"/>
      <c r="AE405" s="780"/>
      <c r="AF405" s="780"/>
      <c r="AG405" s="780"/>
      <c r="AH405" s="780"/>
      <c r="AI405" s="780"/>
      <c r="AJ405" s="780"/>
      <c r="AK405" s="780"/>
      <c r="AL405" s="780"/>
      <c r="AM405" s="781"/>
    </row>
    <row r="406" spans="1:40" ht="45.75" customHeight="1">
      <c r="B406" s="783"/>
      <c r="C406" s="785"/>
      <c r="D406" s="311">
        <v>2014</v>
      </c>
      <c r="E406" s="311">
        <v>2015</v>
      </c>
      <c r="F406" s="311">
        <v>2016</v>
      </c>
      <c r="G406" s="311">
        <v>2017</v>
      </c>
      <c r="H406" s="311">
        <v>2018</v>
      </c>
      <c r="I406" s="311">
        <v>2019</v>
      </c>
      <c r="J406" s="311">
        <v>2020</v>
      </c>
      <c r="K406" s="311">
        <v>2021</v>
      </c>
      <c r="L406" s="311">
        <v>2022</v>
      </c>
      <c r="M406" s="311">
        <v>2023</v>
      </c>
      <c r="N406" s="790"/>
      <c r="O406" s="311">
        <v>2014</v>
      </c>
      <c r="P406" s="311">
        <v>2015</v>
      </c>
      <c r="Q406" s="311">
        <v>2016</v>
      </c>
      <c r="R406" s="311">
        <v>2017</v>
      </c>
      <c r="S406" s="311">
        <v>2018</v>
      </c>
      <c r="T406" s="311">
        <v>2019</v>
      </c>
      <c r="U406" s="311">
        <v>2020</v>
      </c>
      <c r="V406" s="311">
        <v>2021</v>
      </c>
      <c r="W406" s="311">
        <v>2022</v>
      </c>
      <c r="X406" s="311">
        <v>2023</v>
      </c>
      <c r="Y406" s="311" t="str">
        <f>'1.  LRAMVA Summary'!D51</f>
        <v>Residential</v>
      </c>
      <c r="Z406" s="311" t="str">
        <f>'1.  LRAMVA Summary'!E51</f>
        <v>GS&lt;50 kW</v>
      </c>
      <c r="AA406" s="311" t="str">
        <f>'1.  LRAMVA Summary'!F51</f>
        <v>General Service 50 to 499 kW</v>
      </c>
      <c r="AB406" s="311" t="str">
        <f>'1.  LRAMVA Summary'!G51</f>
        <v>General Service 500 to 4,999 kW</v>
      </c>
      <c r="AC406" s="311" t="str">
        <f>'1.  LRAMVA Summary'!H51</f>
        <v>Large Use</v>
      </c>
      <c r="AD406" s="311" t="str">
        <f>'1.  LRAMVA Summary'!I51</f>
        <v>Street Lighting</v>
      </c>
      <c r="AE406" s="311" t="str">
        <f>'1.  LRAMVA Summary'!J51</f>
        <v>Unmetered Scattered Load</v>
      </c>
      <c r="AF406" s="311" t="str">
        <f>'1.  LRAMVA Summary'!K51</f>
        <v/>
      </c>
      <c r="AG406" s="311" t="str">
        <f>'1.  LRAMVA Summary'!L51</f>
        <v/>
      </c>
      <c r="AH406" s="311" t="str">
        <f>'1.  LRAMVA Summary'!M51</f>
        <v/>
      </c>
      <c r="AI406" s="311" t="str">
        <f>'1.  LRAMVA Summary'!N51</f>
        <v/>
      </c>
      <c r="AJ406" s="311" t="str">
        <f>'1.  LRAMVA Summary'!O51</f>
        <v/>
      </c>
      <c r="AK406" s="311" t="str">
        <f>'1.  LRAMVA Summary'!P51</f>
        <v/>
      </c>
      <c r="AL406" s="311" t="str">
        <f>'1.  LRAMVA Summary'!Q51</f>
        <v/>
      </c>
      <c r="AM406" s="313" t="str">
        <f>'1.  LRAMVA Summary'!R51</f>
        <v>Total</v>
      </c>
    </row>
    <row r="407" spans="1:40" ht="15.75" customHeight="1">
      <c r="A407" s="545"/>
      <c r="B407" s="314" t="s">
        <v>0</v>
      </c>
      <c r="C407" s="315"/>
      <c r="D407" s="315"/>
      <c r="E407" s="315"/>
      <c r="F407" s="315"/>
      <c r="G407" s="315"/>
      <c r="H407" s="315"/>
      <c r="I407" s="315"/>
      <c r="J407" s="315"/>
      <c r="K407" s="315"/>
      <c r="L407" s="315"/>
      <c r="M407" s="315"/>
      <c r="N407" s="316"/>
      <c r="O407" s="315"/>
      <c r="P407" s="315"/>
      <c r="Q407" s="315"/>
      <c r="R407" s="315"/>
      <c r="S407" s="315"/>
      <c r="T407" s="315"/>
      <c r="U407" s="315"/>
      <c r="V407" s="315"/>
      <c r="W407" s="315"/>
      <c r="X407" s="315"/>
      <c r="Y407" s="317" t="str">
        <f>'1.  LRAMVA Summary'!D52</f>
        <v>kWh</v>
      </c>
      <c r="Z407" s="317" t="str">
        <f>'1.  LRAMVA Summary'!E52</f>
        <v>kWh</v>
      </c>
      <c r="AA407" s="317" t="str">
        <f>'1.  LRAMVA Summary'!F52</f>
        <v>kW</v>
      </c>
      <c r="AB407" s="317" t="str">
        <f>'1.  LRAMVA Summary'!G52</f>
        <v>kW</v>
      </c>
      <c r="AC407" s="317" t="str">
        <f>'1.  LRAMVA Summary'!H52</f>
        <v>kW</v>
      </c>
      <c r="AD407" s="317" t="str">
        <f>'1.  LRAMVA Summary'!I52</f>
        <v>kW</v>
      </c>
      <c r="AE407" s="317" t="str">
        <f>'1.  LRAMVA Summary'!J52</f>
        <v>kWh</v>
      </c>
      <c r="AF407" s="317" t="str">
        <f>'1.  LRAMVA Summary'!K52</f>
        <v/>
      </c>
      <c r="AG407" s="317" t="str">
        <f>'1.  LRAMVA Summary'!L52</f>
        <v/>
      </c>
      <c r="AH407" s="317" t="str">
        <f>'1.  LRAMVA Summary'!M52</f>
        <v/>
      </c>
      <c r="AI407" s="317" t="str">
        <f>'1.  LRAMVA Summary'!N52</f>
        <v/>
      </c>
      <c r="AJ407" s="317" t="str">
        <f>'1.  LRAMVA Summary'!O52</f>
        <v/>
      </c>
      <c r="AK407" s="317" t="str">
        <f>'1.  LRAMVA Summary'!P52</f>
        <v/>
      </c>
      <c r="AL407" s="317" t="str">
        <f>'1.  LRAMVA Summary'!Q52</f>
        <v/>
      </c>
      <c r="AM407" s="318"/>
    </row>
    <row r="408" spans="1:40" ht="15" outlineLevel="1">
      <c r="A408" s="544">
        <v>1</v>
      </c>
      <c r="B408" s="320" t="s">
        <v>1</v>
      </c>
      <c r="C408" s="317" t="s">
        <v>25</v>
      </c>
      <c r="D408" s="321">
        <v>205529</v>
      </c>
      <c r="E408" s="321">
        <f>+'7-d.  2014'!BA37+'7-d.  2014'!BA38+'7-d.  2014'!BA39+'7-d.  2014'!BA40</f>
        <v>205529.2598</v>
      </c>
      <c r="F408" s="321">
        <f>+'7-d.  2014'!BB37+'7-d.  2014'!BB38+'7-d.  2014'!BB39+'7-d.  2014'!BB40</f>
        <v>205529.2598</v>
      </c>
      <c r="G408" s="321">
        <f>+'7-d.  2014'!BC37+'7-d.  2014'!BC38+'7-d.  2014'!BC39+'7-d.  2014'!BC40</f>
        <v>205111.62760000001</v>
      </c>
      <c r="H408" s="321">
        <f>+'7-d.  2014'!BD37+'7-d.  2014'!BD38+'7-d.  2014'!BD39+'7-d.  2014'!BD40</f>
        <v>130786</v>
      </c>
      <c r="I408" s="321">
        <f>+'7-d.  2014'!BE37+'7-d.  2014'!BE38+'7-d.  2014'!BE39+'7-d.  2014'!BE40</f>
        <v>0</v>
      </c>
      <c r="J408" s="321">
        <f>+'7-d.  2014'!BF37+'7-d.  2014'!BF38+'7-d.  2014'!BF39+'7-d.  2014'!BF40</f>
        <v>0</v>
      </c>
      <c r="K408" s="321">
        <f>+'7-d.  2014'!BG37+'7-d.  2014'!BG38+'7-d.  2014'!BG39+'7-d.  2014'!BG40</f>
        <v>0</v>
      </c>
      <c r="L408" s="321">
        <f>+'7-d.  2014'!BH37+'7-d.  2014'!BH38+'7-d.  2014'!BH39+'7-d.  2014'!BH40</f>
        <v>0</v>
      </c>
      <c r="M408" s="321">
        <f>+'7-d.  2014'!BI37+'7-d.  2014'!BI38+'7-d.  2014'!BI39+'7-d.  2014'!BI40</f>
        <v>0</v>
      </c>
      <c r="N408" s="317"/>
      <c r="O408" s="321">
        <v>30</v>
      </c>
      <c r="P408" s="321">
        <f>+'7-d.  2014'!V40+'7-d.  2014'!V37+'7-d.  2014'!V38+'7-d.  2014'!V39</f>
        <v>30.219836999999998</v>
      </c>
      <c r="Q408" s="321">
        <f>+'7-d.  2014'!W40+'7-d.  2014'!W37+'7-d.  2014'!W38+'7-d.  2014'!W39</f>
        <v>30.219836999999998</v>
      </c>
      <c r="R408" s="321">
        <f>+'7-d.  2014'!X40+'7-d.  2014'!X37+'7-d.  2014'!X38+'7-d.  2014'!X39</f>
        <v>29.75282</v>
      </c>
      <c r="S408" s="321">
        <f>+'7-d.  2014'!Y40+'7-d.  2014'!Y37+'7-d.  2014'!Y38+'7-d.  2014'!Y39</f>
        <v>19.220849999999999</v>
      </c>
      <c r="T408" s="321">
        <f>+'7-d.  2014'!Z40+'7-d.  2014'!Z37+'7-d.  2014'!Z38+'7-d.  2014'!Z39</f>
        <v>0</v>
      </c>
      <c r="U408" s="321">
        <f>+'7-d.  2014'!AA40+'7-d.  2014'!AA37+'7-d.  2014'!AA38+'7-d.  2014'!AA39</f>
        <v>0</v>
      </c>
      <c r="V408" s="321">
        <f>+'7-d.  2014'!AB40+'7-d.  2014'!AB37+'7-d.  2014'!AB38+'7-d.  2014'!AB39</f>
        <v>0</v>
      </c>
      <c r="W408" s="321">
        <f>+'7-d.  2014'!AC40+'7-d.  2014'!AC37+'7-d.  2014'!AC38+'7-d.  2014'!AC39</f>
        <v>0</v>
      </c>
      <c r="X408" s="321">
        <f>+'7-d.  2014'!AD40+'7-d.  2014'!AD37+'7-d.  2014'!AD38+'7-d.  2014'!AD39</f>
        <v>0</v>
      </c>
      <c r="Y408" s="496">
        <v>1</v>
      </c>
      <c r="Z408" s="436"/>
      <c r="AA408" s="436"/>
      <c r="AB408" s="436"/>
      <c r="AC408" s="436"/>
      <c r="AD408" s="436"/>
      <c r="AE408" s="436"/>
      <c r="AF408" s="436"/>
      <c r="AG408" s="436"/>
      <c r="AH408" s="436"/>
      <c r="AI408" s="436"/>
      <c r="AJ408" s="436"/>
      <c r="AK408" s="436"/>
      <c r="AL408" s="436"/>
      <c r="AM408" s="322">
        <f>SUM(Y408:AL408)</f>
        <v>1</v>
      </c>
    </row>
    <row r="409" spans="1:40" ht="15" outlineLevel="1">
      <c r="B409" s="320" t="s">
        <v>262</v>
      </c>
      <c r="C409" s="317" t="s">
        <v>164</v>
      </c>
      <c r="D409" s="321"/>
      <c r="E409" s="321"/>
      <c r="F409" s="321"/>
      <c r="G409" s="321"/>
      <c r="H409" s="321"/>
      <c r="I409" s="321"/>
      <c r="J409" s="321"/>
      <c r="K409" s="321"/>
      <c r="L409" s="321"/>
      <c r="M409" s="321"/>
      <c r="N409" s="494"/>
      <c r="O409" s="321"/>
      <c r="P409" s="321"/>
      <c r="Q409" s="321"/>
      <c r="R409" s="321"/>
      <c r="S409" s="321"/>
      <c r="T409" s="321"/>
      <c r="U409" s="321"/>
      <c r="V409" s="321"/>
      <c r="W409" s="321"/>
      <c r="X409" s="321"/>
      <c r="Y409" s="437">
        <f>Y408</f>
        <v>1</v>
      </c>
      <c r="Z409" s="437">
        <f>Z408</f>
        <v>0</v>
      </c>
      <c r="AA409" s="437">
        <f t="shared" ref="AA409:AL409" si="124">AA408</f>
        <v>0</v>
      </c>
      <c r="AB409" s="437">
        <f t="shared" si="124"/>
        <v>0</v>
      </c>
      <c r="AC409" s="437">
        <f t="shared" si="124"/>
        <v>0</v>
      </c>
      <c r="AD409" s="437">
        <f t="shared" si="124"/>
        <v>0</v>
      </c>
      <c r="AE409" s="437">
        <f t="shared" si="124"/>
        <v>0</v>
      </c>
      <c r="AF409" s="437">
        <f t="shared" si="124"/>
        <v>0</v>
      </c>
      <c r="AG409" s="437">
        <f t="shared" si="124"/>
        <v>0</v>
      </c>
      <c r="AH409" s="437">
        <f t="shared" si="124"/>
        <v>0</v>
      </c>
      <c r="AI409" s="437">
        <f t="shared" si="124"/>
        <v>0</v>
      </c>
      <c r="AJ409" s="437">
        <f t="shared" si="124"/>
        <v>0</v>
      </c>
      <c r="AK409" s="437">
        <f t="shared" si="124"/>
        <v>0</v>
      </c>
      <c r="AL409" s="437">
        <f t="shared" si="124"/>
        <v>0</v>
      </c>
      <c r="AM409" s="323"/>
    </row>
    <row r="410" spans="1:40" ht="15.75" outlineLevel="1">
      <c r="A410" s="546"/>
      <c r="B410" s="324"/>
      <c r="C410" s="325"/>
      <c r="D410" s="325"/>
      <c r="E410" s="325"/>
      <c r="F410" s="325"/>
      <c r="G410" s="325"/>
      <c r="H410" s="325"/>
      <c r="I410" s="325"/>
      <c r="J410" s="325"/>
      <c r="K410" s="325"/>
      <c r="L410" s="325"/>
      <c r="M410" s="325"/>
      <c r="N410" s="329"/>
      <c r="O410" s="325"/>
      <c r="P410" s="325"/>
      <c r="Q410" s="325"/>
      <c r="R410" s="325"/>
      <c r="S410" s="325"/>
      <c r="T410" s="325"/>
      <c r="U410" s="325"/>
      <c r="V410" s="325"/>
      <c r="W410" s="325"/>
      <c r="X410" s="325"/>
      <c r="Y410" s="438"/>
      <c r="Z410" s="439"/>
      <c r="AA410" s="439"/>
      <c r="AB410" s="439"/>
      <c r="AC410" s="439"/>
      <c r="AD410" s="439"/>
      <c r="AE410" s="439"/>
      <c r="AF410" s="439"/>
      <c r="AG410" s="439"/>
      <c r="AH410" s="439"/>
      <c r="AI410" s="439"/>
      <c r="AJ410" s="439"/>
      <c r="AK410" s="439"/>
      <c r="AL410" s="439"/>
      <c r="AM410" s="328"/>
    </row>
    <row r="411" spans="1:40" ht="15" outlineLevel="1">
      <c r="A411" s="544">
        <v>2</v>
      </c>
      <c r="B411" s="320" t="s">
        <v>2</v>
      </c>
      <c r="C411" s="317" t="s">
        <v>25</v>
      </c>
      <c r="D411" s="321">
        <v>46919</v>
      </c>
      <c r="E411" s="321">
        <f>+'7-d.  2014'!BA36</f>
        <v>46918.86</v>
      </c>
      <c r="F411" s="321">
        <f>+'7-d.  2014'!BB36</f>
        <v>46918.86</v>
      </c>
      <c r="G411" s="321">
        <f>+'7-d.  2014'!BC36</f>
        <v>46918.86</v>
      </c>
      <c r="H411" s="321">
        <f>+'7-d.  2014'!BD36</f>
        <v>0</v>
      </c>
      <c r="I411" s="321">
        <f>+'7-d.  2014'!BE36</f>
        <v>0</v>
      </c>
      <c r="J411" s="321">
        <f>+'7-d.  2014'!BF36</f>
        <v>0</v>
      </c>
      <c r="K411" s="321">
        <f>+'7-d.  2014'!BG36</f>
        <v>0</v>
      </c>
      <c r="L411" s="321">
        <f>+'7-d.  2014'!BH36</f>
        <v>0</v>
      </c>
      <c r="M411" s="321">
        <f>+'7-d.  2014'!BI36</f>
        <v>0</v>
      </c>
      <c r="N411" s="317"/>
      <c r="O411" s="321">
        <v>26</v>
      </c>
      <c r="P411" s="321">
        <f>+'7-d.  2014'!V36</f>
        <v>26.313649999999999</v>
      </c>
      <c r="Q411" s="321">
        <f>+'7-d.  2014'!W36</f>
        <v>26.313649999999999</v>
      </c>
      <c r="R411" s="321">
        <f>+'7-d.  2014'!X36</f>
        <v>26.313649999999999</v>
      </c>
      <c r="S411" s="321">
        <f>+'7-d.  2014'!Y36</f>
        <v>0</v>
      </c>
      <c r="T411" s="321">
        <f>+'7-d.  2014'!Z36</f>
        <v>0</v>
      </c>
      <c r="U411" s="321">
        <f>+'7-d.  2014'!AA36</f>
        <v>0</v>
      </c>
      <c r="V411" s="321">
        <f>+'7-d.  2014'!AB36</f>
        <v>0</v>
      </c>
      <c r="W411" s="321">
        <f>+'7-d.  2014'!AC36</f>
        <v>0</v>
      </c>
      <c r="X411" s="321">
        <f>+'7-d.  2014'!AD36</f>
        <v>0</v>
      </c>
      <c r="Y411" s="496">
        <v>1</v>
      </c>
      <c r="Z411" s="436"/>
      <c r="AA411" s="436"/>
      <c r="AB411" s="436"/>
      <c r="AC411" s="436"/>
      <c r="AD411" s="436"/>
      <c r="AE411" s="436"/>
      <c r="AF411" s="436"/>
      <c r="AG411" s="436"/>
      <c r="AH411" s="436"/>
      <c r="AI411" s="436"/>
      <c r="AJ411" s="436"/>
      <c r="AK411" s="436"/>
      <c r="AL411" s="436"/>
      <c r="AM411" s="322">
        <f>SUM(Y411:AL411)</f>
        <v>1</v>
      </c>
    </row>
    <row r="412" spans="1:40" ht="15" outlineLevel="1">
      <c r="B412" s="320" t="s">
        <v>262</v>
      </c>
      <c r="C412" s="317" t="s">
        <v>164</v>
      </c>
      <c r="D412" s="321"/>
      <c r="E412" s="321"/>
      <c r="F412" s="321"/>
      <c r="G412" s="321"/>
      <c r="H412" s="321"/>
      <c r="I412" s="321"/>
      <c r="J412" s="321"/>
      <c r="K412" s="321"/>
      <c r="L412" s="321"/>
      <c r="M412" s="321"/>
      <c r="N412" s="494"/>
      <c r="O412" s="321"/>
      <c r="P412" s="321"/>
      <c r="Q412" s="321"/>
      <c r="R412" s="321"/>
      <c r="S412" s="321"/>
      <c r="T412" s="321"/>
      <c r="U412" s="321"/>
      <c r="V412" s="321"/>
      <c r="W412" s="321"/>
      <c r="X412" s="321"/>
      <c r="Y412" s="437">
        <f>Y411</f>
        <v>1</v>
      </c>
      <c r="Z412" s="437">
        <f>Z411</f>
        <v>0</v>
      </c>
      <c r="AA412" s="437">
        <f t="shared" ref="AA412:AL412" si="125">AA411</f>
        <v>0</v>
      </c>
      <c r="AB412" s="437">
        <f t="shared" si="125"/>
        <v>0</v>
      </c>
      <c r="AC412" s="437">
        <f t="shared" si="125"/>
        <v>0</v>
      </c>
      <c r="AD412" s="437">
        <f t="shared" si="125"/>
        <v>0</v>
      </c>
      <c r="AE412" s="437">
        <f t="shared" si="125"/>
        <v>0</v>
      </c>
      <c r="AF412" s="437">
        <f t="shared" si="125"/>
        <v>0</v>
      </c>
      <c r="AG412" s="437">
        <f t="shared" si="125"/>
        <v>0</v>
      </c>
      <c r="AH412" s="437">
        <f t="shared" si="125"/>
        <v>0</v>
      </c>
      <c r="AI412" s="437">
        <f t="shared" si="125"/>
        <v>0</v>
      </c>
      <c r="AJ412" s="437">
        <f t="shared" si="125"/>
        <v>0</v>
      </c>
      <c r="AK412" s="437">
        <f t="shared" si="125"/>
        <v>0</v>
      </c>
      <c r="AL412" s="437">
        <f t="shared" si="125"/>
        <v>0</v>
      </c>
      <c r="AM412" s="323"/>
    </row>
    <row r="413" spans="1:40" ht="15.75" outlineLevel="1">
      <c r="A413" s="546"/>
      <c r="B413" s="324"/>
      <c r="C413" s="325"/>
      <c r="D413" s="330"/>
      <c r="E413" s="330"/>
      <c r="F413" s="330"/>
      <c r="G413" s="330"/>
      <c r="H413" s="330"/>
      <c r="I413" s="330"/>
      <c r="J413" s="330"/>
      <c r="K413" s="330"/>
      <c r="L413" s="330"/>
      <c r="M413" s="330"/>
      <c r="N413" s="329"/>
      <c r="O413" s="330"/>
      <c r="P413" s="330"/>
      <c r="Q413" s="330"/>
      <c r="R413" s="330"/>
      <c r="S413" s="330"/>
      <c r="T413" s="330"/>
      <c r="U413" s="330"/>
      <c r="V413" s="330"/>
      <c r="W413" s="330"/>
      <c r="X413" s="330"/>
      <c r="Y413" s="438"/>
      <c r="Z413" s="439"/>
      <c r="AA413" s="439"/>
      <c r="AB413" s="439"/>
      <c r="AC413" s="439"/>
      <c r="AD413" s="439"/>
      <c r="AE413" s="439"/>
      <c r="AF413" s="439"/>
      <c r="AG413" s="439"/>
      <c r="AH413" s="439"/>
      <c r="AI413" s="439"/>
      <c r="AJ413" s="439"/>
      <c r="AK413" s="439"/>
      <c r="AL413" s="439"/>
      <c r="AM413" s="328"/>
    </row>
    <row r="414" spans="1:40" ht="15" outlineLevel="1">
      <c r="A414" s="544">
        <v>3</v>
      </c>
      <c r="B414" s="320" t="s">
        <v>3</v>
      </c>
      <c r="C414" s="317" t="s">
        <v>25</v>
      </c>
      <c r="D414" s="321">
        <v>2581153</v>
      </c>
      <c r="E414" s="321">
        <f>+'7-d.  2014'!BA49</f>
        <v>2581153</v>
      </c>
      <c r="F414" s="321">
        <f>+'7-d.  2014'!BB49</f>
        <v>2581153</v>
      </c>
      <c r="G414" s="321">
        <f>+'7-d.  2014'!BC49</f>
        <v>2581153</v>
      </c>
      <c r="H414" s="321">
        <f>+'7-d.  2014'!BD49</f>
        <v>2581153</v>
      </c>
      <c r="I414" s="321">
        <f>+'7-d.  2014'!BE49</f>
        <v>2581153</v>
      </c>
      <c r="J414" s="321">
        <f>+'7-d.  2014'!BF49</f>
        <v>2581153</v>
      </c>
      <c r="K414" s="321">
        <f>+'7-d.  2014'!BG49</f>
        <v>2581153</v>
      </c>
      <c r="L414" s="321">
        <f>+'7-d.  2014'!BH49</f>
        <v>2581153</v>
      </c>
      <c r="M414" s="321">
        <f>+'7-d.  2014'!BI49</f>
        <v>2581153</v>
      </c>
      <c r="N414" s="317"/>
      <c r="O414" s="321">
        <v>1398</v>
      </c>
      <c r="P414" s="321">
        <f>+'7-d.  2014'!V49</f>
        <v>1397.8240000000001</v>
      </c>
      <c r="Q414" s="321">
        <f>+'7-d.  2014'!W49</f>
        <v>1397.8240000000001</v>
      </c>
      <c r="R414" s="321">
        <f>+'7-d.  2014'!X49</f>
        <v>1397.8240000000001</v>
      </c>
      <c r="S414" s="321">
        <f>+'7-d.  2014'!Y49</f>
        <v>1397.8240000000001</v>
      </c>
      <c r="T414" s="321">
        <f>+'7-d.  2014'!Z49</f>
        <v>1397.8240000000001</v>
      </c>
      <c r="U414" s="321">
        <f>+'7-d.  2014'!AA49</f>
        <v>1397.8240000000001</v>
      </c>
      <c r="V414" s="321">
        <f>+'7-d.  2014'!AB49</f>
        <v>1397.8240000000001</v>
      </c>
      <c r="W414" s="321">
        <f>+'7-d.  2014'!AC49</f>
        <v>1397.8240000000001</v>
      </c>
      <c r="X414" s="321">
        <f>+'7-d.  2014'!AD49</f>
        <v>1397.8240000000001</v>
      </c>
      <c r="Y414" s="496">
        <v>1</v>
      </c>
      <c r="Z414" s="436"/>
      <c r="AA414" s="436"/>
      <c r="AB414" s="436"/>
      <c r="AC414" s="436"/>
      <c r="AD414" s="436"/>
      <c r="AE414" s="436"/>
      <c r="AF414" s="436"/>
      <c r="AG414" s="436"/>
      <c r="AH414" s="436"/>
      <c r="AI414" s="436"/>
      <c r="AJ414" s="436"/>
      <c r="AK414" s="436"/>
      <c r="AL414" s="436"/>
      <c r="AM414" s="322">
        <f>SUM(Y414:AL414)</f>
        <v>1</v>
      </c>
    </row>
    <row r="415" spans="1:40" ht="15" outlineLevel="1">
      <c r="B415" s="320" t="s">
        <v>262</v>
      </c>
      <c r="C415" s="317" t="s">
        <v>164</v>
      </c>
      <c r="D415" s="321"/>
      <c r="E415" s="321"/>
      <c r="F415" s="321"/>
      <c r="G415" s="321"/>
      <c r="H415" s="321"/>
      <c r="I415" s="321"/>
      <c r="J415" s="321"/>
      <c r="K415" s="321"/>
      <c r="L415" s="321"/>
      <c r="M415" s="321"/>
      <c r="N415" s="494"/>
      <c r="O415" s="321"/>
      <c r="P415" s="321"/>
      <c r="Q415" s="321"/>
      <c r="R415" s="321"/>
      <c r="S415" s="321"/>
      <c r="T415" s="321"/>
      <c r="U415" s="321"/>
      <c r="V415" s="321"/>
      <c r="W415" s="321"/>
      <c r="X415" s="321"/>
      <c r="Y415" s="437">
        <f>Y414</f>
        <v>1</v>
      </c>
      <c r="Z415" s="437">
        <f>Z414</f>
        <v>0</v>
      </c>
      <c r="AA415" s="437">
        <f t="shared" ref="AA415:AL415" si="126">AA414</f>
        <v>0</v>
      </c>
      <c r="AB415" s="437">
        <f t="shared" si="126"/>
        <v>0</v>
      </c>
      <c r="AC415" s="437">
        <f t="shared" si="126"/>
        <v>0</v>
      </c>
      <c r="AD415" s="437">
        <f t="shared" si="126"/>
        <v>0</v>
      </c>
      <c r="AE415" s="437">
        <f t="shared" si="126"/>
        <v>0</v>
      </c>
      <c r="AF415" s="437">
        <f t="shared" si="126"/>
        <v>0</v>
      </c>
      <c r="AG415" s="437">
        <f t="shared" si="126"/>
        <v>0</v>
      </c>
      <c r="AH415" s="437">
        <f t="shared" si="126"/>
        <v>0</v>
      </c>
      <c r="AI415" s="437">
        <f t="shared" si="126"/>
        <v>0</v>
      </c>
      <c r="AJ415" s="437">
        <f t="shared" si="126"/>
        <v>0</v>
      </c>
      <c r="AK415" s="437">
        <f t="shared" si="126"/>
        <v>0</v>
      </c>
      <c r="AL415" s="437">
        <f t="shared" si="126"/>
        <v>0</v>
      </c>
      <c r="AM415" s="323"/>
    </row>
    <row r="416" spans="1:40" ht="15" outlineLevel="1">
      <c r="B416" s="320"/>
      <c r="C416" s="331"/>
      <c r="D416" s="317"/>
      <c r="E416" s="317"/>
      <c r="F416" s="317"/>
      <c r="G416" s="317"/>
      <c r="H416" s="317"/>
      <c r="I416" s="317"/>
      <c r="J416" s="317"/>
      <c r="K416" s="317"/>
      <c r="L416" s="317"/>
      <c r="M416" s="317"/>
      <c r="N416" s="309"/>
      <c r="O416" s="317"/>
      <c r="P416" s="317"/>
      <c r="Q416" s="317"/>
      <c r="R416" s="317"/>
      <c r="S416" s="317"/>
      <c r="T416" s="317"/>
      <c r="U416" s="317"/>
      <c r="V416" s="317"/>
      <c r="W416" s="317"/>
      <c r="X416" s="317"/>
      <c r="Y416" s="438"/>
      <c r="Z416" s="438"/>
      <c r="AA416" s="438"/>
      <c r="AB416" s="438"/>
      <c r="AC416" s="438"/>
      <c r="AD416" s="438"/>
      <c r="AE416" s="438"/>
      <c r="AF416" s="438"/>
      <c r="AG416" s="438"/>
      <c r="AH416" s="438"/>
      <c r="AI416" s="438"/>
      <c r="AJ416" s="438"/>
      <c r="AK416" s="438"/>
      <c r="AL416" s="438"/>
      <c r="AM416" s="332"/>
    </row>
    <row r="417" spans="1:39" ht="15" outlineLevel="1">
      <c r="A417" s="544">
        <v>4</v>
      </c>
      <c r="B417" s="320" t="s">
        <v>4</v>
      </c>
      <c r="C417" s="317" t="s">
        <v>25</v>
      </c>
      <c r="D417" s="321">
        <v>1166247</v>
      </c>
      <c r="E417" s="321">
        <f>+'7-d.  2014'!BA43</f>
        <v>1089769</v>
      </c>
      <c r="F417" s="321">
        <f>+'7-d.  2014'!BB43</f>
        <v>1052672</v>
      </c>
      <c r="G417" s="321">
        <f>+'7-d.  2014'!BC43</f>
        <v>1052672</v>
      </c>
      <c r="H417" s="321">
        <f>+'7-d.  2014'!BD43</f>
        <v>1052672</v>
      </c>
      <c r="I417" s="321">
        <f>+'7-d.  2014'!BE43</f>
        <v>1052672</v>
      </c>
      <c r="J417" s="321">
        <f>+'7-d.  2014'!BF43</f>
        <v>1052672</v>
      </c>
      <c r="K417" s="321">
        <f>+'7-d.  2014'!BG43</f>
        <v>1050742</v>
      </c>
      <c r="L417" s="321">
        <f>+'7-d.  2014'!BH43</f>
        <v>1050742</v>
      </c>
      <c r="M417" s="321">
        <f>+'7-d.  2014'!BI43</f>
        <v>906023.9</v>
      </c>
      <c r="N417" s="317"/>
      <c r="O417" s="321">
        <v>87</v>
      </c>
      <c r="P417" s="321">
        <f>+'7-d.  2014'!V43</f>
        <v>81.840069999999997</v>
      </c>
      <c r="Q417" s="321">
        <f>+'7-d.  2014'!W43</f>
        <v>79.491299999999995</v>
      </c>
      <c r="R417" s="321">
        <f>+'7-d.  2014'!X43</f>
        <v>79.491299999999995</v>
      </c>
      <c r="S417" s="321">
        <f>+'7-d.  2014'!Y43</f>
        <v>79.491299999999995</v>
      </c>
      <c r="T417" s="321">
        <f>+'7-d.  2014'!Z43</f>
        <v>79.491299999999995</v>
      </c>
      <c r="U417" s="321">
        <f>+'7-d.  2014'!AA43</f>
        <v>79.491299999999995</v>
      </c>
      <c r="V417" s="321">
        <f>+'7-d.  2014'!AB43</f>
        <v>79.271000000000001</v>
      </c>
      <c r="W417" s="321">
        <f>+'7-d.  2014'!AC43</f>
        <v>79.271000000000001</v>
      </c>
      <c r="X417" s="321">
        <f>+'7-d.  2014'!AD43</f>
        <v>70.224580000000003</v>
      </c>
      <c r="Y417" s="496">
        <v>1</v>
      </c>
      <c r="Z417" s="436"/>
      <c r="AA417" s="436"/>
      <c r="AB417" s="436"/>
      <c r="AC417" s="436"/>
      <c r="AD417" s="436"/>
      <c r="AE417" s="436"/>
      <c r="AF417" s="436"/>
      <c r="AG417" s="436"/>
      <c r="AH417" s="436"/>
      <c r="AI417" s="436"/>
      <c r="AJ417" s="436"/>
      <c r="AK417" s="436"/>
      <c r="AL417" s="436"/>
      <c r="AM417" s="322">
        <f>SUM(Y417:AL417)</f>
        <v>1</v>
      </c>
    </row>
    <row r="418" spans="1:39" ht="15" outlineLevel="1">
      <c r="B418" s="320" t="s">
        <v>262</v>
      </c>
      <c r="C418" s="317" t="s">
        <v>164</v>
      </c>
      <c r="D418" s="321"/>
      <c r="E418" s="321"/>
      <c r="F418" s="321"/>
      <c r="G418" s="321"/>
      <c r="H418" s="321"/>
      <c r="I418" s="321"/>
      <c r="J418" s="321"/>
      <c r="K418" s="321"/>
      <c r="L418" s="321"/>
      <c r="M418" s="321"/>
      <c r="N418" s="494"/>
      <c r="O418" s="321"/>
      <c r="P418" s="321"/>
      <c r="Q418" s="321"/>
      <c r="R418" s="321"/>
      <c r="S418" s="321"/>
      <c r="T418" s="321"/>
      <c r="U418" s="321"/>
      <c r="V418" s="321"/>
      <c r="W418" s="321"/>
      <c r="X418" s="321"/>
      <c r="Y418" s="437">
        <f>Y417</f>
        <v>1</v>
      </c>
      <c r="Z418" s="437">
        <f>Z417</f>
        <v>0</v>
      </c>
      <c r="AA418" s="437">
        <f t="shared" ref="AA418:AL418" si="127">AA417</f>
        <v>0</v>
      </c>
      <c r="AB418" s="437">
        <f t="shared" si="127"/>
        <v>0</v>
      </c>
      <c r="AC418" s="437">
        <f t="shared" si="127"/>
        <v>0</v>
      </c>
      <c r="AD418" s="437">
        <f t="shared" si="127"/>
        <v>0</v>
      </c>
      <c r="AE418" s="437">
        <f t="shared" si="127"/>
        <v>0</v>
      </c>
      <c r="AF418" s="437">
        <f t="shared" si="127"/>
        <v>0</v>
      </c>
      <c r="AG418" s="437">
        <f t="shared" si="127"/>
        <v>0</v>
      </c>
      <c r="AH418" s="437">
        <f t="shared" si="127"/>
        <v>0</v>
      </c>
      <c r="AI418" s="437">
        <f t="shared" si="127"/>
        <v>0</v>
      </c>
      <c r="AJ418" s="437">
        <f t="shared" si="127"/>
        <v>0</v>
      </c>
      <c r="AK418" s="437">
        <f t="shared" si="127"/>
        <v>0</v>
      </c>
      <c r="AL418" s="437">
        <f t="shared" si="127"/>
        <v>0</v>
      </c>
      <c r="AM418" s="323"/>
    </row>
    <row r="419" spans="1:39" ht="15" outlineLevel="1">
      <c r="B419" s="320"/>
      <c r="C419" s="331"/>
      <c r="D419" s="330"/>
      <c r="E419" s="330"/>
      <c r="F419" s="330"/>
      <c r="G419" s="330"/>
      <c r="H419" s="330"/>
      <c r="I419" s="330"/>
      <c r="J419" s="330"/>
      <c r="K419" s="330"/>
      <c r="L419" s="330"/>
      <c r="M419" s="330"/>
      <c r="N419" s="317"/>
      <c r="O419" s="330"/>
      <c r="P419" s="330"/>
      <c r="Q419" s="330"/>
      <c r="R419" s="330"/>
      <c r="S419" s="330"/>
      <c r="T419" s="330"/>
      <c r="U419" s="330"/>
      <c r="V419" s="330"/>
      <c r="W419" s="330"/>
      <c r="X419" s="330"/>
      <c r="Y419" s="438"/>
      <c r="Z419" s="438"/>
      <c r="AA419" s="438"/>
      <c r="AB419" s="438"/>
      <c r="AC419" s="438"/>
      <c r="AD419" s="438"/>
      <c r="AE419" s="438"/>
      <c r="AF419" s="438"/>
      <c r="AG419" s="438"/>
      <c r="AH419" s="438"/>
      <c r="AI419" s="438"/>
      <c r="AJ419" s="438"/>
      <c r="AK419" s="438"/>
      <c r="AL419" s="438"/>
      <c r="AM419" s="332"/>
    </row>
    <row r="420" spans="1:39" ht="15" outlineLevel="1">
      <c r="A420" s="544">
        <v>5</v>
      </c>
      <c r="B420" s="320" t="s">
        <v>5</v>
      </c>
      <c r="C420" s="317" t="s">
        <v>25</v>
      </c>
      <c r="D420" s="321">
        <v>4825760</v>
      </c>
      <c r="E420" s="321">
        <f>+'7-d.  2014'!BA41</f>
        <v>4186296</v>
      </c>
      <c r="F420" s="321">
        <f>+'7-d.  2014'!BB41</f>
        <v>3853043</v>
      </c>
      <c r="G420" s="321">
        <f>+'7-d.  2014'!BC41</f>
        <v>3853043</v>
      </c>
      <c r="H420" s="321">
        <f>+'7-d.  2014'!BD41</f>
        <v>3853043</v>
      </c>
      <c r="I420" s="321">
        <f>+'7-d.  2014'!BE41</f>
        <v>3853043</v>
      </c>
      <c r="J420" s="321">
        <f>+'7-d.  2014'!BF41</f>
        <v>3853043</v>
      </c>
      <c r="K420" s="321">
        <f>+'7-d.  2014'!BG41</f>
        <v>3851374</v>
      </c>
      <c r="L420" s="321">
        <f>+'7-d.  2014'!BH41</f>
        <v>3851374</v>
      </c>
      <c r="M420" s="321">
        <f>+'7-d.  2014'!BI41</f>
        <v>3581992</v>
      </c>
      <c r="N420" s="317"/>
      <c r="O420" s="321">
        <v>316</v>
      </c>
      <c r="P420" s="321">
        <f>+'7-d.  2014'!V41</f>
        <v>275.67950000000002</v>
      </c>
      <c r="Q420" s="321">
        <f>+'7-d.  2014'!W41</f>
        <v>254.7587</v>
      </c>
      <c r="R420" s="321">
        <f>+'7-d.  2014'!X41</f>
        <v>254.7587</v>
      </c>
      <c r="S420" s="321">
        <f>+'7-d.  2014'!Y41</f>
        <v>254.7587</v>
      </c>
      <c r="T420" s="321">
        <f>+'7-d.  2014'!Z41</f>
        <v>254.7587</v>
      </c>
      <c r="U420" s="321">
        <f>+'7-d.  2014'!AA41</f>
        <v>254.7587</v>
      </c>
      <c r="V420" s="321">
        <f>+'7-d.  2014'!AB41</f>
        <v>254.56819999999999</v>
      </c>
      <c r="W420" s="321">
        <f>+'7-d.  2014'!AC41</f>
        <v>254.56819999999999</v>
      </c>
      <c r="X420" s="321">
        <f>+'7-d.  2014'!AD41</f>
        <v>237.65710000000001</v>
      </c>
      <c r="Y420" s="496">
        <v>1</v>
      </c>
      <c r="Z420" s="436"/>
      <c r="AA420" s="436"/>
      <c r="AB420" s="436"/>
      <c r="AC420" s="436"/>
      <c r="AD420" s="436"/>
      <c r="AE420" s="436"/>
      <c r="AF420" s="436"/>
      <c r="AG420" s="436"/>
      <c r="AH420" s="436"/>
      <c r="AI420" s="436"/>
      <c r="AJ420" s="436"/>
      <c r="AK420" s="436"/>
      <c r="AL420" s="436"/>
      <c r="AM420" s="322">
        <f>SUM(Y420:AL420)</f>
        <v>1</v>
      </c>
    </row>
    <row r="421" spans="1:39" ht="15" outlineLevel="1">
      <c r="B421" s="320" t="s">
        <v>262</v>
      </c>
      <c r="C421" s="317" t="s">
        <v>164</v>
      </c>
      <c r="D421" s="321"/>
      <c r="E421" s="321"/>
      <c r="F421" s="321"/>
      <c r="G421" s="321"/>
      <c r="H421" s="321"/>
      <c r="I421" s="321"/>
      <c r="J421" s="321"/>
      <c r="K421" s="321"/>
      <c r="L421" s="321"/>
      <c r="M421" s="321"/>
      <c r="N421" s="494"/>
      <c r="O421" s="321"/>
      <c r="P421" s="321"/>
      <c r="Q421" s="321"/>
      <c r="R421" s="321"/>
      <c r="S421" s="321"/>
      <c r="T421" s="321"/>
      <c r="U421" s="321"/>
      <c r="V421" s="321"/>
      <c r="W421" s="321"/>
      <c r="X421" s="321"/>
      <c r="Y421" s="437">
        <f>Y420</f>
        <v>1</v>
      </c>
      <c r="Z421" s="437">
        <f>Z420</f>
        <v>0</v>
      </c>
      <c r="AA421" s="437">
        <f t="shared" ref="AA421:AL421" si="128">AA420</f>
        <v>0</v>
      </c>
      <c r="AB421" s="437">
        <f t="shared" si="128"/>
        <v>0</v>
      </c>
      <c r="AC421" s="437">
        <f t="shared" si="128"/>
        <v>0</v>
      </c>
      <c r="AD421" s="437">
        <f t="shared" si="128"/>
        <v>0</v>
      </c>
      <c r="AE421" s="437">
        <f t="shared" si="128"/>
        <v>0</v>
      </c>
      <c r="AF421" s="437">
        <f t="shared" si="128"/>
        <v>0</v>
      </c>
      <c r="AG421" s="437">
        <f t="shared" si="128"/>
        <v>0</v>
      </c>
      <c r="AH421" s="437">
        <f t="shared" si="128"/>
        <v>0</v>
      </c>
      <c r="AI421" s="437">
        <f t="shared" si="128"/>
        <v>0</v>
      </c>
      <c r="AJ421" s="437">
        <f t="shared" si="128"/>
        <v>0</v>
      </c>
      <c r="AK421" s="437">
        <f t="shared" si="128"/>
        <v>0</v>
      </c>
      <c r="AL421" s="437">
        <f t="shared" si="128"/>
        <v>0</v>
      </c>
      <c r="AM421" s="323"/>
    </row>
    <row r="422" spans="1:39" ht="15" outlineLevel="1">
      <c r="B422" s="320"/>
      <c r="C422" s="331"/>
      <c r="D422" s="330"/>
      <c r="E422" s="330"/>
      <c r="F422" s="330"/>
      <c r="G422" s="330"/>
      <c r="H422" s="330"/>
      <c r="I422" s="330"/>
      <c r="J422" s="330"/>
      <c r="K422" s="330"/>
      <c r="L422" s="330"/>
      <c r="M422" s="330"/>
      <c r="N422" s="317"/>
      <c r="O422" s="330"/>
      <c r="P422" s="330"/>
      <c r="Q422" s="330"/>
      <c r="R422" s="330"/>
      <c r="S422" s="330"/>
      <c r="T422" s="330"/>
      <c r="U422" s="330"/>
      <c r="V422" s="330"/>
      <c r="W422" s="330"/>
      <c r="X422" s="330"/>
      <c r="Y422" s="438"/>
      <c r="Z422" s="438"/>
      <c r="AA422" s="438"/>
      <c r="AB422" s="438"/>
      <c r="AC422" s="438"/>
      <c r="AD422" s="438"/>
      <c r="AE422" s="438"/>
      <c r="AF422" s="438"/>
      <c r="AG422" s="438"/>
      <c r="AH422" s="438"/>
      <c r="AI422" s="438"/>
      <c r="AJ422" s="438"/>
      <c r="AK422" s="438"/>
      <c r="AL422" s="438"/>
      <c r="AM422" s="332"/>
    </row>
    <row r="423" spans="1:39" ht="15" outlineLevel="1">
      <c r="A423" s="544">
        <v>6</v>
      </c>
      <c r="B423" s="320" t="s">
        <v>6</v>
      </c>
      <c r="C423" s="317" t="s">
        <v>25</v>
      </c>
      <c r="D423" s="321"/>
      <c r="E423" s="321"/>
      <c r="F423" s="321"/>
      <c r="G423" s="321"/>
      <c r="H423" s="321"/>
      <c r="I423" s="321"/>
      <c r="J423" s="321"/>
      <c r="K423" s="321"/>
      <c r="L423" s="321"/>
      <c r="M423" s="321"/>
      <c r="N423" s="317"/>
      <c r="O423" s="321"/>
      <c r="P423" s="321"/>
      <c r="Q423" s="321"/>
      <c r="R423" s="321"/>
      <c r="S423" s="321"/>
      <c r="T423" s="321"/>
      <c r="U423" s="321"/>
      <c r="V423" s="321"/>
      <c r="W423" s="321"/>
      <c r="X423" s="321"/>
      <c r="Y423" s="436"/>
      <c r="Z423" s="436"/>
      <c r="AA423" s="436"/>
      <c r="AB423" s="436"/>
      <c r="AC423" s="436"/>
      <c r="AD423" s="436"/>
      <c r="AE423" s="436"/>
      <c r="AF423" s="436"/>
      <c r="AG423" s="436"/>
      <c r="AH423" s="436"/>
      <c r="AI423" s="436"/>
      <c r="AJ423" s="436"/>
      <c r="AK423" s="436"/>
      <c r="AL423" s="436"/>
      <c r="AM423" s="322">
        <f>SUM(Y423:AL423)</f>
        <v>0</v>
      </c>
    </row>
    <row r="424" spans="1:39" ht="15" outlineLevel="1">
      <c r="B424" s="320" t="s">
        <v>262</v>
      </c>
      <c r="C424" s="317" t="s">
        <v>164</v>
      </c>
      <c r="D424" s="321"/>
      <c r="E424" s="321"/>
      <c r="F424" s="321"/>
      <c r="G424" s="321"/>
      <c r="H424" s="321"/>
      <c r="I424" s="321"/>
      <c r="J424" s="321"/>
      <c r="K424" s="321"/>
      <c r="L424" s="321"/>
      <c r="M424" s="321"/>
      <c r="N424" s="494"/>
      <c r="O424" s="321"/>
      <c r="P424" s="321"/>
      <c r="Q424" s="321"/>
      <c r="R424" s="321"/>
      <c r="S424" s="321"/>
      <c r="T424" s="321"/>
      <c r="U424" s="321"/>
      <c r="V424" s="321"/>
      <c r="W424" s="321"/>
      <c r="X424" s="321"/>
      <c r="Y424" s="437">
        <f>Y423</f>
        <v>0</v>
      </c>
      <c r="Z424" s="437">
        <f>Z423</f>
        <v>0</v>
      </c>
      <c r="AA424" s="437">
        <f t="shared" ref="AA424:AL424" si="129">AA423</f>
        <v>0</v>
      </c>
      <c r="AB424" s="437">
        <f t="shared" si="129"/>
        <v>0</v>
      </c>
      <c r="AC424" s="437">
        <f t="shared" si="129"/>
        <v>0</v>
      </c>
      <c r="AD424" s="437">
        <f t="shared" si="129"/>
        <v>0</v>
      </c>
      <c r="AE424" s="437">
        <f t="shared" si="129"/>
        <v>0</v>
      </c>
      <c r="AF424" s="437">
        <f t="shared" si="129"/>
        <v>0</v>
      </c>
      <c r="AG424" s="437">
        <f t="shared" si="129"/>
        <v>0</v>
      </c>
      <c r="AH424" s="437">
        <f t="shared" si="129"/>
        <v>0</v>
      </c>
      <c r="AI424" s="437">
        <f t="shared" si="129"/>
        <v>0</v>
      </c>
      <c r="AJ424" s="437">
        <f t="shared" si="129"/>
        <v>0</v>
      </c>
      <c r="AK424" s="437">
        <f t="shared" si="129"/>
        <v>0</v>
      </c>
      <c r="AL424" s="437">
        <f t="shared" si="129"/>
        <v>0</v>
      </c>
      <c r="AM424" s="323"/>
    </row>
    <row r="425" spans="1:39" ht="15" outlineLevel="1">
      <c r="B425" s="320"/>
      <c r="C425" s="331"/>
      <c r="D425" s="330"/>
      <c r="E425" s="330"/>
      <c r="F425" s="330"/>
      <c r="G425" s="330"/>
      <c r="H425" s="330"/>
      <c r="I425" s="330"/>
      <c r="J425" s="330"/>
      <c r="K425" s="330"/>
      <c r="L425" s="330"/>
      <c r="M425" s="330"/>
      <c r="N425" s="317"/>
      <c r="O425" s="330"/>
      <c r="P425" s="330"/>
      <c r="Q425" s="330"/>
      <c r="R425" s="330"/>
      <c r="S425" s="330"/>
      <c r="T425" s="330"/>
      <c r="U425" s="330"/>
      <c r="V425" s="330"/>
      <c r="W425" s="330"/>
      <c r="X425" s="330"/>
      <c r="Y425" s="438"/>
      <c r="Z425" s="438"/>
      <c r="AA425" s="438"/>
      <c r="AB425" s="438"/>
      <c r="AC425" s="438"/>
      <c r="AD425" s="438"/>
      <c r="AE425" s="438"/>
      <c r="AF425" s="438"/>
      <c r="AG425" s="438"/>
      <c r="AH425" s="438"/>
      <c r="AI425" s="438"/>
      <c r="AJ425" s="438"/>
      <c r="AK425" s="438"/>
      <c r="AL425" s="438"/>
      <c r="AM425" s="332"/>
    </row>
    <row r="426" spans="1:39" ht="15" outlineLevel="1">
      <c r="A426" s="544">
        <v>7</v>
      </c>
      <c r="B426" s="320" t="s">
        <v>42</v>
      </c>
      <c r="C426" s="317" t="s">
        <v>25</v>
      </c>
      <c r="D426" s="321">
        <v>1247</v>
      </c>
      <c r="E426" s="321"/>
      <c r="F426" s="321"/>
      <c r="G426" s="321"/>
      <c r="H426" s="321"/>
      <c r="I426" s="321"/>
      <c r="J426" s="321"/>
      <c r="K426" s="321"/>
      <c r="L426" s="321"/>
      <c r="M426" s="321"/>
      <c r="N426" s="317"/>
      <c r="O426" s="321">
        <v>7615</v>
      </c>
      <c r="P426" s="321"/>
      <c r="Q426" s="321"/>
      <c r="R426" s="321"/>
      <c r="S426" s="321"/>
      <c r="T426" s="321"/>
      <c r="U426" s="321"/>
      <c r="V426" s="321"/>
      <c r="W426" s="321"/>
      <c r="X426" s="321"/>
      <c r="Y426" s="436">
        <v>1</v>
      </c>
      <c r="Z426" s="436"/>
      <c r="AA426" s="436"/>
      <c r="AB426" s="436"/>
      <c r="AC426" s="436"/>
      <c r="AD426" s="436"/>
      <c r="AE426" s="436"/>
      <c r="AF426" s="436"/>
      <c r="AG426" s="436"/>
      <c r="AH426" s="436"/>
      <c r="AI426" s="436"/>
      <c r="AJ426" s="436"/>
      <c r="AK426" s="436"/>
      <c r="AL426" s="436"/>
      <c r="AM426" s="322">
        <f>SUM(Y426:AL426)</f>
        <v>1</v>
      </c>
    </row>
    <row r="427" spans="1:39" ht="15" outlineLevel="1">
      <c r="B427" s="320" t="s">
        <v>262</v>
      </c>
      <c r="C427" s="317" t="s">
        <v>164</v>
      </c>
      <c r="D427" s="321"/>
      <c r="E427" s="321"/>
      <c r="F427" s="321"/>
      <c r="G427" s="321"/>
      <c r="H427" s="321"/>
      <c r="I427" s="321"/>
      <c r="J427" s="321"/>
      <c r="K427" s="321"/>
      <c r="L427" s="321"/>
      <c r="M427" s="321"/>
      <c r="N427" s="317"/>
      <c r="O427" s="321"/>
      <c r="P427" s="321"/>
      <c r="Q427" s="321"/>
      <c r="R427" s="321"/>
      <c r="S427" s="321"/>
      <c r="T427" s="321"/>
      <c r="U427" s="321"/>
      <c r="V427" s="321"/>
      <c r="W427" s="321"/>
      <c r="X427" s="321"/>
      <c r="Y427" s="437">
        <f>Y426</f>
        <v>1</v>
      </c>
      <c r="Z427" s="437">
        <f>Z426</f>
        <v>0</v>
      </c>
      <c r="AA427" s="437">
        <f t="shared" ref="AA427:AL427" si="130">AA426</f>
        <v>0</v>
      </c>
      <c r="AB427" s="437">
        <f t="shared" si="130"/>
        <v>0</v>
      </c>
      <c r="AC427" s="437">
        <f t="shared" si="130"/>
        <v>0</v>
      </c>
      <c r="AD427" s="437">
        <f t="shared" si="130"/>
        <v>0</v>
      </c>
      <c r="AE427" s="437">
        <f t="shared" si="130"/>
        <v>0</v>
      </c>
      <c r="AF427" s="437">
        <f t="shared" si="130"/>
        <v>0</v>
      </c>
      <c r="AG427" s="437">
        <f t="shared" si="130"/>
        <v>0</v>
      </c>
      <c r="AH427" s="437">
        <f t="shared" si="130"/>
        <v>0</v>
      </c>
      <c r="AI427" s="437">
        <f t="shared" si="130"/>
        <v>0</v>
      </c>
      <c r="AJ427" s="437">
        <f t="shared" si="130"/>
        <v>0</v>
      </c>
      <c r="AK427" s="437">
        <f t="shared" si="130"/>
        <v>0</v>
      </c>
      <c r="AL427" s="437">
        <f t="shared" si="130"/>
        <v>0</v>
      </c>
      <c r="AM427" s="323"/>
    </row>
    <row r="428" spans="1:39" ht="15" outlineLevel="1">
      <c r="B428" s="320"/>
      <c r="C428" s="331"/>
      <c r="D428" s="330"/>
      <c r="E428" s="330"/>
      <c r="F428" s="330"/>
      <c r="G428" s="330"/>
      <c r="H428" s="330"/>
      <c r="I428" s="330"/>
      <c r="J428" s="330"/>
      <c r="K428" s="330"/>
      <c r="L428" s="330"/>
      <c r="M428" s="330"/>
      <c r="N428" s="317"/>
      <c r="O428" s="330"/>
      <c r="P428" s="330"/>
      <c r="Q428" s="330"/>
      <c r="R428" s="330"/>
      <c r="S428" s="330"/>
      <c r="T428" s="330"/>
      <c r="U428" s="330"/>
      <c r="V428" s="330"/>
      <c r="W428" s="330"/>
      <c r="X428" s="330"/>
      <c r="Y428" s="438"/>
      <c r="Z428" s="438"/>
      <c r="AA428" s="438"/>
      <c r="AB428" s="438"/>
      <c r="AC428" s="438"/>
      <c r="AD428" s="438"/>
      <c r="AE428" s="438"/>
      <c r="AF428" s="438"/>
      <c r="AG428" s="438"/>
      <c r="AH428" s="438"/>
      <c r="AI428" s="438"/>
      <c r="AJ428" s="438"/>
      <c r="AK428" s="438"/>
      <c r="AL428" s="438"/>
      <c r="AM428" s="332"/>
    </row>
    <row r="429" spans="1:39" s="309" customFormat="1" ht="15" outlineLevel="1">
      <c r="A429" s="544">
        <v>8</v>
      </c>
      <c r="B429" s="320" t="s">
        <v>498</v>
      </c>
      <c r="C429" s="317" t="s">
        <v>25</v>
      </c>
      <c r="D429" s="321"/>
      <c r="E429" s="321"/>
      <c r="F429" s="321"/>
      <c r="G429" s="321"/>
      <c r="H429" s="321"/>
      <c r="I429" s="321"/>
      <c r="J429" s="321"/>
      <c r="K429" s="321"/>
      <c r="L429" s="321"/>
      <c r="M429" s="321"/>
      <c r="N429" s="317"/>
      <c r="O429" s="321"/>
      <c r="P429" s="321"/>
      <c r="Q429" s="321"/>
      <c r="R429" s="321"/>
      <c r="S429" s="321"/>
      <c r="T429" s="321"/>
      <c r="U429" s="321"/>
      <c r="V429" s="321"/>
      <c r="W429" s="321"/>
      <c r="X429" s="321"/>
      <c r="Y429" s="436"/>
      <c r="Z429" s="436"/>
      <c r="AA429" s="436"/>
      <c r="AB429" s="436"/>
      <c r="AC429" s="436"/>
      <c r="AD429" s="436"/>
      <c r="AE429" s="436"/>
      <c r="AF429" s="436"/>
      <c r="AG429" s="436"/>
      <c r="AH429" s="436"/>
      <c r="AI429" s="436"/>
      <c r="AJ429" s="436"/>
      <c r="AK429" s="436"/>
      <c r="AL429" s="436"/>
      <c r="AM429" s="322">
        <f>SUM(Y429:AL429)</f>
        <v>0</v>
      </c>
    </row>
    <row r="430" spans="1:39" s="309" customFormat="1" ht="15" outlineLevel="1">
      <c r="A430" s="544"/>
      <c r="B430" s="320" t="s">
        <v>262</v>
      </c>
      <c r="C430" s="317" t="s">
        <v>164</v>
      </c>
      <c r="D430" s="321"/>
      <c r="E430" s="321"/>
      <c r="F430" s="321"/>
      <c r="G430" s="321"/>
      <c r="H430" s="321"/>
      <c r="I430" s="321"/>
      <c r="J430" s="321"/>
      <c r="K430" s="321"/>
      <c r="L430" s="321"/>
      <c r="M430" s="321"/>
      <c r="N430" s="317"/>
      <c r="O430" s="321"/>
      <c r="P430" s="321"/>
      <c r="Q430" s="321"/>
      <c r="R430" s="321"/>
      <c r="S430" s="321"/>
      <c r="T430" s="321"/>
      <c r="U430" s="321"/>
      <c r="V430" s="321"/>
      <c r="W430" s="321"/>
      <c r="X430" s="321"/>
      <c r="Y430" s="437">
        <f>Y429</f>
        <v>0</v>
      </c>
      <c r="Z430" s="437">
        <f>Z429</f>
        <v>0</v>
      </c>
      <c r="AA430" s="437">
        <f t="shared" ref="AA430:AL430" si="131">AA429</f>
        <v>0</v>
      </c>
      <c r="AB430" s="437">
        <f t="shared" si="131"/>
        <v>0</v>
      </c>
      <c r="AC430" s="437">
        <f t="shared" si="131"/>
        <v>0</v>
      </c>
      <c r="AD430" s="437">
        <f t="shared" si="131"/>
        <v>0</v>
      </c>
      <c r="AE430" s="437">
        <f t="shared" si="131"/>
        <v>0</v>
      </c>
      <c r="AF430" s="437">
        <f t="shared" si="131"/>
        <v>0</v>
      </c>
      <c r="AG430" s="437">
        <f t="shared" si="131"/>
        <v>0</v>
      </c>
      <c r="AH430" s="437">
        <f t="shared" si="131"/>
        <v>0</v>
      </c>
      <c r="AI430" s="437">
        <f t="shared" si="131"/>
        <v>0</v>
      </c>
      <c r="AJ430" s="437">
        <f t="shared" si="131"/>
        <v>0</v>
      </c>
      <c r="AK430" s="437">
        <f t="shared" si="131"/>
        <v>0</v>
      </c>
      <c r="AL430" s="437">
        <f t="shared" si="131"/>
        <v>0</v>
      </c>
      <c r="AM430" s="323"/>
    </row>
    <row r="431" spans="1:39" s="309" customFormat="1" ht="15" outlineLevel="1">
      <c r="A431" s="544"/>
      <c r="B431" s="320"/>
      <c r="C431" s="331"/>
      <c r="D431" s="330"/>
      <c r="E431" s="330"/>
      <c r="F431" s="330"/>
      <c r="G431" s="330"/>
      <c r="H431" s="330"/>
      <c r="I431" s="330"/>
      <c r="J431" s="330"/>
      <c r="K431" s="330"/>
      <c r="L431" s="330"/>
      <c r="M431" s="330"/>
      <c r="N431" s="317"/>
      <c r="O431" s="330"/>
      <c r="P431" s="330"/>
      <c r="Q431" s="330"/>
      <c r="R431" s="330"/>
      <c r="S431" s="330"/>
      <c r="T431" s="330"/>
      <c r="U431" s="330"/>
      <c r="V431" s="330"/>
      <c r="W431" s="330"/>
      <c r="X431" s="330"/>
      <c r="Y431" s="438"/>
      <c r="Z431" s="438"/>
      <c r="AA431" s="438"/>
      <c r="AB431" s="438"/>
      <c r="AC431" s="438"/>
      <c r="AD431" s="438"/>
      <c r="AE431" s="438"/>
      <c r="AF431" s="438"/>
      <c r="AG431" s="438"/>
      <c r="AH431" s="438"/>
      <c r="AI431" s="438"/>
      <c r="AJ431" s="438"/>
      <c r="AK431" s="438"/>
      <c r="AL431" s="438"/>
      <c r="AM431" s="332"/>
    </row>
    <row r="432" spans="1:39" ht="15" outlineLevel="1">
      <c r="A432" s="544">
        <v>9</v>
      </c>
      <c r="B432" s="320" t="s">
        <v>7</v>
      </c>
      <c r="C432" s="317" t="s">
        <v>25</v>
      </c>
      <c r="D432" s="321">
        <v>1304</v>
      </c>
      <c r="E432" s="321">
        <f>+'7-d.  2014'!BA50</f>
        <v>1304.0999999999999</v>
      </c>
      <c r="F432" s="321">
        <f>+'7-d.  2014'!BB50</f>
        <v>1304.0999999999999</v>
      </c>
      <c r="G432" s="321">
        <f>+'7-d.  2014'!BC50</f>
        <v>1304.0999999999999</v>
      </c>
      <c r="H432" s="321">
        <f>+'7-d.  2014'!BD50</f>
        <v>1304.0999999999999</v>
      </c>
      <c r="I432" s="321">
        <f>+'7-d.  2014'!BE50</f>
        <v>1304.0999999999999</v>
      </c>
      <c r="J432" s="321">
        <f>+'7-d.  2014'!BF50</f>
        <v>1304.0999999999999</v>
      </c>
      <c r="K432" s="321">
        <f>+'7-d.  2014'!BG50</f>
        <v>1304.0999999999999</v>
      </c>
      <c r="L432" s="321">
        <f>+'7-d.  2014'!BH50</f>
        <v>1304.0999999999999</v>
      </c>
      <c r="M432" s="321">
        <f>+'7-d.  2014'!BI50</f>
        <v>1304.0999999999999</v>
      </c>
      <c r="N432" s="317"/>
      <c r="O432" s="321"/>
      <c r="P432" s="321"/>
      <c r="Q432" s="321"/>
      <c r="R432" s="321"/>
      <c r="S432" s="321"/>
      <c r="T432" s="321"/>
      <c r="U432" s="321"/>
      <c r="V432" s="321"/>
      <c r="W432" s="321"/>
      <c r="X432" s="321"/>
      <c r="Y432" s="436">
        <v>1</v>
      </c>
      <c r="Z432" s="436"/>
      <c r="AA432" s="436"/>
      <c r="AB432" s="436"/>
      <c r="AC432" s="436"/>
      <c r="AD432" s="436"/>
      <c r="AE432" s="436"/>
      <c r="AF432" s="436"/>
      <c r="AG432" s="436"/>
      <c r="AH432" s="436"/>
      <c r="AI432" s="436"/>
      <c r="AJ432" s="436"/>
      <c r="AK432" s="436"/>
      <c r="AL432" s="436"/>
      <c r="AM432" s="322">
        <f>SUM(Y432:AL432)</f>
        <v>1</v>
      </c>
    </row>
    <row r="433" spans="1:39" ht="15" outlineLevel="1">
      <c r="B433" s="320" t="s">
        <v>262</v>
      </c>
      <c r="C433" s="317" t="s">
        <v>164</v>
      </c>
      <c r="D433" s="321"/>
      <c r="E433" s="321"/>
      <c r="F433" s="321"/>
      <c r="G433" s="321"/>
      <c r="H433" s="321"/>
      <c r="I433" s="321"/>
      <c r="J433" s="321"/>
      <c r="K433" s="321"/>
      <c r="L433" s="321"/>
      <c r="M433" s="321"/>
      <c r="N433" s="317"/>
      <c r="O433" s="321"/>
      <c r="P433" s="321"/>
      <c r="Q433" s="321"/>
      <c r="R433" s="321"/>
      <c r="S433" s="321"/>
      <c r="T433" s="321"/>
      <c r="U433" s="321"/>
      <c r="V433" s="321"/>
      <c r="W433" s="321"/>
      <c r="X433" s="321"/>
      <c r="Y433" s="437">
        <f>Y432</f>
        <v>1</v>
      </c>
      <c r="Z433" s="437">
        <f>Z432</f>
        <v>0</v>
      </c>
      <c r="AA433" s="437">
        <f t="shared" ref="AA433:AL433" si="132">AA432</f>
        <v>0</v>
      </c>
      <c r="AB433" s="437">
        <f t="shared" si="132"/>
        <v>0</v>
      </c>
      <c r="AC433" s="437">
        <f t="shared" si="132"/>
        <v>0</v>
      </c>
      <c r="AD433" s="437">
        <f t="shared" si="132"/>
        <v>0</v>
      </c>
      <c r="AE433" s="437">
        <f t="shared" si="132"/>
        <v>0</v>
      </c>
      <c r="AF433" s="437">
        <f t="shared" si="132"/>
        <v>0</v>
      </c>
      <c r="AG433" s="437">
        <f t="shared" si="132"/>
        <v>0</v>
      </c>
      <c r="AH433" s="437">
        <f t="shared" si="132"/>
        <v>0</v>
      </c>
      <c r="AI433" s="437">
        <f t="shared" si="132"/>
        <v>0</v>
      </c>
      <c r="AJ433" s="437">
        <f t="shared" si="132"/>
        <v>0</v>
      </c>
      <c r="AK433" s="437">
        <f t="shared" si="132"/>
        <v>0</v>
      </c>
      <c r="AL433" s="437">
        <f t="shared" si="132"/>
        <v>0</v>
      </c>
      <c r="AM433" s="323"/>
    </row>
    <row r="434" spans="1:39" ht="15" outlineLevel="1">
      <c r="B434" s="333"/>
      <c r="C434" s="334"/>
      <c r="D434" s="317"/>
      <c r="E434" s="317"/>
      <c r="F434" s="317"/>
      <c r="G434" s="317"/>
      <c r="H434" s="317"/>
      <c r="I434" s="317"/>
      <c r="J434" s="317"/>
      <c r="K434" s="317"/>
      <c r="L434" s="317"/>
      <c r="M434" s="317"/>
      <c r="N434" s="317"/>
      <c r="O434" s="317"/>
      <c r="P434" s="317"/>
      <c r="Q434" s="317"/>
      <c r="R434" s="317"/>
      <c r="S434" s="317"/>
      <c r="T434" s="317"/>
      <c r="U434" s="317"/>
      <c r="V434" s="317"/>
      <c r="W434" s="317"/>
      <c r="X434" s="317"/>
      <c r="Y434" s="438"/>
      <c r="Z434" s="438"/>
      <c r="AA434" s="438"/>
      <c r="AB434" s="438"/>
      <c r="AC434" s="438"/>
      <c r="AD434" s="438"/>
      <c r="AE434" s="438"/>
      <c r="AF434" s="438"/>
      <c r="AG434" s="438"/>
      <c r="AH434" s="438"/>
      <c r="AI434" s="438"/>
      <c r="AJ434" s="438"/>
      <c r="AK434" s="438"/>
      <c r="AL434" s="438"/>
      <c r="AM434" s="332"/>
    </row>
    <row r="435" spans="1:39" ht="15.75" outlineLevel="1">
      <c r="A435" s="545"/>
      <c r="B435" s="314" t="s">
        <v>8</v>
      </c>
      <c r="C435" s="315"/>
      <c r="D435" s="315"/>
      <c r="E435" s="315"/>
      <c r="F435" s="315"/>
      <c r="G435" s="315"/>
      <c r="H435" s="315"/>
      <c r="I435" s="315"/>
      <c r="J435" s="315"/>
      <c r="K435" s="315"/>
      <c r="L435" s="315"/>
      <c r="M435" s="315"/>
      <c r="N435" s="317"/>
      <c r="O435" s="315"/>
      <c r="P435" s="315"/>
      <c r="Q435" s="315"/>
      <c r="R435" s="315"/>
      <c r="S435" s="315"/>
      <c r="T435" s="315"/>
      <c r="U435" s="315"/>
      <c r="V435" s="315"/>
      <c r="W435" s="315"/>
      <c r="X435" s="315"/>
      <c r="Y435" s="440"/>
      <c r="Z435" s="440"/>
      <c r="AA435" s="440"/>
      <c r="AB435" s="440"/>
      <c r="AC435" s="440"/>
      <c r="AD435" s="440"/>
      <c r="AE435" s="440"/>
      <c r="AF435" s="440"/>
      <c r="AG435" s="440"/>
      <c r="AH435" s="440"/>
      <c r="AI435" s="440"/>
      <c r="AJ435" s="440"/>
      <c r="AK435" s="440"/>
      <c r="AL435" s="440"/>
      <c r="AM435" s="318"/>
    </row>
    <row r="436" spans="1:39" ht="15" outlineLevel="1">
      <c r="A436" s="544">
        <v>10</v>
      </c>
      <c r="B436" s="336" t="s">
        <v>22</v>
      </c>
      <c r="C436" s="317" t="s">
        <v>25</v>
      </c>
      <c r="D436" s="321">
        <v>41820981</v>
      </c>
      <c r="E436" s="321">
        <f>+'7-d.  2014'!BA35</f>
        <v>41792521</v>
      </c>
      <c r="F436" s="321">
        <f>+'7-d.  2014'!BB35</f>
        <v>41792521</v>
      </c>
      <c r="G436" s="321">
        <f>+'7-d.  2014'!BC35</f>
        <v>41240745</v>
      </c>
      <c r="H436" s="321">
        <f>+'7-d.  2014'!BD35</f>
        <v>41240745</v>
      </c>
      <c r="I436" s="321">
        <f>+'7-d.  2014'!BE35</f>
        <v>41140977</v>
      </c>
      <c r="J436" s="321">
        <f>+'7-d.  2014'!BF35</f>
        <v>39030198</v>
      </c>
      <c r="K436" s="321">
        <f>+'7-d.  2014'!BG35</f>
        <v>39030198</v>
      </c>
      <c r="L436" s="321">
        <f>+'7-d.  2014'!BH35</f>
        <v>37213808</v>
      </c>
      <c r="M436" s="321">
        <f>+'7-d.  2014'!BI35</f>
        <v>27982620</v>
      </c>
      <c r="N436" s="321">
        <v>12</v>
      </c>
      <c r="O436" s="321">
        <v>6002</v>
      </c>
      <c r="P436" s="321">
        <f>+'7-d.  2014'!V35</f>
        <v>5993.6210000000001</v>
      </c>
      <c r="Q436" s="321">
        <f>+'7-d.  2014'!W35</f>
        <v>5993.6210000000001</v>
      </c>
      <c r="R436" s="321">
        <f>+'7-d.  2014'!X35</f>
        <v>5836.5010000000002</v>
      </c>
      <c r="S436" s="321">
        <f>+'7-d.  2014'!Y35</f>
        <v>5836.5010000000002</v>
      </c>
      <c r="T436" s="321">
        <f>+'7-d.  2014'!Z35</f>
        <v>5808.0940000000001</v>
      </c>
      <c r="U436" s="321">
        <f>+'7-d.  2014'!AA35</f>
        <v>5535.6530000000002</v>
      </c>
      <c r="V436" s="321">
        <f>+'7-d.  2014'!AB35</f>
        <v>5535.6530000000002</v>
      </c>
      <c r="W436" s="321">
        <f>+'7-d.  2014'!AC35</f>
        <v>5234.473</v>
      </c>
      <c r="X436" s="321">
        <f>+'7-d.  2014'!AD35</f>
        <v>4080.2809999999999</v>
      </c>
      <c r="Y436" s="441"/>
      <c r="Z436" s="715">
        <v>0.1</v>
      </c>
      <c r="AA436" s="715">
        <v>0.67</v>
      </c>
      <c r="AB436" s="715">
        <v>0.23</v>
      </c>
      <c r="AC436" s="441">
        <v>0.04</v>
      </c>
      <c r="AD436" s="441"/>
      <c r="AE436" s="441"/>
      <c r="AF436" s="441"/>
      <c r="AG436" s="441"/>
      <c r="AH436" s="441"/>
      <c r="AI436" s="441"/>
      <c r="AJ436" s="441"/>
      <c r="AK436" s="441"/>
      <c r="AL436" s="441"/>
      <c r="AM436" s="322">
        <f>SUM(Y436:AL436)</f>
        <v>1.04</v>
      </c>
    </row>
    <row r="437" spans="1:39" ht="15" outlineLevel="1">
      <c r="B437" s="320" t="s">
        <v>262</v>
      </c>
      <c r="C437" s="317" t="s">
        <v>164</v>
      </c>
      <c r="D437" s="321"/>
      <c r="E437" s="321"/>
      <c r="F437" s="321"/>
      <c r="G437" s="321"/>
      <c r="H437" s="321"/>
      <c r="I437" s="321"/>
      <c r="J437" s="321"/>
      <c r="K437" s="321"/>
      <c r="L437" s="321"/>
      <c r="M437" s="321"/>
      <c r="N437" s="321">
        <f>N436</f>
        <v>12</v>
      </c>
      <c r="O437" s="321"/>
      <c r="P437" s="321"/>
      <c r="Q437" s="321"/>
      <c r="R437" s="321"/>
      <c r="S437" s="321"/>
      <c r="T437" s="321"/>
      <c r="U437" s="321"/>
      <c r="V437" s="321"/>
      <c r="W437" s="321"/>
      <c r="X437" s="321"/>
      <c r="Y437" s="437">
        <f>Y436</f>
        <v>0</v>
      </c>
      <c r="Z437" s="437">
        <f>Z436</f>
        <v>0.1</v>
      </c>
      <c r="AA437" s="437">
        <f t="shared" ref="AA437:AL437" si="133">AA436</f>
        <v>0.67</v>
      </c>
      <c r="AB437" s="437">
        <f t="shared" si="133"/>
        <v>0.23</v>
      </c>
      <c r="AC437" s="437">
        <f t="shared" si="133"/>
        <v>0.04</v>
      </c>
      <c r="AD437" s="437">
        <f t="shared" si="133"/>
        <v>0</v>
      </c>
      <c r="AE437" s="437">
        <f t="shared" si="133"/>
        <v>0</v>
      </c>
      <c r="AF437" s="437">
        <f t="shared" si="133"/>
        <v>0</v>
      </c>
      <c r="AG437" s="437">
        <f t="shared" si="133"/>
        <v>0</v>
      </c>
      <c r="AH437" s="437">
        <f t="shared" si="133"/>
        <v>0</v>
      </c>
      <c r="AI437" s="437">
        <f t="shared" si="133"/>
        <v>0</v>
      </c>
      <c r="AJ437" s="437">
        <f t="shared" si="133"/>
        <v>0</v>
      </c>
      <c r="AK437" s="437">
        <f t="shared" si="133"/>
        <v>0</v>
      </c>
      <c r="AL437" s="437">
        <f t="shared" si="133"/>
        <v>0</v>
      </c>
      <c r="AM437" s="337"/>
    </row>
    <row r="438" spans="1:39" ht="15" outlineLevel="1">
      <c r="B438" s="336"/>
      <c r="C438" s="338"/>
      <c r="D438" s="317"/>
      <c r="E438" s="317"/>
      <c r="F438" s="317"/>
      <c r="G438" s="317"/>
      <c r="H438" s="317"/>
      <c r="I438" s="317"/>
      <c r="J438" s="317"/>
      <c r="K438" s="317"/>
      <c r="L438" s="317"/>
      <c r="M438" s="317"/>
      <c r="N438" s="317"/>
      <c r="O438" s="317"/>
      <c r="P438" s="317"/>
      <c r="Q438" s="317"/>
      <c r="R438" s="317"/>
      <c r="S438" s="317"/>
      <c r="T438" s="317"/>
      <c r="U438" s="317"/>
      <c r="V438" s="317"/>
      <c r="W438" s="317"/>
      <c r="X438" s="317"/>
      <c r="Y438" s="442"/>
      <c r="Z438" s="442"/>
      <c r="AA438" s="442"/>
      <c r="AB438" s="442"/>
      <c r="AC438" s="442"/>
      <c r="AD438" s="442"/>
      <c r="AE438" s="442"/>
      <c r="AF438" s="442"/>
      <c r="AG438" s="442"/>
      <c r="AH438" s="442"/>
      <c r="AI438" s="442"/>
      <c r="AJ438" s="442"/>
      <c r="AK438" s="442"/>
      <c r="AL438" s="442"/>
      <c r="AM438" s="339"/>
    </row>
    <row r="439" spans="1:39" ht="15" outlineLevel="1">
      <c r="A439" s="544">
        <v>11</v>
      </c>
      <c r="B439" s="340" t="s">
        <v>21</v>
      </c>
      <c r="C439" s="317" t="s">
        <v>25</v>
      </c>
      <c r="D439" s="321">
        <v>4679900</v>
      </c>
      <c r="E439" s="321">
        <f>+'7-d.  2014'!BA24</f>
        <v>4579621</v>
      </c>
      <c r="F439" s="321">
        <f>+'7-d.  2014'!BB24</f>
        <v>4449982</v>
      </c>
      <c r="G439" s="321">
        <f>+'7-d.  2014'!BC24</f>
        <v>2705295</v>
      </c>
      <c r="H439" s="321">
        <f>+'7-d.  2014'!BD24</f>
        <v>2705295</v>
      </c>
      <c r="I439" s="321">
        <f>+'7-d.  2014'!BE24</f>
        <v>2705295</v>
      </c>
      <c r="J439" s="321">
        <f>+'7-d.  2014'!BF24</f>
        <v>2705295</v>
      </c>
      <c r="K439" s="321">
        <f>+'7-d.  2014'!BG24</f>
        <v>2705295</v>
      </c>
      <c r="L439" s="321">
        <f>+'7-d.  2014'!BH24</f>
        <v>2705295</v>
      </c>
      <c r="M439" s="321">
        <f>+'7-d.  2014'!BI24</f>
        <v>2705295</v>
      </c>
      <c r="N439" s="321">
        <v>12</v>
      </c>
      <c r="O439" s="321">
        <v>1348</v>
      </c>
      <c r="P439" s="321">
        <f>+'7-d.  2014'!V24</f>
        <v>1321.8019999999999</v>
      </c>
      <c r="Q439" s="321">
        <f>+'7-d.  2014'!W24</f>
        <v>1288.17</v>
      </c>
      <c r="R439" s="321">
        <f>+'7-d.  2014'!X24</f>
        <v>743.65509999999995</v>
      </c>
      <c r="S439" s="321">
        <f>+'7-d.  2014'!Y24</f>
        <v>743.65509999999995</v>
      </c>
      <c r="T439" s="321">
        <f>+'7-d.  2014'!Z24</f>
        <v>743.65509999999995</v>
      </c>
      <c r="U439" s="321">
        <f>+'7-d.  2014'!AA24</f>
        <v>743.65509999999995</v>
      </c>
      <c r="V439" s="321">
        <f>+'7-d.  2014'!AB24</f>
        <v>743.65509999999995</v>
      </c>
      <c r="W439" s="321">
        <f>+'7-d.  2014'!AC24</f>
        <v>743.65509999999995</v>
      </c>
      <c r="X439" s="321">
        <f>+'7-d.  2014'!AD24</f>
        <v>743.65509999999995</v>
      </c>
      <c r="Y439" s="441"/>
      <c r="Z439" s="495">
        <v>1</v>
      </c>
      <c r="AA439" s="441"/>
      <c r="AB439" s="441"/>
      <c r="AC439" s="441"/>
      <c r="AD439" s="441"/>
      <c r="AE439" s="441"/>
      <c r="AF439" s="441"/>
      <c r="AG439" s="441"/>
      <c r="AH439" s="441"/>
      <c r="AI439" s="441"/>
      <c r="AJ439" s="441"/>
      <c r="AK439" s="441"/>
      <c r="AL439" s="441"/>
      <c r="AM439" s="322">
        <f>SUM(Y439:AL439)</f>
        <v>1</v>
      </c>
    </row>
    <row r="440" spans="1:39" ht="15" outlineLevel="1">
      <c r="B440" s="320" t="s">
        <v>262</v>
      </c>
      <c r="C440" s="317" t="s">
        <v>164</v>
      </c>
      <c r="D440" s="321"/>
      <c r="E440" s="321"/>
      <c r="F440" s="321"/>
      <c r="G440" s="321"/>
      <c r="H440" s="321"/>
      <c r="I440" s="321"/>
      <c r="J440" s="321"/>
      <c r="K440" s="321"/>
      <c r="L440" s="321"/>
      <c r="M440" s="321"/>
      <c r="N440" s="321">
        <f>N439</f>
        <v>12</v>
      </c>
      <c r="O440" s="321"/>
      <c r="P440" s="321"/>
      <c r="Q440" s="321"/>
      <c r="R440" s="321"/>
      <c r="S440" s="321"/>
      <c r="T440" s="321"/>
      <c r="U440" s="321"/>
      <c r="V440" s="321"/>
      <c r="W440" s="321"/>
      <c r="X440" s="321"/>
      <c r="Y440" s="437">
        <f>Y439</f>
        <v>0</v>
      </c>
      <c r="Z440" s="437">
        <f>Z439</f>
        <v>1</v>
      </c>
      <c r="AA440" s="437">
        <f t="shared" ref="AA440:AL440" si="134">AA439</f>
        <v>0</v>
      </c>
      <c r="AB440" s="437">
        <f t="shared" si="134"/>
        <v>0</v>
      </c>
      <c r="AC440" s="437">
        <f t="shared" si="134"/>
        <v>0</v>
      </c>
      <c r="AD440" s="437">
        <f t="shared" si="134"/>
        <v>0</v>
      </c>
      <c r="AE440" s="437">
        <f t="shared" si="134"/>
        <v>0</v>
      </c>
      <c r="AF440" s="437">
        <f t="shared" si="134"/>
        <v>0</v>
      </c>
      <c r="AG440" s="437">
        <f t="shared" si="134"/>
        <v>0</v>
      </c>
      <c r="AH440" s="437">
        <f t="shared" si="134"/>
        <v>0</v>
      </c>
      <c r="AI440" s="437">
        <f t="shared" si="134"/>
        <v>0</v>
      </c>
      <c r="AJ440" s="437">
        <f t="shared" si="134"/>
        <v>0</v>
      </c>
      <c r="AK440" s="437">
        <f t="shared" si="134"/>
        <v>0</v>
      </c>
      <c r="AL440" s="437">
        <f t="shared" si="134"/>
        <v>0</v>
      </c>
      <c r="AM440" s="337"/>
    </row>
    <row r="441" spans="1:39" ht="15" outlineLevel="1">
      <c r="B441" s="340"/>
      <c r="C441" s="338"/>
      <c r="D441" s="317"/>
      <c r="E441" s="317"/>
      <c r="F441" s="317"/>
      <c r="G441" s="317"/>
      <c r="H441" s="317"/>
      <c r="I441" s="317"/>
      <c r="J441" s="317"/>
      <c r="K441" s="317"/>
      <c r="L441" s="317"/>
      <c r="M441" s="317"/>
      <c r="N441" s="317"/>
      <c r="O441" s="317"/>
      <c r="P441" s="317"/>
      <c r="Q441" s="317"/>
      <c r="R441" s="317"/>
      <c r="S441" s="317"/>
      <c r="T441" s="317"/>
      <c r="U441" s="317"/>
      <c r="V441" s="317"/>
      <c r="W441" s="317"/>
      <c r="X441" s="317"/>
      <c r="Y441" s="442"/>
      <c r="Z441" s="443"/>
      <c r="AA441" s="442"/>
      <c r="AB441" s="442"/>
      <c r="AC441" s="442"/>
      <c r="AD441" s="442"/>
      <c r="AE441" s="442"/>
      <c r="AF441" s="442"/>
      <c r="AG441" s="442"/>
      <c r="AH441" s="442"/>
      <c r="AI441" s="442"/>
      <c r="AJ441" s="442"/>
      <c r="AK441" s="442"/>
      <c r="AL441" s="442"/>
      <c r="AM441" s="339"/>
    </row>
    <row r="442" spans="1:39" ht="15" outlineLevel="1">
      <c r="A442" s="544">
        <v>12</v>
      </c>
      <c r="B442" s="340" t="s">
        <v>23</v>
      </c>
      <c r="C442" s="317" t="s">
        <v>25</v>
      </c>
      <c r="D442" s="321"/>
      <c r="E442" s="321"/>
      <c r="F442" s="321"/>
      <c r="G442" s="321"/>
      <c r="H442" s="321"/>
      <c r="I442" s="321"/>
      <c r="J442" s="321"/>
      <c r="K442" s="321"/>
      <c r="L442" s="321"/>
      <c r="M442" s="321"/>
      <c r="N442" s="321">
        <v>3</v>
      </c>
      <c r="O442" s="321"/>
      <c r="P442" s="321"/>
      <c r="Q442" s="321"/>
      <c r="R442" s="321"/>
      <c r="S442" s="321"/>
      <c r="T442" s="321"/>
      <c r="U442" s="321"/>
      <c r="V442" s="321"/>
      <c r="W442" s="321"/>
      <c r="X442" s="321"/>
      <c r="Y442" s="441"/>
      <c r="Z442" s="441"/>
      <c r="AA442" s="495"/>
      <c r="AB442" s="441"/>
      <c r="AC442" s="441"/>
      <c r="AD442" s="441"/>
      <c r="AE442" s="441"/>
      <c r="AF442" s="441"/>
      <c r="AG442" s="441"/>
      <c r="AH442" s="441"/>
      <c r="AI442" s="441"/>
      <c r="AJ442" s="441"/>
      <c r="AK442" s="441"/>
      <c r="AL442" s="441"/>
      <c r="AM442" s="322">
        <f>SUM(Y442:AL442)</f>
        <v>0</v>
      </c>
    </row>
    <row r="443" spans="1:39" ht="15" outlineLevel="1">
      <c r="B443" s="320" t="s">
        <v>262</v>
      </c>
      <c r="C443" s="317" t="s">
        <v>164</v>
      </c>
      <c r="D443" s="321"/>
      <c r="E443" s="321"/>
      <c r="F443" s="321"/>
      <c r="G443" s="321"/>
      <c r="H443" s="321"/>
      <c r="I443" s="321"/>
      <c r="J443" s="321"/>
      <c r="K443" s="321"/>
      <c r="L443" s="321"/>
      <c r="M443" s="321"/>
      <c r="N443" s="321">
        <f>N442</f>
        <v>3</v>
      </c>
      <c r="O443" s="321"/>
      <c r="P443" s="321"/>
      <c r="Q443" s="321"/>
      <c r="R443" s="321"/>
      <c r="S443" s="321"/>
      <c r="T443" s="321"/>
      <c r="U443" s="321"/>
      <c r="V443" s="321"/>
      <c r="W443" s="321"/>
      <c r="X443" s="321"/>
      <c r="Y443" s="437">
        <f>Y442</f>
        <v>0</v>
      </c>
      <c r="Z443" s="437">
        <f>Z442</f>
        <v>0</v>
      </c>
      <c r="AA443" s="437">
        <f>AA442</f>
        <v>0</v>
      </c>
      <c r="AB443" s="437">
        <f t="shared" ref="AB443:AL443" si="135">AB442</f>
        <v>0</v>
      </c>
      <c r="AC443" s="437">
        <f t="shared" si="135"/>
        <v>0</v>
      </c>
      <c r="AD443" s="437">
        <f t="shared" si="135"/>
        <v>0</v>
      </c>
      <c r="AE443" s="437">
        <f t="shared" si="135"/>
        <v>0</v>
      </c>
      <c r="AF443" s="437">
        <f t="shared" si="135"/>
        <v>0</v>
      </c>
      <c r="AG443" s="437">
        <f t="shared" si="135"/>
        <v>0</v>
      </c>
      <c r="AH443" s="437">
        <f t="shared" si="135"/>
        <v>0</v>
      </c>
      <c r="AI443" s="437">
        <f t="shared" si="135"/>
        <v>0</v>
      </c>
      <c r="AJ443" s="437">
        <f t="shared" si="135"/>
        <v>0</v>
      </c>
      <c r="AK443" s="437">
        <f t="shared" si="135"/>
        <v>0</v>
      </c>
      <c r="AL443" s="437">
        <f t="shared" si="135"/>
        <v>0</v>
      </c>
      <c r="AM443" s="337"/>
    </row>
    <row r="444" spans="1:39" ht="15" outlineLevel="1">
      <c r="B444" s="340"/>
      <c r="C444" s="338"/>
      <c r="D444" s="342"/>
      <c r="E444" s="342"/>
      <c r="F444" s="342"/>
      <c r="G444" s="342"/>
      <c r="H444" s="342"/>
      <c r="I444" s="342"/>
      <c r="J444" s="342"/>
      <c r="K444" s="342"/>
      <c r="L444" s="342"/>
      <c r="M444" s="342"/>
      <c r="N444" s="317"/>
      <c r="O444" s="342"/>
      <c r="P444" s="342"/>
      <c r="Q444" s="342"/>
      <c r="R444" s="342"/>
      <c r="S444" s="342"/>
      <c r="T444" s="342"/>
      <c r="U444" s="342"/>
      <c r="V444" s="342"/>
      <c r="W444" s="342"/>
      <c r="X444" s="342"/>
      <c r="Y444" s="442"/>
      <c r="Z444" s="443"/>
      <c r="AA444" s="442"/>
      <c r="AB444" s="442"/>
      <c r="AC444" s="442"/>
      <c r="AD444" s="442"/>
      <c r="AE444" s="442"/>
      <c r="AF444" s="442"/>
      <c r="AG444" s="442"/>
      <c r="AH444" s="442"/>
      <c r="AI444" s="442"/>
      <c r="AJ444" s="442"/>
      <c r="AK444" s="442"/>
      <c r="AL444" s="442"/>
      <c r="AM444" s="339"/>
    </row>
    <row r="445" spans="1:39" ht="15" outlineLevel="1">
      <c r="A445" s="544">
        <v>13</v>
      </c>
      <c r="B445" s="340" t="s">
        <v>24</v>
      </c>
      <c r="C445" s="317" t="s">
        <v>25</v>
      </c>
      <c r="D445" s="321">
        <v>204720</v>
      </c>
      <c r="E445" s="321">
        <f>+'7-d.  2014'!BA32</f>
        <v>204719.6</v>
      </c>
      <c r="F445" s="321">
        <f>+'7-d.  2014'!BB32</f>
        <v>204719.6</v>
      </c>
      <c r="G445" s="321">
        <f>+'7-d.  2014'!BC32</f>
        <v>204719.6</v>
      </c>
      <c r="H445" s="321">
        <f>+'7-d.  2014'!BD32</f>
        <v>204719.6</v>
      </c>
      <c r="I445" s="321">
        <f>+'7-d.  2014'!BE32</f>
        <v>204719.6</v>
      </c>
      <c r="J445" s="321">
        <f>+'7-d.  2014'!BF32</f>
        <v>204719.6</v>
      </c>
      <c r="K445" s="321">
        <f>+'7-d.  2014'!BG32</f>
        <v>204719.6</v>
      </c>
      <c r="L445" s="321">
        <f>+'7-d.  2014'!BH32</f>
        <v>175529.5</v>
      </c>
      <c r="M445" s="321">
        <f>+'7-d.  2014'!BI32</f>
        <v>175529.5</v>
      </c>
      <c r="N445" s="321">
        <v>12</v>
      </c>
      <c r="O445" s="321">
        <v>120</v>
      </c>
      <c r="P445" s="321">
        <f>+'7-d.  2014'!V32</f>
        <v>120.24890000000001</v>
      </c>
      <c r="Q445" s="321">
        <f>+'7-d.  2014'!W32</f>
        <v>120.24890000000001</v>
      </c>
      <c r="R445" s="321">
        <f>+'7-d.  2014'!X32</f>
        <v>120.24890000000001</v>
      </c>
      <c r="S445" s="321">
        <f>+'7-d.  2014'!Y32</f>
        <v>120.24890000000001</v>
      </c>
      <c r="T445" s="321">
        <f>+'7-d.  2014'!Z32</f>
        <v>120.24890000000001</v>
      </c>
      <c r="U445" s="321">
        <f>+'7-d.  2014'!AA32</f>
        <v>120.24890000000001</v>
      </c>
      <c r="V445" s="321">
        <f>+'7-d.  2014'!AB32</f>
        <v>120.24890000000001</v>
      </c>
      <c r="W445" s="321">
        <f>+'7-d.  2014'!AC32</f>
        <v>110.4113</v>
      </c>
      <c r="X445" s="321">
        <f>+'7-d.  2014'!AD32</f>
        <v>110.4113</v>
      </c>
      <c r="Y445" s="441"/>
      <c r="Z445" s="441">
        <v>0.73</v>
      </c>
      <c r="AA445" s="441">
        <v>0.11</v>
      </c>
      <c r="AB445" s="441">
        <v>0</v>
      </c>
      <c r="AC445" s="441">
        <v>0.09</v>
      </c>
      <c r="AD445" s="441"/>
      <c r="AE445" s="441"/>
      <c r="AF445" s="441"/>
      <c r="AG445" s="441"/>
      <c r="AH445" s="441"/>
      <c r="AI445" s="441"/>
      <c r="AJ445" s="441"/>
      <c r="AK445" s="441"/>
      <c r="AL445" s="441"/>
      <c r="AM445" s="322">
        <f>SUM(Y445:AL445)</f>
        <v>0.92999999999999994</v>
      </c>
    </row>
    <row r="446" spans="1:39" ht="15" outlineLevel="1">
      <c r="B446" s="320" t="s">
        <v>262</v>
      </c>
      <c r="C446" s="317" t="s">
        <v>164</v>
      </c>
      <c r="D446" s="321"/>
      <c r="E446" s="321"/>
      <c r="F446" s="321"/>
      <c r="G446" s="321"/>
      <c r="H446" s="321"/>
      <c r="I446" s="321"/>
      <c r="J446" s="321"/>
      <c r="K446" s="321"/>
      <c r="L446" s="321"/>
      <c r="M446" s="321"/>
      <c r="N446" s="321">
        <f>N445</f>
        <v>12</v>
      </c>
      <c r="O446" s="321"/>
      <c r="P446" s="321"/>
      <c r="Q446" s="321"/>
      <c r="R446" s="321"/>
      <c r="S446" s="321"/>
      <c r="T446" s="321"/>
      <c r="U446" s="321"/>
      <c r="V446" s="321"/>
      <c r="W446" s="321"/>
      <c r="X446" s="321"/>
      <c r="Y446" s="437">
        <f>Y445</f>
        <v>0</v>
      </c>
      <c r="Z446" s="437">
        <f>Z445</f>
        <v>0.73</v>
      </c>
      <c r="AA446" s="437">
        <f>AA445</f>
        <v>0.11</v>
      </c>
      <c r="AB446" s="437">
        <f t="shared" ref="AB446:AL446" si="136">AB445</f>
        <v>0</v>
      </c>
      <c r="AC446" s="437">
        <f t="shared" si="136"/>
        <v>0.09</v>
      </c>
      <c r="AD446" s="437">
        <f t="shared" si="136"/>
        <v>0</v>
      </c>
      <c r="AE446" s="437">
        <f t="shared" si="136"/>
        <v>0</v>
      </c>
      <c r="AF446" s="437">
        <f t="shared" si="136"/>
        <v>0</v>
      </c>
      <c r="AG446" s="437">
        <f t="shared" si="136"/>
        <v>0</v>
      </c>
      <c r="AH446" s="437">
        <f t="shared" si="136"/>
        <v>0</v>
      </c>
      <c r="AI446" s="437">
        <f t="shared" si="136"/>
        <v>0</v>
      </c>
      <c r="AJ446" s="437">
        <f t="shared" si="136"/>
        <v>0</v>
      </c>
      <c r="AK446" s="437">
        <f t="shared" si="136"/>
        <v>0</v>
      </c>
      <c r="AL446" s="437">
        <f t="shared" si="136"/>
        <v>0</v>
      </c>
      <c r="AM446" s="337"/>
    </row>
    <row r="447" spans="1:39" ht="15" outlineLevel="1">
      <c r="B447" s="340"/>
      <c r="C447" s="338"/>
      <c r="D447" s="342"/>
      <c r="E447" s="342"/>
      <c r="F447" s="342"/>
      <c r="G447" s="342"/>
      <c r="H447" s="342"/>
      <c r="I447" s="342"/>
      <c r="J447" s="342"/>
      <c r="K447" s="342"/>
      <c r="L447" s="342"/>
      <c r="M447" s="342"/>
      <c r="N447" s="317"/>
      <c r="O447" s="342"/>
      <c r="P447" s="342"/>
      <c r="Q447" s="342"/>
      <c r="R447" s="342"/>
      <c r="S447" s="342"/>
      <c r="T447" s="342"/>
      <c r="U447" s="342"/>
      <c r="V447" s="342"/>
      <c r="W447" s="342"/>
      <c r="X447" s="342"/>
      <c r="Y447" s="442"/>
      <c r="Z447" s="442"/>
      <c r="AA447" s="442"/>
      <c r="AB447" s="442"/>
      <c r="AC447" s="442"/>
      <c r="AD447" s="442"/>
      <c r="AE447" s="442"/>
      <c r="AF447" s="442"/>
      <c r="AG447" s="442"/>
      <c r="AH447" s="442"/>
      <c r="AI447" s="442"/>
      <c r="AJ447" s="442"/>
      <c r="AK447" s="442"/>
      <c r="AL447" s="442"/>
      <c r="AM447" s="339"/>
    </row>
    <row r="448" spans="1:39" ht="15" outlineLevel="1">
      <c r="A448" s="544">
        <v>14</v>
      </c>
      <c r="B448" s="340" t="s">
        <v>20</v>
      </c>
      <c r="C448" s="317" t="s">
        <v>25</v>
      </c>
      <c r="D448" s="321">
        <v>4177508</v>
      </c>
      <c r="E448" s="321">
        <f>+'7-d.  2014'!BA30</f>
        <v>4177508</v>
      </c>
      <c r="F448" s="321">
        <f>+'7-d.  2014'!BB30</f>
        <v>4177508</v>
      </c>
      <c r="G448" s="321">
        <f>+'7-d.  2014'!BC30</f>
        <v>4177508</v>
      </c>
      <c r="H448" s="321">
        <f>+'7-d.  2014'!BD30</f>
        <v>0</v>
      </c>
      <c r="I448" s="321">
        <f>+'7-d.  2014'!BE30</f>
        <v>0</v>
      </c>
      <c r="J448" s="321">
        <f>+'7-d.  2014'!BF30</f>
        <v>0</v>
      </c>
      <c r="K448" s="321">
        <f>+'7-d.  2014'!BG30</f>
        <v>0</v>
      </c>
      <c r="L448" s="321">
        <f>+'7-d.  2014'!BH30</f>
        <v>0</v>
      </c>
      <c r="M448" s="321">
        <f>+'7-d.  2014'!BI30</f>
        <v>0</v>
      </c>
      <c r="N448" s="321">
        <v>12</v>
      </c>
      <c r="O448" s="321">
        <v>855</v>
      </c>
      <c r="P448" s="321">
        <f>+'7-d.  2014'!V30</f>
        <v>855.48360000000002</v>
      </c>
      <c r="Q448" s="321">
        <f>+'7-d.  2014'!W30</f>
        <v>855.48360000000002</v>
      </c>
      <c r="R448" s="321">
        <f>+'7-d.  2014'!X30</f>
        <v>855.48360000000002</v>
      </c>
      <c r="S448" s="321">
        <f>+'7-d.  2014'!Y30</f>
        <v>0</v>
      </c>
      <c r="T448" s="321">
        <f>+'7-d.  2014'!Z30</f>
        <v>0</v>
      </c>
      <c r="U448" s="321">
        <f>+'7-d.  2014'!AA30</f>
        <v>0</v>
      </c>
      <c r="V448" s="321">
        <f>+'7-d.  2014'!AB30</f>
        <v>0</v>
      </c>
      <c r="W448" s="321">
        <f>+'7-d.  2014'!AC30</f>
        <v>0</v>
      </c>
      <c r="X448" s="321">
        <f>+'7-d.  2014'!AD30</f>
        <v>0</v>
      </c>
      <c r="Y448" s="441"/>
      <c r="Z448" s="441">
        <v>0.19</v>
      </c>
      <c r="AA448" s="715">
        <v>0.6</v>
      </c>
      <c r="AB448" s="441">
        <v>0.21</v>
      </c>
      <c r="AC448" s="441"/>
      <c r="AD448" s="441"/>
      <c r="AE448" s="441"/>
      <c r="AF448" s="441"/>
      <c r="AG448" s="441"/>
      <c r="AH448" s="441"/>
      <c r="AI448" s="441"/>
      <c r="AJ448" s="441"/>
      <c r="AK448" s="441"/>
      <c r="AL448" s="441"/>
      <c r="AM448" s="322">
        <f>SUM(Y448:AL448)</f>
        <v>1</v>
      </c>
    </row>
    <row r="449" spans="1:39" ht="15" outlineLevel="1">
      <c r="B449" s="320" t="s">
        <v>262</v>
      </c>
      <c r="C449" s="317" t="s">
        <v>164</v>
      </c>
      <c r="D449" s="321"/>
      <c r="E449" s="321"/>
      <c r="F449" s="321"/>
      <c r="G449" s="321"/>
      <c r="H449" s="321"/>
      <c r="I449" s="321"/>
      <c r="J449" s="321"/>
      <c r="K449" s="321"/>
      <c r="L449" s="321"/>
      <c r="M449" s="321"/>
      <c r="N449" s="321">
        <f>N448</f>
        <v>12</v>
      </c>
      <c r="O449" s="321"/>
      <c r="P449" s="321"/>
      <c r="Q449" s="321"/>
      <c r="R449" s="321"/>
      <c r="S449" s="321"/>
      <c r="T449" s="321"/>
      <c r="U449" s="321"/>
      <c r="V449" s="321"/>
      <c r="W449" s="321"/>
      <c r="X449" s="321"/>
      <c r="Y449" s="437">
        <f>Y448</f>
        <v>0</v>
      </c>
      <c r="Z449" s="437">
        <f>Z448</f>
        <v>0.19</v>
      </c>
      <c r="AA449" s="437">
        <f t="shared" ref="AA449:AL449" si="137">AA448</f>
        <v>0.6</v>
      </c>
      <c r="AB449" s="437">
        <f t="shared" si="137"/>
        <v>0.21</v>
      </c>
      <c r="AC449" s="437">
        <f t="shared" si="137"/>
        <v>0</v>
      </c>
      <c r="AD449" s="437">
        <f t="shared" si="137"/>
        <v>0</v>
      </c>
      <c r="AE449" s="437">
        <f t="shared" si="137"/>
        <v>0</v>
      </c>
      <c r="AF449" s="437">
        <f t="shared" si="137"/>
        <v>0</v>
      </c>
      <c r="AG449" s="437">
        <f t="shared" si="137"/>
        <v>0</v>
      </c>
      <c r="AH449" s="437">
        <f t="shared" si="137"/>
        <v>0</v>
      </c>
      <c r="AI449" s="437">
        <f t="shared" si="137"/>
        <v>0</v>
      </c>
      <c r="AJ449" s="437">
        <f t="shared" si="137"/>
        <v>0</v>
      </c>
      <c r="AK449" s="437">
        <f t="shared" si="137"/>
        <v>0</v>
      </c>
      <c r="AL449" s="437">
        <f t="shared" si="137"/>
        <v>0</v>
      </c>
      <c r="AM449" s="337"/>
    </row>
    <row r="450" spans="1:39" ht="15" outlineLevel="1">
      <c r="B450" s="340"/>
      <c r="C450" s="338"/>
      <c r="D450" s="342"/>
      <c r="E450" s="342"/>
      <c r="F450" s="342"/>
      <c r="G450" s="342"/>
      <c r="H450" s="342"/>
      <c r="I450" s="342"/>
      <c r="J450" s="342"/>
      <c r="K450" s="342"/>
      <c r="L450" s="342"/>
      <c r="M450" s="342"/>
      <c r="N450" s="317"/>
      <c r="O450" s="342"/>
      <c r="P450" s="342"/>
      <c r="Q450" s="342"/>
      <c r="R450" s="342"/>
      <c r="S450" s="342"/>
      <c r="T450" s="342"/>
      <c r="U450" s="342"/>
      <c r="V450" s="342"/>
      <c r="W450" s="342"/>
      <c r="X450" s="342"/>
      <c r="Y450" s="442"/>
      <c r="Z450" s="443"/>
      <c r="AA450" s="442"/>
      <c r="AB450" s="442"/>
      <c r="AC450" s="442"/>
      <c r="AD450" s="442"/>
      <c r="AE450" s="442"/>
      <c r="AF450" s="442"/>
      <c r="AG450" s="442"/>
      <c r="AH450" s="442"/>
      <c r="AI450" s="442"/>
      <c r="AJ450" s="442"/>
      <c r="AK450" s="442"/>
      <c r="AL450" s="442"/>
      <c r="AM450" s="339"/>
    </row>
    <row r="451" spans="1:39" s="309" customFormat="1" ht="15" outlineLevel="1">
      <c r="A451" s="544">
        <v>15</v>
      </c>
      <c r="B451" s="340" t="s">
        <v>499</v>
      </c>
      <c r="C451" s="317" t="s">
        <v>25</v>
      </c>
      <c r="D451" s="321"/>
      <c r="E451" s="321"/>
      <c r="F451" s="321"/>
      <c r="G451" s="321"/>
      <c r="H451" s="321"/>
      <c r="I451" s="321"/>
      <c r="J451" s="321"/>
      <c r="K451" s="321"/>
      <c r="L451" s="321"/>
      <c r="M451" s="321"/>
      <c r="N451" s="317"/>
      <c r="O451" s="321">
        <v>243</v>
      </c>
      <c r="P451" s="321"/>
      <c r="Q451" s="321"/>
      <c r="R451" s="321"/>
      <c r="S451" s="321"/>
      <c r="T451" s="321"/>
      <c r="U451" s="321"/>
      <c r="V451" s="321"/>
      <c r="W451" s="321"/>
      <c r="X451" s="321"/>
      <c r="Y451" s="441"/>
      <c r="Z451" s="441">
        <v>1</v>
      </c>
      <c r="AA451" s="441"/>
      <c r="AB451" s="441"/>
      <c r="AC451" s="441"/>
      <c r="AD451" s="441"/>
      <c r="AE451" s="441"/>
      <c r="AF451" s="441"/>
      <c r="AG451" s="441"/>
      <c r="AH451" s="441"/>
      <c r="AI451" s="441"/>
      <c r="AJ451" s="441"/>
      <c r="AK451" s="441"/>
      <c r="AL451" s="441"/>
      <c r="AM451" s="322">
        <f>SUM(Y451:AL451)</f>
        <v>1</v>
      </c>
    </row>
    <row r="452" spans="1:39" s="309" customFormat="1" ht="15" outlineLevel="1">
      <c r="A452" s="544"/>
      <c r="B452" s="340" t="s">
        <v>262</v>
      </c>
      <c r="C452" s="317" t="s">
        <v>164</v>
      </c>
      <c r="D452" s="321"/>
      <c r="E452" s="321"/>
      <c r="F452" s="321"/>
      <c r="G452" s="321"/>
      <c r="H452" s="321"/>
      <c r="I452" s="321"/>
      <c r="J452" s="321"/>
      <c r="K452" s="321"/>
      <c r="L452" s="321"/>
      <c r="M452" s="321"/>
      <c r="N452" s="317"/>
      <c r="O452" s="321"/>
      <c r="P452" s="321"/>
      <c r="Q452" s="321"/>
      <c r="R452" s="321"/>
      <c r="S452" s="321"/>
      <c r="T452" s="321"/>
      <c r="U452" s="321"/>
      <c r="V452" s="321"/>
      <c r="W452" s="321"/>
      <c r="X452" s="321"/>
      <c r="Y452" s="437">
        <f>Y451</f>
        <v>0</v>
      </c>
      <c r="Z452" s="437">
        <f>Z451</f>
        <v>1</v>
      </c>
      <c r="AA452" s="437">
        <f t="shared" ref="AA452:AL452" si="138">AA451</f>
        <v>0</v>
      </c>
      <c r="AB452" s="437">
        <f t="shared" si="138"/>
        <v>0</v>
      </c>
      <c r="AC452" s="437">
        <f t="shared" si="138"/>
        <v>0</v>
      </c>
      <c r="AD452" s="437">
        <f t="shared" si="138"/>
        <v>0</v>
      </c>
      <c r="AE452" s="437">
        <f t="shared" si="138"/>
        <v>0</v>
      </c>
      <c r="AF452" s="437">
        <f t="shared" si="138"/>
        <v>0</v>
      </c>
      <c r="AG452" s="437">
        <f t="shared" si="138"/>
        <v>0</v>
      </c>
      <c r="AH452" s="437">
        <f t="shared" si="138"/>
        <v>0</v>
      </c>
      <c r="AI452" s="437">
        <f t="shared" si="138"/>
        <v>0</v>
      </c>
      <c r="AJ452" s="437">
        <f t="shared" si="138"/>
        <v>0</v>
      </c>
      <c r="AK452" s="437">
        <f t="shared" si="138"/>
        <v>0</v>
      </c>
      <c r="AL452" s="437">
        <f t="shared" si="138"/>
        <v>0</v>
      </c>
      <c r="AM452" s="337"/>
    </row>
    <row r="453" spans="1:39" s="309" customFormat="1" ht="15" outlineLevel="1">
      <c r="A453" s="544"/>
      <c r="B453" s="340"/>
      <c r="C453" s="338"/>
      <c r="D453" s="342"/>
      <c r="E453" s="342"/>
      <c r="F453" s="342"/>
      <c r="G453" s="342"/>
      <c r="H453" s="342"/>
      <c r="I453" s="342"/>
      <c r="J453" s="342"/>
      <c r="K453" s="342"/>
      <c r="L453" s="342"/>
      <c r="M453" s="342"/>
      <c r="N453" s="317"/>
      <c r="O453" s="342"/>
      <c r="P453" s="342"/>
      <c r="Q453" s="342"/>
      <c r="R453" s="342"/>
      <c r="S453" s="342"/>
      <c r="T453" s="342"/>
      <c r="U453" s="342"/>
      <c r="V453" s="342"/>
      <c r="W453" s="342"/>
      <c r="X453" s="342"/>
      <c r="Y453" s="444"/>
      <c r="Z453" s="442"/>
      <c r="AA453" s="442"/>
      <c r="AB453" s="442"/>
      <c r="AC453" s="442"/>
      <c r="AD453" s="442"/>
      <c r="AE453" s="442"/>
      <c r="AF453" s="442"/>
      <c r="AG453" s="442"/>
      <c r="AH453" s="442"/>
      <c r="AI453" s="442"/>
      <c r="AJ453" s="442"/>
      <c r="AK453" s="442"/>
      <c r="AL453" s="442"/>
      <c r="AM453" s="339"/>
    </row>
    <row r="454" spans="1:39" s="309" customFormat="1" ht="30" outlineLevel="1">
      <c r="A454" s="544">
        <v>16</v>
      </c>
      <c r="B454" s="340" t="s">
        <v>500</v>
      </c>
      <c r="C454" s="317" t="s">
        <v>25</v>
      </c>
      <c r="D454" s="321"/>
      <c r="E454" s="321"/>
      <c r="F454" s="321"/>
      <c r="G454" s="321"/>
      <c r="H454" s="321"/>
      <c r="I454" s="321"/>
      <c r="J454" s="321"/>
      <c r="K454" s="321"/>
      <c r="L454" s="321"/>
      <c r="M454" s="321"/>
      <c r="N454" s="317"/>
      <c r="O454" s="321"/>
      <c r="P454" s="321"/>
      <c r="Q454" s="321"/>
      <c r="R454" s="321"/>
      <c r="S454" s="321"/>
      <c r="T454" s="321"/>
      <c r="U454" s="321"/>
      <c r="V454" s="321"/>
      <c r="W454" s="321"/>
      <c r="X454" s="321"/>
      <c r="Y454" s="441"/>
      <c r="Z454" s="441"/>
      <c r="AA454" s="441"/>
      <c r="AB454" s="441"/>
      <c r="AC454" s="441"/>
      <c r="AD454" s="441"/>
      <c r="AE454" s="441"/>
      <c r="AF454" s="441"/>
      <c r="AG454" s="441"/>
      <c r="AH454" s="441"/>
      <c r="AI454" s="441"/>
      <c r="AJ454" s="441"/>
      <c r="AK454" s="441"/>
      <c r="AL454" s="441"/>
      <c r="AM454" s="322">
        <f>SUM(Y454:AL454)</f>
        <v>0</v>
      </c>
    </row>
    <row r="455" spans="1:39" s="309" customFormat="1" ht="15" outlineLevel="1">
      <c r="A455" s="544"/>
      <c r="B455" s="340" t="s">
        <v>262</v>
      </c>
      <c r="C455" s="317" t="s">
        <v>164</v>
      </c>
      <c r="D455" s="321"/>
      <c r="E455" s="321"/>
      <c r="F455" s="321"/>
      <c r="G455" s="321"/>
      <c r="H455" s="321"/>
      <c r="I455" s="321"/>
      <c r="J455" s="321"/>
      <c r="K455" s="321"/>
      <c r="L455" s="321"/>
      <c r="M455" s="321"/>
      <c r="N455" s="317"/>
      <c r="O455" s="321"/>
      <c r="P455" s="321"/>
      <c r="Q455" s="321"/>
      <c r="R455" s="321"/>
      <c r="S455" s="321"/>
      <c r="T455" s="321"/>
      <c r="U455" s="321"/>
      <c r="V455" s="321"/>
      <c r="W455" s="321"/>
      <c r="X455" s="321"/>
      <c r="Y455" s="437">
        <f>Y454</f>
        <v>0</v>
      </c>
      <c r="Z455" s="437">
        <f>Z454</f>
        <v>0</v>
      </c>
      <c r="AA455" s="437">
        <f t="shared" ref="AA455:AL455" si="139">AA454</f>
        <v>0</v>
      </c>
      <c r="AB455" s="437">
        <f t="shared" si="139"/>
        <v>0</v>
      </c>
      <c r="AC455" s="437">
        <f t="shared" si="139"/>
        <v>0</v>
      </c>
      <c r="AD455" s="437">
        <f t="shared" si="139"/>
        <v>0</v>
      </c>
      <c r="AE455" s="437">
        <f t="shared" si="139"/>
        <v>0</v>
      </c>
      <c r="AF455" s="437">
        <f t="shared" si="139"/>
        <v>0</v>
      </c>
      <c r="AG455" s="437">
        <f t="shared" si="139"/>
        <v>0</v>
      </c>
      <c r="AH455" s="437">
        <f t="shared" si="139"/>
        <v>0</v>
      </c>
      <c r="AI455" s="437">
        <f t="shared" si="139"/>
        <v>0</v>
      </c>
      <c r="AJ455" s="437">
        <f t="shared" si="139"/>
        <v>0</v>
      </c>
      <c r="AK455" s="437">
        <f t="shared" si="139"/>
        <v>0</v>
      </c>
      <c r="AL455" s="437">
        <f t="shared" si="139"/>
        <v>0</v>
      </c>
      <c r="AM455" s="337"/>
    </row>
    <row r="456" spans="1:39" s="309" customFormat="1" ht="15" outlineLevel="1">
      <c r="A456" s="544"/>
      <c r="B456" s="340"/>
      <c r="C456" s="338"/>
      <c r="D456" s="342"/>
      <c r="E456" s="342"/>
      <c r="F456" s="342"/>
      <c r="G456" s="342"/>
      <c r="H456" s="342"/>
      <c r="I456" s="342"/>
      <c r="J456" s="342"/>
      <c r="K456" s="342"/>
      <c r="L456" s="342"/>
      <c r="M456" s="342"/>
      <c r="N456" s="317"/>
      <c r="O456" s="342"/>
      <c r="P456" s="342"/>
      <c r="Q456" s="342"/>
      <c r="R456" s="342"/>
      <c r="S456" s="342"/>
      <c r="T456" s="342"/>
      <c r="U456" s="342"/>
      <c r="V456" s="342"/>
      <c r="W456" s="342"/>
      <c r="X456" s="342"/>
      <c r="Y456" s="444"/>
      <c r="Z456" s="442"/>
      <c r="AA456" s="442"/>
      <c r="AB456" s="442"/>
      <c r="AC456" s="442"/>
      <c r="AD456" s="442"/>
      <c r="AE456" s="442"/>
      <c r="AF456" s="442"/>
      <c r="AG456" s="442"/>
      <c r="AH456" s="442"/>
      <c r="AI456" s="442"/>
      <c r="AJ456" s="442"/>
      <c r="AK456" s="442"/>
      <c r="AL456" s="442"/>
      <c r="AM456" s="339"/>
    </row>
    <row r="457" spans="1:39" ht="15" outlineLevel="1">
      <c r="A457" s="544">
        <v>17</v>
      </c>
      <c r="B457" s="340" t="s">
        <v>9</v>
      </c>
      <c r="C457" s="317" t="s">
        <v>25</v>
      </c>
      <c r="D457" s="321"/>
      <c r="E457" s="321"/>
      <c r="F457" s="321"/>
      <c r="G457" s="321"/>
      <c r="H457" s="321"/>
      <c r="I457" s="321"/>
      <c r="J457" s="321"/>
      <c r="K457" s="321"/>
      <c r="L457" s="321"/>
      <c r="M457" s="321"/>
      <c r="N457" s="317"/>
      <c r="O457" s="321">
        <v>904</v>
      </c>
      <c r="P457" s="321"/>
      <c r="Q457" s="321"/>
      <c r="R457" s="321"/>
      <c r="S457" s="321"/>
      <c r="T457" s="321"/>
      <c r="U457" s="321"/>
      <c r="V457" s="321"/>
      <c r="W457" s="321"/>
      <c r="X457" s="321"/>
      <c r="Y457" s="441"/>
      <c r="Z457" s="441"/>
      <c r="AA457" s="441">
        <v>0.5</v>
      </c>
      <c r="AB457" s="441">
        <v>0.5</v>
      </c>
      <c r="AC457" s="441"/>
      <c r="AD457" s="441"/>
      <c r="AE457" s="441"/>
      <c r="AF457" s="441"/>
      <c r="AG457" s="441"/>
      <c r="AH457" s="441"/>
      <c r="AI457" s="441"/>
      <c r="AJ457" s="441"/>
      <c r="AK457" s="441"/>
      <c r="AL457" s="441"/>
      <c r="AM457" s="322">
        <f>SUM(Y457:AL457)</f>
        <v>1</v>
      </c>
    </row>
    <row r="458" spans="1:39" ht="15" outlineLevel="1">
      <c r="B458" s="320" t="s">
        <v>262</v>
      </c>
      <c r="C458" s="317" t="s">
        <v>164</v>
      </c>
      <c r="D458" s="321"/>
      <c r="E458" s="321"/>
      <c r="F458" s="321"/>
      <c r="G458" s="321"/>
      <c r="H458" s="321"/>
      <c r="I458" s="321"/>
      <c r="J458" s="321"/>
      <c r="K458" s="321"/>
      <c r="L458" s="321"/>
      <c r="M458" s="321"/>
      <c r="N458" s="317"/>
      <c r="O458" s="321"/>
      <c r="P458" s="321"/>
      <c r="Q458" s="321"/>
      <c r="R458" s="321"/>
      <c r="S458" s="321"/>
      <c r="T458" s="321"/>
      <c r="U458" s="321"/>
      <c r="V458" s="321"/>
      <c r="W458" s="321"/>
      <c r="X458" s="321"/>
      <c r="Y458" s="437">
        <f>Y457</f>
        <v>0</v>
      </c>
      <c r="Z458" s="437">
        <f>Z457</f>
        <v>0</v>
      </c>
      <c r="AA458" s="437">
        <f t="shared" ref="AA458:AL458" si="140">AA457</f>
        <v>0.5</v>
      </c>
      <c r="AB458" s="437">
        <f t="shared" si="140"/>
        <v>0.5</v>
      </c>
      <c r="AC458" s="437">
        <f t="shared" si="140"/>
        <v>0</v>
      </c>
      <c r="AD458" s="437">
        <f t="shared" si="140"/>
        <v>0</v>
      </c>
      <c r="AE458" s="437">
        <f t="shared" si="140"/>
        <v>0</v>
      </c>
      <c r="AF458" s="437">
        <f t="shared" si="140"/>
        <v>0</v>
      </c>
      <c r="AG458" s="437">
        <f t="shared" si="140"/>
        <v>0</v>
      </c>
      <c r="AH458" s="437">
        <f t="shared" si="140"/>
        <v>0</v>
      </c>
      <c r="AI458" s="437">
        <f t="shared" si="140"/>
        <v>0</v>
      </c>
      <c r="AJ458" s="437">
        <f t="shared" si="140"/>
        <v>0</v>
      </c>
      <c r="AK458" s="437">
        <f t="shared" si="140"/>
        <v>0</v>
      </c>
      <c r="AL458" s="437">
        <f t="shared" si="140"/>
        <v>0</v>
      </c>
      <c r="AM458" s="337"/>
    </row>
    <row r="459" spans="1:39" ht="15" outlineLevel="1">
      <c r="B459" s="341"/>
      <c r="C459" s="331"/>
      <c r="D459" s="317"/>
      <c r="E459" s="317"/>
      <c r="F459" s="317"/>
      <c r="G459" s="317"/>
      <c r="H459" s="317"/>
      <c r="I459" s="317"/>
      <c r="J459" s="317"/>
      <c r="K459" s="317"/>
      <c r="L459" s="317"/>
      <c r="M459" s="317"/>
      <c r="N459" s="317"/>
      <c r="O459" s="317"/>
      <c r="P459" s="317"/>
      <c r="Q459" s="317"/>
      <c r="R459" s="317"/>
      <c r="S459" s="317"/>
      <c r="T459" s="317"/>
      <c r="U459" s="317"/>
      <c r="V459" s="317"/>
      <c r="W459" s="317"/>
      <c r="X459" s="317"/>
      <c r="Y459" s="445"/>
      <c r="Z459" s="446"/>
      <c r="AA459" s="446"/>
      <c r="AB459" s="446"/>
      <c r="AC459" s="446"/>
      <c r="AD459" s="446"/>
      <c r="AE459" s="446"/>
      <c r="AF459" s="446"/>
      <c r="AG459" s="446"/>
      <c r="AH459" s="446"/>
      <c r="AI459" s="446"/>
      <c r="AJ459" s="446"/>
      <c r="AK459" s="446"/>
      <c r="AL459" s="446"/>
      <c r="AM459" s="343"/>
    </row>
    <row r="460" spans="1:39" ht="15.75" outlineLevel="1">
      <c r="A460" s="545"/>
      <c r="B460" s="314" t="s">
        <v>10</v>
      </c>
      <c r="C460" s="315"/>
      <c r="D460" s="315"/>
      <c r="E460" s="315"/>
      <c r="F460" s="315"/>
      <c r="G460" s="315"/>
      <c r="H460" s="315"/>
      <c r="I460" s="315"/>
      <c r="J460" s="315"/>
      <c r="K460" s="315"/>
      <c r="L460" s="315"/>
      <c r="M460" s="315"/>
      <c r="N460" s="316"/>
      <c r="O460" s="315"/>
      <c r="P460" s="315"/>
      <c r="Q460" s="315"/>
      <c r="R460" s="315"/>
      <c r="S460" s="315"/>
      <c r="T460" s="315"/>
      <c r="U460" s="315"/>
      <c r="V460" s="315"/>
      <c r="W460" s="315"/>
      <c r="X460" s="315"/>
      <c r="Y460" s="440"/>
      <c r="Z460" s="440"/>
      <c r="AA460" s="440"/>
      <c r="AB460" s="440"/>
      <c r="AC460" s="440"/>
      <c r="AD460" s="440"/>
      <c r="AE460" s="440"/>
      <c r="AF460" s="440"/>
      <c r="AG460" s="440"/>
      <c r="AH460" s="440"/>
      <c r="AI460" s="440"/>
      <c r="AJ460" s="440"/>
      <c r="AK460" s="440"/>
      <c r="AL460" s="440"/>
      <c r="AM460" s="318"/>
    </row>
    <row r="461" spans="1:39" ht="15" outlineLevel="1">
      <c r="A461" s="544">
        <v>18</v>
      </c>
      <c r="B461" s="341" t="s">
        <v>11</v>
      </c>
      <c r="C461" s="317" t="s">
        <v>25</v>
      </c>
      <c r="D461" s="321"/>
      <c r="E461" s="321"/>
      <c r="F461" s="321"/>
      <c r="G461" s="321"/>
      <c r="H461" s="321"/>
      <c r="I461" s="321"/>
      <c r="J461" s="321"/>
      <c r="K461" s="321"/>
      <c r="L461" s="321"/>
      <c r="M461" s="321"/>
      <c r="N461" s="321">
        <v>12</v>
      </c>
      <c r="O461" s="321"/>
      <c r="P461" s="321"/>
      <c r="Q461" s="321"/>
      <c r="R461" s="321"/>
      <c r="S461" s="321"/>
      <c r="T461" s="321"/>
      <c r="U461" s="321"/>
      <c r="V461" s="321"/>
      <c r="W461" s="321"/>
      <c r="X461" s="321"/>
      <c r="Y461" s="452"/>
      <c r="Z461" s="441"/>
      <c r="AA461" s="441"/>
      <c r="AB461" s="441"/>
      <c r="AC461" s="441"/>
      <c r="AD461" s="441"/>
      <c r="AE461" s="441"/>
      <c r="AF461" s="441"/>
      <c r="AG461" s="441"/>
      <c r="AH461" s="441"/>
      <c r="AI461" s="441"/>
      <c r="AJ461" s="441"/>
      <c r="AK461" s="441"/>
      <c r="AL461" s="441"/>
      <c r="AM461" s="322">
        <f>SUM(Y461:AL461)</f>
        <v>0</v>
      </c>
    </row>
    <row r="462" spans="1:39" ht="15" outlineLevel="1">
      <c r="B462" s="320" t="s">
        <v>262</v>
      </c>
      <c r="C462" s="317" t="s">
        <v>164</v>
      </c>
      <c r="D462" s="321"/>
      <c r="E462" s="321"/>
      <c r="F462" s="321"/>
      <c r="G462" s="321"/>
      <c r="H462" s="321"/>
      <c r="I462" s="321"/>
      <c r="J462" s="321"/>
      <c r="K462" s="321"/>
      <c r="L462" s="321"/>
      <c r="M462" s="321"/>
      <c r="N462" s="321">
        <f>N461</f>
        <v>12</v>
      </c>
      <c r="O462" s="321"/>
      <c r="P462" s="321"/>
      <c r="Q462" s="321"/>
      <c r="R462" s="321"/>
      <c r="S462" s="321"/>
      <c r="T462" s="321"/>
      <c r="U462" s="321"/>
      <c r="V462" s="321"/>
      <c r="W462" s="321"/>
      <c r="X462" s="321"/>
      <c r="Y462" s="437">
        <f>Y461</f>
        <v>0</v>
      </c>
      <c r="Z462" s="437">
        <f>Z461</f>
        <v>0</v>
      </c>
      <c r="AA462" s="437">
        <f t="shared" ref="AA462:AL462" si="141">AA461</f>
        <v>0</v>
      </c>
      <c r="AB462" s="437">
        <f t="shared" si="141"/>
        <v>0</v>
      </c>
      <c r="AC462" s="437">
        <f t="shared" si="141"/>
        <v>0</v>
      </c>
      <c r="AD462" s="437">
        <f t="shared" si="141"/>
        <v>0</v>
      </c>
      <c r="AE462" s="437">
        <f t="shared" si="141"/>
        <v>0</v>
      </c>
      <c r="AF462" s="437">
        <f t="shared" si="141"/>
        <v>0</v>
      </c>
      <c r="AG462" s="437">
        <f t="shared" si="141"/>
        <v>0</v>
      </c>
      <c r="AH462" s="437">
        <f t="shared" si="141"/>
        <v>0</v>
      </c>
      <c r="AI462" s="437">
        <f t="shared" si="141"/>
        <v>0</v>
      </c>
      <c r="AJ462" s="437">
        <f t="shared" si="141"/>
        <v>0</v>
      </c>
      <c r="AK462" s="437">
        <f t="shared" si="141"/>
        <v>0</v>
      </c>
      <c r="AL462" s="437">
        <f t="shared" si="141"/>
        <v>0</v>
      </c>
      <c r="AM462" s="323"/>
    </row>
    <row r="463" spans="1:39" ht="15" outlineLevel="1">
      <c r="A463" s="547"/>
      <c r="B463" s="341"/>
      <c r="C463" s="331"/>
      <c r="D463" s="317"/>
      <c r="E463" s="317"/>
      <c r="F463" s="317"/>
      <c r="G463" s="317"/>
      <c r="H463" s="317"/>
      <c r="I463" s="317"/>
      <c r="J463" s="317"/>
      <c r="K463" s="317"/>
      <c r="L463" s="317"/>
      <c r="M463" s="317"/>
      <c r="N463" s="317"/>
      <c r="O463" s="317"/>
      <c r="P463" s="317"/>
      <c r="Q463" s="317"/>
      <c r="R463" s="317"/>
      <c r="S463" s="317"/>
      <c r="T463" s="317"/>
      <c r="U463" s="317"/>
      <c r="V463" s="317"/>
      <c r="W463" s="317"/>
      <c r="X463" s="317"/>
      <c r="Y463" s="438"/>
      <c r="Z463" s="447"/>
      <c r="AA463" s="447"/>
      <c r="AB463" s="447"/>
      <c r="AC463" s="447"/>
      <c r="AD463" s="447"/>
      <c r="AE463" s="447"/>
      <c r="AF463" s="447"/>
      <c r="AG463" s="447"/>
      <c r="AH463" s="447"/>
      <c r="AI463" s="447"/>
      <c r="AJ463" s="447"/>
      <c r="AK463" s="447"/>
      <c r="AL463" s="447"/>
      <c r="AM463" s="332"/>
    </row>
    <row r="464" spans="1:39" ht="15" outlineLevel="1">
      <c r="A464" s="544">
        <v>19</v>
      </c>
      <c r="B464" s="341" t="s">
        <v>12</v>
      </c>
      <c r="C464" s="317" t="s">
        <v>25</v>
      </c>
      <c r="D464" s="321"/>
      <c r="E464" s="321"/>
      <c r="F464" s="321"/>
      <c r="G464" s="321"/>
      <c r="H464" s="321"/>
      <c r="I464" s="321"/>
      <c r="J464" s="321"/>
      <c r="K464" s="321"/>
      <c r="L464" s="321"/>
      <c r="M464" s="321"/>
      <c r="N464" s="321">
        <v>12</v>
      </c>
      <c r="O464" s="321"/>
      <c r="P464" s="321"/>
      <c r="Q464" s="321"/>
      <c r="R464" s="321"/>
      <c r="S464" s="321"/>
      <c r="T464" s="321"/>
      <c r="U464" s="321"/>
      <c r="V464" s="321"/>
      <c r="W464" s="321"/>
      <c r="X464" s="321"/>
      <c r="Y464" s="436"/>
      <c r="Z464" s="441"/>
      <c r="AA464" s="441"/>
      <c r="AB464" s="441"/>
      <c r="AC464" s="441"/>
      <c r="AD464" s="441"/>
      <c r="AE464" s="441"/>
      <c r="AF464" s="441"/>
      <c r="AG464" s="441"/>
      <c r="AH464" s="441"/>
      <c r="AI464" s="441"/>
      <c r="AJ464" s="441"/>
      <c r="AK464" s="441"/>
      <c r="AL464" s="441"/>
      <c r="AM464" s="322">
        <f>SUM(Y464:AL464)</f>
        <v>0</v>
      </c>
    </row>
    <row r="465" spans="1:39" ht="15" outlineLevel="1">
      <c r="B465" s="320" t="s">
        <v>262</v>
      </c>
      <c r="C465" s="317" t="s">
        <v>164</v>
      </c>
      <c r="D465" s="321"/>
      <c r="E465" s="321"/>
      <c r="F465" s="321"/>
      <c r="G465" s="321"/>
      <c r="H465" s="321"/>
      <c r="I465" s="321"/>
      <c r="J465" s="321"/>
      <c r="K465" s="321"/>
      <c r="L465" s="321"/>
      <c r="M465" s="321"/>
      <c r="N465" s="321">
        <f>N464</f>
        <v>12</v>
      </c>
      <c r="O465" s="321"/>
      <c r="P465" s="321"/>
      <c r="Q465" s="321"/>
      <c r="R465" s="321"/>
      <c r="S465" s="321"/>
      <c r="T465" s="321"/>
      <c r="U465" s="321"/>
      <c r="V465" s="321"/>
      <c r="W465" s="321"/>
      <c r="X465" s="321"/>
      <c r="Y465" s="437">
        <f>Y464</f>
        <v>0</v>
      </c>
      <c r="Z465" s="437">
        <f>Z464</f>
        <v>0</v>
      </c>
      <c r="AA465" s="437">
        <f t="shared" ref="AA465:AL465" si="142">AA464</f>
        <v>0</v>
      </c>
      <c r="AB465" s="437">
        <f t="shared" si="142"/>
        <v>0</v>
      </c>
      <c r="AC465" s="437">
        <f t="shared" si="142"/>
        <v>0</v>
      </c>
      <c r="AD465" s="437">
        <f t="shared" si="142"/>
        <v>0</v>
      </c>
      <c r="AE465" s="437">
        <f t="shared" si="142"/>
        <v>0</v>
      </c>
      <c r="AF465" s="437">
        <f t="shared" si="142"/>
        <v>0</v>
      </c>
      <c r="AG465" s="437">
        <f t="shared" si="142"/>
        <v>0</v>
      </c>
      <c r="AH465" s="437">
        <f t="shared" si="142"/>
        <v>0</v>
      </c>
      <c r="AI465" s="437">
        <f t="shared" si="142"/>
        <v>0</v>
      </c>
      <c r="AJ465" s="437">
        <f t="shared" si="142"/>
        <v>0</v>
      </c>
      <c r="AK465" s="437">
        <f t="shared" si="142"/>
        <v>0</v>
      </c>
      <c r="AL465" s="437">
        <f t="shared" si="142"/>
        <v>0</v>
      </c>
      <c r="AM465" s="323"/>
    </row>
    <row r="466" spans="1:39" ht="15" outlineLevel="1">
      <c r="B466" s="341"/>
      <c r="C466" s="331"/>
      <c r="D466" s="317"/>
      <c r="E466" s="317"/>
      <c r="F466" s="317"/>
      <c r="G466" s="317"/>
      <c r="H466" s="317"/>
      <c r="I466" s="317"/>
      <c r="J466" s="317"/>
      <c r="K466" s="317"/>
      <c r="L466" s="317"/>
      <c r="M466" s="317"/>
      <c r="N466" s="317"/>
      <c r="O466" s="317"/>
      <c r="P466" s="317"/>
      <c r="Q466" s="317"/>
      <c r="R466" s="317"/>
      <c r="S466" s="317"/>
      <c r="T466" s="317"/>
      <c r="U466" s="317"/>
      <c r="V466" s="317"/>
      <c r="W466" s="317"/>
      <c r="X466" s="317"/>
      <c r="Y466" s="448"/>
      <c r="Z466" s="448"/>
      <c r="AA466" s="438"/>
      <c r="AB466" s="438"/>
      <c r="AC466" s="438"/>
      <c r="AD466" s="438"/>
      <c r="AE466" s="438"/>
      <c r="AF466" s="438"/>
      <c r="AG466" s="438"/>
      <c r="AH466" s="438"/>
      <c r="AI466" s="438"/>
      <c r="AJ466" s="438"/>
      <c r="AK466" s="438"/>
      <c r="AL466" s="438"/>
      <c r="AM466" s="332"/>
    </row>
    <row r="467" spans="1:39" ht="15" outlineLevel="1">
      <c r="A467" s="544">
        <v>20</v>
      </c>
      <c r="B467" s="341" t="s">
        <v>13</v>
      </c>
      <c r="C467" s="317" t="s">
        <v>25</v>
      </c>
      <c r="D467" s="321">
        <v>3893879</v>
      </c>
      <c r="E467" s="321">
        <f>+'7-d.  2014'!BA74</f>
        <v>2676503</v>
      </c>
      <c r="F467" s="321">
        <f>+'7-d.  2014'!BB74</f>
        <v>2372464</v>
      </c>
      <c r="G467" s="321">
        <f>+'7-d.  2014'!BC74</f>
        <v>2372464</v>
      </c>
      <c r="H467" s="321">
        <f>+'7-d.  2014'!BD74</f>
        <v>2372464</v>
      </c>
      <c r="I467" s="321">
        <f>+'7-d.  2014'!BE74</f>
        <v>2372464</v>
      </c>
      <c r="J467" s="321">
        <f>+'7-d.  2014'!BF74</f>
        <v>2372464</v>
      </c>
      <c r="K467" s="321">
        <f>+'7-d.  2014'!BG74</f>
        <v>2372464</v>
      </c>
      <c r="L467" s="321">
        <f>+'7-d.  2014'!BH74</f>
        <v>2372464</v>
      </c>
      <c r="M467" s="321">
        <f>+'7-d.  2014'!BI74</f>
        <v>2372464</v>
      </c>
      <c r="N467" s="321">
        <v>12</v>
      </c>
      <c r="O467" s="321">
        <v>478</v>
      </c>
      <c r="P467" s="321">
        <f>+'7-d.  2014'!V74</f>
        <v>385.4049</v>
      </c>
      <c r="Q467" s="321">
        <f>+'7-d.  2014'!W74</f>
        <v>289.51650000000001</v>
      </c>
      <c r="R467" s="321">
        <f>+'7-d.  2014'!X74</f>
        <v>289.51650000000001</v>
      </c>
      <c r="S467" s="321">
        <f>+'7-d.  2014'!Y74</f>
        <v>289.51650000000001</v>
      </c>
      <c r="T467" s="321">
        <f>+'7-d.  2014'!Z74</f>
        <v>289.51650000000001</v>
      </c>
      <c r="U467" s="321">
        <f>+'7-d.  2014'!AA74</f>
        <v>289.51650000000001</v>
      </c>
      <c r="V467" s="321">
        <f>+'7-d.  2014'!AB74</f>
        <v>289.51650000000001</v>
      </c>
      <c r="W467" s="321">
        <f>+'7-d.  2014'!AC74</f>
        <v>289.51650000000001</v>
      </c>
      <c r="X467" s="321">
        <f>+'7-d.  2014'!AD74</f>
        <v>289.51650000000001</v>
      </c>
      <c r="Y467" s="436"/>
      <c r="Z467" s="441"/>
      <c r="AA467" s="441"/>
      <c r="AB467" s="441">
        <v>0.42</v>
      </c>
      <c r="AC467" s="441">
        <v>0.57999999999999996</v>
      </c>
      <c r="AD467" s="441"/>
      <c r="AE467" s="441"/>
      <c r="AF467" s="441"/>
      <c r="AG467" s="441"/>
      <c r="AH467" s="441"/>
      <c r="AI467" s="441"/>
      <c r="AJ467" s="441"/>
      <c r="AK467" s="441"/>
      <c r="AL467" s="441"/>
      <c r="AM467" s="322">
        <f>SUM(Y467:AL467)</f>
        <v>1</v>
      </c>
    </row>
    <row r="468" spans="1:39" ht="15" outlineLevel="1">
      <c r="B468" s="320" t="s">
        <v>262</v>
      </c>
      <c r="C468" s="317" t="s">
        <v>164</v>
      </c>
      <c r="D468" s="321"/>
      <c r="E468" s="321"/>
      <c r="F468" s="321"/>
      <c r="G468" s="321"/>
      <c r="H468" s="321"/>
      <c r="I468" s="321"/>
      <c r="J468" s="321"/>
      <c r="K468" s="321"/>
      <c r="L468" s="321"/>
      <c r="M468" s="321"/>
      <c r="N468" s="321">
        <f>N467</f>
        <v>12</v>
      </c>
      <c r="O468" s="321"/>
      <c r="P468" s="321"/>
      <c r="Q468" s="321"/>
      <c r="R468" s="321"/>
      <c r="S468" s="321"/>
      <c r="T468" s="321"/>
      <c r="U468" s="321"/>
      <c r="V468" s="321"/>
      <c r="W468" s="321"/>
      <c r="X468" s="321"/>
      <c r="Y468" s="437">
        <f>Y467</f>
        <v>0</v>
      </c>
      <c r="Z468" s="437">
        <f>Z467</f>
        <v>0</v>
      </c>
      <c r="AA468" s="437">
        <f t="shared" ref="AA468:AL468" si="143">AA467</f>
        <v>0</v>
      </c>
      <c r="AB468" s="437">
        <f t="shared" si="143"/>
        <v>0.42</v>
      </c>
      <c r="AC468" s="437">
        <f t="shared" si="143"/>
        <v>0.57999999999999996</v>
      </c>
      <c r="AD468" s="437">
        <f t="shared" si="143"/>
        <v>0</v>
      </c>
      <c r="AE468" s="437">
        <f t="shared" si="143"/>
        <v>0</v>
      </c>
      <c r="AF468" s="437">
        <f t="shared" si="143"/>
        <v>0</v>
      </c>
      <c r="AG468" s="437">
        <f t="shared" si="143"/>
        <v>0</v>
      </c>
      <c r="AH468" s="437">
        <f t="shared" si="143"/>
        <v>0</v>
      </c>
      <c r="AI468" s="437">
        <f t="shared" si="143"/>
        <v>0</v>
      </c>
      <c r="AJ468" s="437">
        <f t="shared" si="143"/>
        <v>0</v>
      </c>
      <c r="AK468" s="437">
        <f t="shared" si="143"/>
        <v>0</v>
      </c>
      <c r="AL468" s="437">
        <f t="shared" si="143"/>
        <v>0</v>
      </c>
      <c r="AM468" s="332"/>
    </row>
    <row r="469" spans="1:39" ht="15" outlineLevel="1">
      <c r="B469" s="341"/>
      <c r="C469" s="331"/>
      <c r="D469" s="317"/>
      <c r="E469" s="317"/>
      <c r="F469" s="317"/>
      <c r="G469" s="317"/>
      <c r="H469" s="317"/>
      <c r="I469" s="317"/>
      <c r="J469" s="317"/>
      <c r="K469" s="317"/>
      <c r="L469" s="317"/>
      <c r="M469" s="317"/>
      <c r="N469" s="344"/>
      <c r="O469" s="317"/>
      <c r="P469" s="317"/>
      <c r="Q469" s="317"/>
      <c r="R469" s="317"/>
      <c r="S469" s="317"/>
      <c r="T469" s="317"/>
      <c r="U469" s="317"/>
      <c r="V469" s="317"/>
      <c r="W469" s="317"/>
      <c r="X469" s="317"/>
      <c r="Y469" s="438"/>
      <c r="Z469" s="438"/>
      <c r="AA469" s="438"/>
      <c r="AB469" s="438"/>
      <c r="AC469" s="438"/>
      <c r="AD469" s="438"/>
      <c r="AE469" s="438"/>
      <c r="AF469" s="438"/>
      <c r="AG469" s="438"/>
      <c r="AH469" s="438"/>
      <c r="AI469" s="438"/>
      <c r="AJ469" s="438"/>
      <c r="AK469" s="438"/>
      <c r="AL469" s="438"/>
      <c r="AM469" s="332"/>
    </row>
    <row r="470" spans="1:39" ht="15" outlineLevel="1">
      <c r="A470" s="544">
        <v>21</v>
      </c>
      <c r="B470" s="341" t="s">
        <v>22</v>
      </c>
      <c r="C470" s="317" t="s">
        <v>25</v>
      </c>
      <c r="D470" s="321"/>
      <c r="E470" s="321"/>
      <c r="F470" s="321"/>
      <c r="G470" s="321"/>
      <c r="H470" s="321"/>
      <c r="I470" s="321"/>
      <c r="J470" s="321"/>
      <c r="K470" s="321"/>
      <c r="L470" s="321"/>
      <c r="M470" s="321"/>
      <c r="N470" s="321">
        <v>12</v>
      </c>
      <c r="O470" s="321"/>
      <c r="P470" s="321"/>
      <c r="Q470" s="321"/>
      <c r="R470" s="321"/>
      <c r="S470" s="321"/>
      <c r="T470" s="321"/>
      <c r="U470" s="321"/>
      <c r="V470" s="321"/>
      <c r="W470" s="321"/>
      <c r="X470" s="321"/>
      <c r="Y470" s="436"/>
      <c r="Z470" s="441"/>
      <c r="AA470" s="441"/>
      <c r="AB470" s="441"/>
      <c r="AC470" s="441"/>
      <c r="AD470" s="441"/>
      <c r="AE470" s="441"/>
      <c r="AF470" s="441"/>
      <c r="AG470" s="441"/>
      <c r="AH470" s="441"/>
      <c r="AI470" s="441"/>
      <c r="AJ470" s="441"/>
      <c r="AK470" s="441"/>
      <c r="AL470" s="441"/>
      <c r="AM470" s="322">
        <f>SUM(Y470:AL470)</f>
        <v>0</v>
      </c>
    </row>
    <row r="471" spans="1:39" ht="15" outlineLevel="1">
      <c r="B471" s="320" t="s">
        <v>262</v>
      </c>
      <c r="C471" s="317" t="s">
        <v>164</v>
      </c>
      <c r="D471" s="321"/>
      <c r="E471" s="321"/>
      <c r="F471" s="321"/>
      <c r="G471" s="321"/>
      <c r="H471" s="321"/>
      <c r="I471" s="321"/>
      <c r="J471" s="321"/>
      <c r="K471" s="321"/>
      <c r="L471" s="321"/>
      <c r="M471" s="321"/>
      <c r="N471" s="321">
        <f>N470</f>
        <v>12</v>
      </c>
      <c r="O471" s="321"/>
      <c r="P471" s="321"/>
      <c r="Q471" s="321"/>
      <c r="R471" s="321"/>
      <c r="S471" s="321"/>
      <c r="T471" s="321"/>
      <c r="U471" s="321"/>
      <c r="V471" s="321"/>
      <c r="W471" s="321"/>
      <c r="X471" s="321"/>
      <c r="Y471" s="437">
        <f>Y470</f>
        <v>0</v>
      </c>
      <c r="Z471" s="437">
        <f>Z470</f>
        <v>0</v>
      </c>
      <c r="AA471" s="437">
        <f t="shared" ref="AA471:AL471" si="144">AA470</f>
        <v>0</v>
      </c>
      <c r="AB471" s="437">
        <f t="shared" si="144"/>
        <v>0</v>
      </c>
      <c r="AC471" s="437">
        <f t="shared" si="144"/>
        <v>0</v>
      </c>
      <c r="AD471" s="437">
        <f t="shared" si="144"/>
        <v>0</v>
      </c>
      <c r="AE471" s="437">
        <f t="shared" si="144"/>
        <v>0</v>
      </c>
      <c r="AF471" s="437">
        <f t="shared" si="144"/>
        <v>0</v>
      </c>
      <c r="AG471" s="437">
        <f t="shared" si="144"/>
        <v>0</v>
      </c>
      <c r="AH471" s="437">
        <f t="shared" si="144"/>
        <v>0</v>
      </c>
      <c r="AI471" s="437">
        <f t="shared" si="144"/>
        <v>0</v>
      </c>
      <c r="AJ471" s="437">
        <f t="shared" si="144"/>
        <v>0</v>
      </c>
      <c r="AK471" s="437">
        <f t="shared" si="144"/>
        <v>0</v>
      </c>
      <c r="AL471" s="437">
        <f t="shared" si="144"/>
        <v>0</v>
      </c>
      <c r="AM471" s="323"/>
    </row>
    <row r="472" spans="1:39" ht="15" outlineLevel="1">
      <c r="B472" s="341"/>
      <c r="C472" s="331"/>
      <c r="D472" s="317"/>
      <c r="E472" s="317"/>
      <c r="F472" s="317"/>
      <c r="G472" s="317"/>
      <c r="H472" s="317"/>
      <c r="I472" s="317"/>
      <c r="J472" s="317"/>
      <c r="K472" s="317"/>
      <c r="L472" s="317"/>
      <c r="M472" s="317"/>
      <c r="N472" s="317"/>
      <c r="O472" s="317"/>
      <c r="P472" s="317"/>
      <c r="Q472" s="317"/>
      <c r="R472" s="317"/>
      <c r="S472" s="317"/>
      <c r="T472" s="317"/>
      <c r="U472" s="317"/>
      <c r="V472" s="317"/>
      <c r="W472" s="317"/>
      <c r="X472" s="317"/>
      <c r="Y472" s="448"/>
      <c r="Z472" s="438"/>
      <c r="AA472" s="438"/>
      <c r="AB472" s="438"/>
      <c r="AC472" s="438"/>
      <c r="AD472" s="438"/>
      <c r="AE472" s="438"/>
      <c r="AF472" s="438"/>
      <c r="AG472" s="438"/>
      <c r="AH472" s="438"/>
      <c r="AI472" s="438"/>
      <c r="AJ472" s="438"/>
      <c r="AK472" s="438"/>
      <c r="AL472" s="438"/>
      <c r="AM472" s="332"/>
    </row>
    <row r="473" spans="1:39" ht="15" outlineLevel="1">
      <c r="A473" s="544">
        <v>22</v>
      </c>
      <c r="B473" s="341" t="s">
        <v>9</v>
      </c>
      <c r="C473" s="317" t="s">
        <v>25</v>
      </c>
      <c r="D473" s="321"/>
      <c r="E473" s="321"/>
      <c r="F473" s="321"/>
      <c r="G473" s="321"/>
      <c r="H473" s="321"/>
      <c r="I473" s="321"/>
      <c r="J473" s="321"/>
      <c r="K473" s="321"/>
      <c r="L473" s="321"/>
      <c r="M473" s="321"/>
      <c r="N473" s="317"/>
      <c r="O473" s="321">
        <v>17243</v>
      </c>
      <c r="P473" s="321"/>
      <c r="Q473" s="321"/>
      <c r="R473" s="321"/>
      <c r="S473" s="321"/>
      <c r="T473" s="321"/>
      <c r="U473" s="321"/>
      <c r="V473" s="321"/>
      <c r="W473" s="321"/>
      <c r="X473" s="321"/>
      <c r="Y473" s="436"/>
      <c r="Z473" s="441"/>
      <c r="AA473" s="441">
        <v>0.25</v>
      </c>
      <c r="AB473" s="441">
        <v>0.75</v>
      </c>
      <c r="AC473" s="441"/>
      <c r="AD473" s="441"/>
      <c r="AE473" s="441"/>
      <c r="AF473" s="441"/>
      <c r="AG473" s="441"/>
      <c r="AH473" s="441"/>
      <c r="AI473" s="441"/>
      <c r="AJ473" s="441"/>
      <c r="AK473" s="441"/>
      <c r="AL473" s="441"/>
      <c r="AM473" s="322">
        <f>SUM(Y473:AL473)</f>
        <v>1</v>
      </c>
    </row>
    <row r="474" spans="1:39" ht="15" outlineLevel="1">
      <c r="B474" s="320" t="s">
        <v>262</v>
      </c>
      <c r="C474" s="317" t="s">
        <v>164</v>
      </c>
      <c r="D474" s="321"/>
      <c r="E474" s="321"/>
      <c r="F474" s="321"/>
      <c r="G474" s="321"/>
      <c r="H474" s="321"/>
      <c r="I474" s="321"/>
      <c r="J474" s="321"/>
      <c r="K474" s="321"/>
      <c r="L474" s="321"/>
      <c r="M474" s="321"/>
      <c r="N474" s="317"/>
      <c r="O474" s="321"/>
      <c r="P474" s="321"/>
      <c r="Q474" s="321"/>
      <c r="R474" s="321"/>
      <c r="S474" s="321"/>
      <c r="T474" s="321"/>
      <c r="U474" s="321"/>
      <c r="V474" s="321"/>
      <c r="W474" s="321"/>
      <c r="X474" s="321"/>
      <c r="Y474" s="437">
        <f>Y473</f>
        <v>0</v>
      </c>
      <c r="Z474" s="437">
        <f>Z473</f>
        <v>0</v>
      </c>
      <c r="AA474" s="437">
        <f t="shared" ref="AA474:AL474" si="145">AA473</f>
        <v>0.25</v>
      </c>
      <c r="AB474" s="437">
        <f t="shared" si="145"/>
        <v>0.75</v>
      </c>
      <c r="AC474" s="437">
        <f t="shared" si="145"/>
        <v>0</v>
      </c>
      <c r="AD474" s="437">
        <f t="shared" si="145"/>
        <v>0</v>
      </c>
      <c r="AE474" s="437">
        <f t="shared" si="145"/>
        <v>0</v>
      </c>
      <c r="AF474" s="437">
        <f t="shared" si="145"/>
        <v>0</v>
      </c>
      <c r="AG474" s="437">
        <f t="shared" si="145"/>
        <v>0</v>
      </c>
      <c r="AH474" s="437">
        <f t="shared" si="145"/>
        <v>0</v>
      </c>
      <c r="AI474" s="437">
        <f t="shared" si="145"/>
        <v>0</v>
      </c>
      <c r="AJ474" s="437">
        <f t="shared" si="145"/>
        <v>0</v>
      </c>
      <c r="AK474" s="437">
        <f t="shared" si="145"/>
        <v>0</v>
      </c>
      <c r="AL474" s="437">
        <f t="shared" si="145"/>
        <v>0</v>
      </c>
      <c r="AM474" s="332"/>
    </row>
    <row r="475" spans="1:39" ht="15" outlineLevel="1">
      <c r="B475" s="341"/>
      <c r="C475" s="331"/>
      <c r="D475" s="317"/>
      <c r="E475" s="317"/>
      <c r="F475" s="317"/>
      <c r="G475" s="317"/>
      <c r="H475" s="317"/>
      <c r="I475" s="317"/>
      <c r="J475" s="317"/>
      <c r="K475" s="317"/>
      <c r="L475" s="317"/>
      <c r="M475" s="317"/>
      <c r="N475" s="317"/>
      <c r="O475" s="317"/>
      <c r="P475" s="317"/>
      <c r="Q475" s="317"/>
      <c r="R475" s="317"/>
      <c r="S475" s="317"/>
      <c r="T475" s="317"/>
      <c r="U475" s="317"/>
      <c r="V475" s="317"/>
      <c r="W475" s="317"/>
      <c r="X475" s="317"/>
      <c r="Y475" s="438"/>
      <c r="Z475" s="438"/>
      <c r="AA475" s="438"/>
      <c r="AB475" s="438"/>
      <c r="AC475" s="438"/>
      <c r="AD475" s="438"/>
      <c r="AE475" s="438"/>
      <c r="AF475" s="438"/>
      <c r="AG475" s="438"/>
      <c r="AH475" s="438"/>
      <c r="AI475" s="438"/>
      <c r="AJ475" s="438"/>
      <c r="AK475" s="438"/>
      <c r="AL475" s="438"/>
      <c r="AM475" s="332"/>
    </row>
    <row r="476" spans="1:39" ht="15.75" outlineLevel="1">
      <c r="A476" s="545"/>
      <c r="B476" s="314" t="s">
        <v>14</v>
      </c>
      <c r="C476" s="315"/>
      <c r="D476" s="316"/>
      <c r="E476" s="316"/>
      <c r="F476" s="316"/>
      <c r="G476" s="316"/>
      <c r="H476" s="316"/>
      <c r="I476" s="316"/>
      <c r="J476" s="316"/>
      <c r="K476" s="316"/>
      <c r="L476" s="316"/>
      <c r="M476" s="316"/>
      <c r="N476" s="316"/>
      <c r="O476" s="316"/>
      <c r="P476" s="315"/>
      <c r="Q476" s="315"/>
      <c r="R476" s="315"/>
      <c r="S476" s="315"/>
      <c r="T476" s="315"/>
      <c r="U476" s="315"/>
      <c r="V476" s="315"/>
      <c r="W476" s="315"/>
      <c r="X476" s="315"/>
      <c r="Y476" s="440"/>
      <c r="Z476" s="440"/>
      <c r="AA476" s="440"/>
      <c r="AB476" s="440"/>
      <c r="AC476" s="440"/>
      <c r="AD476" s="440"/>
      <c r="AE476" s="440"/>
      <c r="AF476" s="440"/>
      <c r="AG476" s="440"/>
      <c r="AH476" s="440"/>
      <c r="AI476" s="440"/>
      <c r="AJ476" s="440"/>
      <c r="AK476" s="440"/>
      <c r="AL476" s="440"/>
      <c r="AM476" s="318"/>
    </row>
    <row r="477" spans="1:39" ht="15" outlineLevel="1">
      <c r="A477" s="544">
        <v>23</v>
      </c>
      <c r="B477" s="341" t="s">
        <v>14</v>
      </c>
      <c r="C477" s="317" t="s">
        <v>25</v>
      </c>
      <c r="D477" s="321">
        <v>724043</v>
      </c>
      <c r="E477" s="321">
        <f>+'7-d.  2014'!BA46</f>
        <v>720942.1</v>
      </c>
      <c r="F477" s="321">
        <f>+'7-d.  2014'!BB46</f>
        <v>644368.9</v>
      </c>
      <c r="G477" s="321">
        <f>+'7-d.  2014'!BC46</f>
        <v>618486.19999999995</v>
      </c>
      <c r="H477" s="321">
        <f>+'7-d.  2014'!BD46</f>
        <v>589777.5</v>
      </c>
      <c r="I477" s="321">
        <f>+'7-d.  2014'!BE46</f>
        <v>589777.5</v>
      </c>
      <c r="J477" s="321">
        <f>+'7-d.  2014'!BF46</f>
        <v>583221.1</v>
      </c>
      <c r="K477" s="321">
        <f>+'7-d.  2014'!BG46</f>
        <v>580457.9</v>
      </c>
      <c r="L477" s="321">
        <f>+'7-d.  2014'!BH46</f>
        <v>265860.09999999998</v>
      </c>
      <c r="M477" s="321">
        <f>+'7-d.  2014'!BI46</f>
        <v>265372.09999999998</v>
      </c>
      <c r="N477" s="317"/>
      <c r="O477" s="321">
        <v>59</v>
      </c>
      <c r="P477" s="321">
        <f>+'7-d.  2014'!V46</f>
        <v>59.212200000000003</v>
      </c>
      <c r="Q477" s="321">
        <f>+'7-d.  2014'!W46</f>
        <v>55.237490000000001</v>
      </c>
      <c r="R477" s="321">
        <f>+'7-d.  2014'!X46</f>
        <v>53.887079999999997</v>
      </c>
      <c r="S477" s="321">
        <f>+'7-d.  2014'!Y46</f>
        <v>52.459739999999996</v>
      </c>
      <c r="T477" s="321">
        <f>+'7-d.  2014'!Z46</f>
        <v>52.459739999999996</v>
      </c>
      <c r="U477" s="321">
        <f>+'7-d.  2014'!AA46</f>
        <v>52.11797</v>
      </c>
      <c r="V477" s="321">
        <f>+'7-d.  2014'!AB46</f>
        <v>52.11797</v>
      </c>
      <c r="W477" s="321">
        <f>+'7-d.  2014'!AC46</f>
        <v>35.78501</v>
      </c>
      <c r="X477" s="321">
        <f>+'7-d.  2014'!AD46</f>
        <v>35.262610000000002</v>
      </c>
      <c r="Y477" s="496">
        <v>1</v>
      </c>
      <c r="Z477" s="436"/>
      <c r="AA477" s="436"/>
      <c r="AB477" s="436"/>
      <c r="AC477" s="436"/>
      <c r="AD477" s="436"/>
      <c r="AE477" s="436"/>
      <c r="AF477" s="436"/>
      <c r="AG477" s="436"/>
      <c r="AH477" s="436"/>
      <c r="AI477" s="436"/>
      <c r="AJ477" s="436"/>
      <c r="AK477" s="436"/>
      <c r="AL477" s="436"/>
      <c r="AM477" s="322">
        <f>SUM(Y477:AL477)</f>
        <v>1</v>
      </c>
    </row>
    <row r="478" spans="1:39" ht="15" outlineLevel="1">
      <c r="B478" s="320" t="s">
        <v>262</v>
      </c>
      <c r="C478" s="317" t="s">
        <v>164</v>
      </c>
      <c r="D478" s="321"/>
      <c r="E478" s="321"/>
      <c r="F478" s="321"/>
      <c r="G478" s="321"/>
      <c r="H478" s="321"/>
      <c r="I478" s="321"/>
      <c r="J478" s="321"/>
      <c r="K478" s="321"/>
      <c r="L478" s="321"/>
      <c r="M478" s="321"/>
      <c r="N478" s="494"/>
      <c r="O478" s="321"/>
      <c r="P478" s="321"/>
      <c r="Q478" s="321"/>
      <c r="R478" s="321"/>
      <c r="S478" s="321"/>
      <c r="T478" s="321"/>
      <c r="U478" s="321"/>
      <c r="V478" s="321"/>
      <c r="W478" s="321"/>
      <c r="X478" s="321"/>
      <c r="Y478" s="437">
        <f>Y477</f>
        <v>1</v>
      </c>
      <c r="Z478" s="437">
        <f>Z477</f>
        <v>0</v>
      </c>
      <c r="AA478" s="437">
        <f t="shared" ref="AA478:AL478" si="146">AA477</f>
        <v>0</v>
      </c>
      <c r="AB478" s="437">
        <f t="shared" si="146"/>
        <v>0</v>
      </c>
      <c r="AC478" s="437">
        <f t="shared" si="146"/>
        <v>0</v>
      </c>
      <c r="AD478" s="437">
        <f t="shared" si="146"/>
        <v>0</v>
      </c>
      <c r="AE478" s="437">
        <f t="shared" si="146"/>
        <v>0</v>
      </c>
      <c r="AF478" s="437">
        <f t="shared" si="146"/>
        <v>0</v>
      </c>
      <c r="AG478" s="437">
        <f t="shared" si="146"/>
        <v>0</v>
      </c>
      <c r="AH478" s="437">
        <f t="shared" si="146"/>
        <v>0</v>
      </c>
      <c r="AI478" s="437">
        <f t="shared" si="146"/>
        <v>0</v>
      </c>
      <c r="AJ478" s="437">
        <f t="shared" si="146"/>
        <v>0</v>
      </c>
      <c r="AK478" s="437">
        <f t="shared" si="146"/>
        <v>0</v>
      </c>
      <c r="AL478" s="437">
        <f t="shared" si="146"/>
        <v>0</v>
      </c>
      <c r="AM478" s="323"/>
    </row>
    <row r="479" spans="1:39" ht="15" outlineLevel="1">
      <c r="B479" s="341"/>
      <c r="C479" s="331"/>
      <c r="D479" s="317"/>
      <c r="E479" s="317"/>
      <c r="F479" s="317"/>
      <c r="G479" s="317"/>
      <c r="H479" s="317"/>
      <c r="I479" s="317"/>
      <c r="J479" s="317"/>
      <c r="K479" s="317"/>
      <c r="L479" s="317"/>
      <c r="M479" s="317"/>
      <c r="N479" s="317"/>
      <c r="O479" s="317"/>
      <c r="P479" s="317"/>
      <c r="Q479" s="317"/>
      <c r="R479" s="317"/>
      <c r="S479" s="317"/>
      <c r="T479" s="317"/>
      <c r="U479" s="317"/>
      <c r="V479" s="317"/>
      <c r="W479" s="317"/>
      <c r="X479" s="317"/>
      <c r="Y479" s="438"/>
      <c r="Z479" s="438"/>
      <c r="AA479" s="438"/>
      <c r="AB479" s="438"/>
      <c r="AC479" s="438"/>
      <c r="AD479" s="438"/>
      <c r="AE479" s="438"/>
      <c r="AF479" s="438"/>
      <c r="AG479" s="438"/>
      <c r="AH479" s="438"/>
      <c r="AI479" s="438"/>
      <c r="AJ479" s="438"/>
      <c r="AK479" s="438"/>
      <c r="AL479" s="438"/>
      <c r="AM479" s="332"/>
    </row>
    <row r="480" spans="1:39" s="319" customFormat="1" ht="15.75" outlineLevel="1">
      <c r="A480" s="545"/>
      <c r="B480" s="314" t="s">
        <v>501</v>
      </c>
      <c r="C480" s="315"/>
      <c r="D480" s="316"/>
      <c r="E480" s="316"/>
      <c r="F480" s="316"/>
      <c r="G480" s="316"/>
      <c r="H480" s="316"/>
      <c r="I480" s="316"/>
      <c r="J480" s="316"/>
      <c r="K480" s="316"/>
      <c r="L480" s="316"/>
      <c r="M480" s="316"/>
      <c r="N480" s="316"/>
      <c r="O480" s="316"/>
      <c r="P480" s="315"/>
      <c r="Q480" s="315"/>
      <c r="R480" s="315"/>
      <c r="S480" s="315"/>
      <c r="T480" s="315"/>
      <c r="U480" s="315"/>
      <c r="V480" s="315"/>
      <c r="W480" s="315"/>
      <c r="X480" s="315"/>
      <c r="Y480" s="440"/>
      <c r="Z480" s="440"/>
      <c r="AA480" s="440"/>
      <c r="AB480" s="440"/>
      <c r="AC480" s="440"/>
      <c r="AD480" s="440"/>
      <c r="AE480" s="440"/>
      <c r="AF480" s="440"/>
      <c r="AG480" s="440"/>
      <c r="AH480" s="440"/>
      <c r="AI480" s="440"/>
      <c r="AJ480" s="440"/>
      <c r="AK480" s="440"/>
      <c r="AL480" s="440"/>
      <c r="AM480" s="318"/>
    </row>
    <row r="481" spans="1:39" s="309" customFormat="1" ht="15" outlineLevel="1">
      <c r="A481" s="544">
        <v>24</v>
      </c>
      <c r="B481" s="341" t="s">
        <v>14</v>
      </c>
      <c r="C481" s="317" t="s">
        <v>25</v>
      </c>
      <c r="D481" s="321"/>
      <c r="E481" s="321"/>
      <c r="F481" s="321"/>
      <c r="G481" s="321"/>
      <c r="H481" s="321"/>
      <c r="I481" s="321"/>
      <c r="J481" s="321"/>
      <c r="K481" s="321"/>
      <c r="L481" s="321"/>
      <c r="M481" s="321"/>
      <c r="N481" s="317"/>
      <c r="O481" s="321"/>
      <c r="P481" s="321"/>
      <c r="Q481" s="321"/>
      <c r="R481" s="321"/>
      <c r="S481" s="321"/>
      <c r="T481" s="321"/>
      <c r="U481" s="321"/>
      <c r="V481" s="321"/>
      <c r="W481" s="321"/>
      <c r="X481" s="321"/>
      <c r="Y481" s="436"/>
      <c r="Z481" s="436"/>
      <c r="AA481" s="436"/>
      <c r="AB481" s="436"/>
      <c r="AC481" s="436"/>
      <c r="AD481" s="436"/>
      <c r="AE481" s="436"/>
      <c r="AF481" s="436"/>
      <c r="AG481" s="436"/>
      <c r="AH481" s="436"/>
      <c r="AI481" s="436"/>
      <c r="AJ481" s="436"/>
      <c r="AK481" s="436"/>
      <c r="AL481" s="436"/>
      <c r="AM481" s="322">
        <f>SUM(Y481:AL481)</f>
        <v>0</v>
      </c>
    </row>
    <row r="482" spans="1:39" s="309" customFormat="1" ht="15" outlineLevel="1">
      <c r="A482" s="544"/>
      <c r="B482" s="341" t="s">
        <v>262</v>
      </c>
      <c r="C482" s="317" t="s">
        <v>164</v>
      </c>
      <c r="D482" s="321"/>
      <c r="E482" s="321"/>
      <c r="F482" s="321"/>
      <c r="G482" s="321"/>
      <c r="H482" s="321"/>
      <c r="I482" s="321"/>
      <c r="J482" s="321"/>
      <c r="K482" s="321"/>
      <c r="L482" s="321"/>
      <c r="M482" s="321"/>
      <c r="N482" s="494"/>
      <c r="O482" s="321"/>
      <c r="P482" s="321"/>
      <c r="Q482" s="321"/>
      <c r="R482" s="321"/>
      <c r="S482" s="321"/>
      <c r="T482" s="321"/>
      <c r="U482" s="321"/>
      <c r="V482" s="321"/>
      <c r="W482" s="321"/>
      <c r="X482" s="321"/>
      <c r="Y482" s="437">
        <f>Y481</f>
        <v>0</v>
      </c>
      <c r="Z482" s="437">
        <f>Z481</f>
        <v>0</v>
      </c>
      <c r="AA482" s="437">
        <f t="shared" ref="AA482:AL482" si="147">AA481</f>
        <v>0</v>
      </c>
      <c r="AB482" s="437">
        <f t="shared" si="147"/>
        <v>0</v>
      </c>
      <c r="AC482" s="437">
        <f t="shared" si="147"/>
        <v>0</v>
      </c>
      <c r="AD482" s="437">
        <f t="shared" si="147"/>
        <v>0</v>
      </c>
      <c r="AE482" s="437">
        <f t="shared" si="147"/>
        <v>0</v>
      </c>
      <c r="AF482" s="437">
        <f t="shared" si="147"/>
        <v>0</v>
      </c>
      <c r="AG482" s="437">
        <f t="shared" si="147"/>
        <v>0</v>
      </c>
      <c r="AH482" s="437">
        <f t="shared" si="147"/>
        <v>0</v>
      </c>
      <c r="AI482" s="437">
        <f t="shared" si="147"/>
        <v>0</v>
      </c>
      <c r="AJ482" s="437">
        <f t="shared" si="147"/>
        <v>0</v>
      </c>
      <c r="AK482" s="437">
        <f t="shared" si="147"/>
        <v>0</v>
      </c>
      <c r="AL482" s="437">
        <f t="shared" si="147"/>
        <v>0</v>
      </c>
      <c r="AM482" s="323"/>
    </row>
    <row r="483" spans="1:39" s="309" customFormat="1" ht="15" outlineLevel="1">
      <c r="A483" s="544"/>
      <c r="B483" s="341"/>
      <c r="C483" s="331"/>
      <c r="D483" s="317"/>
      <c r="E483" s="317"/>
      <c r="F483" s="317"/>
      <c r="G483" s="317"/>
      <c r="H483" s="317"/>
      <c r="I483" s="317"/>
      <c r="J483" s="317"/>
      <c r="K483" s="317"/>
      <c r="L483" s="317"/>
      <c r="M483" s="317"/>
      <c r="N483" s="317"/>
      <c r="O483" s="317"/>
      <c r="P483" s="317"/>
      <c r="Q483" s="317"/>
      <c r="R483" s="317"/>
      <c r="S483" s="317"/>
      <c r="T483" s="317"/>
      <c r="U483" s="317"/>
      <c r="V483" s="317"/>
      <c r="W483" s="317"/>
      <c r="X483" s="317"/>
      <c r="Y483" s="438"/>
      <c r="Z483" s="438"/>
      <c r="AA483" s="438"/>
      <c r="AB483" s="438"/>
      <c r="AC483" s="438"/>
      <c r="AD483" s="438"/>
      <c r="AE483" s="438"/>
      <c r="AF483" s="438"/>
      <c r="AG483" s="438"/>
      <c r="AH483" s="438"/>
      <c r="AI483" s="438"/>
      <c r="AJ483" s="438"/>
      <c r="AK483" s="438"/>
      <c r="AL483" s="438"/>
      <c r="AM483" s="332"/>
    </row>
    <row r="484" spans="1:39" s="309" customFormat="1" ht="15" outlineLevel="1">
      <c r="A484" s="544">
        <v>25</v>
      </c>
      <c r="B484" s="340" t="s">
        <v>21</v>
      </c>
      <c r="C484" s="317" t="s">
        <v>25</v>
      </c>
      <c r="D484" s="321"/>
      <c r="E484" s="321"/>
      <c r="F484" s="321"/>
      <c r="G484" s="321"/>
      <c r="H484" s="321"/>
      <c r="I484" s="321"/>
      <c r="J484" s="321"/>
      <c r="K484" s="321"/>
      <c r="L484" s="321"/>
      <c r="M484" s="321"/>
      <c r="N484" s="321">
        <v>0</v>
      </c>
      <c r="O484" s="321"/>
      <c r="P484" s="321"/>
      <c r="Q484" s="321"/>
      <c r="R484" s="321"/>
      <c r="S484" s="321"/>
      <c r="T484" s="321"/>
      <c r="U484" s="321"/>
      <c r="V484" s="321"/>
      <c r="W484" s="321"/>
      <c r="X484" s="321"/>
      <c r="Y484" s="441"/>
      <c r="Z484" s="441"/>
      <c r="AA484" s="441"/>
      <c r="AB484" s="441"/>
      <c r="AC484" s="441"/>
      <c r="AD484" s="441"/>
      <c r="AE484" s="441"/>
      <c r="AF484" s="441"/>
      <c r="AG484" s="441"/>
      <c r="AH484" s="441"/>
      <c r="AI484" s="441"/>
      <c r="AJ484" s="441"/>
      <c r="AK484" s="441"/>
      <c r="AL484" s="441"/>
      <c r="AM484" s="322">
        <f>SUM(Y484:AL484)</f>
        <v>0</v>
      </c>
    </row>
    <row r="485" spans="1:39" s="309" customFormat="1" ht="15" outlineLevel="1">
      <c r="A485" s="544"/>
      <c r="B485" s="341" t="s">
        <v>262</v>
      </c>
      <c r="C485" s="317" t="s">
        <v>164</v>
      </c>
      <c r="D485" s="321"/>
      <c r="E485" s="321"/>
      <c r="F485" s="321"/>
      <c r="G485" s="321"/>
      <c r="H485" s="321"/>
      <c r="I485" s="321"/>
      <c r="J485" s="321"/>
      <c r="K485" s="321"/>
      <c r="L485" s="321"/>
      <c r="M485" s="321"/>
      <c r="N485" s="321">
        <f>N484</f>
        <v>0</v>
      </c>
      <c r="O485" s="321"/>
      <c r="P485" s="321"/>
      <c r="Q485" s="321"/>
      <c r="R485" s="321"/>
      <c r="S485" s="321"/>
      <c r="T485" s="321"/>
      <c r="U485" s="321"/>
      <c r="V485" s="321"/>
      <c r="W485" s="321"/>
      <c r="X485" s="321"/>
      <c r="Y485" s="437">
        <f>Y484</f>
        <v>0</v>
      </c>
      <c r="Z485" s="437">
        <f>Z484</f>
        <v>0</v>
      </c>
      <c r="AA485" s="437">
        <f t="shared" ref="AA485:AL485" si="148">AA484</f>
        <v>0</v>
      </c>
      <c r="AB485" s="437">
        <f t="shared" si="148"/>
        <v>0</v>
      </c>
      <c r="AC485" s="437">
        <f t="shared" si="148"/>
        <v>0</v>
      </c>
      <c r="AD485" s="437">
        <f t="shared" si="148"/>
        <v>0</v>
      </c>
      <c r="AE485" s="437">
        <f t="shared" si="148"/>
        <v>0</v>
      </c>
      <c r="AF485" s="437">
        <f t="shared" si="148"/>
        <v>0</v>
      </c>
      <c r="AG485" s="437">
        <f t="shared" si="148"/>
        <v>0</v>
      </c>
      <c r="AH485" s="437">
        <f t="shared" si="148"/>
        <v>0</v>
      </c>
      <c r="AI485" s="437">
        <f t="shared" si="148"/>
        <v>0</v>
      </c>
      <c r="AJ485" s="437">
        <f t="shared" si="148"/>
        <v>0</v>
      </c>
      <c r="AK485" s="437">
        <f t="shared" si="148"/>
        <v>0</v>
      </c>
      <c r="AL485" s="437">
        <f t="shared" si="148"/>
        <v>0</v>
      </c>
      <c r="AM485" s="337"/>
    </row>
    <row r="486" spans="1:39" s="309" customFormat="1" ht="15" outlineLevel="1">
      <c r="A486" s="544"/>
      <c r="B486" s="340"/>
      <c r="C486" s="338"/>
      <c r="D486" s="317"/>
      <c r="E486" s="317"/>
      <c r="F486" s="317"/>
      <c r="G486" s="317"/>
      <c r="H486" s="317"/>
      <c r="I486" s="317"/>
      <c r="J486" s="317"/>
      <c r="K486" s="317"/>
      <c r="L486" s="317"/>
      <c r="M486" s="317"/>
      <c r="N486" s="317"/>
      <c r="O486" s="317"/>
      <c r="P486" s="317"/>
      <c r="Q486" s="317"/>
      <c r="R486" s="317"/>
      <c r="S486" s="317"/>
      <c r="T486" s="317"/>
      <c r="U486" s="317"/>
      <c r="V486" s="317"/>
      <c r="W486" s="317"/>
      <c r="X486" s="317"/>
      <c r="Y486" s="442"/>
      <c r="Z486" s="443"/>
      <c r="AA486" s="442"/>
      <c r="AB486" s="442"/>
      <c r="AC486" s="442"/>
      <c r="AD486" s="442"/>
      <c r="AE486" s="442"/>
      <c r="AF486" s="442"/>
      <c r="AG486" s="442"/>
      <c r="AH486" s="442"/>
      <c r="AI486" s="442"/>
      <c r="AJ486" s="442"/>
      <c r="AK486" s="442"/>
      <c r="AL486" s="442"/>
      <c r="AM486" s="339"/>
    </row>
    <row r="487" spans="1:39" ht="15.75" outlineLevel="1">
      <c r="A487" s="545"/>
      <c r="B487" s="314" t="s">
        <v>15</v>
      </c>
      <c r="C487" s="346"/>
      <c r="D487" s="316"/>
      <c r="E487" s="315"/>
      <c r="F487" s="315"/>
      <c r="G487" s="315"/>
      <c r="H487" s="315"/>
      <c r="I487" s="315"/>
      <c r="J487" s="315"/>
      <c r="K487" s="315"/>
      <c r="L487" s="315"/>
      <c r="M487" s="315"/>
      <c r="N487" s="317"/>
      <c r="O487" s="315"/>
      <c r="P487" s="315"/>
      <c r="Q487" s="315"/>
      <c r="R487" s="315"/>
      <c r="S487" s="315"/>
      <c r="T487" s="315"/>
      <c r="U487" s="315"/>
      <c r="V487" s="315"/>
      <c r="W487" s="315"/>
      <c r="X487" s="315"/>
      <c r="Y487" s="440"/>
      <c r="Z487" s="440"/>
      <c r="AA487" s="440"/>
      <c r="AB487" s="440"/>
      <c r="AC487" s="440"/>
      <c r="AD487" s="440"/>
      <c r="AE487" s="440"/>
      <c r="AF487" s="440"/>
      <c r="AG487" s="440"/>
      <c r="AH487" s="440"/>
      <c r="AI487" s="440"/>
      <c r="AJ487" s="440"/>
      <c r="AK487" s="440"/>
      <c r="AL487" s="440"/>
      <c r="AM487" s="318"/>
    </row>
    <row r="488" spans="1:39" ht="15" outlineLevel="1">
      <c r="A488" s="544">
        <v>26</v>
      </c>
      <c r="B488" s="347" t="s">
        <v>16</v>
      </c>
      <c r="C488" s="317" t="s">
        <v>25</v>
      </c>
      <c r="D488" s="321"/>
      <c r="E488" s="321"/>
      <c r="F488" s="321"/>
      <c r="G488" s="321"/>
      <c r="H488" s="321"/>
      <c r="I488" s="321"/>
      <c r="J488" s="321"/>
      <c r="K488" s="321"/>
      <c r="L488" s="321"/>
      <c r="M488" s="321"/>
      <c r="N488" s="321">
        <v>12</v>
      </c>
      <c r="O488" s="321"/>
      <c r="P488" s="321"/>
      <c r="Q488" s="321"/>
      <c r="R488" s="321"/>
      <c r="S488" s="321"/>
      <c r="T488" s="321"/>
      <c r="U488" s="321"/>
      <c r="V488" s="321"/>
      <c r="W488" s="321"/>
      <c r="X488" s="321"/>
      <c r="Y488" s="452"/>
      <c r="Z488" s="441"/>
      <c r="AA488" s="441"/>
      <c r="AB488" s="441"/>
      <c r="AC488" s="441"/>
      <c r="AD488" s="441"/>
      <c r="AE488" s="441"/>
      <c r="AF488" s="441"/>
      <c r="AG488" s="441"/>
      <c r="AH488" s="441"/>
      <c r="AI488" s="441"/>
      <c r="AJ488" s="441"/>
      <c r="AK488" s="441"/>
      <c r="AL488" s="441"/>
      <c r="AM488" s="322">
        <f>SUM(Y488:AL488)</f>
        <v>0</v>
      </c>
    </row>
    <row r="489" spans="1:39" ht="15" outlineLevel="1">
      <c r="B489" s="320" t="s">
        <v>262</v>
      </c>
      <c r="C489" s="317" t="s">
        <v>164</v>
      </c>
      <c r="D489" s="321"/>
      <c r="E489" s="321"/>
      <c r="F489" s="321"/>
      <c r="G489" s="321"/>
      <c r="H489" s="321"/>
      <c r="I489" s="321"/>
      <c r="J489" s="321"/>
      <c r="K489" s="321"/>
      <c r="L489" s="321"/>
      <c r="M489" s="321"/>
      <c r="N489" s="321">
        <f>N488</f>
        <v>12</v>
      </c>
      <c r="O489" s="321"/>
      <c r="P489" s="321"/>
      <c r="Q489" s="321"/>
      <c r="R489" s="321"/>
      <c r="S489" s="321"/>
      <c r="T489" s="321"/>
      <c r="U489" s="321"/>
      <c r="V489" s="321"/>
      <c r="W489" s="321"/>
      <c r="X489" s="321"/>
      <c r="Y489" s="437">
        <f>Y488</f>
        <v>0</v>
      </c>
      <c r="Z489" s="437">
        <f>Z488</f>
        <v>0</v>
      </c>
      <c r="AA489" s="437">
        <f t="shared" ref="AA489:AL489" si="149">AA488</f>
        <v>0</v>
      </c>
      <c r="AB489" s="437">
        <f t="shared" si="149"/>
        <v>0</v>
      </c>
      <c r="AC489" s="437">
        <f t="shared" si="149"/>
        <v>0</v>
      </c>
      <c r="AD489" s="437">
        <f t="shared" si="149"/>
        <v>0</v>
      </c>
      <c r="AE489" s="437">
        <f t="shared" si="149"/>
        <v>0</v>
      </c>
      <c r="AF489" s="437">
        <f t="shared" si="149"/>
        <v>0</v>
      </c>
      <c r="AG489" s="437">
        <f t="shared" si="149"/>
        <v>0</v>
      </c>
      <c r="AH489" s="437">
        <f t="shared" si="149"/>
        <v>0</v>
      </c>
      <c r="AI489" s="437">
        <f t="shared" si="149"/>
        <v>0</v>
      </c>
      <c r="AJ489" s="437">
        <f t="shared" si="149"/>
        <v>0</v>
      </c>
      <c r="AK489" s="437">
        <f t="shared" si="149"/>
        <v>0</v>
      </c>
      <c r="AL489" s="437">
        <f t="shared" si="149"/>
        <v>0</v>
      </c>
      <c r="AM489" s="332"/>
    </row>
    <row r="490" spans="1:39" ht="15" outlineLevel="1">
      <c r="A490" s="547"/>
      <c r="B490" s="348"/>
      <c r="C490" s="317"/>
      <c r="D490" s="317"/>
      <c r="E490" s="317"/>
      <c r="F490" s="317"/>
      <c r="G490" s="317"/>
      <c r="H490" s="317"/>
      <c r="I490" s="317"/>
      <c r="J490" s="317"/>
      <c r="K490" s="317"/>
      <c r="L490" s="317"/>
      <c r="M490" s="317"/>
      <c r="N490" s="317"/>
      <c r="O490" s="317"/>
      <c r="P490" s="317"/>
      <c r="Q490" s="317"/>
      <c r="R490" s="317"/>
      <c r="S490" s="317"/>
      <c r="T490" s="317"/>
      <c r="U490" s="317"/>
      <c r="V490" s="317"/>
      <c r="W490" s="317"/>
      <c r="X490" s="317"/>
      <c r="Y490" s="449"/>
      <c r="Z490" s="450"/>
      <c r="AA490" s="450"/>
      <c r="AB490" s="450"/>
      <c r="AC490" s="450"/>
      <c r="AD490" s="450"/>
      <c r="AE490" s="450"/>
      <c r="AF490" s="450"/>
      <c r="AG490" s="450"/>
      <c r="AH490" s="450"/>
      <c r="AI490" s="450"/>
      <c r="AJ490" s="450"/>
      <c r="AK490" s="450"/>
      <c r="AL490" s="450"/>
      <c r="AM490" s="323"/>
    </row>
    <row r="491" spans="1:39" ht="15" outlineLevel="1">
      <c r="A491" s="544">
        <v>27</v>
      </c>
      <c r="B491" s="347" t="s">
        <v>17</v>
      </c>
      <c r="C491" s="317" t="s">
        <v>25</v>
      </c>
      <c r="D491" s="321"/>
      <c r="E491" s="321"/>
      <c r="F491" s="321"/>
      <c r="G491" s="321"/>
      <c r="H491" s="321"/>
      <c r="I491" s="321"/>
      <c r="J491" s="321"/>
      <c r="K491" s="321"/>
      <c r="L491" s="321"/>
      <c r="M491" s="321"/>
      <c r="N491" s="321">
        <v>12</v>
      </c>
      <c r="O491" s="321"/>
      <c r="P491" s="321"/>
      <c r="Q491" s="321"/>
      <c r="R491" s="321"/>
      <c r="S491" s="321"/>
      <c r="T491" s="321"/>
      <c r="U491" s="321"/>
      <c r="V491" s="321"/>
      <c r="W491" s="321"/>
      <c r="X491" s="321"/>
      <c r="Y491" s="452"/>
      <c r="Z491" s="441"/>
      <c r="AA491" s="441"/>
      <c r="AB491" s="441"/>
      <c r="AC491" s="441"/>
      <c r="AD491" s="441"/>
      <c r="AE491" s="441"/>
      <c r="AF491" s="441"/>
      <c r="AG491" s="441"/>
      <c r="AH491" s="441"/>
      <c r="AI491" s="441"/>
      <c r="AJ491" s="441"/>
      <c r="AK491" s="441"/>
      <c r="AL491" s="441"/>
      <c r="AM491" s="322">
        <f>SUM(Y491:AL491)</f>
        <v>0</v>
      </c>
    </row>
    <row r="492" spans="1:39" ht="15" outlineLevel="1">
      <c r="B492" s="320" t="s">
        <v>262</v>
      </c>
      <c r="C492" s="317" t="s">
        <v>164</v>
      </c>
      <c r="D492" s="321"/>
      <c r="E492" s="321"/>
      <c r="F492" s="321"/>
      <c r="G492" s="321"/>
      <c r="H492" s="321"/>
      <c r="I492" s="321"/>
      <c r="J492" s="321"/>
      <c r="K492" s="321"/>
      <c r="L492" s="321"/>
      <c r="M492" s="321"/>
      <c r="N492" s="321">
        <f>N491</f>
        <v>12</v>
      </c>
      <c r="O492" s="321"/>
      <c r="P492" s="321"/>
      <c r="Q492" s="321"/>
      <c r="R492" s="321"/>
      <c r="S492" s="321"/>
      <c r="T492" s="321"/>
      <c r="U492" s="321"/>
      <c r="V492" s="321"/>
      <c r="W492" s="321"/>
      <c r="X492" s="321"/>
      <c r="Y492" s="437">
        <f>Y491</f>
        <v>0</v>
      </c>
      <c r="Z492" s="437">
        <f>Z491</f>
        <v>0</v>
      </c>
      <c r="AA492" s="437">
        <f t="shared" ref="AA492:AL492" si="150">AA491</f>
        <v>0</v>
      </c>
      <c r="AB492" s="437">
        <f t="shared" si="150"/>
        <v>0</v>
      </c>
      <c r="AC492" s="437">
        <f t="shared" si="150"/>
        <v>0</v>
      </c>
      <c r="AD492" s="437">
        <f t="shared" si="150"/>
        <v>0</v>
      </c>
      <c r="AE492" s="437">
        <f t="shared" si="150"/>
        <v>0</v>
      </c>
      <c r="AF492" s="437">
        <f t="shared" si="150"/>
        <v>0</v>
      </c>
      <c r="AG492" s="437">
        <f t="shared" si="150"/>
        <v>0</v>
      </c>
      <c r="AH492" s="437">
        <f t="shared" si="150"/>
        <v>0</v>
      </c>
      <c r="AI492" s="437">
        <f t="shared" si="150"/>
        <v>0</v>
      </c>
      <c r="AJ492" s="437">
        <f t="shared" si="150"/>
        <v>0</v>
      </c>
      <c r="AK492" s="437">
        <f t="shared" si="150"/>
        <v>0</v>
      </c>
      <c r="AL492" s="437">
        <f t="shared" si="150"/>
        <v>0</v>
      </c>
      <c r="AM492" s="332"/>
    </row>
    <row r="493" spans="1:39" ht="15.75" outlineLevel="1">
      <c r="A493" s="547"/>
      <c r="B493" s="349"/>
      <c r="C493" s="326"/>
      <c r="D493" s="317"/>
      <c r="E493" s="317"/>
      <c r="F493" s="317"/>
      <c r="G493" s="317"/>
      <c r="H493" s="317"/>
      <c r="I493" s="317"/>
      <c r="J493" s="317"/>
      <c r="K493" s="317"/>
      <c r="L493" s="317"/>
      <c r="M493" s="317"/>
      <c r="N493" s="326"/>
      <c r="O493" s="317"/>
      <c r="P493" s="317"/>
      <c r="Q493" s="317"/>
      <c r="R493" s="317"/>
      <c r="S493" s="317"/>
      <c r="T493" s="317"/>
      <c r="U493" s="317"/>
      <c r="V493" s="317"/>
      <c r="W493" s="317"/>
      <c r="X493" s="317"/>
      <c r="Y493" s="438"/>
      <c r="Z493" s="438"/>
      <c r="AA493" s="438"/>
      <c r="AB493" s="438"/>
      <c r="AC493" s="438"/>
      <c r="AD493" s="438"/>
      <c r="AE493" s="438"/>
      <c r="AF493" s="438"/>
      <c r="AG493" s="438"/>
      <c r="AH493" s="438"/>
      <c r="AI493" s="438"/>
      <c r="AJ493" s="438"/>
      <c r="AK493" s="438"/>
      <c r="AL493" s="438"/>
      <c r="AM493" s="332"/>
    </row>
    <row r="494" spans="1:39" ht="15" outlineLevel="1">
      <c r="A494" s="544">
        <v>28</v>
      </c>
      <c r="B494" s="347" t="s">
        <v>18</v>
      </c>
      <c r="C494" s="317" t="s">
        <v>25</v>
      </c>
      <c r="D494" s="321"/>
      <c r="E494" s="321"/>
      <c r="F494" s="321"/>
      <c r="G494" s="321"/>
      <c r="H494" s="321"/>
      <c r="I494" s="321"/>
      <c r="J494" s="321"/>
      <c r="K494" s="321"/>
      <c r="L494" s="321"/>
      <c r="M494" s="321"/>
      <c r="N494" s="321">
        <v>0</v>
      </c>
      <c r="O494" s="321"/>
      <c r="P494" s="321"/>
      <c r="Q494" s="321"/>
      <c r="R494" s="321"/>
      <c r="S494" s="321"/>
      <c r="T494" s="321"/>
      <c r="U494" s="321"/>
      <c r="V494" s="321"/>
      <c r="W494" s="321"/>
      <c r="X494" s="321"/>
      <c r="Y494" s="452"/>
      <c r="Z494" s="441"/>
      <c r="AA494" s="441"/>
      <c r="AB494" s="441"/>
      <c r="AC494" s="441"/>
      <c r="AD494" s="441"/>
      <c r="AE494" s="441"/>
      <c r="AF494" s="441"/>
      <c r="AG494" s="441"/>
      <c r="AH494" s="441"/>
      <c r="AI494" s="441"/>
      <c r="AJ494" s="441"/>
      <c r="AK494" s="441"/>
      <c r="AL494" s="441"/>
      <c r="AM494" s="322">
        <f>SUM(Y494:AL494)</f>
        <v>0</v>
      </c>
    </row>
    <row r="495" spans="1:39" ht="15" outlineLevel="1">
      <c r="B495" s="320" t="s">
        <v>262</v>
      </c>
      <c r="C495" s="317" t="s">
        <v>164</v>
      </c>
      <c r="D495" s="321"/>
      <c r="E495" s="321"/>
      <c r="F495" s="321"/>
      <c r="G495" s="321"/>
      <c r="H495" s="321"/>
      <c r="I495" s="321"/>
      <c r="J495" s="321"/>
      <c r="K495" s="321"/>
      <c r="L495" s="321"/>
      <c r="M495" s="321"/>
      <c r="N495" s="321">
        <f>N494</f>
        <v>0</v>
      </c>
      <c r="O495" s="321"/>
      <c r="P495" s="321"/>
      <c r="Q495" s="321"/>
      <c r="R495" s="321"/>
      <c r="S495" s="321"/>
      <c r="T495" s="321"/>
      <c r="U495" s="321"/>
      <c r="V495" s="321"/>
      <c r="W495" s="321"/>
      <c r="X495" s="321"/>
      <c r="Y495" s="437">
        <f>Y494</f>
        <v>0</v>
      </c>
      <c r="Z495" s="437">
        <f>Z494</f>
        <v>0</v>
      </c>
      <c r="AA495" s="437">
        <f t="shared" ref="AA495:AL495" si="151">AA494</f>
        <v>0</v>
      </c>
      <c r="AB495" s="437">
        <f t="shared" si="151"/>
        <v>0</v>
      </c>
      <c r="AC495" s="437">
        <f t="shared" si="151"/>
        <v>0</v>
      </c>
      <c r="AD495" s="437">
        <f t="shared" si="151"/>
        <v>0</v>
      </c>
      <c r="AE495" s="437">
        <f t="shared" si="151"/>
        <v>0</v>
      </c>
      <c r="AF495" s="437">
        <f t="shared" si="151"/>
        <v>0</v>
      </c>
      <c r="AG495" s="437">
        <f t="shared" si="151"/>
        <v>0</v>
      </c>
      <c r="AH495" s="437">
        <f t="shared" si="151"/>
        <v>0</v>
      </c>
      <c r="AI495" s="437">
        <f t="shared" si="151"/>
        <v>0</v>
      </c>
      <c r="AJ495" s="437">
        <f t="shared" si="151"/>
        <v>0</v>
      </c>
      <c r="AK495" s="437">
        <f t="shared" si="151"/>
        <v>0</v>
      </c>
      <c r="AL495" s="437">
        <f t="shared" si="151"/>
        <v>0</v>
      </c>
      <c r="AM495" s="323"/>
    </row>
    <row r="496" spans="1:39" ht="15" outlineLevel="1">
      <c r="A496" s="547"/>
      <c r="B496" s="348"/>
      <c r="C496" s="317"/>
      <c r="D496" s="317"/>
      <c r="E496" s="317"/>
      <c r="F496" s="317"/>
      <c r="G496" s="317"/>
      <c r="H496" s="317"/>
      <c r="I496" s="317"/>
      <c r="J496" s="317"/>
      <c r="K496" s="317"/>
      <c r="L496" s="317"/>
      <c r="M496" s="317"/>
      <c r="N496" s="317"/>
      <c r="O496" s="317"/>
      <c r="P496" s="317"/>
      <c r="Q496" s="317"/>
      <c r="R496" s="317"/>
      <c r="S496" s="317"/>
      <c r="T496" s="317"/>
      <c r="U496" s="317"/>
      <c r="V496" s="317"/>
      <c r="W496" s="317"/>
      <c r="X496" s="317"/>
      <c r="Y496" s="438"/>
      <c r="Z496" s="438"/>
      <c r="AA496" s="438"/>
      <c r="AB496" s="438"/>
      <c r="AC496" s="438"/>
      <c r="AD496" s="438"/>
      <c r="AE496" s="438"/>
      <c r="AF496" s="438"/>
      <c r="AG496" s="438"/>
      <c r="AH496" s="438"/>
      <c r="AI496" s="438"/>
      <c r="AJ496" s="438"/>
      <c r="AK496" s="438"/>
      <c r="AL496" s="438"/>
      <c r="AM496" s="332"/>
    </row>
    <row r="497" spans="1:39" ht="15" outlineLevel="1">
      <c r="A497" s="544">
        <v>29</v>
      </c>
      <c r="B497" s="350" t="s">
        <v>19</v>
      </c>
      <c r="C497" s="317" t="s">
        <v>25</v>
      </c>
      <c r="D497" s="321"/>
      <c r="E497" s="321"/>
      <c r="F497" s="321"/>
      <c r="G497" s="321"/>
      <c r="H497" s="321"/>
      <c r="I497" s="321"/>
      <c r="J497" s="321"/>
      <c r="K497" s="321"/>
      <c r="L497" s="321"/>
      <c r="M497" s="321"/>
      <c r="N497" s="321">
        <v>0</v>
      </c>
      <c r="O497" s="321"/>
      <c r="P497" s="321"/>
      <c r="Q497" s="321"/>
      <c r="R497" s="321"/>
      <c r="S497" s="321"/>
      <c r="T497" s="321"/>
      <c r="U497" s="321"/>
      <c r="V497" s="321"/>
      <c r="W497" s="321"/>
      <c r="X497" s="321"/>
      <c r="Y497" s="452"/>
      <c r="Z497" s="441"/>
      <c r="AA497" s="441"/>
      <c r="AB497" s="441"/>
      <c r="AC497" s="441"/>
      <c r="AD497" s="441"/>
      <c r="AE497" s="441"/>
      <c r="AF497" s="441"/>
      <c r="AG497" s="441"/>
      <c r="AH497" s="441"/>
      <c r="AI497" s="441"/>
      <c r="AJ497" s="441"/>
      <c r="AK497" s="441"/>
      <c r="AL497" s="441"/>
      <c r="AM497" s="322">
        <f>SUM(Y497:AL497)</f>
        <v>0</v>
      </c>
    </row>
    <row r="498" spans="1:39" ht="15" outlineLevel="1">
      <c r="B498" s="350" t="s">
        <v>262</v>
      </c>
      <c r="C498" s="317" t="s">
        <v>164</v>
      </c>
      <c r="D498" s="321"/>
      <c r="E498" s="321"/>
      <c r="F498" s="321"/>
      <c r="G498" s="321"/>
      <c r="H498" s="321"/>
      <c r="I498" s="321"/>
      <c r="J498" s="321"/>
      <c r="K498" s="321"/>
      <c r="L498" s="321"/>
      <c r="M498" s="321"/>
      <c r="N498" s="321">
        <f>N497</f>
        <v>0</v>
      </c>
      <c r="O498" s="321"/>
      <c r="P498" s="321"/>
      <c r="Q498" s="321"/>
      <c r="R498" s="321"/>
      <c r="S498" s="321"/>
      <c r="T498" s="321"/>
      <c r="U498" s="321"/>
      <c r="V498" s="321"/>
      <c r="W498" s="321"/>
      <c r="X498" s="321"/>
      <c r="Y498" s="437">
        <f>Y497</f>
        <v>0</v>
      </c>
      <c r="Z498" s="437">
        <f t="shared" ref="Z498:AL498" si="152">Z497</f>
        <v>0</v>
      </c>
      <c r="AA498" s="437">
        <f t="shared" si="152"/>
        <v>0</v>
      </c>
      <c r="AB498" s="437">
        <f t="shared" si="152"/>
        <v>0</v>
      </c>
      <c r="AC498" s="437">
        <f t="shared" si="152"/>
        <v>0</v>
      </c>
      <c r="AD498" s="437">
        <f t="shared" si="152"/>
        <v>0</v>
      </c>
      <c r="AE498" s="437">
        <f t="shared" si="152"/>
        <v>0</v>
      </c>
      <c r="AF498" s="437">
        <f t="shared" si="152"/>
        <v>0</v>
      </c>
      <c r="AG498" s="437">
        <f t="shared" si="152"/>
        <v>0</v>
      </c>
      <c r="AH498" s="437">
        <f t="shared" si="152"/>
        <v>0</v>
      </c>
      <c r="AI498" s="437">
        <f t="shared" si="152"/>
        <v>0</v>
      </c>
      <c r="AJ498" s="437">
        <f t="shared" si="152"/>
        <v>0</v>
      </c>
      <c r="AK498" s="437">
        <f t="shared" si="152"/>
        <v>0</v>
      </c>
      <c r="AL498" s="437">
        <f t="shared" si="152"/>
        <v>0</v>
      </c>
      <c r="AM498" s="323"/>
    </row>
    <row r="499" spans="1:39" ht="15" outlineLevel="1">
      <c r="B499" s="350"/>
      <c r="C499" s="317"/>
      <c r="D499" s="317"/>
      <c r="E499" s="317"/>
      <c r="F499" s="317"/>
      <c r="G499" s="317"/>
      <c r="H499" s="317"/>
      <c r="I499" s="317"/>
      <c r="J499" s="317"/>
      <c r="K499" s="317"/>
      <c r="L499" s="317"/>
      <c r="M499" s="317"/>
      <c r="N499" s="317"/>
      <c r="O499" s="317"/>
      <c r="P499" s="317"/>
      <c r="Q499" s="317"/>
      <c r="R499" s="317"/>
      <c r="S499" s="317"/>
      <c r="T499" s="317"/>
      <c r="U499" s="317"/>
      <c r="V499" s="317"/>
      <c r="W499" s="317"/>
      <c r="X499" s="317"/>
      <c r="Y499" s="449"/>
      <c r="Z499" s="449"/>
      <c r="AA499" s="449"/>
      <c r="AB499" s="449"/>
      <c r="AC499" s="449"/>
      <c r="AD499" s="449"/>
      <c r="AE499" s="449"/>
      <c r="AF499" s="449"/>
      <c r="AG499" s="449"/>
      <c r="AH499" s="449"/>
      <c r="AI499" s="449"/>
      <c r="AJ499" s="449"/>
      <c r="AK499" s="449"/>
      <c r="AL499" s="449"/>
      <c r="AM499" s="339"/>
    </row>
    <row r="500" spans="1:39" s="309" customFormat="1" ht="15" outlineLevel="1">
      <c r="A500" s="544">
        <v>30</v>
      </c>
      <c r="B500" s="340" t="s">
        <v>502</v>
      </c>
      <c r="C500" s="317" t="s">
        <v>25</v>
      </c>
      <c r="D500" s="321"/>
      <c r="E500" s="321"/>
      <c r="F500" s="321"/>
      <c r="G500" s="321"/>
      <c r="H500" s="321"/>
      <c r="I500" s="321"/>
      <c r="J500" s="321"/>
      <c r="K500" s="321"/>
      <c r="L500" s="321"/>
      <c r="M500" s="321"/>
      <c r="N500" s="321">
        <v>0</v>
      </c>
      <c r="O500" s="321"/>
      <c r="P500" s="321"/>
      <c r="Q500" s="321"/>
      <c r="R500" s="321"/>
      <c r="S500" s="321"/>
      <c r="T500" s="321"/>
      <c r="U500" s="321"/>
      <c r="V500" s="321"/>
      <c r="W500" s="321"/>
      <c r="X500" s="321"/>
      <c r="Y500" s="436"/>
      <c r="Z500" s="436"/>
      <c r="AA500" s="436"/>
      <c r="AB500" s="436"/>
      <c r="AC500" s="436"/>
      <c r="AD500" s="436"/>
      <c r="AE500" s="436"/>
      <c r="AF500" s="436"/>
      <c r="AG500" s="436"/>
      <c r="AH500" s="436"/>
      <c r="AI500" s="436"/>
      <c r="AJ500" s="436"/>
      <c r="AK500" s="436"/>
      <c r="AL500" s="436"/>
      <c r="AM500" s="322">
        <f>SUM(Y500:AL500)</f>
        <v>0</v>
      </c>
    </row>
    <row r="501" spans="1:39" s="309" customFormat="1" ht="15" outlineLevel="1">
      <c r="A501" s="544"/>
      <c r="B501" s="350" t="s">
        <v>262</v>
      </c>
      <c r="C501" s="317" t="s">
        <v>164</v>
      </c>
      <c r="D501" s="321"/>
      <c r="E501" s="321"/>
      <c r="F501" s="321"/>
      <c r="G501" s="321"/>
      <c r="H501" s="321"/>
      <c r="I501" s="321"/>
      <c r="J501" s="321"/>
      <c r="K501" s="321"/>
      <c r="L501" s="321"/>
      <c r="M501" s="321"/>
      <c r="N501" s="321">
        <f>N500</f>
        <v>0</v>
      </c>
      <c r="O501" s="321"/>
      <c r="P501" s="321"/>
      <c r="Q501" s="321"/>
      <c r="R501" s="321"/>
      <c r="S501" s="321"/>
      <c r="T501" s="321"/>
      <c r="U501" s="321"/>
      <c r="V501" s="321"/>
      <c r="W501" s="321"/>
      <c r="X501" s="321"/>
      <c r="Y501" s="437">
        <f>Y500</f>
        <v>0</v>
      </c>
      <c r="Z501" s="437">
        <f t="shared" ref="Z501:AL501" si="153">Z500</f>
        <v>0</v>
      </c>
      <c r="AA501" s="437">
        <f t="shared" si="153"/>
        <v>0</v>
      </c>
      <c r="AB501" s="437">
        <f t="shared" si="153"/>
        <v>0</v>
      </c>
      <c r="AC501" s="437">
        <f t="shared" si="153"/>
        <v>0</v>
      </c>
      <c r="AD501" s="437">
        <f t="shared" si="153"/>
        <v>0</v>
      </c>
      <c r="AE501" s="437">
        <f t="shared" si="153"/>
        <v>0</v>
      </c>
      <c r="AF501" s="437">
        <f t="shared" si="153"/>
        <v>0</v>
      </c>
      <c r="AG501" s="437">
        <f t="shared" si="153"/>
        <v>0</v>
      </c>
      <c r="AH501" s="437">
        <f t="shared" si="153"/>
        <v>0</v>
      </c>
      <c r="AI501" s="437">
        <f t="shared" si="153"/>
        <v>0</v>
      </c>
      <c r="AJ501" s="437">
        <f t="shared" si="153"/>
        <v>0</v>
      </c>
      <c r="AK501" s="437">
        <f t="shared" si="153"/>
        <v>0</v>
      </c>
      <c r="AL501" s="437">
        <f t="shared" si="153"/>
        <v>0</v>
      </c>
      <c r="AM501" s="323"/>
    </row>
    <row r="502" spans="1:39" s="309" customFormat="1" ht="15" outlineLevel="1">
      <c r="A502" s="544"/>
      <c r="B502" s="350"/>
      <c r="C502" s="317"/>
      <c r="D502" s="317"/>
      <c r="E502" s="317"/>
      <c r="F502" s="317"/>
      <c r="G502" s="317"/>
      <c r="H502" s="317"/>
      <c r="I502" s="317"/>
      <c r="J502" s="317"/>
      <c r="K502" s="317"/>
      <c r="L502" s="317"/>
      <c r="M502" s="317"/>
      <c r="N502" s="317"/>
      <c r="O502" s="317"/>
      <c r="P502" s="317"/>
      <c r="Q502" s="317"/>
      <c r="R502" s="317"/>
      <c r="S502" s="317"/>
      <c r="T502" s="317"/>
      <c r="U502" s="317"/>
      <c r="V502" s="317"/>
      <c r="W502" s="317"/>
      <c r="X502" s="317"/>
      <c r="Y502" s="438"/>
      <c r="Z502" s="438"/>
      <c r="AA502" s="438"/>
      <c r="AB502" s="438"/>
      <c r="AC502" s="438"/>
      <c r="AD502" s="438"/>
      <c r="AE502" s="438"/>
      <c r="AF502" s="438"/>
      <c r="AG502" s="438"/>
      <c r="AH502" s="438"/>
      <c r="AI502" s="438"/>
      <c r="AJ502" s="438"/>
      <c r="AK502" s="438"/>
      <c r="AL502" s="438"/>
      <c r="AM502" s="339"/>
    </row>
    <row r="503" spans="1:39" s="309" customFormat="1" ht="15.75" outlineLevel="1">
      <c r="A503" s="544"/>
      <c r="B503" s="314" t="s">
        <v>503</v>
      </c>
      <c r="C503" s="317"/>
      <c r="D503" s="317"/>
      <c r="E503" s="317"/>
      <c r="F503" s="317"/>
      <c r="G503" s="317"/>
      <c r="H503" s="317"/>
      <c r="I503" s="317"/>
      <c r="J503" s="317"/>
      <c r="K503" s="317"/>
      <c r="L503" s="317"/>
      <c r="M503" s="317"/>
      <c r="N503" s="317"/>
      <c r="O503" s="317"/>
      <c r="P503" s="317"/>
      <c r="Q503" s="317"/>
      <c r="R503" s="317"/>
      <c r="S503" s="317"/>
      <c r="T503" s="317"/>
      <c r="U503" s="317"/>
      <c r="V503" s="317"/>
      <c r="W503" s="317"/>
      <c r="X503" s="317"/>
      <c r="Y503" s="438"/>
      <c r="Z503" s="438"/>
      <c r="AA503" s="438"/>
      <c r="AB503" s="438"/>
      <c r="AC503" s="438"/>
      <c r="AD503" s="438"/>
      <c r="AE503" s="438"/>
      <c r="AF503" s="438"/>
      <c r="AG503" s="438"/>
      <c r="AH503" s="438"/>
      <c r="AI503" s="438"/>
      <c r="AJ503" s="438"/>
      <c r="AK503" s="438"/>
      <c r="AL503" s="438"/>
      <c r="AM503" s="339"/>
    </row>
    <row r="504" spans="1:39" s="309" customFormat="1" ht="15" outlineLevel="1">
      <c r="A504" s="544">
        <v>31</v>
      </c>
      <c r="B504" s="350" t="s">
        <v>667</v>
      </c>
      <c r="C504" s="317" t="s">
        <v>25</v>
      </c>
      <c r="D504" s="321"/>
      <c r="E504" s="321"/>
      <c r="F504" s="321"/>
      <c r="G504" s="321"/>
      <c r="H504" s="321"/>
      <c r="I504" s="321"/>
      <c r="J504" s="321"/>
      <c r="K504" s="321"/>
      <c r="L504" s="321"/>
      <c r="M504" s="321"/>
      <c r="N504" s="321">
        <v>12</v>
      </c>
      <c r="O504" s="321"/>
      <c r="P504" s="321"/>
      <c r="Q504" s="321"/>
      <c r="R504" s="321"/>
      <c r="S504" s="321"/>
      <c r="T504" s="321"/>
      <c r="U504" s="321"/>
      <c r="V504" s="321"/>
      <c r="W504" s="321"/>
      <c r="X504" s="321"/>
      <c r="Y504" s="436"/>
      <c r="Z504" s="436"/>
      <c r="AA504" s="436"/>
      <c r="AB504" s="436"/>
      <c r="AC504" s="436"/>
      <c r="AD504" s="436"/>
      <c r="AE504" s="436"/>
      <c r="AF504" s="436"/>
      <c r="AG504" s="436"/>
      <c r="AH504" s="436"/>
      <c r="AI504" s="436"/>
      <c r="AJ504" s="436"/>
      <c r="AK504" s="436"/>
      <c r="AL504" s="436"/>
      <c r="AM504" s="322">
        <f>SUM(Y504:AL504)</f>
        <v>0</v>
      </c>
    </row>
    <row r="505" spans="1:39" s="309" customFormat="1" ht="15" outlineLevel="1">
      <c r="A505" s="544"/>
      <c r="B505" s="350" t="s">
        <v>262</v>
      </c>
      <c r="C505" s="317" t="s">
        <v>164</v>
      </c>
      <c r="D505" s="321"/>
      <c r="E505" s="321"/>
      <c r="F505" s="321"/>
      <c r="G505" s="321"/>
      <c r="H505" s="321"/>
      <c r="I505" s="321"/>
      <c r="J505" s="321"/>
      <c r="K505" s="321"/>
      <c r="L505" s="321"/>
      <c r="M505" s="321"/>
      <c r="N505" s="321">
        <f>N504</f>
        <v>12</v>
      </c>
      <c r="O505" s="321"/>
      <c r="P505" s="321"/>
      <c r="Q505" s="321"/>
      <c r="R505" s="321"/>
      <c r="S505" s="321"/>
      <c r="T505" s="321"/>
      <c r="U505" s="321"/>
      <c r="V505" s="321"/>
      <c r="W505" s="321"/>
      <c r="X505" s="321"/>
      <c r="Y505" s="437">
        <f>Y504</f>
        <v>0</v>
      </c>
      <c r="Z505" s="437">
        <f t="shared" ref="Z505:AL505" si="154">Z504</f>
        <v>0</v>
      </c>
      <c r="AA505" s="437">
        <f t="shared" si="154"/>
        <v>0</v>
      </c>
      <c r="AB505" s="437">
        <f t="shared" si="154"/>
        <v>0</v>
      </c>
      <c r="AC505" s="437">
        <f t="shared" si="154"/>
        <v>0</v>
      </c>
      <c r="AD505" s="437">
        <f t="shared" si="154"/>
        <v>0</v>
      </c>
      <c r="AE505" s="437">
        <f t="shared" si="154"/>
        <v>0</v>
      </c>
      <c r="AF505" s="437">
        <f t="shared" si="154"/>
        <v>0</v>
      </c>
      <c r="AG505" s="437">
        <f t="shared" si="154"/>
        <v>0</v>
      </c>
      <c r="AH505" s="437">
        <f t="shared" si="154"/>
        <v>0</v>
      </c>
      <c r="AI505" s="437">
        <f t="shared" si="154"/>
        <v>0</v>
      </c>
      <c r="AJ505" s="437">
        <f t="shared" si="154"/>
        <v>0</v>
      </c>
      <c r="AK505" s="437">
        <f t="shared" si="154"/>
        <v>0</v>
      </c>
      <c r="AL505" s="437">
        <f t="shared" si="154"/>
        <v>0</v>
      </c>
      <c r="AM505" s="323"/>
    </row>
    <row r="506" spans="1:39" s="309" customFormat="1" ht="15" outlineLevel="1">
      <c r="A506" s="544"/>
      <c r="B506" s="350"/>
      <c r="C506" s="317"/>
      <c r="D506" s="317"/>
      <c r="E506" s="317"/>
      <c r="F506" s="317"/>
      <c r="G506" s="317"/>
      <c r="H506" s="317"/>
      <c r="I506" s="317"/>
      <c r="J506" s="317"/>
      <c r="K506" s="317"/>
      <c r="L506" s="317"/>
      <c r="M506" s="317"/>
      <c r="N506" s="317"/>
      <c r="O506" s="317"/>
      <c r="P506" s="317"/>
      <c r="Q506" s="317"/>
      <c r="R506" s="317"/>
      <c r="S506" s="317"/>
      <c r="T506" s="317"/>
      <c r="U506" s="317"/>
      <c r="V506" s="317"/>
      <c r="W506" s="317"/>
      <c r="X506" s="317"/>
      <c r="Y506" s="438"/>
      <c r="Z506" s="438"/>
      <c r="AA506" s="438"/>
      <c r="AB506" s="438"/>
      <c r="AC506" s="438"/>
      <c r="AD506" s="438"/>
      <c r="AE506" s="438"/>
      <c r="AF506" s="438"/>
      <c r="AG506" s="438"/>
      <c r="AH506" s="438"/>
      <c r="AI506" s="438"/>
      <c r="AJ506" s="438"/>
      <c r="AK506" s="438"/>
      <c r="AL506" s="438"/>
      <c r="AM506" s="339"/>
    </row>
    <row r="507" spans="1:39" s="309" customFormat="1" ht="15" outlineLevel="1">
      <c r="A507" s="544">
        <v>32</v>
      </c>
      <c r="B507" s="350" t="s">
        <v>505</v>
      </c>
      <c r="C507" s="317" t="s">
        <v>25</v>
      </c>
      <c r="D507" s="321"/>
      <c r="E507" s="321"/>
      <c r="F507" s="321"/>
      <c r="G507" s="321"/>
      <c r="H507" s="321"/>
      <c r="I507" s="321"/>
      <c r="J507" s="321"/>
      <c r="K507" s="321"/>
      <c r="L507" s="321"/>
      <c r="M507" s="321"/>
      <c r="N507" s="321">
        <v>0</v>
      </c>
      <c r="O507" s="321">
        <v>3831</v>
      </c>
      <c r="P507" s="321">
        <f>+'7-d.  2014'!V52</f>
        <v>0</v>
      </c>
      <c r="Q507" s="321">
        <f>+'7-d.  2014'!W52</f>
        <v>0</v>
      </c>
      <c r="R507" s="321">
        <f>+'7-d.  2014'!X52</f>
        <v>0</v>
      </c>
      <c r="S507" s="321">
        <f>+'7-d.  2014'!Y52</f>
        <v>0</v>
      </c>
      <c r="T507" s="321">
        <f>+'7-d.  2014'!Z52</f>
        <v>0</v>
      </c>
      <c r="U507" s="321">
        <f>+'7-d.  2014'!AA52</f>
        <v>0</v>
      </c>
      <c r="V507" s="321">
        <f>+'7-d.  2014'!AB52</f>
        <v>0</v>
      </c>
      <c r="W507" s="321">
        <f>+'7-d.  2014'!AC52</f>
        <v>0</v>
      </c>
      <c r="X507" s="321">
        <f>+'7-d.  2014'!AD52</f>
        <v>0</v>
      </c>
      <c r="Y507" s="436">
        <v>1</v>
      </c>
      <c r="Z507" s="436"/>
      <c r="AA507" s="436"/>
      <c r="AB507" s="436"/>
      <c r="AC507" s="436"/>
      <c r="AD507" s="436"/>
      <c r="AE507" s="436"/>
      <c r="AF507" s="436"/>
      <c r="AG507" s="436"/>
      <c r="AH507" s="436"/>
      <c r="AI507" s="436"/>
      <c r="AJ507" s="436"/>
      <c r="AK507" s="436"/>
      <c r="AL507" s="436"/>
      <c r="AM507" s="322">
        <f>SUM(Y507:AL507)</f>
        <v>1</v>
      </c>
    </row>
    <row r="508" spans="1:39" s="309" customFormat="1" ht="15" outlineLevel="1">
      <c r="A508" s="544"/>
      <c r="B508" s="350" t="s">
        <v>262</v>
      </c>
      <c r="C508" s="317" t="s">
        <v>164</v>
      </c>
      <c r="D508" s="321"/>
      <c r="E508" s="321"/>
      <c r="F508" s="321"/>
      <c r="G508" s="321"/>
      <c r="H508" s="321"/>
      <c r="I508" s="321"/>
      <c r="J508" s="321"/>
      <c r="K508" s="321"/>
      <c r="L508" s="321"/>
      <c r="M508" s="321"/>
      <c r="N508" s="321">
        <f>N507</f>
        <v>0</v>
      </c>
      <c r="O508" s="321"/>
      <c r="P508" s="321"/>
      <c r="Q508" s="321"/>
      <c r="R508" s="321"/>
      <c r="S508" s="321"/>
      <c r="T508" s="321"/>
      <c r="U508" s="321"/>
      <c r="V508" s="321"/>
      <c r="W508" s="321"/>
      <c r="X508" s="321"/>
      <c r="Y508" s="437">
        <f>Y507</f>
        <v>1</v>
      </c>
      <c r="Z508" s="437">
        <f t="shared" ref="Z508:AL508" si="155">Z507</f>
        <v>0</v>
      </c>
      <c r="AA508" s="437">
        <f t="shared" si="155"/>
        <v>0</v>
      </c>
      <c r="AB508" s="437">
        <f t="shared" si="155"/>
        <v>0</v>
      </c>
      <c r="AC508" s="437">
        <f t="shared" si="155"/>
        <v>0</v>
      </c>
      <c r="AD508" s="437">
        <f t="shared" si="155"/>
        <v>0</v>
      </c>
      <c r="AE508" s="437">
        <f t="shared" si="155"/>
        <v>0</v>
      </c>
      <c r="AF508" s="437">
        <f t="shared" si="155"/>
        <v>0</v>
      </c>
      <c r="AG508" s="437">
        <f t="shared" si="155"/>
        <v>0</v>
      </c>
      <c r="AH508" s="437">
        <f t="shared" si="155"/>
        <v>0</v>
      </c>
      <c r="AI508" s="437">
        <f t="shared" si="155"/>
        <v>0</v>
      </c>
      <c r="AJ508" s="437">
        <f t="shared" si="155"/>
        <v>0</v>
      </c>
      <c r="AK508" s="437">
        <f t="shared" si="155"/>
        <v>0</v>
      </c>
      <c r="AL508" s="437">
        <f t="shared" si="155"/>
        <v>0</v>
      </c>
      <c r="AM508" s="323"/>
    </row>
    <row r="509" spans="1:39" s="309" customFormat="1" ht="15" outlineLevel="1">
      <c r="A509" s="544"/>
      <c r="B509" s="350"/>
      <c r="C509" s="317"/>
      <c r="D509" s="317"/>
      <c r="E509" s="317"/>
      <c r="F509" s="317"/>
      <c r="G509" s="317"/>
      <c r="H509" s="317"/>
      <c r="I509" s="317"/>
      <c r="J509" s="317"/>
      <c r="K509" s="317"/>
      <c r="L509" s="317"/>
      <c r="M509" s="317"/>
      <c r="N509" s="317"/>
      <c r="O509" s="317"/>
      <c r="P509" s="317"/>
      <c r="Q509" s="317"/>
      <c r="R509" s="317"/>
      <c r="S509" s="317"/>
      <c r="T509" s="317"/>
      <c r="U509" s="317"/>
      <c r="V509" s="317"/>
      <c r="W509" s="317"/>
      <c r="X509" s="317"/>
      <c r="Y509" s="438"/>
      <c r="Z509" s="438"/>
      <c r="AA509" s="438"/>
      <c r="AB509" s="438"/>
      <c r="AC509" s="438"/>
      <c r="AD509" s="438"/>
      <c r="AE509" s="438"/>
      <c r="AF509" s="438"/>
      <c r="AG509" s="438"/>
      <c r="AH509" s="438"/>
      <c r="AI509" s="438"/>
      <c r="AJ509" s="438"/>
      <c r="AK509" s="438"/>
      <c r="AL509" s="438"/>
      <c r="AM509" s="339"/>
    </row>
    <row r="510" spans="1:39" s="309" customFormat="1" ht="15" outlineLevel="1">
      <c r="A510" s="544">
        <v>33</v>
      </c>
      <c r="B510" s="350" t="s">
        <v>506</v>
      </c>
      <c r="C510" s="317" t="s">
        <v>25</v>
      </c>
      <c r="D510" s="321">
        <v>184241</v>
      </c>
      <c r="E510" s="321">
        <f>+'7-d.  2014'!BA51</f>
        <v>0</v>
      </c>
      <c r="F510" s="321">
        <f>+'7-d.  2014'!BB51</f>
        <v>0</v>
      </c>
      <c r="G510" s="321">
        <f>+'7-d.  2014'!BC51</f>
        <v>0</v>
      </c>
      <c r="H510" s="321">
        <f>+'7-d.  2014'!BD51</f>
        <v>0</v>
      </c>
      <c r="I510" s="321">
        <f>+'7-d.  2014'!BE51</f>
        <v>0</v>
      </c>
      <c r="J510" s="321">
        <f>+'7-d.  2014'!BF51</f>
        <v>0</v>
      </c>
      <c r="K510" s="321">
        <f>+'7-d.  2014'!BG51</f>
        <v>0</v>
      </c>
      <c r="L510" s="321">
        <f>+'7-d.  2014'!BH51</f>
        <v>0</v>
      </c>
      <c r="M510" s="321">
        <f>+'7-d.  2014'!BI51</f>
        <v>0</v>
      </c>
      <c r="N510" s="321">
        <v>12</v>
      </c>
      <c r="O510" s="321">
        <v>24</v>
      </c>
      <c r="P510" s="321">
        <f>+'7-d.  2014'!V51</f>
        <v>0</v>
      </c>
      <c r="Q510" s="321">
        <f>+'7-d.  2014'!W51</f>
        <v>0</v>
      </c>
      <c r="R510" s="321">
        <f>+'7-d.  2014'!X51</f>
        <v>0</v>
      </c>
      <c r="S510" s="321">
        <f>+'7-d.  2014'!Y51</f>
        <v>0</v>
      </c>
      <c r="T510" s="321">
        <f>+'7-d.  2014'!Z51</f>
        <v>0</v>
      </c>
      <c r="U510" s="321">
        <f>+'7-d.  2014'!AA51</f>
        <v>0</v>
      </c>
      <c r="V510" s="321">
        <f>+'7-d.  2014'!AB51</f>
        <v>0</v>
      </c>
      <c r="W510" s="321">
        <f>+'7-d.  2014'!AC51</f>
        <v>0</v>
      </c>
      <c r="X510" s="321">
        <f>+'7-d.  2014'!AD51</f>
        <v>0</v>
      </c>
      <c r="Y510" s="436"/>
      <c r="Z510" s="436"/>
      <c r="AA510" s="436"/>
      <c r="AB510" s="436">
        <v>1</v>
      </c>
      <c r="AC510" s="436"/>
      <c r="AD510" s="436"/>
      <c r="AE510" s="436"/>
      <c r="AF510" s="436"/>
      <c r="AG510" s="436"/>
      <c r="AH510" s="436"/>
      <c r="AI510" s="436"/>
      <c r="AJ510" s="436"/>
      <c r="AK510" s="436"/>
      <c r="AL510" s="436"/>
      <c r="AM510" s="322">
        <f>SUM(Y510:AL510)</f>
        <v>1</v>
      </c>
    </row>
    <row r="511" spans="1:39" s="309" customFormat="1" ht="15" outlineLevel="1">
      <c r="A511" s="544"/>
      <c r="B511" s="350" t="s">
        <v>262</v>
      </c>
      <c r="C511" s="317" t="s">
        <v>164</v>
      </c>
      <c r="D511" s="321"/>
      <c r="E511" s="321"/>
      <c r="F511" s="321"/>
      <c r="G511" s="321"/>
      <c r="H511" s="321"/>
      <c r="I511" s="321"/>
      <c r="J511" s="321"/>
      <c r="K511" s="321"/>
      <c r="L511" s="321"/>
      <c r="M511" s="321"/>
      <c r="N511" s="321">
        <f>N510</f>
        <v>12</v>
      </c>
      <c r="O511" s="321"/>
      <c r="P511" s="321"/>
      <c r="Q511" s="321"/>
      <c r="R511" s="321"/>
      <c r="S511" s="321"/>
      <c r="T511" s="321"/>
      <c r="U511" s="321"/>
      <c r="V511" s="321"/>
      <c r="W511" s="321"/>
      <c r="X511" s="321"/>
      <c r="Y511" s="437">
        <f>Y510</f>
        <v>0</v>
      </c>
      <c r="Z511" s="437">
        <f t="shared" ref="Z511:AK511" si="156">Z510</f>
        <v>0</v>
      </c>
      <c r="AA511" s="437">
        <f t="shared" si="156"/>
        <v>0</v>
      </c>
      <c r="AB511" s="437">
        <f t="shared" si="156"/>
        <v>1</v>
      </c>
      <c r="AC511" s="437">
        <f t="shared" si="156"/>
        <v>0</v>
      </c>
      <c r="AD511" s="437">
        <f t="shared" si="156"/>
        <v>0</v>
      </c>
      <c r="AE511" s="437">
        <f t="shared" si="156"/>
        <v>0</v>
      </c>
      <c r="AF511" s="437">
        <f t="shared" si="156"/>
        <v>0</v>
      </c>
      <c r="AG511" s="437">
        <f t="shared" si="156"/>
        <v>0</v>
      </c>
      <c r="AH511" s="437">
        <f t="shared" si="156"/>
        <v>0</v>
      </c>
      <c r="AI511" s="437">
        <f t="shared" si="156"/>
        <v>0</v>
      </c>
      <c r="AJ511" s="437">
        <f t="shared" si="156"/>
        <v>0</v>
      </c>
      <c r="AK511" s="437">
        <f t="shared" si="156"/>
        <v>0</v>
      </c>
      <c r="AL511" s="437">
        <f>AL510</f>
        <v>0</v>
      </c>
      <c r="AM511" s="323"/>
    </row>
    <row r="512" spans="1:39" ht="15" outlineLevel="1">
      <c r="B512" s="341"/>
      <c r="C512" s="351"/>
      <c r="D512" s="317"/>
      <c r="E512" s="317"/>
      <c r="F512" s="317"/>
      <c r="G512" s="317"/>
      <c r="H512" s="317"/>
      <c r="I512" s="317"/>
      <c r="J512" s="317"/>
      <c r="K512" s="317"/>
      <c r="L512" s="317"/>
      <c r="M512" s="317"/>
      <c r="N512" s="326"/>
      <c r="O512" s="317"/>
      <c r="P512" s="352"/>
      <c r="Q512" s="352"/>
      <c r="R512" s="352"/>
      <c r="S512" s="352"/>
      <c r="T512" s="352"/>
      <c r="U512" s="352"/>
      <c r="V512" s="352"/>
      <c r="W512" s="352"/>
      <c r="X512" s="352"/>
      <c r="Y512" s="327"/>
      <c r="Z512" s="327"/>
      <c r="AA512" s="327"/>
      <c r="AB512" s="327"/>
      <c r="AC512" s="327"/>
      <c r="AD512" s="327"/>
      <c r="AE512" s="327"/>
      <c r="AF512" s="327"/>
      <c r="AG512" s="327"/>
      <c r="AH512" s="327"/>
      <c r="AI512" s="327"/>
      <c r="AJ512" s="327"/>
      <c r="AK512" s="327"/>
      <c r="AL512" s="327"/>
      <c r="AM512" s="332"/>
    </row>
    <row r="513" spans="2:41" ht="15.75">
      <c r="B513" s="353" t="s">
        <v>263</v>
      </c>
      <c r="C513" s="355"/>
      <c r="D513" s="355">
        <f>SUM(D408:D511)</f>
        <v>64513431</v>
      </c>
      <c r="E513" s="355">
        <f t="shared" ref="E513:M513" si="157">SUM(E408:E511)</f>
        <v>62262784.919799998</v>
      </c>
      <c r="F513" s="355">
        <f t="shared" si="157"/>
        <v>61382183.719799995</v>
      </c>
      <c r="G513" s="355">
        <f t="shared" si="157"/>
        <v>59059420.387600005</v>
      </c>
      <c r="H513" s="355">
        <f t="shared" si="157"/>
        <v>54731959.200000003</v>
      </c>
      <c r="I513" s="355">
        <f t="shared" si="157"/>
        <v>54501405.200000003</v>
      </c>
      <c r="J513" s="355">
        <f t="shared" si="157"/>
        <v>52384069.800000004</v>
      </c>
      <c r="K513" s="355">
        <f t="shared" si="157"/>
        <v>52377707.600000001</v>
      </c>
      <c r="L513" s="355">
        <f t="shared" si="157"/>
        <v>50217529.700000003</v>
      </c>
      <c r="M513" s="355">
        <f t="shared" si="157"/>
        <v>40571753.600000001</v>
      </c>
      <c r="N513" s="355"/>
      <c r="O513" s="355">
        <f>SUM(O408:O511)</f>
        <v>40579</v>
      </c>
      <c r="P513" s="355">
        <f t="shared" ref="P513:X513" si="158">SUM(P408:P511)</f>
        <v>10547.649657</v>
      </c>
      <c r="Q513" s="355">
        <f t="shared" si="158"/>
        <v>10390.884977</v>
      </c>
      <c r="R513" s="355">
        <f t="shared" si="158"/>
        <v>9687.4326500000006</v>
      </c>
      <c r="S513" s="355">
        <f t="shared" si="158"/>
        <v>8793.6760900000008</v>
      </c>
      <c r="T513" s="355">
        <f t="shared" si="158"/>
        <v>8746.0482400000001</v>
      </c>
      <c r="U513" s="355">
        <f t="shared" si="158"/>
        <v>8473.2654700000003</v>
      </c>
      <c r="V513" s="355">
        <f t="shared" si="158"/>
        <v>8472.8546699999988</v>
      </c>
      <c r="W513" s="355">
        <f t="shared" si="158"/>
        <v>8145.5041099999989</v>
      </c>
      <c r="X513" s="355">
        <f t="shared" si="158"/>
        <v>6964.8321899999992</v>
      </c>
      <c r="Y513" s="355">
        <f>IF(Y407="kWh",SUMPRODUCT(D408:D511,Y408:Y511))</f>
        <v>9552202</v>
      </c>
      <c r="Z513" s="355">
        <f>IF(Z407="kWh",SUMPRODUCT(D408:D511,Z408:Z511))</f>
        <v>9805170.2199999988</v>
      </c>
      <c r="AA513" s="355">
        <f>IF(AA407="kW",SUMPRODUCT(N408:N511,O408:O511,AA408:AA511),SUMPRODUCT(D408:D511,AA408:AA511))</f>
        <v>54570.48</v>
      </c>
      <c r="AB513" s="355">
        <f>IF(AB407="kW",SUMPRODUCT(N408:N511,O408:O511,AB408:AB511),SUMPRODUCT(D408:D511,AB408:AB511))</f>
        <v>21417.239999999998</v>
      </c>
      <c r="AC513" s="355">
        <f>IF(AC407="kW",SUMPRODUCT(N408:N511,O408:O511,AC408:AC511),SUMPRODUCT(D408:D511,AC408:AC511))</f>
        <v>6337.44</v>
      </c>
      <c r="AD513" s="355">
        <f>IF(AD407="kW",SUMPRODUCT(N408:N511,O408:O511,AD408:AD511),SUMPRODUCT(D408:D511,AD408:AD511))</f>
        <v>0</v>
      </c>
      <c r="AE513" s="355">
        <f>IF(AE407="kW",SUMPRODUCT(N408:N511,O408:O511,AE408:AE511),SUMPRODUCT(D408:D511,AE408:AE511))</f>
        <v>0</v>
      </c>
      <c r="AF513" s="355">
        <f>IF(AF407="kW",SUMPRODUCT(N408:N511,O408:O511,AF408:AF511),SUMPRODUCT(D408:D511,AF408:AF511))</f>
        <v>0</v>
      </c>
      <c r="AG513" s="355">
        <f>IF(AG407="kW",SUMPRODUCT(N408:N511,O408:O511,AG408:AG511),SUMPRODUCT(D408:D511,AG408:AG511))</f>
        <v>0</v>
      </c>
      <c r="AH513" s="355">
        <f>IF(AH407="kW",SUMPRODUCT(N408:N511,O408:O511,AH408:AH511),SUMPRODUCT(D408:D511,AH408:AH511))</f>
        <v>0</v>
      </c>
      <c r="AI513" s="355">
        <f>IF(AI407="kW",SUMPRODUCT(N408:N511,O408:O511,AI408:AI511),SUMPRODUCT(D408:D511,AI408:AI511))</f>
        <v>0</v>
      </c>
      <c r="AJ513" s="355">
        <f>IF(AJ407="kW",SUMPRODUCT(N408:N511,O408:O511,AJ408:AJ511),SUMPRODUCT(D408:D511,AJ408:AJ511))</f>
        <v>0</v>
      </c>
      <c r="AK513" s="355">
        <f>IF(AK407="kW",SUMPRODUCT(N408:N511,O408:O511,AK408:AK511),SUMPRODUCT(D408:D511,AK408:AK511))</f>
        <v>0</v>
      </c>
      <c r="AL513" s="355">
        <f>IF(AL407="kW",SUMPRODUCT(N408:N511,O408:O511,AL408:AL511),SUMPRODUCT(D408:D511,AL408:AL511))</f>
        <v>0</v>
      </c>
      <c r="AM513" s="356"/>
    </row>
    <row r="514" spans="2:41" ht="15.75">
      <c r="B514" s="417" t="s">
        <v>264</v>
      </c>
      <c r="C514" s="418"/>
      <c r="D514" s="418"/>
      <c r="E514" s="418"/>
      <c r="F514" s="418"/>
      <c r="G514" s="418"/>
      <c r="H514" s="418"/>
      <c r="I514" s="418"/>
      <c r="J514" s="418"/>
      <c r="K514" s="418"/>
      <c r="L514" s="418"/>
      <c r="M514" s="418"/>
      <c r="N514" s="418"/>
      <c r="O514" s="418"/>
      <c r="P514" s="418"/>
      <c r="Q514" s="418"/>
      <c r="R514" s="418"/>
      <c r="S514" s="418"/>
      <c r="T514" s="418"/>
      <c r="U514" s="418"/>
      <c r="V514" s="418"/>
      <c r="W514" s="418"/>
      <c r="X514" s="418"/>
      <c r="Y514" s="354">
        <f>HLOOKUP(Y406,'2. LRAMVA Threshold'!$B$42:$Q$53,6,FALSE)</f>
        <v>0</v>
      </c>
      <c r="Z514" s="354">
        <f>HLOOKUP(Z406,'2. LRAMVA Threshold'!$B$42:$Q$53,6,FALSE)</f>
        <v>0</v>
      </c>
      <c r="AA514" s="354">
        <f>HLOOKUP(AA406,'2. LRAMVA Threshold'!$B$42:$Q$53,6,FALSE)</f>
        <v>0</v>
      </c>
      <c r="AB514" s="354">
        <f>HLOOKUP(AB406,'2. LRAMVA Threshold'!$B$42:$Q$53,6,FALSE)</f>
        <v>0</v>
      </c>
      <c r="AC514" s="354">
        <f>HLOOKUP(AC406,'2. LRAMVA Threshold'!$B$42:$Q$53,6,FALSE)</f>
        <v>0</v>
      </c>
      <c r="AD514" s="354">
        <f>HLOOKUP(AD406,'2. LRAMVA Threshold'!$B$42:$Q$53,6,FALSE)</f>
        <v>0</v>
      </c>
      <c r="AE514" s="354">
        <f>HLOOKUP(AE406,'2. LRAMVA Threshold'!$B$42:$Q$53,6,FALSE)</f>
        <v>0</v>
      </c>
      <c r="AF514" s="354">
        <f>HLOOKUP(AF406,'2. LRAMVA Threshold'!$B$42:$Q$53,6,FALSE)</f>
        <v>0</v>
      </c>
      <c r="AG514" s="354">
        <f>HLOOKUP(AG406,'2. LRAMVA Threshold'!$B$42:$Q$53,6,FALSE)</f>
        <v>0</v>
      </c>
      <c r="AH514" s="354">
        <f>HLOOKUP(AH406,'2. LRAMVA Threshold'!$B$42:$Q$53,6,FALSE)</f>
        <v>0</v>
      </c>
      <c r="AI514" s="354">
        <f>HLOOKUP(AI406,'2. LRAMVA Threshold'!$B$42:$Q$53,6,FALSE)</f>
        <v>0</v>
      </c>
      <c r="AJ514" s="354">
        <f>HLOOKUP(AJ406,'2. LRAMVA Threshold'!$B$42:$Q$53,6,FALSE)</f>
        <v>0</v>
      </c>
      <c r="AK514" s="354">
        <f>HLOOKUP(AK406,'2. LRAMVA Threshold'!$B$42:$Q$53,6,FALSE)</f>
        <v>0</v>
      </c>
      <c r="AL514" s="354">
        <f>HLOOKUP(AL406,'2. LRAMVA Threshold'!$B$42:$Q$53,6,FALSE)</f>
        <v>0</v>
      </c>
      <c r="AM514" s="419"/>
    </row>
    <row r="515" spans="2:41" ht="15">
      <c r="B515" s="420"/>
      <c r="C515" s="421"/>
      <c r="D515" s="422"/>
      <c r="E515" s="422"/>
      <c r="F515" s="422"/>
      <c r="G515" s="422"/>
      <c r="H515" s="422"/>
      <c r="I515" s="422"/>
      <c r="J515" s="422"/>
      <c r="K515" s="422"/>
      <c r="L515" s="422"/>
      <c r="M515" s="422"/>
      <c r="N515" s="422"/>
      <c r="O515" s="423"/>
      <c r="P515" s="422"/>
      <c r="Q515" s="422"/>
      <c r="R515" s="422"/>
      <c r="S515" s="424"/>
      <c r="T515" s="424"/>
      <c r="U515" s="424"/>
      <c r="V515" s="424"/>
      <c r="W515" s="422"/>
      <c r="X515" s="422"/>
      <c r="Y515" s="425"/>
      <c r="Z515" s="425"/>
      <c r="AA515" s="425"/>
      <c r="AB515" s="425"/>
      <c r="AC515" s="425"/>
      <c r="AD515" s="425"/>
      <c r="AE515" s="425"/>
      <c r="AF515" s="425"/>
      <c r="AG515" s="425"/>
      <c r="AH515" s="425"/>
      <c r="AI515" s="425"/>
      <c r="AJ515" s="425"/>
      <c r="AK515" s="425"/>
      <c r="AL515" s="425"/>
      <c r="AM515" s="426"/>
    </row>
    <row r="516" spans="2:41" ht="15">
      <c r="B516" s="350" t="s">
        <v>168</v>
      </c>
      <c r="C516" s="364"/>
      <c r="D516" s="364"/>
      <c r="E516" s="402"/>
      <c r="F516" s="402"/>
      <c r="G516" s="402"/>
      <c r="H516" s="402"/>
      <c r="I516" s="402"/>
      <c r="J516" s="402"/>
      <c r="K516" s="402"/>
      <c r="L516" s="402"/>
      <c r="M516" s="402"/>
      <c r="N516" s="402"/>
      <c r="O516" s="317"/>
      <c r="P516" s="366"/>
      <c r="Q516" s="366"/>
      <c r="R516" s="366"/>
      <c r="S516" s="365"/>
      <c r="T516" s="365"/>
      <c r="U516" s="365"/>
      <c r="V516" s="365"/>
      <c r="W516" s="366"/>
      <c r="X516" s="366"/>
      <c r="Y516" s="367">
        <f>HLOOKUP(Y$20,'3.  Distribution Rates'!$C$122:$P$133,6,FALSE)</f>
        <v>0</v>
      </c>
      <c r="Z516" s="367">
        <f>HLOOKUP(Z$20,'3.  Distribution Rates'!$C$122:$P$133,6,FALSE)</f>
        <v>0</v>
      </c>
      <c r="AA516" s="367">
        <f>HLOOKUP(AA$20,'3.  Distribution Rates'!$C$122:$P$133,6,FALSE)</f>
        <v>0</v>
      </c>
      <c r="AB516" s="367">
        <f>HLOOKUP(AB$20,'3.  Distribution Rates'!$C$122:$P$133,6,FALSE)</f>
        <v>0</v>
      </c>
      <c r="AC516" s="367">
        <f>HLOOKUP(AC$20,'3.  Distribution Rates'!$C$122:$P$133,6,FALSE)</f>
        <v>0</v>
      </c>
      <c r="AD516" s="367">
        <f>HLOOKUP(AD$20,'3.  Distribution Rates'!$C$122:$P$133,6,FALSE)</f>
        <v>0</v>
      </c>
      <c r="AE516" s="367">
        <f>HLOOKUP(AE$20,'3.  Distribution Rates'!$C$122:$P$133,6,FALSE)</f>
        <v>0</v>
      </c>
      <c r="AF516" s="367">
        <f>HLOOKUP(AF$20,'3.  Distribution Rates'!$C$122:$P$133,6,FALSE)</f>
        <v>0</v>
      </c>
      <c r="AG516" s="367">
        <f>HLOOKUP(AG$20,'3.  Distribution Rates'!$C$122:$P$133,6,FALSE)</f>
        <v>0</v>
      </c>
      <c r="AH516" s="367">
        <f>HLOOKUP(AH$20,'3.  Distribution Rates'!$C$122:$P$133,6,FALSE)</f>
        <v>0</v>
      </c>
      <c r="AI516" s="367">
        <f>HLOOKUP(AI$20,'3.  Distribution Rates'!$C$122:$P$133,6,FALSE)</f>
        <v>0</v>
      </c>
      <c r="AJ516" s="367">
        <f>HLOOKUP(AJ$20,'3.  Distribution Rates'!$C$122:$P$133,6,FALSE)</f>
        <v>0</v>
      </c>
      <c r="AK516" s="367">
        <f>HLOOKUP(AK$20,'3.  Distribution Rates'!$C$122:$P$133,6,FALSE)</f>
        <v>0</v>
      </c>
      <c r="AL516" s="367">
        <f>HLOOKUP(AL$20,'3.  Distribution Rates'!$C$122:$P$133,6,FALSE)</f>
        <v>0</v>
      </c>
      <c r="AM516" s="427"/>
    </row>
    <row r="517" spans="2:41" ht="15">
      <c r="B517" s="350" t="s">
        <v>160</v>
      </c>
      <c r="C517" s="371"/>
      <c r="D517" s="335"/>
      <c r="E517" s="305"/>
      <c r="F517" s="305"/>
      <c r="G517" s="305"/>
      <c r="H517" s="305"/>
      <c r="I517" s="305"/>
      <c r="J517" s="305"/>
      <c r="K517" s="305"/>
      <c r="L517" s="305"/>
      <c r="M517" s="305"/>
      <c r="N517" s="305"/>
      <c r="O517" s="317"/>
      <c r="P517" s="305"/>
      <c r="Q517" s="305"/>
      <c r="R517" s="305"/>
      <c r="S517" s="335"/>
      <c r="T517" s="335"/>
      <c r="U517" s="335"/>
      <c r="V517" s="335"/>
      <c r="W517" s="305"/>
      <c r="X517" s="305"/>
      <c r="Y517" s="404">
        <f t="shared" ref="Y517:AL517" si="159">Y137*Y516</f>
        <v>0</v>
      </c>
      <c r="Z517" s="404">
        <f t="shared" si="159"/>
        <v>0</v>
      </c>
      <c r="AA517" s="404">
        <f t="shared" si="159"/>
        <v>0</v>
      </c>
      <c r="AB517" s="404">
        <f t="shared" si="159"/>
        <v>0</v>
      </c>
      <c r="AC517" s="404">
        <f t="shared" si="159"/>
        <v>0</v>
      </c>
      <c r="AD517" s="404">
        <f t="shared" si="159"/>
        <v>0</v>
      </c>
      <c r="AE517" s="404">
        <f t="shared" si="159"/>
        <v>0</v>
      </c>
      <c r="AF517" s="404">
        <f t="shared" si="159"/>
        <v>0</v>
      </c>
      <c r="AG517" s="404">
        <f t="shared" si="159"/>
        <v>0</v>
      </c>
      <c r="AH517" s="404">
        <f t="shared" si="159"/>
        <v>0</v>
      </c>
      <c r="AI517" s="404">
        <f t="shared" si="159"/>
        <v>0</v>
      </c>
      <c r="AJ517" s="404">
        <f t="shared" si="159"/>
        <v>0</v>
      </c>
      <c r="AK517" s="404">
        <f t="shared" si="159"/>
        <v>0</v>
      </c>
      <c r="AL517" s="404">
        <f t="shared" si="159"/>
        <v>0</v>
      </c>
      <c r="AM517" s="403">
        <f>SUM(Y517:AL517)</f>
        <v>0</v>
      </c>
      <c r="AO517" s="309"/>
    </row>
    <row r="518" spans="2:41" ht="15">
      <c r="B518" s="350" t="s">
        <v>161</v>
      </c>
      <c r="C518" s="371"/>
      <c r="D518" s="335"/>
      <c r="E518" s="305"/>
      <c r="F518" s="305"/>
      <c r="G518" s="305"/>
      <c r="H518" s="305"/>
      <c r="I518" s="305"/>
      <c r="J518" s="305"/>
      <c r="K518" s="305"/>
      <c r="L518" s="305"/>
      <c r="M518" s="305"/>
      <c r="N518" s="305"/>
      <c r="O518" s="317"/>
      <c r="P518" s="305"/>
      <c r="Q518" s="305"/>
      <c r="R518" s="305"/>
      <c r="S518" s="335"/>
      <c r="T518" s="335"/>
      <c r="U518" s="335"/>
      <c r="V518" s="335"/>
      <c r="W518" s="305"/>
      <c r="X518" s="305"/>
      <c r="Y518" s="404">
        <f t="shared" ref="Y518:AL518" si="160">Y266*Y516</f>
        <v>0</v>
      </c>
      <c r="Z518" s="404">
        <f t="shared" si="160"/>
        <v>0</v>
      </c>
      <c r="AA518" s="404">
        <f t="shared" si="160"/>
        <v>0</v>
      </c>
      <c r="AB518" s="404">
        <f t="shared" si="160"/>
        <v>0</v>
      </c>
      <c r="AC518" s="404">
        <f t="shared" si="160"/>
        <v>0</v>
      </c>
      <c r="AD518" s="404">
        <f t="shared" si="160"/>
        <v>0</v>
      </c>
      <c r="AE518" s="404">
        <f t="shared" si="160"/>
        <v>0</v>
      </c>
      <c r="AF518" s="404">
        <f t="shared" si="160"/>
        <v>0</v>
      </c>
      <c r="AG518" s="404">
        <f t="shared" si="160"/>
        <v>0</v>
      </c>
      <c r="AH518" s="404">
        <f t="shared" si="160"/>
        <v>0</v>
      </c>
      <c r="AI518" s="404">
        <f t="shared" si="160"/>
        <v>0</v>
      </c>
      <c r="AJ518" s="404">
        <f t="shared" si="160"/>
        <v>0</v>
      </c>
      <c r="AK518" s="404">
        <f t="shared" si="160"/>
        <v>0</v>
      </c>
      <c r="AL518" s="404">
        <f t="shared" si="160"/>
        <v>0</v>
      </c>
      <c r="AM518" s="403">
        <f>SUM(Y518:AL518)</f>
        <v>0</v>
      </c>
    </row>
    <row r="519" spans="2:41" ht="15">
      <c r="B519" s="350" t="s">
        <v>162</v>
      </c>
      <c r="C519" s="371"/>
      <c r="D519" s="335"/>
      <c r="E519" s="305"/>
      <c r="F519" s="305"/>
      <c r="G519" s="305"/>
      <c r="H519" s="305"/>
      <c r="I519" s="305"/>
      <c r="J519" s="305"/>
      <c r="K519" s="305"/>
      <c r="L519" s="305"/>
      <c r="M519" s="305"/>
      <c r="N519" s="305"/>
      <c r="O519" s="317"/>
      <c r="P519" s="305"/>
      <c r="Q519" s="305"/>
      <c r="R519" s="305"/>
      <c r="S519" s="335"/>
      <c r="T519" s="335"/>
      <c r="U519" s="335"/>
      <c r="V519" s="335"/>
      <c r="W519" s="305"/>
      <c r="X519" s="305"/>
      <c r="Y519" s="404">
        <f t="shared" ref="Y519:AL519" si="161">Y395*Y516</f>
        <v>0</v>
      </c>
      <c r="Z519" s="404">
        <f t="shared" si="161"/>
        <v>0</v>
      </c>
      <c r="AA519" s="404">
        <f t="shared" si="161"/>
        <v>0</v>
      </c>
      <c r="AB519" s="404">
        <f t="shared" si="161"/>
        <v>0</v>
      </c>
      <c r="AC519" s="404">
        <f t="shared" si="161"/>
        <v>0</v>
      </c>
      <c r="AD519" s="404">
        <f t="shared" si="161"/>
        <v>0</v>
      </c>
      <c r="AE519" s="404">
        <f t="shared" si="161"/>
        <v>0</v>
      </c>
      <c r="AF519" s="404">
        <f t="shared" si="161"/>
        <v>0</v>
      </c>
      <c r="AG519" s="404">
        <f t="shared" si="161"/>
        <v>0</v>
      </c>
      <c r="AH519" s="404">
        <f t="shared" si="161"/>
        <v>0</v>
      </c>
      <c r="AI519" s="404">
        <f t="shared" si="161"/>
        <v>0</v>
      </c>
      <c r="AJ519" s="404">
        <f t="shared" si="161"/>
        <v>0</v>
      </c>
      <c r="AK519" s="404">
        <f t="shared" si="161"/>
        <v>0</v>
      </c>
      <c r="AL519" s="404">
        <f t="shared" si="161"/>
        <v>0</v>
      </c>
      <c r="AM519" s="403">
        <f>SUM(Y519:AL519)</f>
        <v>0</v>
      </c>
    </row>
    <row r="520" spans="2:41" ht="15">
      <c r="B520" s="350" t="s">
        <v>163</v>
      </c>
      <c r="C520" s="371"/>
      <c r="D520" s="335"/>
      <c r="E520" s="305"/>
      <c r="F520" s="305"/>
      <c r="G520" s="305"/>
      <c r="H520" s="305"/>
      <c r="I520" s="305"/>
      <c r="J520" s="305"/>
      <c r="K520" s="305"/>
      <c r="L520" s="305"/>
      <c r="M520" s="305"/>
      <c r="N520" s="305"/>
      <c r="O520" s="317"/>
      <c r="P520" s="305"/>
      <c r="Q520" s="305"/>
      <c r="R520" s="305"/>
      <c r="S520" s="335"/>
      <c r="T520" s="335"/>
      <c r="U520" s="335"/>
      <c r="V520" s="335"/>
      <c r="W520" s="305"/>
      <c r="X520" s="305"/>
      <c r="Y520" s="404">
        <f>+Y516*Y513</f>
        <v>0</v>
      </c>
      <c r="Z520" s="404">
        <f t="shared" ref="Z520:AL520" si="162">+Z516*Z513</f>
        <v>0</v>
      </c>
      <c r="AA520" s="404">
        <f t="shared" si="162"/>
        <v>0</v>
      </c>
      <c r="AB520" s="404">
        <f t="shared" si="162"/>
        <v>0</v>
      </c>
      <c r="AC520" s="404">
        <f t="shared" si="162"/>
        <v>0</v>
      </c>
      <c r="AD520" s="404">
        <f>+AD516*AD513</f>
        <v>0</v>
      </c>
      <c r="AE520" s="404">
        <f t="shared" si="162"/>
        <v>0</v>
      </c>
      <c r="AF520" s="404">
        <f t="shared" si="162"/>
        <v>0</v>
      </c>
      <c r="AG520" s="404">
        <f t="shared" si="162"/>
        <v>0</v>
      </c>
      <c r="AH520" s="404">
        <f t="shared" si="162"/>
        <v>0</v>
      </c>
      <c r="AI520" s="404">
        <f t="shared" si="162"/>
        <v>0</v>
      </c>
      <c r="AJ520" s="404">
        <f t="shared" si="162"/>
        <v>0</v>
      </c>
      <c r="AK520" s="404">
        <f t="shared" si="162"/>
        <v>0</v>
      </c>
      <c r="AL520" s="404">
        <f t="shared" si="162"/>
        <v>0</v>
      </c>
      <c r="AM520" s="403">
        <f>SUM(Y520:AL520)</f>
        <v>0</v>
      </c>
    </row>
    <row r="521" spans="2:41" ht="15.75">
      <c r="B521" s="375" t="s">
        <v>265</v>
      </c>
      <c r="C521" s="371"/>
      <c r="D521" s="362"/>
      <c r="E521" s="360"/>
      <c r="F521" s="360"/>
      <c r="G521" s="360"/>
      <c r="H521" s="360"/>
      <c r="I521" s="360"/>
      <c r="J521" s="360"/>
      <c r="K521" s="360"/>
      <c r="L521" s="360"/>
      <c r="M521" s="360"/>
      <c r="N521" s="360"/>
      <c r="O521" s="326"/>
      <c r="P521" s="360"/>
      <c r="Q521" s="360"/>
      <c r="R521" s="360"/>
      <c r="S521" s="362"/>
      <c r="T521" s="362"/>
      <c r="U521" s="362"/>
      <c r="V521" s="362"/>
      <c r="W521" s="360"/>
      <c r="X521" s="360"/>
      <c r="Y521" s="372">
        <f>SUM(Y517:Y520)</f>
        <v>0</v>
      </c>
      <c r="Z521" s="372">
        <f t="shared" ref="Z521:AK521" si="163">SUM(Z517:Z520)</f>
        <v>0</v>
      </c>
      <c r="AA521" s="372">
        <f t="shared" si="163"/>
        <v>0</v>
      </c>
      <c r="AB521" s="372">
        <f t="shared" si="163"/>
        <v>0</v>
      </c>
      <c r="AC521" s="372">
        <f t="shared" si="163"/>
        <v>0</v>
      </c>
      <c r="AD521" s="372">
        <f t="shared" si="163"/>
        <v>0</v>
      </c>
      <c r="AE521" s="372">
        <f t="shared" si="163"/>
        <v>0</v>
      </c>
      <c r="AF521" s="372">
        <f t="shared" si="163"/>
        <v>0</v>
      </c>
      <c r="AG521" s="372">
        <f t="shared" si="163"/>
        <v>0</v>
      </c>
      <c r="AH521" s="372">
        <f t="shared" si="163"/>
        <v>0</v>
      </c>
      <c r="AI521" s="372">
        <f t="shared" si="163"/>
        <v>0</v>
      </c>
      <c r="AJ521" s="372">
        <f t="shared" si="163"/>
        <v>0</v>
      </c>
      <c r="AK521" s="372">
        <f t="shared" si="163"/>
        <v>0</v>
      </c>
      <c r="AL521" s="372">
        <f>SUM(AL517:AL520)</f>
        <v>0</v>
      </c>
      <c r="AM521" s="374">
        <f>SUM(AM517:AM520)</f>
        <v>0</v>
      </c>
    </row>
    <row r="522" spans="2:41" ht="15.75">
      <c r="B522" s="375" t="s">
        <v>266</v>
      </c>
      <c r="C522" s="371"/>
      <c r="D522" s="376"/>
      <c r="E522" s="360"/>
      <c r="F522" s="360"/>
      <c r="G522" s="360"/>
      <c r="H522" s="360"/>
      <c r="I522" s="360"/>
      <c r="J522" s="360"/>
      <c r="K522" s="360"/>
      <c r="L522" s="360"/>
      <c r="M522" s="360"/>
      <c r="N522" s="360"/>
      <c r="O522" s="326"/>
      <c r="P522" s="360"/>
      <c r="Q522" s="360"/>
      <c r="R522" s="360"/>
      <c r="S522" s="362"/>
      <c r="T522" s="362"/>
      <c r="U522" s="362"/>
      <c r="V522" s="362"/>
      <c r="W522" s="360"/>
      <c r="X522" s="360"/>
      <c r="Y522" s="373">
        <f>Y514*Y516</f>
        <v>0</v>
      </c>
      <c r="Z522" s="373">
        <f t="shared" ref="Z522:AJ522" si="164">Z514*Z516</f>
        <v>0</v>
      </c>
      <c r="AA522" s="373">
        <f t="shared" si="164"/>
        <v>0</v>
      </c>
      <c r="AB522" s="373">
        <f t="shared" si="164"/>
        <v>0</v>
      </c>
      <c r="AC522" s="373">
        <f t="shared" si="164"/>
        <v>0</v>
      </c>
      <c r="AD522" s="373">
        <f>AD514*AD516</f>
        <v>0</v>
      </c>
      <c r="AE522" s="373">
        <f t="shared" si="164"/>
        <v>0</v>
      </c>
      <c r="AF522" s="373">
        <f t="shared" si="164"/>
        <v>0</v>
      </c>
      <c r="AG522" s="373">
        <f t="shared" si="164"/>
        <v>0</v>
      </c>
      <c r="AH522" s="373">
        <f t="shared" si="164"/>
        <v>0</v>
      </c>
      <c r="AI522" s="373">
        <f t="shared" si="164"/>
        <v>0</v>
      </c>
      <c r="AJ522" s="373">
        <f t="shared" si="164"/>
        <v>0</v>
      </c>
      <c r="AK522" s="373">
        <f>AK514*AK516</f>
        <v>0</v>
      </c>
      <c r="AL522" s="373">
        <f>AL514*AL516</f>
        <v>0</v>
      </c>
      <c r="AM522" s="374">
        <f>SUM(Y522:AL522)</f>
        <v>0</v>
      </c>
    </row>
    <row r="523" spans="2:41" ht="15.75">
      <c r="B523" s="375" t="s">
        <v>268</v>
      </c>
      <c r="C523" s="371"/>
      <c r="D523" s="376"/>
      <c r="E523" s="360"/>
      <c r="F523" s="360"/>
      <c r="G523" s="360"/>
      <c r="H523" s="360"/>
      <c r="I523" s="360"/>
      <c r="J523" s="360"/>
      <c r="K523" s="360"/>
      <c r="L523" s="360"/>
      <c r="M523" s="360"/>
      <c r="N523" s="360"/>
      <c r="O523" s="326"/>
      <c r="P523" s="360"/>
      <c r="Q523" s="360"/>
      <c r="R523" s="360"/>
      <c r="S523" s="376"/>
      <c r="T523" s="376"/>
      <c r="U523" s="376"/>
      <c r="V523" s="376"/>
      <c r="W523" s="360"/>
      <c r="X523" s="360"/>
      <c r="Y523" s="377"/>
      <c r="Z523" s="377"/>
      <c r="AA523" s="377"/>
      <c r="AB523" s="377"/>
      <c r="AC523" s="377"/>
      <c r="AD523" s="377"/>
      <c r="AE523" s="377"/>
      <c r="AF523" s="377"/>
      <c r="AG523" s="377"/>
      <c r="AH523" s="377"/>
      <c r="AI523" s="377"/>
      <c r="AJ523" s="377"/>
      <c r="AK523" s="377"/>
      <c r="AL523" s="377"/>
      <c r="AM523" s="374">
        <f>AM521-AM522</f>
        <v>0</v>
      </c>
    </row>
    <row r="524" spans="2:41" ht="15.75">
      <c r="B524" s="375"/>
      <c r="C524" s="371"/>
      <c r="D524" s="376"/>
      <c r="E524" s="360"/>
      <c r="F524" s="360"/>
      <c r="G524" s="360"/>
      <c r="H524" s="360"/>
      <c r="I524" s="360"/>
      <c r="J524" s="360"/>
      <c r="K524" s="360"/>
      <c r="L524" s="360"/>
      <c r="M524" s="360"/>
      <c r="N524" s="360"/>
      <c r="O524" s="326"/>
      <c r="P524" s="360"/>
      <c r="Q524" s="360"/>
      <c r="R524" s="360"/>
      <c r="S524" s="376"/>
      <c r="T524" s="376"/>
      <c r="U524" s="376"/>
      <c r="V524" s="376"/>
      <c r="W524" s="360"/>
      <c r="X524" s="360"/>
      <c r="Y524" s="377"/>
      <c r="Z524" s="377"/>
      <c r="AA524" s="377"/>
      <c r="AB524" s="377"/>
      <c r="AC524" s="377"/>
      <c r="AD524" s="377"/>
      <c r="AE524" s="377"/>
      <c r="AF524" s="377"/>
      <c r="AG524" s="377"/>
      <c r="AH524" s="377"/>
      <c r="AI524" s="377"/>
      <c r="AJ524" s="377"/>
      <c r="AK524" s="377"/>
      <c r="AL524" s="377"/>
      <c r="AM524" s="433"/>
    </row>
    <row r="525" spans="2:41" ht="15.75">
      <c r="B525" s="375"/>
      <c r="C525" s="371"/>
      <c r="D525" s="376"/>
      <c r="E525" s="360"/>
      <c r="F525" s="360"/>
      <c r="G525" s="360"/>
      <c r="H525" s="360"/>
      <c r="I525" s="360"/>
      <c r="J525" s="360"/>
      <c r="K525" s="360"/>
      <c r="L525" s="360"/>
      <c r="M525" s="360"/>
      <c r="N525" s="360"/>
      <c r="O525" s="326"/>
      <c r="P525" s="360"/>
      <c r="Q525" s="360"/>
      <c r="R525" s="360"/>
      <c r="S525" s="376"/>
      <c r="T525" s="376"/>
      <c r="U525" s="376"/>
      <c r="V525" s="376"/>
      <c r="W525" s="360"/>
      <c r="X525" s="360"/>
      <c r="Y525" s="377"/>
      <c r="Z525" s="377"/>
      <c r="AA525" s="377"/>
      <c r="AB525" s="377"/>
      <c r="AC525" s="377"/>
      <c r="AD525" s="377"/>
      <c r="AE525" s="377"/>
      <c r="AF525" s="377"/>
      <c r="AG525" s="377"/>
      <c r="AH525" s="377"/>
      <c r="AI525" s="377"/>
      <c r="AJ525" s="377"/>
      <c r="AK525" s="377"/>
      <c r="AL525" s="377"/>
      <c r="AM525" s="434"/>
    </row>
    <row r="526" spans="2:41" ht="15">
      <c r="B526" s="350" t="s">
        <v>202</v>
      </c>
      <c r="C526" s="376"/>
      <c r="D526" s="376"/>
      <c r="E526" s="360"/>
      <c r="F526" s="360"/>
      <c r="G526" s="360"/>
      <c r="H526" s="360"/>
      <c r="I526" s="360"/>
      <c r="J526" s="360"/>
      <c r="K526" s="360"/>
      <c r="L526" s="360"/>
      <c r="M526" s="360"/>
      <c r="N526" s="360"/>
      <c r="O526" s="326"/>
      <c r="P526" s="360"/>
      <c r="Q526" s="360"/>
      <c r="R526" s="360"/>
      <c r="S526" s="376"/>
      <c r="T526" s="371"/>
      <c r="U526" s="376"/>
      <c r="V526" s="376"/>
      <c r="W526" s="360"/>
      <c r="X526" s="360"/>
      <c r="Y526" s="317">
        <f>SUMPRODUCT(E408:E511,Y408:Y511)</f>
        <v>8831912.3197999988</v>
      </c>
      <c r="Z526" s="317">
        <f>SUMPRODUCT(E408:E511,Z408:Z511)</f>
        <v>9702044.9279999994</v>
      </c>
      <c r="AA526" s="317">
        <f>IF(AA407="kW",SUMPRODUCT(N408:N511,P408:P511,AA408:AA511),SUMPRODUCT(E408:E511,AA408:AA511))</f>
        <v>54506.923308000005</v>
      </c>
      <c r="AB526" s="317">
        <f>IF(AB407="kW",SUMPRODUCT(N408:N511,P408:P511,AB408:AB511),SUMPRODUCT(E408:E511,AB408:AB511))</f>
        <v>20640.653328000004</v>
      </c>
      <c r="AC526" s="317">
        <f>IF(AC407="kW",SUMPRODUCT(N408:N511,P408:P511,AC408:AC511),SUMPRODUCT(E408:E511,AC408:AC511))</f>
        <v>5689.2249960000008</v>
      </c>
      <c r="AD526" s="317">
        <f>IF(AD407="kW",SUMPRODUCT(N408:N511,P408:P511,AD408:AD511),SUMPRODUCT(E408:E511, AD408:AD511))</f>
        <v>0</v>
      </c>
      <c r="AE526" s="317">
        <f>IF(AE407="kW",SUMPRODUCT(N408:N511,P408:P511,AE408:AE511),SUMPRODUCT(E408:E511,AE408:AE511))</f>
        <v>0</v>
      </c>
      <c r="AF526" s="317">
        <f>IF(AF407="kW",SUMPRODUCT(N408:N511,P408:P511,AF408:AF511),SUMPRODUCT(E408:E511,AF408:AF511))</f>
        <v>0</v>
      </c>
      <c r="AG526" s="317">
        <f>IF(AG407="kW",SUMPRODUCT(N408:N511,P408:P511,AG408:AG511),SUMPRODUCT(E408:E511,AG408:AG511))</f>
        <v>0</v>
      </c>
      <c r="AH526" s="317">
        <f>IF(AH407="kW",SUMPRODUCT(N408:N511,P408:P511,AH408:AH511),SUMPRODUCT(E408:E511,AH408:AH511))</f>
        <v>0</v>
      </c>
      <c r="AI526" s="317">
        <f>IF(AI407="kW",SUMPRODUCT(N408:N511,P408:P511,AI408:AI511),SUMPRODUCT(E408:E511,AI408:AI511))</f>
        <v>0</v>
      </c>
      <c r="AJ526" s="317">
        <f>IF(AJ407="kW",SUMPRODUCT(N408:N511,P408:P511,AJ408:AJ511),SUMPRODUCT(E408:E511,AJ408:AJ511))</f>
        <v>0</v>
      </c>
      <c r="AK526" s="317">
        <f>IF(AK407="kW",SUMPRODUCT(N408:N511,P408:P511,AK408:AK511),SUMPRODUCT(E408:E511,AK408:AK511))</f>
        <v>0</v>
      </c>
      <c r="AL526" s="317">
        <f>IF(AL407="kW",SUMPRODUCT(N408:N511,P408:P511,AL408:AL511),SUMPRODUCT(E408:E511,AL408:AL511))</f>
        <v>0</v>
      </c>
      <c r="AM526" s="379"/>
    </row>
    <row r="527" spans="2:41" ht="15">
      <c r="B527" s="350" t="s">
        <v>203</v>
      </c>
      <c r="C527" s="382"/>
      <c r="D527" s="305"/>
      <c r="E527" s="305"/>
      <c r="F527" s="305"/>
      <c r="G527" s="305"/>
      <c r="H527" s="305"/>
      <c r="I527" s="305"/>
      <c r="J527" s="305"/>
      <c r="K527" s="305"/>
      <c r="L527" s="305"/>
      <c r="M527" s="305"/>
      <c r="N527" s="305"/>
      <c r="O527" s="383"/>
      <c r="P527" s="305"/>
      <c r="Q527" s="305"/>
      <c r="R527" s="305"/>
      <c r="S527" s="330"/>
      <c r="T527" s="335"/>
      <c r="U527" s="335"/>
      <c r="V527" s="305"/>
      <c r="W527" s="305"/>
      <c r="X527" s="335"/>
      <c r="Y527" s="317">
        <f>SUMPRODUCT(F408:F511,Y408:Y511)</f>
        <v>8384989.1197999995</v>
      </c>
      <c r="Z527" s="317">
        <f>SUMPRODUCT(F408:F511,Z408:Z511)</f>
        <v>9572405.9279999994</v>
      </c>
      <c r="AA527" s="317">
        <f>IF(AA407="kW",SUMPRODUCT(N408:N511,Q408:Q511,AA408:AA511),SUMPRODUCT(F408:F511,AA408:AA511))</f>
        <v>54506.923308000005</v>
      </c>
      <c r="AB527" s="317">
        <f>IF(AB407="kW",SUMPRODUCT(N408:N511,Q408:Q511,AB408:AB511),SUMPRODUCT(F408:F511,AB408:AB511))</f>
        <v>20157.375792000003</v>
      </c>
      <c r="AC527" s="317">
        <f>IF(AC407="kW",SUMPRODUCT(N408:N511,Q408:Q511,AC408:AC511),SUMPRODUCT(F408:F511, AC408:AC511))</f>
        <v>5021.8417320000008</v>
      </c>
      <c r="AD527" s="317">
        <f>IF(AD407="kW",SUMPRODUCT(N408:N511,Q408:Q511,AD408:AD511),SUMPRODUCT(F408:F511, AD408:AD511))</f>
        <v>0</v>
      </c>
      <c r="AE527" s="317">
        <f>IF(AE407="kW",SUMPRODUCT(N408:N511,Q408:Q511,AE408:AE511),SUMPRODUCT(F408:F511,AE408:AE511))</f>
        <v>0</v>
      </c>
      <c r="AF527" s="317">
        <f>IF(AF407="kW",SUMPRODUCT(N408:N511,Q408:Q511,AF408:AF511),SUMPRODUCT(F408:F511,AF408:AF511))</f>
        <v>0</v>
      </c>
      <c r="AG527" s="317">
        <f>IF(AG407="kW",SUMPRODUCT(N408:N511,Q408:Q511,AG408:AG511),SUMPRODUCT(F408:F511,AG408:AG511))</f>
        <v>0</v>
      </c>
      <c r="AH527" s="317">
        <f>IF(AH407="kW",SUMPRODUCT(N408:N511,Q408:Q511,AH408:AH511),SUMPRODUCT(F408:F511,AH408:AH511))</f>
        <v>0</v>
      </c>
      <c r="AI527" s="317">
        <f>IF(AI407="kW",SUMPRODUCT(N408:N511,Q408:Q511,AI408:AI511),SUMPRODUCT(F408:F511,AI408:AI511))</f>
        <v>0</v>
      </c>
      <c r="AJ527" s="317">
        <f>IF(AJ407="kW",SUMPRODUCT(N408:N511,Q408:Q511,AJ408:AJ511),SUMPRODUCT(F408:F511,AJ408:AJ511))</f>
        <v>0</v>
      </c>
      <c r="AK527" s="317">
        <f>IF(AK407="kW",SUMPRODUCT(N408:N511,Q408:Q511,AK408:AK511),SUMPRODUCT(F408:F511,AK408:AK511))</f>
        <v>0</v>
      </c>
      <c r="AL527" s="317">
        <f>IF(AL407="kW",SUMPRODUCT(N408:N511,Q408:Q511,AL408:AL511),SUMPRODUCT(F408:F511,AL408:AL511))</f>
        <v>0</v>
      </c>
      <c r="AM527" s="363"/>
    </row>
    <row r="528" spans="2:41" ht="15">
      <c r="B528" s="350" t="s">
        <v>204</v>
      </c>
      <c r="C528" s="382"/>
      <c r="D528" s="305"/>
      <c r="E528" s="305"/>
      <c r="F528" s="305"/>
      <c r="G528" s="305"/>
      <c r="H528" s="305"/>
      <c r="I528" s="305"/>
      <c r="J528" s="305"/>
      <c r="K528" s="305"/>
      <c r="L528" s="305"/>
      <c r="M528" s="305"/>
      <c r="N528" s="305"/>
      <c r="O528" s="383"/>
      <c r="P528" s="305"/>
      <c r="Q528" s="305"/>
      <c r="R528" s="305"/>
      <c r="S528" s="330"/>
      <c r="T528" s="335"/>
      <c r="U528" s="335"/>
      <c r="V528" s="305"/>
      <c r="W528" s="305"/>
      <c r="X528" s="335"/>
      <c r="Y528" s="317">
        <f>SUMPRODUCT(G408:G511,Y408:Y511)</f>
        <v>8358688.7876000004</v>
      </c>
      <c r="Z528" s="317">
        <f>SUMPRODUCT(G408:G511,Z408:Z511)</f>
        <v>7772541.3279999997</v>
      </c>
      <c r="AA528" s="317">
        <f>IF(AA407="kW",SUMPRODUCT(N408:N511,R408:R511,AA408:AA511),SUMPRODUCT(G408:G511,AA408:AA511))</f>
        <v>53243.678508000005</v>
      </c>
      <c r="AB528" s="317">
        <f>IF(AB407="kW",SUMPRODUCT(N408:N511,R408:R511,AB408:AB511),SUMPRODUCT(G408:G511,AB408:AB511))</f>
        <v>19723.724592000002</v>
      </c>
      <c r="AC528" s="317">
        <f>IF(AC407="kW",SUMPRODUCT(N408:N511,R408:R511,AC408:AC511),SUMPRODUCT(G408:G511, AC408:AC511))</f>
        <v>4946.4241320000001</v>
      </c>
      <c r="AD528" s="317">
        <f>IF(AD407="kW",SUMPRODUCT(N408:N511,R408:R511,AD408:AD511),SUMPRODUCT(G408:G511, AD408:AD511))</f>
        <v>0</v>
      </c>
      <c r="AE528" s="317">
        <f>IF(AE407="kW",SUMPRODUCT(N408:N511,R408:R511,AE408:AE511),SUMPRODUCT(G408:G511,AE408:AE511))</f>
        <v>0</v>
      </c>
      <c r="AF528" s="317">
        <f>IF(AF407="kW",SUMPRODUCT(N408:N511,R408:R511,AF408:AF511),SUMPRODUCT(G408:G511,AF408:AF511))</f>
        <v>0</v>
      </c>
      <c r="AG528" s="317">
        <f>IF(AG407="kW",SUMPRODUCT(N408:N511,R408:R511,AG408:AG511),SUMPRODUCT(G408:G511,AG408:AG511))</f>
        <v>0</v>
      </c>
      <c r="AH528" s="317">
        <f>IF(AH407="kW",SUMPRODUCT(N408:N511,R408:R511,AH408:AH511),SUMPRODUCT(G408:G511,AH408:AH511))</f>
        <v>0</v>
      </c>
      <c r="AI528" s="317">
        <f>IF(AI407="kW",SUMPRODUCT(N408:N511,R408:R511,AI408:AI511),SUMPRODUCT(G408:G511,AI408:AI511))</f>
        <v>0</v>
      </c>
      <c r="AJ528" s="317">
        <f>IF(AJ407="kW",SUMPRODUCT(N408:N511,R408:R511,AJ408:AJ511),SUMPRODUCT(G408:G511,AJ408:AJ511))</f>
        <v>0</v>
      </c>
      <c r="AK528" s="317">
        <f>IF(AK407="kW",SUMPRODUCT(N408:N511,R408:R511,AK408:AK511),SUMPRODUCT(G408:G511,AK408:AK511))</f>
        <v>0</v>
      </c>
      <c r="AL528" s="317">
        <f>IF(AL407="kW",SUMPRODUCT(N408:N511,R408:R511,AL408:AL511),SUMPRODUCT(G408:G511,AL408:AL511))</f>
        <v>0</v>
      </c>
      <c r="AM528" s="363"/>
    </row>
    <row r="529" spans="2:39" ht="15">
      <c r="B529" s="350" t="s">
        <v>205</v>
      </c>
      <c r="C529" s="382"/>
      <c r="D529" s="305"/>
      <c r="E529" s="305"/>
      <c r="F529" s="305"/>
      <c r="G529" s="305"/>
      <c r="H529" s="305"/>
      <c r="I529" s="305"/>
      <c r="J529" s="305"/>
      <c r="K529" s="305"/>
      <c r="L529" s="305"/>
      <c r="M529" s="305"/>
      <c r="N529" s="305"/>
      <c r="O529" s="383"/>
      <c r="P529" s="305"/>
      <c r="Q529" s="305"/>
      <c r="R529" s="305"/>
      <c r="S529" s="330"/>
      <c r="T529" s="335"/>
      <c r="U529" s="335"/>
      <c r="V529" s="305"/>
      <c r="W529" s="305"/>
      <c r="X529" s="335"/>
      <c r="Y529" s="317">
        <f>SUMPRODUCT(H408:H511,Y408:Y511)</f>
        <v>8208735.5999999996</v>
      </c>
      <c r="Z529" s="317">
        <f>SUMPRODUCT(H408:H511,Z408:Z511)</f>
        <v>6978814.8080000002</v>
      </c>
      <c r="AA529" s="317">
        <f>IF(AA407="kW",SUMPRODUCT(N408:N511,S408:S511,AA408:AA511),SUMPRODUCT(H408:H511,AA408:AA511))</f>
        <v>47084.196588000006</v>
      </c>
      <c r="AB529" s="317">
        <f>IF(AB407="kW",SUMPRODUCT(N408:N511,S408:S511,AB408:AB511),SUMPRODUCT(H408:H511,AB408:AB511))</f>
        <v>17567.905920000001</v>
      </c>
      <c r="AC529" s="317">
        <f>IF(AC407="kW",SUMPRODUCT(N408:N511,S408:S511,AC408:AC511),SUMPRODUCT(H408:H511, AC408:AC511))</f>
        <v>4946.4241320000001</v>
      </c>
      <c r="AD529" s="317">
        <f>IF(AD407="kW",SUMPRODUCT(N408:N511,S408:S511,AD408:AD511),SUMPRODUCT(H408:H511, AD408:AD511))</f>
        <v>0</v>
      </c>
      <c r="AE529" s="317">
        <f>IF(AE407="kW",SUMPRODUCT(N408:N511,S408:S511,AE408:AE511),SUMPRODUCT(H408:H511,AE408:AE511))</f>
        <v>0</v>
      </c>
      <c r="AF529" s="317">
        <f>IF(AF407="kW",SUMPRODUCT(N408:N511,S408:S511,AF408:AF511),SUMPRODUCT(H408:H511,AF408:AF511))</f>
        <v>0</v>
      </c>
      <c r="AG529" s="317">
        <f>IF(AG407="kW",SUMPRODUCT(N408:N511,S408:S511,AG408:AG511),SUMPRODUCT(H408:H511,AG408:AG511))</f>
        <v>0</v>
      </c>
      <c r="AH529" s="317">
        <f>IF(AH407="kW",SUMPRODUCT(N408:N511,S408:S511,AH408:AH511),SUMPRODUCT(H408:H511,AH408:AH511))</f>
        <v>0</v>
      </c>
      <c r="AI529" s="317">
        <f>IF(AI407="kW",SUMPRODUCT(N408:N511,S408:S511,AI408:AI511),SUMPRODUCT(H408:H511,AI408:AI511))</f>
        <v>0</v>
      </c>
      <c r="AJ529" s="317">
        <f>IF(AJ407="kW",SUMPRODUCT(N408:N511,S408:S511,AJ408:AJ511),SUMPRODUCT(H408:H511,AJ408:AJ511))</f>
        <v>0</v>
      </c>
      <c r="AK529" s="317">
        <f>IF(AK407="kW",SUMPRODUCT(N408:N511,S408:S511,AK408:AK511),SUMPRODUCT(H408:H511,AK408:AK511))</f>
        <v>0</v>
      </c>
      <c r="AL529" s="317">
        <f>IF(AL407="kW",SUMPRODUCT(N408:N511,S408:S511,AL408:AL511),SUMPRODUCT(H408:H511,AL408:AL511))</f>
        <v>0</v>
      </c>
      <c r="AM529" s="363"/>
    </row>
    <row r="530" spans="2:39" ht="15">
      <c r="B530" s="350" t="s">
        <v>206</v>
      </c>
      <c r="C530" s="382"/>
      <c r="D530" s="305"/>
      <c r="E530" s="305"/>
      <c r="F530" s="305"/>
      <c r="G530" s="305"/>
      <c r="H530" s="305"/>
      <c r="I530" s="305"/>
      <c r="J530" s="305"/>
      <c r="K530" s="305"/>
      <c r="L530" s="305"/>
      <c r="M530" s="305"/>
      <c r="N530" s="305"/>
      <c r="O530" s="383"/>
      <c r="P530" s="305"/>
      <c r="Q530" s="305"/>
      <c r="R530" s="305"/>
      <c r="S530" s="330"/>
      <c r="T530" s="335"/>
      <c r="U530" s="335"/>
      <c r="V530" s="305"/>
      <c r="W530" s="305"/>
      <c r="X530" s="335"/>
      <c r="Y530" s="317">
        <f>SUMPRODUCT(I408:I511,Y408:Y511)</f>
        <v>8077949.5999999996</v>
      </c>
      <c r="Z530" s="317">
        <f>SUMPRODUCT(I408:I511,Z408:Z511)</f>
        <v>6968838.0080000004</v>
      </c>
      <c r="AA530" s="317">
        <f>IF(AA407="kW",SUMPRODUCT(N408:N511,T408:T511,AA408:AA511),SUMPRODUCT(I408:I511,AA408:AA511))</f>
        <v>46855.804307999999</v>
      </c>
      <c r="AB530" s="317">
        <f>IF(AB407="kW",SUMPRODUCT(N408:N511,T408:T511,AB408:AB511),SUMPRODUCT(I408:I511,AB408:AB511))</f>
        <v>17489.5026</v>
      </c>
      <c r="AC530" s="317">
        <f>IF(AC407="kW",SUMPRODUCT(N408:N511,T408:T511,AC408:AC511),SUMPRODUCT(I408:I511, AC408:AC511))</f>
        <v>4932.7887719999999</v>
      </c>
      <c r="AD530" s="317">
        <f>IF(AD407="kW",SUMPRODUCT(N408:N511,T408:T511,AD408:AD511),SUMPRODUCT(I408:I511, AD408:AD511))</f>
        <v>0</v>
      </c>
      <c r="AE530" s="317">
        <f>IF(AE407="kW",SUMPRODUCT(N408:N511,T408:T511,AE408:AE511),SUMPRODUCT(I408:I511,AE408:AE511))</f>
        <v>0</v>
      </c>
      <c r="AF530" s="317">
        <f>IF(AF407="kW",SUMPRODUCT(N408:N511,T408:T511,AF408:AF511),SUMPRODUCT(I408:I511,AF408:AF511))</f>
        <v>0</v>
      </c>
      <c r="AG530" s="317">
        <f>IF(AG407="kW",SUMPRODUCT(N408:N511,T408:T511,AG408:AG511),SUMPRODUCT(I408:I511,AG408:AG511))</f>
        <v>0</v>
      </c>
      <c r="AH530" s="317">
        <f>IF(AH407="kW",SUMPRODUCT(N408:N511,T408:T511,AH408:AH511),SUMPRODUCT(I408:I511,AH408:AH511))</f>
        <v>0</v>
      </c>
      <c r="AI530" s="317">
        <f>IF(AI407="kW",SUMPRODUCT(N408:N511,T408:T511,AI408:AI511),SUMPRODUCT(I408:I511,AI408:AI511))</f>
        <v>0</v>
      </c>
      <c r="AJ530" s="317">
        <f>IF(AJ407="kW",SUMPRODUCT(N408:N511,T408:T511,AJ408:AJ511),SUMPRODUCT(I408:I511,AJ408:AJ511))</f>
        <v>0</v>
      </c>
      <c r="AK530" s="317">
        <f>IF(AK407="kW",SUMPRODUCT(N408:N511,T408:T511,AK408:AK511),SUMPRODUCT(I408:I511,AK408:AK511))</f>
        <v>0</v>
      </c>
      <c r="AL530" s="317">
        <f>IF(AL407="kW",SUMPRODUCT(N408:N511,T408:T511,AL408:AL511),SUMPRODUCT(I408:I511,AL408:AL511))</f>
        <v>0</v>
      </c>
      <c r="AM530" s="363"/>
    </row>
    <row r="531" spans="2:39" ht="15">
      <c r="B531" s="407" t="s">
        <v>207</v>
      </c>
      <c r="C531" s="385"/>
      <c r="D531" s="410"/>
      <c r="E531" s="410"/>
      <c r="F531" s="410"/>
      <c r="G531" s="410"/>
      <c r="H531" s="410"/>
      <c r="I531" s="410"/>
      <c r="J531" s="410"/>
      <c r="K531" s="410"/>
      <c r="L531" s="410"/>
      <c r="M531" s="410"/>
      <c r="N531" s="410"/>
      <c r="O531" s="409"/>
      <c r="P531" s="410"/>
      <c r="Q531" s="410"/>
      <c r="R531" s="410"/>
      <c r="S531" s="390"/>
      <c r="T531" s="411"/>
      <c r="U531" s="411"/>
      <c r="V531" s="410"/>
      <c r="W531" s="410"/>
      <c r="X531" s="411"/>
      <c r="Y531" s="352">
        <f>SUMPRODUCT(J408:J511,Y408:Y511)</f>
        <v>8071393.1999999993</v>
      </c>
      <c r="Z531" s="352">
        <f>SUMPRODUCT(J408:J511,Z408:Z511)</f>
        <v>6757760.1080000009</v>
      </c>
      <c r="AA531" s="352">
        <f>IF(AA407="kW",SUMPRODUCT(N408:N511,U408:U511,AA408:AA511),SUMPRODUCT(J408:J511,AA408:AA511))</f>
        <v>44665.378668000012</v>
      </c>
      <c r="AB531" s="352">
        <f>IF(AB407="kW",SUMPRODUCT(N408:N511,U408:U511,AB408:AB511),SUMPRODUCT(J408:J511,AB408:AB511))</f>
        <v>16737.565440000006</v>
      </c>
      <c r="AC531" s="352">
        <f>IF(AC407="kW",SUMPRODUCT(N408:N511,U408:U511,AC408:AC511),SUMPRODUCT(J408:J511, AC408:AC511))</f>
        <v>4802.017092000001</v>
      </c>
      <c r="AD531" s="352">
        <f>IF(AD407="kW",SUMPRODUCT(N408:N511,U408:U511,AD408:AD511),SUMPRODUCT(J408:J511, AD408:AD511))</f>
        <v>0</v>
      </c>
      <c r="AE531" s="352">
        <f>IF(AE407="kW",SUMPRODUCT(N408:N511,U408:U511,AE408:AE511),SUMPRODUCT(J408:J511,AE408:AE511))</f>
        <v>0</v>
      </c>
      <c r="AF531" s="352">
        <f>IF(AF407="kW",SUMPRODUCT(N408:N511,U408:U511,AF408:AF511),SUMPRODUCT(J408:J511,AF408:AF511))</f>
        <v>0</v>
      </c>
      <c r="AG531" s="352">
        <f>IF(AG407="kW",SUMPRODUCT(N408:N511,U408:U511,AG408:AG511),SUMPRODUCT(J408:J511,AG408:AG511))</f>
        <v>0</v>
      </c>
      <c r="AH531" s="352">
        <f>IF(AH407="kW",SUMPRODUCT(N408:N511,U408:U511,AH408:AH511),SUMPRODUCT(J408:J511,AH408:AH511))</f>
        <v>0</v>
      </c>
      <c r="AI531" s="352">
        <f>IF(AI407="kW",SUMPRODUCT(N408:N511,U408:U511,AI408:AI511),SUMPRODUCT(J408:J511,AI408:AI511))</f>
        <v>0</v>
      </c>
      <c r="AJ531" s="352">
        <f>IF(AJ407="kW",SUMPRODUCT(N408:N511,U408:U511,AJ408:AJ511),SUMPRODUCT(J408:J511,AJ408:AJ511))</f>
        <v>0</v>
      </c>
      <c r="AK531" s="352">
        <f>IF(AK407="kW",SUMPRODUCT(N408:N511,U408:U511,AK408:AK511),SUMPRODUCT(J408:J511,AK408:AK511))</f>
        <v>0</v>
      </c>
      <c r="AL531" s="352">
        <f>IF(AL407="kW",SUMPRODUCT(N408:N511,U408:U511,AL408:AL511),SUMPRODUCT(J408:J511,AL408:AL511))</f>
        <v>0</v>
      </c>
      <c r="AM531" s="412"/>
    </row>
    <row r="532" spans="2:39" ht="22.5" customHeight="1">
      <c r="B532" s="394" t="s">
        <v>226</v>
      </c>
      <c r="C532" s="413"/>
      <c r="D532" s="414"/>
      <c r="E532" s="414"/>
      <c r="F532" s="414"/>
      <c r="G532" s="414"/>
      <c r="H532" s="414"/>
      <c r="I532" s="414"/>
      <c r="J532" s="414"/>
      <c r="K532" s="414"/>
      <c r="L532" s="414"/>
      <c r="M532" s="414"/>
      <c r="N532" s="414"/>
      <c r="O532" s="414"/>
      <c r="P532" s="414"/>
      <c r="Q532" s="414"/>
      <c r="R532" s="414"/>
      <c r="S532" s="397"/>
      <c r="T532" s="398"/>
      <c r="U532" s="414"/>
      <c r="V532" s="414"/>
      <c r="W532" s="414"/>
      <c r="X532" s="414"/>
      <c r="Y532" s="435"/>
      <c r="Z532" s="435"/>
      <c r="AA532" s="435"/>
      <c r="AB532" s="435"/>
      <c r="AC532" s="435"/>
      <c r="AD532" s="435"/>
      <c r="AE532" s="435"/>
      <c r="AF532" s="435"/>
      <c r="AG532" s="435"/>
      <c r="AH532" s="435"/>
      <c r="AI532" s="435"/>
      <c r="AJ532" s="435"/>
      <c r="AK532" s="435"/>
      <c r="AL532" s="435"/>
      <c r="AM532" s="415"/>
    </row>
    <row r="534" spans="2:39" ht="15">
      <c r="B534" s="631" t="s">
        <v>588</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 ref="E275" location="'7-c.  2013'!A1" display="Go to Persistence Report"/>
    <hyperlink ref="E18" location="'7-a.  2011'!A1" display="Go to Persistence Report"/>
    <hyperlink ref="F146" location="'7-b.  2012'!A1" display="Go to Persistence Report"/>
    <hyperlink ref="F404" location="'7-d.  2014'!A1" display="Go to Persistence Report "/>
  </hyperlinks>
  <pageMargins left="0.23622047244094491" right="0.23622047244094491" top="0.47244094488188981" bottom="0.47244094488188981" header="0.15748031496062992" footer="0.15748031496062992"/>
  <pageSetup scale="22" fitToHeight="0" orientation="landscape" cellComments="asDisplayed" r:id="rId1"/>
  <headerFooter>
    <oddHeader>&amp;L&amp;G</oddHeader>
    <oddFooter>&amp;R&amp;P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6"/>
  <sheetViews>
    <sheetView view="pageBreakPreview" topLeftCell="F297" zoomScale="25" zoomScaleNormal="70" zoomScaleSheetLayoutView="25" workbookViewId="0">
      <selection activeCell="AT331" sqref="AT331"/>
    </sheetView>
  </sheetViews>
  <sheetFormatPr defaultColWidth="9.140625" defaultRowHeight="15" outlineLevelRow="1" outlineLevelCol="1"/>
  <cols>
    <col min="1" max="1" width="4.5703125" style="557" customWidth="1"/>
    <col min="2" max="2" width="44.140625" style="453" customWidth="1"/>
    <col min="3" max="3" width="13.42578125" style="453" customWidth="1"/>
    <col min="4" max="4" width="17" style="453" customWidth="1"/>
    <col min="5" max="5" width="15" style="453" customWidth="1" outlineLevel="1"/>
    <col min="6" max="6" width="13.7109375" style="453" customWidth="1" outlineLevel="1"/>
    <col min="7" max="13" width="11.28515625" style="453" customWidth="1" outlineLevel="1"/>
    <col min="14" max="14" width="12" style="453" customWidth="1" outlineLevel="1"/>
    <col min="15" max="15" width="15.7109375" style="453" customWidth="1"/>
    <col min="16" max="16" width="9.28515625" style="453" customWidth="1" outlineLevel="1"/>
    <col min="17" max="24" width="9.140625" style="453" customWidth="1" outlineLevel="1"/>
    <col min="25" max="25" width="16.5703125" style="453" customWidth="1"/>
    <col min="26" max="26" width="16.42578125" style="453" bestFit="1" customWidth="1"/>
    <col min="27" max="27" width="20.140625" style="453" bestFit="1" customWidth="1"/>
    <col min="28" max="28" width="25.28515625" style="453" bestFit="1" customWidth="1"/>
    <col min="29" max="29" width="15.85546875" style="453" bestFit="1" customWidth="1"/>
    <col min="30" max="30" width="18.7109375" style="453" customWidth="1"/>
    <col min="31" max="35" width="14.85546875" style="453" customWidth="1"/>
    <col min="36" max="38" width="17.28515625" style="453" customWidth="1"/>
    <col min="39" max="39" width="21.140625" style="453" bestFit="1" customWidth="1"/>
    <col min="40" max="40" width="11.7109375" style="453" customWidth="1"/>
    <col min="41" max="16384" width="9.140625" style="453"/>
  </cols>
  <sheetData>
    <row r="13" spans="2:39" ht="15.75" thickBot="1"/>
    <row r="14" spans="2:39" ht="26.25" customHeight="1" thickBot="1">
      <c r="B14" s="792" t="s">
        <v>172</v>
      </c>
      <c r="C14" s="283" t="s">
        <v>176</v>
      </c>
      <c r="D14" s="54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row>
    <row r="15" spans="2:39" ht="26.25" customHeight="1" thickBot="1">
      <c r="B15" s="792"/>
      <c r="C15" s="287" t="s">
        <v>173</v>
      </c>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row>
    <row r="16" spans="2:39" ht="28.5" customHeight="1" thickBot="1">
      <c r="B16" s="792"/>
      <c r="C16" s="775" t="s">
        <v>624</v>
      </c>
      <c r="D16" s="776"/>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row>
    <row r="17" spans="2:39" ht="15.75">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row>
    <row r="18" spans="2:39" ht="66" customHeight="1">
      <c r="B18" s="792" t="s">
        <v>519</v>
      </c>
      <c r="C18" s="791" t="s">
        <v>651</v>
      </c>
      <c r="D18" s="791"/>
      <c r="E18" s="791"/>
      <c r="F18" s="791"/>
      <c r="G18" s="791"/>
      <c r="H18" s="791"/>
      <c r="I18" s="791"/>
      <c r="J18" s="791"/>
      <c r="K18" s="791"/>
      <c r="L18" s="791"/>
      <c r="M18" s="791"/>
      <c r="N18" s="791"/>
      <c r="O18" s="791"/>
      <c r="P18" s="791"/>
      <c r="Q18" s="791"/>
      <c r="R18" s="791"/>
      <c r="S18" s="791"/>
      <c r="T18" s="791"/>
      <c r="U18" s="791"/>
      <c r="V18" s="791"/>
      <c r="W18" s="791"/>
      <c r="X18" s="791"/>
      <c r="Y18" s="650"/>
      <c r="Z18" s="650"/>
      <c r="AA18" s="650"/>
      <c r="AB18" s="650"/>
      <c r="AC18" s="650"/>
      <c r="AD18" s="650"/>
      <c r="AE18" s="296"/>
      <c r="AF18" s="291"/>
      <c r="AG18" s="291"/>
      <c r="AH18" s="291"/>
      <c r="AI18" s="291"/>
      <c r="AJ18" s="291"/>
      <c r="AK18" s="291"/>
      <c r="AL18" s="291"/>
      <c r="AM18" s="291"/>
    </row>
    <row r="19" spans="2:39" ht="56.25" customHeight="1">
      <c r="B19" s="792"/>
      <c r="C19" s="791" t="s">
        <v>648</v>
      </c>
      <c r="D19" s="791"/>
      <c r="E19" s="791"/>
      <c r="F19" s="791"/>
      <c r="G19" s="791"/>
      <c r="H19" s="791"/>
      <c r="I19" s="791"/>
      <c r="J19" s="791"/>
      <c r="K19" s="791"/>
      <c r="L19" s="791"/>
      <c r="M19" s="791"/>
      <c r="N19" s="791"/>
      <c r="O19" s="791"/>
      <c r="P19" s="791"/>
      <c r="Q19" s="791"/>
      <c r="R19" s="791"/>
      <c r="S19" s="791"/>
      <c r="T19" s="791"/>
      <c r="U19" s="791"/>
      <c r="V19" s="791"/>
      <c r="W19" s="791"/>
      <c r="X19" s="791"/>
      <c r="Y19" s="650"/>
      <c r="Z19" s="650"/>
      <c r="AA19" s="650"/>
      <c r="AB19" s="650"/>
      <c r="AC19" s="650"/>
      <c r="AD19" s="650"/>
      <c r="AE19" s="296"/>
      <c r="AF19" s="291"/>
      <c r="AG19" s="291"/>
      <c r="AH19" s="291"/>
      <c r="AI19" s="291"/>
      <c r="AJ19" s="291"/>
      <c r="AK19" s="291"/>
      <c r="AL19" s="291"/>
      <c r="AM19" s="291"/>
    </row>
    <row r="20" spans="2:39" ht="62.25" customHeight="1">
      <c r="B20" s="299"/>
      <c r="C20" s="791" t="s">
        <v>652</v>
      </c>
      <c r="D20" s="791"/>
      <c r="E20" s="791"/>
      <c r="F20" s="791"/>
      <c r="G20" s="791"/>
      <c r="H20" s="791"/>
      <c r="I20" s="791"/>
      <c r="J20" s="791"/>
      <c r="K20" s="791"/>
      <c r="L20" s="791"/>
      <c r="M20" s="791"/>
      <c r="N20" s="791"/>
      <c r="O20" s="791"/>
      <c r="P20" s="791"/>
      <c r="Q20" s="791"/>
      <c r="R20" s="791"/>
      <c r="S20" s="791"/>
      <c r="T20" s="791"/>
      <c r="U20" s="791"/>
      <c r="V20" s="791"/>
      <c r="W20" s="791"/>
      <c r="X20" s="791"/>
      <c r="Y20" s="650"/>
      <c r="Z20" s="650"/>
      <c r="AA20" s="650"/>
      <c r="AB20" s="650"/>
      <c r="AC20" s="650"/>
      <c r="AD20" s="650"/>
      <c r="AE20" s="454"/>
      <c r="AF20" s="291"/>
      <c r="AG20" s="291"/>
      <c r="AH20" s="291"/>
      <c r="AI20" s="291"/>
      <c r="AJ20" s="291"/>
      <c r="AK20" s="291"/>
      <c r="AL20" s="291"/>
      <c r="AM20" s="291"/>
    </row>
    <row r="21" spans="2:39" ht="51" customHeight="1">
      <c r="B21" s="299"/>
      <c r="C21" s="791" t="s">
        <v>653</v>
      </c>
      <c r="D21" s="791"/>
      <c r="E21" s="791"/>
      <c r="F21" s="791"/>
      <c r="G21" s="791"/>
      <c r="H21" s="791"/>
      <c r="I21" s="791"/>
      <c r="J21" s="791"/>
      <c r="K21" s="791"/>
      <c r="L21" s="791"/>
      <c r="M21" s="791"/>
      <c r="N21" s="791"/>
      <c r="O21" s="791"/>
      <c r="P21" s="791"/>
      <c r="Q21" s="791"/>
      <c r="R21" s="791"/>
      <c r="S21" s="791"/>
      <c r="T21" s="791"/>
      <c r="U21" s="791"/>
      <c r="V21" s="791"/>
      <c r="W21" s="791"/>
      <c r="X21" s="791"/>
      <c r="Y21" s="650"/>
      <c r="Z21" s="650"/>
      <c r="AA21" s="650"/>
      <c r="AB21" s="650"/>
      <c r="AC21" s="650"/>
      <c r="AD21" s="650"/>
      <c r="AE21" s="302"/>
      <c r="AF21" s="291"/>
      <c r="AG21" s="291"/>
      <c r="AH21" s="291"/>
      <c r="AI21" s="291"/>
      <c r="AJ21" s="291"/>
      <c r="AK21" s="291"/>
      <c r="AL21" s="291"/>
      <c r="AM21" s="291"/>
    </row>
    <row r="22" spans="2:39" ht="72.75" customHeight="1">
      <c r="B22" s="299"/>
      <c r="C22" s="791" t="s">
        <v>665</v>
      </c>
      <c r="D22" s="791"/>
      <c r="E22" s="791"/>
      <c r="F22" s="791"/>
      <c r="G22" s="791"/>
      <c r="H22" s="791"/>
      <c r="I22" s="791"/>
      <c r="J22" s="791"/>
      <c r="K22" s="791"/>
      <c r="L22" s="791"/>
      <c r="M22" s="791"/>
      <c r="N22" s="791"/>
      <c r="O22" s="791"/>
      <c r="P22" s="791"/>
      <c r="Q22" s="791"/>
      <c r="R22" s="791"/>
      <c r="S22" s="791"/>
      <c r="T22" s="791"/>
      <c r="U22" s="791"/>
      <c r="V22" s="791"/>
      <c r="W22" s="791"/>
      <c r="X22" s="791"/>
      <c r="Y22" s="650"/>
      <c r="Z22" s="650"/>
      <c r="AA22" s="650"/>
      <c r="AB22" s="650"/>
      <c r="AC22" s="650"/>
      <c r="AD22" s="650"/>
      <c r="AE22" s="454"/>
      <c r="AF22" s="291"/>
      <c r="AG22" s="291"/>
      <c r="AH22" s="291"/>
      <c r="AI22" s="291"/>
      <c r="AJ22" s="291"/>
      <c r="AK22" s="291"/>
      <c r="AL22" s="291"/>
      <c r="AM22" s="291"/>
    </row>
    <row r="23" spans="2:39" ht="15.75">
      <c r="B23" s="299"/>
      <c r="C23" s="302"/>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291"/>
      <c r="AG23" s="291"/>
      <c r="AH23" s="291"/>
      <c r="AI23" s="291"/>
      <c r="AJ23" s="291"/>
      <c r="AK23" s="291"/>
      <c r="AL23" s="291"/>
      <c r="AM23" s="291"/>
    </row>
    <row r="24" spans="2:39" ht="15.75">
      <c r="B24" s="792" t="s">
        <v>589</v>
      </c>
      <c r="C24" s="632" t="s">
        <v>591</v>
      </c>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291"/>
      <c r="AG24" s="291"/>
      <c r="AH24" s="291"/>
      <c r="AI24" s="291"/>
      <c r="AJ24" s="291"/>
      <c r="AK24" s="291"/>
      <c r="AL24" s="291"/>
      <c r="AM24" s="291"/>
    </row>
    <row r="25" spans="2:39" ht="15.75">
      <c r="B25" s="792"/>
      <c r="C25" s="632" t="s">
        <v>592</v>
      </c>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291"/>
      <c r="AG25" s="291"/>
      <c r="AH25" s="291"/>
      <c r="AI25" s="291"/>
      <c r="AJ25" s="291"/>
      <c r="AK25" s="291"/>
      <c r="AL25" s="291"/>
      <c r="AM25" s="291"/>
    </row>
    <row r="26" spans="2:39" ht="15.75">
      <c r="B26" s="574"/>
      <c r="C26" s="632" t="s">
        <v>593</v>
      </c>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291"/>
      <c r="AG26" s="291"/>
      <c r="AH26" s="291"/>
      <c r="AI26" s="291"/>
      <c r="AJ26" s="291"/>
      <c r="AK26" s="291"/>
      <c r="AL26" s="291"/>
      <c r="AM26" s="291"/>
    </row>
    <row r="27" spans="2:39" ht="15.75">
      <c r="B27" s="574"/>
      <c r="C27" s="632" t="s">
        <v>594</v>
      </c>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291"/>
      <c r="AG27" s="291"/>
      <c r="AH27" s="291"/>
      <c r="AI27" s="291"/>
      <c r="AJ27" s="291"/>
      <c r="AK27" s="291"/>
      <c r="AL27" s="291"/>
      <c r="AM27" s="291"/>
    </row>
    <row r="28" spans="2:39" ht="15.75">
      <c r="B28" s="574"/>
      <c r="C28" s="632" t="s">
        <v>595</v>
      </c>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291"/>
      <c r="AG28" s="291"/>
      <c r="AH28" s="291"/>
      <c r="AI28" s="291"/>
      <c r="AJ28" s="291"/>
      <c r="AK28" s="291"/>
      <c r="AL28" s="291"/>
      <c r="AM28" s="291"/>
    </row>
    <row r="29" spans="2:39" ht="15.75">
      <c r="B29" s="574"/>
      <c r="C29" s="632" t="s">
        <v>596</v>
      </c>
      <c r="D29" s="302"/>
      <c r="E29" s="302"/>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291"/>
      <c r="AG29" s="291"/>
      <c r="AH29" s="291"/>
      <c r="AI29" s="291"/>
      <c r="AJ29" s="291"/>
      <c r="AK29" s="291"/>
      <c r="AL29" s="291"/>
      <c r="AM29" s="291"/>
    </row>
    <row r="30" spans="2:39" ht="15.75">
      <c r="B30" s="574"/>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291"/>
      <c r="AG30" s="291"/>
      <c r="AH30" s="291"/>
      <c r="AI30" s="291"/>
      <c r="AJ30" s="291"/>
      <c r="AK30" s="291"/>
      <c r="AL30" s="291"/>
      <c r="AM30" s="291"/>
    </row>
    <row r="31" spans="2:39" ht="15.75">
      <c r="B31" s="574"/>
      <c r="C31" s="302"/>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291"/>
      <c r="AG31" s="291"/>
      <c r="AH31" s="291"/>
      <c r="AI31" s="291"/>
      <c r="AJ31" s="291"/>
      <c r="AK31" s="291"/>
      <c r="AL31" s="291"/>
      <c r="AM31" s="291"/>
    </row>
    <row r="32" spans="2:39">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row>
    <row r="33" spans="1:39" ht="15.75">
      <c r="B33" s="306" t="s">
        <v>269</v>
      </c>
      <c r="C33" s="307"/>
      <c r="D33" s="626" t="s">
        <v>599</v>
      </c>
      <c r="E33" s="279"/>
      <c r="F33" s="279"/>
      <c r="G33" s="279"/>
      <c r="H33" s="279"/>
      <c r="I33" s="279"/>
      <c r="J33" s="279"/>
      <c r="K33" s="279"/>
      <c r="L33" s="279"/>
      <c r="M33" s="279"/>
      <c r="N33" s="279"/>
      <c r="O33" s="307"/>
      <c r="P33" s="279"/>
      <c r="Q33" s="279"/>
      <c r="R33" s="279"/>
      <c r="S33" s="279"/>
      <c r="T33" s="279"/>
      <c r="U33" s="279"/>
      <c r="V33" s="279"/>
      <c r="W33" s="279"/>
      <c r="X33" s="279"/>
      <c r="Y33" s="296"/>
      <c r="Z33" s="293"/>
      <c r="AA33" s="293"/>
      <c r="AB33" s="293"/>
      <c r="AC33" s="293"/>
      <c r="AD33" s="293"/>
      <c r="AE33" s="293"/>
      <c r="AF33" s="293"/>
      <c r="AG33" s="293"/>
      <c r="AH33" s="293"/>
      <c r="AI33" s="293"/>
      <c r="AJ33" s="293"/>
      <c r="AK33" s="293"/>
      <c r="AL33" s="293"/>
      <c r="AM33" s="308"/>
    </row>
    <row r="34" spans="1:39" ht="36.75" customHeight="1">
      <c r="B34" s="782" t="s">
        <v>213</v>
      </c>
      <c r="C34" s="784" t="s">
        <v>33</v>
      </c>
      <c r="D34" s="310" t="s">
        <v>426</v>
      </c>
      <c r="E34" s="786" t="s">
        <v>211</v>
      </c>
      <c r="F34" s="787"/>
      <c r="G34" s="787"/>
      <c r="H34" s="787"/>
      <c r="I34" s="787"/>
      <c r="J34" s="787"/>
      <c r="K34" s="787"/>
      <c r="L34" s="787"/>
      <c r="M34" s="788"/>
      <c r="N34" s="789" t="s">
        <v>215</v>
      </c>
      <c r="O34" s="310" t="s">
        <v>427</v>
      </c>
      <c r="P34" s="786" t="s">
        <v>214</v>
      </c>
      <c r="Q34" s="787"/>
      <c r="R34" s="787"/>
      <c r="S34" s="787"/>
      <c r="T34" s="787"/>
      <c r="U34" s="787"/>
      <c r="V34" s="787"/>
      <c r="W34" s="787"/>
      <c r="X34" s="788"/>
      <c r="Y34" s="779" t="s">
        <v>246</v>
      </c>
      <c r="Z34" s="780"/>
      <c r="AA34" s="780"/>
      <c r="AB34" s="780"/>
      <c r="AC34" s="780"/>
      <c r="AD34" s="780"/>
      <c r="AE34" s="780"/>
      <c r="AF34" s="780"/>
      <c r="AG34" s="780"/>
      <c r="AH34" s="780"/>
      <c r="AI34" s="780"/>
      <c r="AJ34" s="780"/>
      <c r="AK34" s="780"/>
      <c r="AL34" s="780"/>
      <c r="AM34" s="781"/>
    </row>
    <row r="35" spans="1:39" ht="65.25" customHeight="1">
      <c r="B35" s="783"/>
      <c r="C35" s="785"/>
      <c r="D35" s="311">
        <v>2015</v>
      </c>
      <c r="E35" s="311">
        <v>2016</v>
      </c>
      <c r="F35" s="311">
        <v>2017</v>
      </c>
      <c r="G35" s="311">
        <v>2018</v>
      </c>
      <c r="H35" s="311">
        <v>2019</v>
      </c>
      <c r="I35" s="311">
        <v>2020</v>
      </c>
      <c r="J35" s="311">
        <v>2021</v>
      </c>
      <c r="K35" s="311">
        <v>2022</v>
      </c>
      <c r="L35" s="311">
        <v>2023</v>
      </c>
      <c r="M35" s="455">
        <v>2024</v>
      </c>
      <c r="N35" s="790"/>
      <c r="O35" s="311">
        <v>2015</v>
      </c>
      <c r="P35" s="311">
        <v>2016</v>
      </c>
      <c r="Q35" s="311">
        <v>2017</v>
      </c>
      <c r="R35" s="311">
        <v>2018</v>
      </c>
      <c r="S35" s="311">
        <v>2019</v>
      </c>
      <c r="T35" s="311">
        <v>2020</v>
      </c>
      <c r="U35" s="311">
        <v>2021</v>
      </c>
      <c r="V35" s="311">
        <v>2022</v>
      </c>
      <c r="W35" s="311">
        <v>2023</v>
      </c>
      <c r="X35" s="455">
        <v>2024</v>
      </c>
      <c r="Y35" s="311" t="str">
        <f>'1.  LRAMVA Summary'!D51</f>
        <v>Residential</v>
      </c>
      <c r="Z35" s="311" t="str">
        <f>'1.  LRAMVA Summary'!E51</f>
        <v>GS&lt;50 kW</v>
      </c>
      <c r="AA35" s="311" t="str">
        <f>'1.  LRAMVA Summary'!F51</f>
        <v>General Service 50 to 499 kW</v>
      </c>
      <c r="AB35" s="311" t="str">
        <f>'1.  LRAMVA Summary'!G51</f>
        <v>General Service 500 to 4,999 kW</v>
      </c>
      <c r="AC35" s="311" t="str">
        <f>'1.  LRAMVA Summary'!H51</f>
        <v>Large Use</v>
      </c>
      <c r="AD35" s="311" t="str">
        <f>'1.  LRAMVA Summary'!I51</f>
        <v>Street Lighting</v>
      </c>
      <c r="AE35" s="311" t="str">
        <f>'1.  LRAMVA Summary'!J51</f>
        <v>Unmetered Scattered Load</v>
      </c>
      <c r="AF35" s="311" t="str">
        <f>'1.  LRAMVA Summary'!K51</f>
        <v/>
      </c>
      <c r="AG35" s="311" t="str">
        <f>'1.  LRAMVA Summary'!L51</f>
        <v/>
      </c>
      <c r="AH35" s="311" t="str">
        <f>'1.  LRAMVA Summary'!M51</f>
        <v/>
      </c>
      <c r="AI35" s="311" t="str">
        <f>'1.  LRAMVA Summary'!N51</f>
        <v/>
      </c>
      <c r="AJ35" s="311" t="str">
        <f>'1.  LRAMVA Summary'!O51</f>
        <v/>
      </c>
      <c r="AK35" s="311" t="str">
        <f>'1.  LRAMVA Summary'!P51</f>
        <v/>
      </c>
      <c r="AL35" s="311" t="str">
        <f>'1.  LRAMVA Summary'!Q51</f>
        <v/>
      </c>
      <c r="AM35" s="313" t="str">
        <f>'1.  LRAMVA Summary'!R51</f>
        <v>Total</v>
      </c>
    </row>
    <row r="36" spans="1:39" ht="16.5" customHeight="1">
      <c r="B36" s="553" t="s">
        <v>517</v>
      </c>
      <c r="C36" s="315"/>
      <c r="D36" s="315"/>
      <c r="E36" s="315"/>
      <c r="F36" s="315"/>
      <c r="G36" s="315"/>
      <c r="H36" s="315"/>
      <c r="I36" s="315"/>
      <c r="J36" s="315"/>
      <c r="K36" s="315"/>
      <c r="L36" s="315"/>
      <c r="M36" s="315"/>
      <c r="N36" s="316"/>
      <c r="O36" s="315"/>
      <c r="P36" s="315"/>
      <c r="Q36" s="315"/>
      <c r="R36" s="315"/>
      <c r="S36" s="315"/>
      <c r="T36" s="315"/>
      <c r="U36" s="315"/>
      <c r="V36" s="315"/>
      <c r="W36" s="315"/>
      <c r="X36" s="315"/>
      <c r="Y36" s="317" t="str">
        <f>'1.  LRAMVA Summary'!D52</f>
        <v>kWh</v>
      </c>
      <c r="Z36" s="317" t="str">
        <f>'1.  LRAMVA Summary'!E52</f>
        <v>kWh</v>
      </c>
      <c r="AA36" s="317" t="str">
        <f>'1.  LRAMVA Summary'!F52</f>
        <v>kW</v>
      </c>
      <c r="AB36" s="317" t="str">
        <f>'1.  LRAMVA Summary'!G52</f>
        <v>kW</v>
      </c>
      <c r="AC36" s="317" t="str">
        <f>'1.  LRAMVA Summary'!H52</f>
        <v>kW</v>
      </c>
      <c r="AD36" s="317" t="str">
        <f>'1.  LRAMVA Summary'!I52</f>
        <v>kW</v>
      </c>
      <c r="AE36" s="317" t="str">
        <f>'1.  LRAMVA Summary'!J52</f>
        <v>kWh</v>
      </c>
      <c r="AF36" s="317" t="str">
        <f>'1.  LRAMVA Summary'!K52</f>
        <v/>
      </c>
      <c r="AG36" s="317" t="str">
        <f>'1.  LRAMVA Summary'!L52</f>
        <v/>
      </c>
      <c r="AH36" s="317" t="str">
        <f>'1.  LRAMVA Summary'!M52</f>
        <v/>
      </c>
      <c r="AI36" s="317" t="str">
        <f>'1.  LRAMVA Summary'!N52</f>
        <v/>
      </c>
      <c r="AJ36" s="317" t="str">
        <f>'1.  LRAMVA Summary'!O52</f>
        <v/>
      </c>
      <c r="AK36" s="317" t="str">
        <f>'1.  LRAMVA Summary'!P52</f>
        <v/>
      </c>
      <c r="AL36" s="317" t="str">
        <f>'1.  LRAMVA Summary'!Q52</f>
        <v/>
      </c>
      <c r="AM36" s="318"/>
    </row>
    <row r="37" spans="1:39" ht="16.5" customHeight="1" outlineLevel="1">
      <c r="B37" s="314" t="s">
        <v>510</v>
      </c>
      <c r="C37" s="315"/>
      <c r="D37" s="315"/>
      <c r="E37" s="315"/>
      <c r="F37" s="315"/>
      <c r="G37" s="315"/>
      <c r="H37" s="315"/>
      <c r="I37" s="315"/>
      <c r="J37" s="315"/>
      <c r="K37" s="315"/>
      <c r="L37" s="315"/>
      <c r="M37" s="315"/>
      <c r="N37" s="316"/>
      <c r="O37" s="315"/>
      <c r="P37" s="315"/>
      <c r="Q37" s="315"/>
      <c r="R37" s="315"/>
      <c r="S37" s="315"/>
      <c r="T37" s="315"/>
      <c r="U37" s="315"/>
      <c r="V37" s="315"/>
      <c r="W37" s="315"/>
      <c r="X37" s="315"/>
      <c r="Y37" s="317"/>
      <c r="Z37" s="317"/>
      <c r="AA37" s="317"/>
      <c r="AB37" s="317"/>
      <c r="AC37" s="317"/>
      <c r="AD37" s="317"/>
      <c r="AE37" s="317"/>
      <c r="AF37" s="317"/>
      <c r="AG37" s="317"/>
      <c r="AH37" s="317"/>
      <c r="AI37" s="317"/>
      <c r="AJ37" s="317"/>
      <c r="AK37" s="317"/>
      <c r="AL37" s="317"/>
      <c r="AM37" s="318"/>
    </row>
    <row r="38" spans="1:39" outlineLevel="1">
      <c r="A38" s="557">
        <v>1</v>
      </c>
      <c r="B38" s="555" t="s">
        <v>95</v>
      </c>
      <c r="C38" s="317" t="s">
        <v>25</v>
      </c>
      <c r="D38" s="321">
        <v>2173737</v>
      </c>
      <c r="E38" s="321">
        <v>2154375</v>
      </c>
      <c r="F38" s="321">
        <v>2154375</v>
      </c>
      <c r="G38" s="321">
        <v>2154375</v>
      </c>
      <c r="H38" s="321">
        <v>2154375</v>
      </c>
      <c r="I38" s="321">
        <v>2154375</v>
      </c>
      <c r="J38" s="321">
        <v>2154375</v>
      </c>
      <c r="K38" s="321">
        <v>2153946</v>
      </c>
      <c r="L38" s="321">
        <v>2153946</v>
      </c>
      <c r="M38" s="321">
        <v>2153946</v>
      </c>
      <c r="N38" s="317"/>
      <c r="O38" s="321">
        <v>141</v>
      </c>
      <c r="P38" s="321">
        <v>140</v>
      </c>
      <c r="Q38" s="321">
        <v>140</v>
      </c>
      <c r="R38" s="321">
        <v>140</v>
      </c>
      <c r="S38" s="321">
        <v>140</v>
      </c>
      <c r="T38" s="321">
        <v>140</v>
      </c>
      <c r="U38" s="321">
        <v>140</v>
      </c>
      <c r="V38" s="321">
        <v>140</v>
      </c>
      <c r="W38" s="321">
        <v>140</v>
      </c>
      <c r="X38" s="321">
        <v>140</v>
      </c>
      <c r="Y38" s="436">
        <v>1</v>
      </c>
      <c r="Z38" s="436"/>
      <c r="AA38" s="436"/>
      <c r="AB38" s="436"/>
      <c r="AC38" s="436"/>
      <c r="AD38" s="436"/>
      <c r="AE38" s="436"/>
      <c r="AF38" s="436"/>
      <c r="AG38" s="436"/>
      <c r="AH38" s="436"/>
      <c r="AI38" s="436"/>
      <c r="AJ38" s="436"/>
      <c r="AK38" s="436"/>
      <c r="AL38" s="436"/>
      <c r="AM38" s="322">
        <f>SUM(Y38:AL38)</f>
        <v>1</v>
      </c>
    </row>
    <row r="39" spans="1:39" outlineLevel="1">
      <c r="B39" s="320" t="s">
        <v>270</v>
      </c>
      <c r="C39" s="317" t="s">
        <v>164</v>
      </c>
      <c r="D39" s="321">
        <v>502885</v>
      </c>
      <c r="E39" s="321">
        <v>497119</v>
      </c>
      <c r="F39" s="321">
        <v>497119</v>
      </c>
      <c r="G39" s="321">
        <v>497119</v>
      </c>
      <c r="H39" s="321">
        <v>497119</v>
      </c>
      <c r="I39" s="321">
        <v>497119</v>
      </c>
      <c r="J39" s="321">
        <v>497119</v>
      </c>
      <c r="K39" s="321">
        <v>496860</v>
      </c>
      <c r="L39" s="321">
        <v>496860</v>
      </c>
      <c r="M39" s="321">
        <v>496860</v>
      </c>
      <c r="N39" s="494"/>
      <c r="O39" s="321">
        <v>32</v>
      </c>
      <c r="P39" s="321">
        <v>32</v>
      </c>
      <c r="Q39" s="321">
        <v>32</v>
      </c>
      <c r="R39" s="321">
        <v>32</v>
      </c>
      <c r="S39" s="321">
        <v>32</v>
      </c>
      <c r="T39" s="321">
        <v>32</v>
      </c>
      <c r="U39" s="321">
        <v>32</v>
      </c>
      <c r="V39" s="321">
        <v>32</v>
      </c>
      <c r="W39" s="321">
        <v>32</v>
      </c>
      <c r="X39" s="321">
        <v>32</v>
      </c>
      <c r="Y39" s="437">
        <f>Y38</f>
        <v>1</v>
      </c>
      <c r="Z39" s="437">
        <f t="shared" ref="Z39:AL39" si="0">Z38</f>
        <v>0</v>
      </c>
      <c r="AA39" s="437">
        <f t="shared" si="0"/>
        <v>0</v>
      </c>
      <c r="AB39" s="437">
        <f t="shared" si="0"/>
        <v>0</v>
      </c>
      <c r="AC39" s="437">
        <f t="shared" si="0"/>
        <v>0</v>
      </c>
      <c r="AD39" s="437">
        <f t="shared" si="0"/>
        <v>0</v>
      </c>
      <c r="AE39" s="437">
        <f t="shared" si="0"/>
        <v>0</v>
      </c>
      <c r="AF39" s="437">
        <f t="shared" si="0"/>
        <v>0</v>
      </c>
      <c r="AG39" s="437">
        <f t="shared" si="0"/>
        <v>0</v>
      </c>
      <c r="AH39" s="437">
        <f t="shared" si="0"/>
        <v>0</v>
      </c>
      <c r="AI39" s="437">
        <f t="shared" si="0"/>
        <v>0</v>
      </c>
      <c r="AJ39" s="437">
        <f t="shared" si="0"/>
        <v>0</v>
      </c>
      <c r="AK39" s="437">
        <f t="shared" si="0"/>
        <v>0</v>
      </c>
      <c r="AL39" s="437">
        <f t="shared" si="0"/>
        <v>0</v>
      </c>
      <c r="AM39" s="323"/>
    </row>
    <row r="40" spans="1:39" ht="15.75" outlineLevel="1">
      <c r="B40" s="324"/>
      <c r="C40" s="325"/>
      <c r="D40" s="325"/>
      <c r="E40" s="325"/>
      <c r="F40" s="325"/>
      <c r="G40" s="325"/>
      <c r="H40" s="325"/>
      <c r="I40" s="325"/>
      <c r="J40" s="325"/>
      <c r="K40" s="325"/>
      <c r="L40" s="325"/>
      <c r="M40" s="325"/>
      <c r="N40" s="326"/>
      <c r="O40" s="325"/>
      <c r="P40" s="325"/>
      <c r="Q40" s="325"/>
      <c r="R40" s="325"/>
      <c r="S40" s="325"/>
      <c r="T40" s="325"/>
      <c r="U40" s="325"/>
      <c r="V40" s="325"/>
      <c r="W40" s="325"/>
      <c r="X40" s="325"/>
      <c r="Y40" s="438"/>
      <c r="Z40" s="439"/>
      <c r="AA40" s="439"/>
      <c r="AB40" s="439"/>
      <c r="AC40" s="439"/>
      <c r="AD40" s="439"/>
      <c r="AE40" s="439"/>
      <c r="AF40" s="439"/>
      <c r="AG40" s="439"/>
      <c r="AH40" s="439"/>
      <c r="AI40" s="439"/>
      <c r="AJ40" s="439"/>
      <c r="AK40" s="439"/>
      <c r="AL40" s="439"/>
      <c r="AM40" s="328"/>
    </row>
    <row r="41" spans="1:39" outlineLevel="1">
      <c r="A41" s="557">
        <v>2</v>
      </c>
      <c r="B41" s="555" t="s">
        <v>96</v>
      </c>
      <c r="C41" s="317" t="s">
        <v>25</v>
      </c>
      <c r="D41" s="321">
        <v>3679485</v>
      </c>
      <c r="E41" s="321">
        <v>3614091</v>
      </c>
      <c r="F41" s="321">
        <v>3614091</v>
      </c>
      <c r="G41" s="321">
        <v>3614091</v>
      </c>
      <c r="H41" s="321">
        <v>3614091</v>
      </c>
      <c r="I41" s="321">
        <v>3614091</v>
      </c>
      <c r="J41" s="321">
        <v>3614091</v>
      </c>
      <c r="K41" s="321">
        <v>3612200</v>
      </c>
      <c r="L41" s="321">
        <v>3612200</v>
      </c>
      <c r="M41" s="321">
        <v>3612200</v>
      </c>
      <c r="N41" s="317"/>
      <c r="O41" s="321">
        <v>248</v>
      </c>
      <c r="P41" s="321">
        <v>244</v>
      </c>
      <c r="Q41" s="321">
        <v>244</v>
      </c>
      <c r="R41" s="321">
        <v>244</v>
      </c>
      <c r="S41" s="321">
        <v>244</v>
      </c>
      <c r="T41" s="321">
        <v>244</v>
      </c>
      <c r="U41" s="321">
        <v>244</v>
      </c>
      <c r="V41" s="321">
        <v>244</v>
      </c>
      <c r="W41" s="321">
        <v>244</v>
      </c>
      <c r="X41" s="321">
        <v>244</v>
      </c>
      <c r="Y41" s="436">
        <v>1</v>
      </c>
      <c r="Z41" s="436"/>
      <c r="AA41" s="436"/>
      <c r="AB41" s="436"/>
      <c r="AC41" s="436"/>
      <c r="AD41" s="436"/>
      <c r="AE41" s="436"/>
      <c r="AF41" s="436"/>
      <c r="AG41" s="436"/>
      <c r="AH41" s="436"/>
      <c r="AI41" s="436"/>
      <c r="AJ41" s="436"/>
      <c r="AK41" s="436"/>
      <c r="AL41" s="436"/>
      <c r="AM41" s="322">
        <f>SUM(Y41:AL41)</f>
        <v>1</v>
      </c>
    </row>
    <row r="42" spans="1:39" outlineLevel="1">
      <c r="B42" s="320" t="s">
        <v>270</v>
      </c>
      <c r="C42" s="317" t="s">
        <v>164</v>
      </c>
      <c r="D42" s="321">
        <v>38059</v>
      </c>
      <c r="E42" s="321">
        <v>37613</v>
      </c>
      <c r="F42" s="321">
        <v>37613</v>
      </c>
      <c r="G42" s="321">
        <v>37613</v>
      </c>
      <c r="H42" s="321">
        <v>37613</v>
      </c>
      <c r="I42" s="321">
        <v>37613</v>
      </c>
      <c r="J42" s="321">
        <v>37613</v>
      </c>
      <c r="K42" s="321">
        <v>37519</v>
      </c>
      <c r="L42" s="321">
        <v>37519</v>
      </c>
      <c r="M42" s="321">
        <v>37519</v>
      </c>
      <c r="N42" s="494"/>
      <c r="O42" s="321">
        <v>2</v>
      </c>
      <c r="P42" s="321">
        <v>2</v>
      </c>
      <c r="Q42" s="321">
        <v>2</v>
      </c>
      <c r="R42" s="321">
        <v>2</v>
      </c>
      <c r="S42" s="321">
        <v>2</v>
      </c>
      <c r="T42" s="321">
        <v>2</v>
      </c>
      <c r="U42" s="321">
        <v>2</v>
      </c>
      <c r="V42" s="321">
        <v>2</v>
      </c>
      <c r="W42" s="321">
        <v>2</v>
      </c>
      <c r="X42" s="321">
        <v>2</v>
      </c>
      <c r="Y42" s="437">
        <f t="shared" ref="Y42:AL42" si="1">Y41</f>
        <v>1</v>
      </c>
      <c r="Z42" s="437">
        <f t="shared" si="1"/>
        <v>0</v>
      </c>
      <c r="AA42" s="437">
        <f t="shared" si="1"/>
        <v>0</v>
      </c>
      <c r="AB42" s="437">
        <f t="shared" si="1"/>
        <v>0</v>
      </c>
      <c r="AC42" s="437">
        <f t="shared" si="1"/>
        <v>0</v>
      </c>
      <c r="AD42" s="437">
        <f t="shared" si="1"/>
        <v>0</v>
      </c>
      <c r="AE42" s="437">
        <f t="shared" si="1"/>
        <v>0</v>
      </c>
      <c r="AF42" s="437">
        <f t="shared" si="1"/>
        <v>0</v>
      </c>
      <c r="AG42" s="437">
        <f t="shared" si="1"/>
        <v>0</v>
      </c>
      <c r="AH42" s="437">
        <f t="shared" si="1"/>
        <v>0</v>
      </c>
      <c r="AI42" s="437">
        <f t="shared" si="1"/>
        <v>0</v>
      </c>
      <c r="AJ42" s="437">
        <f t="shared" si="1"/>
        <v>0</v>
      </c>
      <c r="AK42" s="437">
        <f t="shared" si="1"/>
        <v>0</v>
      </c>
      <c r="AL42" s="437">
        <f t="shared" si="1"/>
        <v>0</v>
      </c>
      <c r="AM42" s="323"/>
    </row>
    <row r="43" spans="1:39" ht="15.75" outlineLevel="1">
      <c r="B43" s="324"/>
      <c r="C43" s="325"/>
      <c r="D43" s="330"/>
      <c r="E43" s="330"/>
      <c r="F43" s="330"/>
      <c r="G43" s="330"/>
      <c r="H43" s="330"/>
      <c r="I43" s="330"/>
      <c r="J43" s="330"/>
      <c r="K43" s="330"/>
      <c r="L43" s="330"/>
      <c r="M43" s="330"/>
      <c r="N43" s="326"/>
      <c r="O43" s="330"/>
      <c r="P43" s="330"/>
      <c r="Q43" s="330"/>
      <c r="R43" s="330"/>
      <c r="S43" s="330"/>
      <c r="T43" s="330"/>
      <c r="U43" s="330"/>
      <c r="V43" s="330"/>
      <c r="W43" s="330"/>
      <c r="X43" s="330"/>
      <c r="Y43" s="438"/>
      <c r="Z43" s="439"/>
      <c r="AA43" s="439"/>
      <c r="AB43" s="439"/>
      <c r="AC43" s="439"/>
      <c r="AD43" s="439"/>
      <c r="AE43" s="439"/>
      <c r="AF43" s="439"/>
      <c r="AG43" s="439"/>
      <c r="AH43" s="439"/>
      <c r="AI43" s="439"/>
      <c r="AJ43" s="439"/>
      <c r="AK43" s="439"/>
      <c r="AL43" s="439"/>
      <c r="AM43" s="328"/>
    </row>
    <row r="44" spans="1:39" outlineLevel="1">
      <c r="A44" s="557">
        <v>3</v>
      </c>
      <c r="B44" s="555" t="s">
        <v>97</v>
      </c>
      <c r="C44" s="317" t="s">
        <v>25</v>
      </c>
      <c r="D44" s="321">
        <v>60261</v>
      </c>
      <c r="E44" s="321">
        <v>60261</v>
      </c>
      <c r="F44" s="321">
        <v>60261</v>
      </c>
      <c r="G44" s="321">
        <v>60261</v>
      </c>
      <c r="H44" s="321">
        <v>37035</v>
      </c>
      <c r="I44" s="321">
        <v>0</v>
      </c>
      <c r="J44" s="321">
        <v>0</v>
      </c>
      <c r="K44" s="321">
        <v>0</v>
      </c>
      <c r="L44" s="321">
        <v>0</v>
      </c>
      <c r="M44" s="321">
        <v>0</v>
      </c>
      <c r="N44" s="317"/>
      <c r="O44" s="321">
        <v>9</v>
      </c>
      <c r="P44" s="321">
        <v>9</v>
      </c>
      <c r="Q44" s="321">
        <v>9</v>
      </c>
      <c r="R44" s="321">
        <v>9</v>
      </c>
      <c r="S44" s="321">
        <v>5</v>
      </c>
      <c r="T44" s="321">
        <v>0</v>
      </c>
      <c r="U44" s="321">
        <v>0</v>
      </c>
      <c r="V44" s="321">
        <v>0</v>
      </c>
      <c r="W44" s="321">
        <v>0</v>
      </c>
      <c r="X44" s="321">
        <v>0</v>
      </c>
      <c r="Y44" s="436">
        <v>1</v>
      </c>
      <c r="Z44" s="436"/>
      <c r="AA44" s="436"/>
      <c r="AB44" s="436"/>
      <c r="AC44" s="436"/>
      <c r="AD44" s="436"/>
      <c r="AE44" s="436"/>
      <c r="AF44" s="436"/>
      <c r="AG44" s="436"/>
      <c r="AH44" s="436"/>
      <c r="AI44" s="436"/>
      <c r="AJ44" s="436"/>
      <c r="AK44" s="436"/>
      <c r="AL44" s="436"/>
      <c r="AM44" s="322">
        <f>SUM(Y44:AL44)</f>
        <v>1</v>
      </c>
    </row>
    <row r="45" spans="1:39" outlineLevel="1">
      <c r="B45" s="320" t="s">
        <v>270</v>
      </c>
      <c r="C45" s="317" t="s">
        <v>164</v>
      </c>
      <c r="D45" s="321"/>
      <c r="E45" s="321"/>
      <c r="F45" s="321"/>
      <c r="G45" s="321"/>
      <c r="H45" s="321"/>
      <c r="I45" s="321"/>
      <c r="J45" s="321"/>
      <c r="K45" s="321"/>
      <c r="L45" s="321"/>
      <c r="M45" s="321"/>
      <c r="N45" s="494"/>
      <c r="O45" s="321"/>
      <c r="P45" s="321"/>
      <c r="Q45" s="321"/>
      <c r="R45" s="321"/>
      <c r="S45" s="321"/>
      <c r="T45" s="321"/>
      <c r="U45" s="321"/>
      <c r="V45" s="321"/>
      <c r="W45" s="321"/>
      <c r="X45" s="321"/>
      <c r="Y45" s="437">
        <f t="shared" ref="Y45:AL45" si="2">Y44</f>
        <v>1</v>
      </c>
      <c r="Z45" s="437">
        <f t="shared" si="2"/>
        <v>0</v>
      </c>
      <c r="AA45" s="437">
        <f t="shared" si="2"/>
        <v>0</v>
      </c>
      <c r="AB45" s="437">
        <f t="shared" si="2"/>
        <v>0</v>
      </c>
      <c r="AC45" s="437">
        <f t="shared" si="2"/>
        <v>0</v>
      </c>
      <c r="AD45" s="437">
        <f t="shared" si="2"/>
        <v>0</v>
      </c>
      <c r="AE45" s="437">
        <f t="shared" si="2"/>
        <v>0</v>
      </c>
      <c r="AF45" s="437">
        <f t="shared" si="2"/>
        <v>0</v>
      </c>
      <c r="AG45" s="437">
        <f t="shared" si="2"/>
        <v>0</v>
      </c>
      <c r="AH45" s="437">
        <f t="shared" si="2"/>
        <v>0</v>
      </c>
      <c r="AI45" s="437">
        <f t="shared" si="2"/>
        <v>0</v>
      </c>
      <c r="AJ45" s="437">
        <f t="shared" si="2"/>
        <v>0</v>
      </c>
      <c r="AK45" s="437">
        <f t="shared" si="2"/>
        <v>0</v>
      </c>
      <c r="AL45" s="437">
        <f t="shared" si="2"/>
        <v>0</v>
      </c>
      <c r="AM45" s="323"/>
    </row>
    <row r="46" spans="1:39" outlineLevel="1">
      <c r="B46" s="320"/>
      <c r="C46" s="331"/>
      <c r="D46" s="317"/>
      <c r="E46" s="317"/>
      <c r="F46" s="317"/>
      <c r="G46" s="317"/>
      <c r="H46" s="317"/>
      <c r="I46" s="317"/>
      <c r="J46" s="317"/>
      <c r="K46" s="317"/>
      <c r="L46" s="317"/>
      <c r="M46" s="317"/>
      <c r="N46" s="317"/>
      <c r="O46" s="317"/>
      <c r="P46" s="317"/>
      <c r="Q46" s="317"/>
      <c r="R46" s="317"/>
      <c r="S46" s="317"/>
      <c r="T46" s="317"/>
      <c r="U46" s="317"/>
      <c r="V46" s="317"/>
      <c r="W46" s="317"/>
      <c r="X46" s="317"/>
      <c r="Y46" s="438"/>
      <c r="Z46" s="438"/>
      <c r="AA46" s="438"/>
      <c r="AB46" s="438"/>
      <c r="AC46" s="438"/>
      <c r="AD46" s="438"/>
      <c r="AE46" s="438"/>
      <c r="AF46" s="438"/>
      <c r="AG46" s="438"/>
      <c r="AH46" s="438"/>
      <c r="AI46" s="438"/>
      <c r="AJ46" s="438"/>
      <c r="AK46" s="438"/>
      <c r="AL46" s="438"/>
      <c r="AM46" s="332"/>
    </row>
    <row r="47" spans="1:39" outlineLevel="1">
      <c r="A47" s="557">
        <v>4</v>
      </c>
      <c r="B47" s="555" t="s">
        <v>98</v>
      </c>
      <c r="C47" s="317" t="s">
        <v>25</v>
      </c>
      <c r="D47" s="321">
        <v>2584003</v>
      </c>
      <c r="E47" s="321">
        <v>2584003</v>
      </c>
      <c r="F47" s="321">
        <v>2584003</v>
      </c>
      <c r="G47" s="321">
        <v>2584003</v>
      </c>
      <c r="H47" s="321">
        <v>2584003</v>
      </c>
      <c r="I47" s="321">
        <v>2584003</v>
      </c>
      <c r="J47" s="321">
        <v>2584003</v>
      </c>
      <c r="K47" s="321">
        <v>2584003</v>
      </c>
      <c r="L47" s="321">
        <v>2584003</v>
      </c>
      <c r="M47" s="321">
        <v>2584003</v>
      </c>
      <c r="N47" s="317"/>
      <c r="O47" s="321">
        <v>1355</v>
      </c>
      <c r="P47" s="321">
        <v>1355</v>
      </c>
      <c r="Q47" s="321">
        <v>1355</v>
      </c>
      <c r="R47" s="321">
        <v>1355</v>
      </c>
      <c r="S47" s="321">
        <v>1355</v>
      </c>
      <c r="T47" s="321">
        <v>1355</v>
      </c>
      <c r="U47" s="321">
        <v>1355</v>
      </c>
      <c r="V47" s="321">
        <v>1355</v>
      </c>
      <c r="W47" s="321">
        <v>1355</v>
      </c>
      <c r="X47" s="321">
        <v>1355</v>
      </c>
      <c r="Y47" s="436">
        <v>1</v>
      </c>
      <c r="Z47" s="436"/>
      <c r="AA47" s="436"/>
      <c r="AB47" s="436"/>
      <c r="AC47" s="436"/>
      <c r="AD47" s="436"/>
      <c r="AE47" s="436"/>
      <c r="AF47" s="436"/>
      <c r="AG47" s="436"/>
      <c r="AH47" s="436"/>
      <c r="AI47" s="436"/>
      <c r="AJ47" s="436"/>
      <c r="AK47" s="436"/>
      <c r="AL47" s="436"/>
      <c r="AM47" s="322">
        <f>SUM(Y47:AL47)</f>
        <v>1</v>
      </c>
    </row>
    <row r="48" spans="1:39" outlineLevel="1">
      <c r="B48" s="320" t="s">
        <v>270</v>
      </c>
      <c r="C48" s="317" t="s">
        <v>164</v>
      </c>
      <c r="D48" s="321">
        <v>110951</v>
      </c>
      <c r="E48" s="321">
        <v>110951</v>
      </c>
      <c r="F48" s="321">
        <v>110951</v>
      </c>
      <c r="G48" s="321">
        <v>110951</v>
      </c>
      <c r="H48" s="321">
        <v>110951</v>
      </c>
      <c r="I48" s="321">
        <v>110951</v>
      </c>
      <c r="J48" s="321">
        <v>110951</v>
      </c>
      <c r="K48" s="321">
        <v>110951</v>
      </c>
      <c r="L48" s="321">
        <v>110951</v>
      </c>
      <c r="M48" s="321">
        <v>110951</v>
      </c>
      <c r="N48" s="494"/>
      <c r="O48" s="321">
        <v>57</v>
      </c>
      <c r="P48" s="321">
        <v>57</v>
      </c>
      <c r="Q48" s="321">
        <v>57</v>
      </c>
      <c r="R48" s="321">
        <v>57</v>
      </c>
      <c r="S48" s="321">
        <v>57</v>
      </c>
      <c r="T48" s="321">
        <v>57</v>
      </c>
      <c r="U48" s="321">
        <v>57</v>
      </c>
      <c r="V48" s="321">
        <v>57</v>
      </c>
      <c r="W48" s="321">
        <v>57</v>
      </c>
      <c r="X48" s="321">
        <v>57</v>
      </c>
      <c r="Y48" s="437">
        <f t="shared" ref="Y48:AL48" si="3">Y47</f>
        <v>1</v>
      </c>
      <c r="Z48" s="437">
        <f t="shared" si="3"/>
        <v>0</v>
      </c>
      <c r="AA48" s="437">
        <f t="shared" si="3"/>
        <v>0</v>
      </c>
      <c r="AB48" s="437">
        <f t="shared" si="3"/>
        <v>0</v>
      </c>
      <c r="AC48" s="437">
        <f t="shared" si="3"/>
        <v>0</v>
      </c>
      <c r="AD48" s="437">
        <f t="shared" si="3"/>
        <v>0</v>
      </c>
      <c r="AE48" s="437">
        <f t="shared" si="3"/>
        <v>0</v>
      </c>
      <c r="AF48" s="437">
        <f t="shared" si="3"/>
        <v>0</v>
      </c>
      <c r="AG48" s="437">
        <f t="shared" si="3"/>
        <v>0</v>
      </c>
      <c r="AH48" s="437">
        <f t="shared" si="3"/>
        <v>0</v>
      </c>
      <c r="AI48" s="437">
        <f t="shared" si="3"/>
        <v>0</v>
      </c>
      <c r="AJ48" s="437">
        <f t="shared" si="3"/>
        <v>0</v>
      </c>
      <c r="AK48" s="437">
        <f t="shared" si="3"/>
        <v>0</v>
      </c>
      <c r="AL48" s="437">
        <f t="shared" si="3"/>
        <v>0</v>
      </c>
      <c r="AM48" s="323"/>
    </row>
    <row r="49" spans="1:39" outlineLevel="1">
      <c r="B49" s="320"/>
      <c r="C49" s="331"/>
      <c r="D49" s="330"/>
      <c r="E49" s="330"/>
      <c r="F49" s="330"/>
      <c r="G49" s="330"/>
      <c r="H49" s="330"/>
      <c r="I49" s="330"/>
      <c r="J49" s="330"/>
      <c r="K49" s="330"/>
      <c r="L49" s="330"/>
      <c r="M49" s="330"/>
      <c r="N49" s="317"/>
      <c r="O49" s="330"/>
      <c r="P49" s="330"/>
      <c r="Q49" s="330"/>
      <c r="R49" s="330"/>
      <c r="S49" s="330"/>
      <c r="T49" s="330"/>
      <c r="U49" s="330"/>
      <c r="V49" s="330"/>
      <c r="W49" s="330"/>
      <c r="X49" s="330"/>
      <c r="Y49" s="438"/>
      <c r="Z49" s="438"/>
      <c r="AA49" s="438"/>
      <c r="AB49" s="438"/>
      <c r="AC49" s="438"/>
      <c r="AD49" s="438"/>
      <c r="AE49" s="438"/>
      <c r="AF49" s="438"/>
      <c r="AG49" s="438"/>
      <c r="AH49" s="438"/>
      <c r="AI49" s="438"/>
      <c r="AJ49" s="438"/>
      <c r="AK49" s="438"/>
      <c r="AL49" s="438"/>
      <c r="AM49" s="332"/>
    </row>
    <row r="50" spans="1:39" ht="18" customHeight="1" outlineLevel="1">
      <c r="A50" s="557">
        <v>5</v>
      </c>
      <c r="B50" s="555" t="s">
        <v>99</v>
      </c>
      <c r="C50" s="317" t="s">
        <v>25</v>
      </c>
      <c r="D50" s="321"/>
      <c r="E50" s="321"/>
      <c r="F50" s="321"/>
      <c r="G50" s="321"/>
      <c r="H50" s="321"/>
      <c r="I50" s="321"/>
      <c r="J50" s="321"/>
      <c r="K50" s="321"/>
      <c r="L50" s="321"/>
      <c r="M50" s="321"/>
      <c r="N50" s="317"/>
      <c r="O50" s="321"/>
      <c r="P50" s="321"/>
      <c r="Q50" s="321"/>
      <c r="R50" s="321"/>
      <c r="S50" s="321"/>
      <c r="T50" s="321"/>
      <c r="U50" s="321"/>
      <c r="V50" s="321"/>
      <c r="W50" s="321"/>
      <c r="X50" s="321"/>
      <c r="Y50" s="436"/>
      <c r="Z50" s="436"/>
      <c r="AA50" s="436"/>
      <c r="AB50" s="436"/>
      <c r="AC50" s="436"/>
      <c r="AD50" s="436"/>
      <c r="AE50" s="436"/>
      <c r="AF50" s="436"/>
      <c r="AG50" s="436"/>
      <c r="AH50" s="436"/>
      <c r="AI50" s="436"/>
      <c r="AJ50" s="436"/>
      <c r="AK50" s="436"/>
      <c r="AL50" s="436"/>
      <c r="AM50" s="322">
        <f>SUM(Y50:AL50)</f>
        <v>0</v>
      </c>
    </row>
    <row r="51" spans="1:39" outlineLevel="1">
      <c r="B51" s="320" t="s">
        <v>270</v>
      </c>
      <c r="C51" s="317" t="s">
        <v>164</v>
      </c>
      <c r="D51" s="321"/>
      <c r="E51" s="321"/>
      <c r="F51" s="321"/>
      <c r="G51" s="321"/>
      <c r="H51" s="321"/>
      <c r="I51" s="321"/>
      <c r="J51" s="321"/>
      <c r="K51" s="321"/>
      <c r="L51" s="321"/>
      <c r="M51" s="321"/>
      <c r="N51" s="494"/>
      <c r="O51" s="321"/>
      <c r="P51" s="321"/>
      <c r="Q51" s="321"/>
      <c r="R51" s="321"/>
      <c r="S51" s="321"/>
      <c r="T51" s="321"/>
      <c r="U51" s="321"/>
      <c r="V51" s="321"/>
      <c r="W51" s="321"/>
      <c r="X51" s="321"/>
      <c r="Y51" s="437">
        <f t="shared" ref="Y51:AL51" si="4">Y50</f>
        <v>0</v>
      </c>
      <c r="Z51" s="437">
        <f t="shared" si="4"/>
        <v>0</v>
      </c>
      <c r="AA51" s="437">
        <f t="shared" si="4"/>
        <v>0</v>
      </c>
      <c r="AB51" s="437">
        <f t="shared" si="4"/>
        <v>0</v>
      </c>
      <c r="AC51" s="437">
        <f t="shared" si="4"/>
        <v>0</v>
      </c>
      <c r="AD51" s="437">
        <f t="shared" si="4"/>
        <v>0</v>
      </c>
      <c r="AE51" s="437">
        <f t="shared" si="4"/>
        <v>0</v>
      </c>
      <c r="AF51" s="437">
        <f t="shared" si="4"/>
        <v>0</v>
      </c>
      <c r="AG51" s="437">
        <f t="shared" si="4"/>
        <v>0</v>
      </c>
      <c r="AH51" s="437">
        <f t="shared" si="4"/>
        <v>0</v>
      </c>
      <c r="AI51" s="437">
        <f t="shared" si="4"/>
        <v>0</v>
      </c>
      <c r="AJ51" s="437">
        <f t="shared" si="4"/>
        <v>0</v>
      </c>
      <c r="AK51" s="437">
        <f t="shared" si="4"/>
        <v>0</v>
      </c>
      <c r="AL51" s="437">
        <f t="shared" si="4"/>
        <v>0</v>
      </c>
      <c r="AM51" s="323"/>
    </row>
    <row r="52" spans="1:39" outlineLevel="1">
      <c r="B52" s="320"/>
      <c r="C52" s="317"/>
      <c r="D52" s="317"/>
      <c r="E52" s="317"/>
      <c r="F52" s="317"/>
      <c r="G52" s="317"/>
      <c r="H52" s="317"/>
      <c r="I52" s="317"/>
      <c r="J52" s="317"/>
      <c r="K52" s="317"/>
      <c r="L52" s="317"/>
      <c r="M52" s="317"/>
      <c r="N52" s="317"/>
      <c r="O52" s="317"/>
      <c r="P52" s="317"/>
      <c r="Q52" s="317"/>
      <c r="R52" s="317"/>
      <c r="S52" s="317"/>
      <c r="T52" s="317"/>
      <c r="U52" s="317"/>
      <c r="V52" s="317"/>
      <c r="W52" s="317"/>
      <c r="X52" s="317"/>
      <c r="Y52" s="448"/>
      <c r="Z52" s="449"/>
      <c r="AA52" s="449"/>
      <c r="AB52" s="449"/>
      <c r="AC52" s="449"/>
      <c r="AD52" s="449"/>
      <c r="AE52" s="449"/>
      <c r="AF52" s="449"/>
      <c r="AG52" s="449"/>
      <c r="AH52" s="449"/>
      <c r="AI52" s="449"/>
      <c r="AJ52" s="449"/>
      <c r="AK52" s="449"/>
      <c r="AL52" s="449"/>
      <c r="AM52" s="323"/>
    </row>
    <row r="53" spans="1:39" ht="16.5" customHeight="1" outlineLevel="1">
      <c r="B53" s="345" t="s">
        <v>511</v>
      </c>
      <c r="C53" s="315"/>
      <c r="D53" s="315"/>
      <c r="E53" s="315"/>
      <c r="F53" s="315"/>
      <c r="G53" s="315"/>
      <c r="H53" s="315"/>
      <c r="I53" s="315"/>
      <c r="J53" s="315"/>
      <c r="K53" s="315"/>
      <c r="L53" s="315"/>
      <c r="M53" s="315"/>
      <c r="N53" s="316"/>
      <c r="O53" s="315"/>
      <c r="P53" s="315"/>
      <c r="Q53" s="315"/>
      <c r="R53" s="315"/>
      <c r="S53" s="315"/>
      <c r="T53" s="315"/>
      <c r="U53" s="315"/>
      <c r="V53" s="315"/>
      <c r="W53" s="315"/>
      <c r="X53" s="315"/>
      <c r="Y53" s="440"/>
      <c r="Z53" s="440"/>
      <c r="AA53" s="440"/>
      <c r="AB53" s="440"/>
      <c r="AC53" s="440"/>
      <c r="AD53" s="440"/>
      <c r="AE53" s="440"/>
      <c r="AF53" s="440"/>
      <c r="AG53" s="440"/>
      <c r="AH53" s="440"/>
      <c r="AI53" s="440"/>
      <c r="AJ53" s="440"/>
      <c r="AK53" s="440"/>
      <c r="AL53" s="440"/>
      <c r="AM53" s="318"/>
    </row>
    <row r="54" spans="1:39" outlineLevel="1">
      <c r="A54" s="557">
        <v>6</v>
      </c>
      <c r="B54" s="555" t="s">
        <v>100</v>
      </c>
      <c r="C54" s="317" t="s">
        <v>25</v>
      </c>
      <c r="D54" s="321">
        <v>3573385</v>
      </c>
      <c r="E54" s="321">
        <v>3573385</v>
      </c>
      <c r="F54" s="321">
        <v>3573385</v>
      </c>
      <c r="G54" s="321">
        <v>3573385</v>
      </c>
      <c r="H54" s="321">
        <v>0</v>
      </c>
      <c r="I54" s="321">
        <v>0</v>
      </c>
      <c r="J54" s="321">
        <v>0</v>
      </c>
      <c r="K54" s="321">
        <v>0</v>
      </c>
      <c r="L54" s="321">
        <v>0</v>
      </c>
      <c r="M54" s="321">
        <v>0</v>
      </c>
      <c r="N54" s="321">
        <v>12</v>
      </c>
      <c r="O54" s="321">
        <v>762</v>
      </c>
      <c r="P54" s="321">
        <v>762</v>
      </c>
      <c r="Q54" s="321">
        <v>762</v>
      </c>
      <c r="R54" s="321">
        <v>762</v>
      </c>
      <c r="S54" s="321">
        <v>0</v>
      </c>
      <c r="T54" s="321">
        <v>0</v>
      </c>
      <c r="U54" s="321">
        <v>0</v>
      </c>
      <c r="V54" s="321">
        <v>0</v>
      </c>
      <c r="W54" s="321">
        <v>0</v>
      </c>
      <c r="X54" s="321">
        <v>0</v>
      </c>
      <c r="Y54" s="441"/>
      <c r="Z54" s="436">
        <v>0.16</v>
      </c>
      <c r="AA54" s="436">
        <v>0.71</v>
      </c>
      <c r="AB54" s="436">
        <v>0.1</v>
      </c>
      <c r="AC54" s="436">
        <v>0.02</v>
      </c>
      <c r="AD54" s="436"/>
      <c r="AE54" s="436"/>
      <c r="AF54" s="441"/>
      <c r="AG54" s="441"/>
      <c r="AH54" s="441"/>
      <c r="AI54" s="441"/>
      <c r="AJ54" s="441"/>
      <c r="AK54" s="441"/>
      <c r="AL54" s="441"/>
      <c r="AM54" s="322">
        <f>SUM(Y54:AL54)</f>
        <v>0.99</v>
      </c>
    </row>
    <row r="55" spans="1:39" outlineLevel="1">
      <c r="B55" s="320" t="s">
        <v>270</v>
      </c>
      <c r="C55" s="317" t="s">
        <v>164</v>
      </c>
      <c r="D55" s="321">
        <v>5766646</v>
      </c>
      <c r="E55" s="321">
        <v>5766646</v>
      </c>
      <c r="F55" s="321">
        <v>5766646</v>
      </c>
      <c r="G55" s="321">
        <v>5766646</v>
      </c>
      <c r="H55" s="321">
        <v>9340038</v>
      </c>
      <c r="I55" s="321">
        <v>9340038</v>
      </c>
      <c r="J55" s="321">
        <v>9340038</v>
      </c>
      <c r="K55" s="321">
        <v>9340038</v>
      </c>
      <c r="L55" s="321">
        <v>9340038</v>
      </c>
      <c r="M55" s="321">
        <v>9340038</v>
      </c>
      <c r="N55" s="321">
        <v>12</v>
      </c>
      <c r="O55" s="321">
        <v>1229</v>
      </c>
      <c r="P55" s="321">
        <v>1229</v>
      </c>
      <c r="Q55" s="321">
        <v>1229</v>
      </c>
      <c r="R55" s="321">
        <v>1229</v>
      </c>
      <c r="S55" s="321">
        <v>2127</v>
      </c>
      <c r="T55" s="321">
        <v>2127</v>
      </c>
      <c r="U55" s="321">
        <v>2127</v>
      </c>
      <c r="V55" s="321">
        <v>2127</v>
      </c>
      <c r="W55" s="321">
        <v>2127</v>
      </c>
      <c r="X55" s="321">
        <v>2127</v>
      </c>
      <c r="Y55" s="437">
        <f t="shared" ref="Y55:AL55" si="5">Y54</f>
        <v>0</v>
      </c>
      <c r="Z55" s="437">
        <f t="shared" si="5"/>
        <v>0.16</v>
      </c>
      <c r="AA55" s="437">
        <f t="shared" si="5"/>
        <v>0.71</v>
      </c>
      <c r="AB55" s="437">
        <f t="shared" si="5"/>
        <v>0.1</v>
      </c>
      <c r="AC55" s="437">
        <f t="shared" si="5"/>
        <v>0.02</v>
      </c>
      <c r="AD55" s="437">
        <f t="shared" si="5"/>
        <v>0</v>
      </c>
      <c r="AE55" s="437">
        <f t="shared" si="5"/>
        <v>0</v>
      </c>
      <c r="AF55" s="437">
        <f t="shared" si="5"/>
        <v>0</v>
      </c>
      <c r="AG55" s="437">
        <f t="shared" si="5"/>
        <v>0</v>
      </c>
      <c r="AH55" s="437">
        <f t="shared" si="5"/>
        <v>0</v>
      </c>
      <c r="AI55" s="437">
        <f t="shared" si="5"/>
        <v>0</v>
      </c>
      <c r="AJ55" s="437">
        <f t="shared" si="5"/>
        <v>0</v>
      </c>
      <c r="AK55" s="437">
        <f t="shared" si="5"/>
        <v>0</v>
      </c>
      <c r="AL55" s="437">
        <f t="shared" si="5"/>
        <v>0</v>
      </c>
      <c r="AM55" s="337"/>
    </row>
    <row r="56" spans="1:39" outlineLevel="1">
      <c r="B56" s="336"/>
      <c r="C56" s="338"/>
      <c r="D56" s="317"/>
      <c r="E56" s="317"/>
      <c r="F56" s="317"/>
      <c r="G56" s="317"/>
      <c r="H56" s="317"/>
      <c r="I56" s="317"/>
      <c r="J56" s="317"/>
      <c r="K56" s="317"/>
      <c r="L56" s="317"/>
      <c r="M56" s="317"/>
      <c r="N56" s="317"/>
      <c r="O56" s="317"/>
      <c r="P56" s="317"/>
      <c r="Q56" s="317"/>
      <c r="R56" s="317"/>
      <c r="S56" s="317"/>
      <c r="T56" s="317"/>
      <c r="U56" s="317"/>
      <c r="V56" s="317"/>
      <c r="W56" s="317"/>
      <c r="X56" s="317"/>
      <c r="Y56" s="442"/>
      <c r="Z56" s="442"/>
      <c r="AA56" s="442"/>
      <c r="AB56" s="442"/>
      <c r="AC56" s="442"/>
      <c r="AD56" s="442"/>
      <c r="AE56" s="442"/>
      <c r="AF56" s="442"/>
      <c r="AG56" s="442"/>
      <c r="AH56" s="442"/>
      <c r="AI56" s="442"/>
      <c r="AJ56" s="442"/>
      <c r="AK56" s="442"/>
      <c r="AL56" s="442"/>
      <c r="AM56" s="339"/>
    </row>
    <row r="57" spans="1:39" ht="28.5" customHeight="1" outlineLevel="1">
      <c r="A57" s="557">
        <v>7</v>
      </c>
      <c r="B57" s="555" t="s">
        <v>101</v>
      </c>
      <c r="C57" s="317" t="s">
        <v>25</v>
      </c>
      <c r="D57" s="321">
        <v>45320196</v>
      </c>
      <c r="E57" s="321">
        <v>45320196</v>
      </c>
      <c r="F57" s="321">
        <v>45034080</v>
      </c>
      <c r="G57" s="321">
        <v>45032593</v>
      </c>
      <c r="H57" s="321">
        <v>45032593</v>
      </c>
      <c r="I57" s="321">
        <v>44840465</v>
      </c>
      <c r="J57" s="321">
        <v>42808250</v>
      </c>
      <c r="K57" s="321">
        <v>42808250</v>
      </c>
      <c r="L57" s="321">
        <v>41594868</v>
      </c>
      <c r="M57" s="321">
        <v>34763280</v>
      </c>
      <c r="N57" s="321">
        <v>12</v>
      </c>
      <c r="O57" s="321">
        <v>6865</v>
      </c>
      <c r="P57" s="321">
        <v>6865</v>
      </c>
      <c r="Q57" s="321">
        <v>6775</v>
      </c>
      <c r="R57" s="321">
        <v>6775</v>
      </c>
      <c r="S57" s="321">
        <v>6775</v>
      </c>
      <c r="T57" s="321">
        <v>6715</v>
      </c>
      <c r="U57" s="321">
        <v>6396</v>
      </c>
      <c r="V57" s="321">
        <v>6396</v>
      </c>
      <c r="W57" s="321">
        <v>6101</v>
      </c>
      <c r="X57" s="321">
        <v>5063</v>
      </c>
      <c r="Y57" s="568"/>
      <c r="Z57" s="436">
        <v>0.14000000000000001</v>
      </c>
      <c r="AA57" s="436">
        <v>0.57999999999999996</v>
      </c>
      <c r="AB57" s="436">
        <v>0.32</v>
      </c>
      <c r="AC57" s="436">
        <v>0.05</v>
      </c>
      <c r="AD57" s="436"/>
      <c r="AE57" s="436"/>
      <c r="AF57" s="441"/>
      <c r="AG57" s="441"/>
      <c r="AH57" s="441"/>
      <c r="AI57" s="441"/>
      <c r="AJ57" s="441"/>
      <c r="AK57" s="441"/>
      <c r="AL57" s="441"/>
      <c r="AM57" s="322">
        <f>SUM(Y57:AL57)</f>
        <v>1.0900000000000001</v>
      </c>
    </row>
    <row r="58" spans="1:39" outlineLevel="1">
      <c r="B58" s="320" t="s">
        <v>270</v>
      </c>
      <c r="C58" s="317" t="s">
        <v>164</v>
      </c>
      <c r="D58" s="321">
        <v>2784592</v>
      </c>
      <c r="E58" s="321">
        <v>3430245.361168175</v>
      </c>
      <c r="F58" s="321">
        <v>3559591.912417281</v>
      </c>
      <c r="G58" s="321">
        <v>3577775.603995393</v>
      </c>
      <c r="H58" s="321">
        <v>2771791</v>
      </c>
      <c r="I58" s="321">
        <v>2771791</v>
      </c>
      <c r="J58" s="321">
        <v>2533149</v>
      </c>
      <c r="K58" s="321">
        <v>2533149</v>
      </c>
      <c r="L58" s="321">
        <v>2502350</v>
      </c>
      <c r="M58" s="321">
        <v>1509208</v>
      </c>
      <c r="N58" s="321">
        <v>12</v>
      </c>
      <c r="O58" s="321">
        <v>462</v>
      </c>
      <c r="P58" s="321">
        <v>580.31408659803947</v>
      </c>
      <c r="Q58" s="321">
        <v>621.002118349282</v>
      </c>
      <c r="R58" s="321">
        <v>626.55371705087532</v>
      </c>
      <c r="S58" s="321">
        <v>458</v>
      </c>
      <c r="T58" s="321">
        <v>458</v>
      </c>
      <c r="U58" s="321">
        <v>419</v>
      </c>
      <c r="V58" s="321">
        <v>419</v>
      </c>
      <c r="W58" s="321">
        <v>409</v>
      </c>
      <c r="X58" s="321">
        <v>247</v>
      </c>
      <c r="Y58" s="437">
        <f t="shared" ref="Y58:AL58" si="6">Y57</f>
        <v>0</v>
      </c>
      <c r="Z58" s="437">
        <f t="shared" si="6"/>
        <v>0.14000000000000001</v>
      </c>
      <c r="AA58" s="437">
        <f t="shared" si="6"/>
        <v>0.57999999999999996</v>
      </c>
      <c r="AB58" s="437">
        <f t="shared" si="6"/>
        <v>0.32</v>
      </c>
      <c r="AC58" s="437">
        <f t="shared" si="6"/>
        <v>0.05</v>
      </c>
      <c r="AD58" s="437">
        <f t="shared" si="6"/>
        <v>0</v>
      </c>
      <c r="AE58" s="437">
        <f t="shared" si="6"/>
        <v>0</v>
      </c>
      <c r="AF58" s="437">
        <f t="shared" si="6"/>
        <v>0</v>
      </c>
      <c r="AG58" s="437">
        <f t="shared" si="6"/>
        <v>0</v>
      </c>
      <c r="AH58" s="437">
        <f t="shared" si="6"/>
        <v>0</v>
      </c>
      <c r="AI58" s="437">
        <f t="shared" si="6"/>
        <v>0</v>
      </c>
      <c r="AJ58" s="437">
        <f t="shared" si="6"/>
        <v>0</v>
      </c>
      <c r="AK58" s="437">
        <f t="shared" si="6"/>
        <v>0</v>
      </c>
      <c r="AL58" s="437">
        <f t="shared" si="6"/>
        <v>0</v>
      </c>
      <c r="AM58" s="337"/>
    </row>
    <row r="59" spans="1:39" outlineLevel="1">
      <c r="B59" s="340"/>
      <c r="C59" s="338"/>
      <c r="D59" s="317"/>
      <c r="E59" s="317"/>
      <c r="F59" s="317"/>
      <c r="G59" s="317"/>
      <c r="H59" s="317"/>
      <c r="I59" s="317"/>
      <c r="J59" s="317"/>
      <c r="K59" s="317"/>
      <c r="L59" s="317"/>
      <c r="M59" s="317"/>
      <c r="N59" s="317"/>
      <c r="O59" s="317"/>
      <c r="P59" s="317"/>
      <c r="Q59" s="317"/>
      <c r="R59" s="317"/>
      <c r="S59" s="317"/>
      <c r="T59" s="317"/>
      <c r="U59" s="317"/>
      <c r="V59" s="317"/>
      <c r="W59" s="317"/>
      <c r="X59" s="317"/>
      <c r="Y59" s="442"/>
      <c r="Z59" s="443"/>
      <c r="AA59" s="442"/>
      <c r="AB59" s="442"/>
      <c r="AC59" s="442"/>
      <c r="AD59" s="442"/>
      <c r="AE59" s="442"/>
      <c r="AF59" s="442"/>
      <c r="AG59" s="442"/>
      <c r="AH59" s="442"/>
      <c r="AI59" s="442"/>
      <c r="AJ59" s="442"/>
      <c r="AK59" s="442"/>
      <c r="AL59" s="442"/>
      <c r="AM59" s="339"/>
    </row>
    <row r="60" spans="1:39" ht="30" outlineLevel="1">
      <c r="A60" s="557">
        <v>8</v>
      </c>
      <c r="B60" s="555" t="s">
        <v>102</v>
      </c>
      <c r="C60" s="317" t="s">
        <v>25</v>
      </c>
      <c r="D60" s="321">
        <v>3360796</v>
      </c>
      <c r="E60" s="321">
        <v>3220399</v>
      </c>
      <c r="F60" s="321">
        <v>1926026</v>
      </c>
      <c r="G60" s="321">
        <v>1925910</v>
      </c>
      <c r="H60" s="321">
        <v>1925910</v>
      </c>
      <c r="I60" s="321">
        <v>1925910</v>
      </c>
      <c r="J60" s="321">
        <v>1925910</v>
      </c>
      <c r="K60" s="321">
        <v>1925910</v>
      </c>
      <c r="L60" s="321">
        <v>1925910</v>
      </c>
      <c r="M60" s="321">
        <v>1925910</v>
      </c>
      <c r="N60" s="321">
        <v>12</v>
      </c>
      <c r="O60" s="321">
        <v>810</v>
      </c>
      <c r="P60" s="321">
        <v>778</v>
      </c>
      <c r="Q60" s="321">
        <v>441</v>
      </c>
      <c r="R60" s="321">
        <v>441</v>
      </c>
      <c r="S60" s="321">
        <v>441</v>
      </c>
      <c r="T60" s="321">
        <v>441</v>
      </c>
      <c r="U60" s="321">
        <v>441</v>
      </c>
      <c r="V60" s="321">
        <v>441</v>
      </c>
      <c r="W60" s="321">
        <v>441</v>
      </c>
      <c r="X60" s="321">
        <v>441</v>
      </c>
      <c r="Y60" s="441"/>
      <c r="Z60" s="436">
        <v>1</v>
      </c>
      <c r="AA60" s="436"/>
      <c r="AB60" s="436"/>
      <c r="AC60" s="436"/>
      <c r="AD60" s="436"/>
      <c r="AE60" s="436"/>
      <c r="AF60" s="441"/>
      <c r="AG60" s="441"/>
      <c r="AH60" s="441"/>
      <c r="AI60" s="441"/>
      <c r="AJ60" s="441"/>
      <c r="AK60" s="441"/>
      <c r="AL60" s="441"/>
      <c r="AM60" s="322">
        <f>SUM(Y60:AL60)</f>
        <v>1</v>
      </c>
    </row>
    <row r="61" spans="1:39" outlineLevel="1">
      <c r="B61" s="320" t="s">
        <v>270</v>
      </c>
      <c r="C61" s="317" t="s">
        <v>164</v>
      </c>
      <c r="D61" s="321"/>
      <c r="E61" s="321">
        <v>-694594.54982655647</v>
      </c>
      <c r="F61" s="321">
        <v>113456.1937668226</v>
      </c>
      <c r="G61" s="321">
        <v>194301.69672057187</v>
      </c>
      <c r="H61" s="321"/>
      <c r="I61" s="321"/>
      <c r="J61" s="321"/>
      <c r="K61" s="321"/>
      <c r="L61" s="321"/>
      <c r="M61" s="321"/>
      <c r="N61" s="321">
        <v>12</v>
      </c>
      <c r="O61" s="321"/>
      <c r="P61" s="321">
        <v>-179.83519929664993</v>
      </c>
      <c r="Q61" s="321">
        <v>32.163517850838879</v>
      </c>
      <c r="R61" s="321">
        <v>50.358335789651314</v>
      </c>
      <c r="S61" s="321"/>
      <c r="T61" s="321"/>
      <c r="U61" s="321"/>
      <c r="V61" s="321"/>
      <c r="W61" s="321"/>
      <c r="X61" s="321"/>
      <c r="Y61" s="437">
        <f t="shared" ref="Y61:AL61" si="7">Y60</f>
        <v>0</v>
      </c>
      <c r="Z61" s="437">
        <f t="shared" si="7"/>
        <v>1</v>
      </c>
      <c r="AA61" s="437">
        <f t="shared" si="7"/>
        <v>0</v>
      </c>
      <c r="AB61" s="437">
        <f t="shared" si="7"/>
        <v>0</v>
      </c>
      <c r="AC61" s="437">
        <f t="shared" si="7"/>
        <v>0</v>
      </c>
      <c r="AD61" s="437">
        <f t="shared" si="7"/>
        <v>0</v>
      </c>
      <c r="AE61" s="437">
        <f t="shared" si="7"/>
        <v>0</v>
      </c>
      <c r="AF61" s="437">
        <f t="shared" si="7"/>
        <v>0</v>
      </c>
      <c r="AG61" s="437">
        <f t="shared" si="7"/>
        <v>0</v>
      </c>
      <c r="AH61" s="437">
        <f t="shared" si="7"/>
        <v>0</v>
      </c>
      <c r="AI61" s="437">
        <f t="shared" si="7"/>
        <v>0</v>
      </c>
      <c r="AJ61" s="437">
        <f t="shared" si="7"/>
        <v>0</v>
      </c>
      <c r="AK61" s="437">
        <f t="shared" si="7"/>
        <v>0</v>
      </c>
      <c r="AL61" s="437">
        <f t="shared" si="7"/>
        <v>0</v>
      </c>
      <c r="AM61" s="337"/>
    </row>
    <row r="62" spans="1:39" outlineLevel="1">
      <c r="B62" s="340"/>
      <c r="C62" s="338"/>
      <c r="D62" s="342"/>
      <c r="E62" s="342"/>
      <c r="F62" s="342"/>
      <c r="G62" s="342"/>
      <c r="H62" s="342"/>
      <c r="I62" s="342"/>
      <c r="J62" s="342"/>
      <c r="K62" s="342"/>
      <c r="L62" s="342"/>
      <c r="M62" s="342"/>
      <c r="N62" s="317"/>
      <c r="O62" s="342"/>
      <c r="P62" s="342"/>
      <c r="Q62" s="342"/>
      <c r="R62" s="342"/>
      <c r="S62" s="342"/>
      <c r="T62" s="342"/>
      <c r="U62" s="342"/>
      <c r="V62" s="342"/>
      <c r="W62" s="342"/>
      <c r="X62" s="342"/>
      <c r="Y62" s="442"/>
      <c r="Z62" s="443"/>
      <c r="AA62" s="442"/>
      <c r="AB62" s="442"/>
      <c r="AC62" s="442"/>
      <c r="AD62" s="442"/>
      <c r="AE62" s="442"/>
      <c r="AF62" s="442"/>
      <c r="AG62" s="442"/>
      <c r="AH62" s="442"/>
      <c r="AI62" s="442"/>
      <c r="AJ62" s="442"/>
      <c r="AK62" s="442"/>
      <c r="AL62" s="442"/>
      <c r="AM62" s="339"/>
    </row>
    <row r="63" spans="1:39" ht="30" outlineLevel="1">
      <c r="A63" s="557">
        <v>9</v>
      </c>
      <c r="B63" s="555" t="s">
        <v>103</v>
      </c>
      <c r="C63" s="317" t="s">
        <v>25</v>
      </c>
      <c r="D63" s="321">
        <v>931231</v>
      </c>
      <c r="E63" s="321">
        <v>931231</v>
      </c>
      <c r="F63" s="321">
        <v>931231</v>
      </c>
      <c r="G63" s="321">
        <v>931231</v>
      </c>
      <c r="H63" s="321">
        <v>931231</v>
      </c>
      <c r="I63" s="321">
        <v>931231</v>
      </c>
      <c r="J63" s="321">
        <v>931231</v>
      </c>
      <c r="K63" s="321">
        <v>931231</v>
      </c>
      <c r="L63" s="321">
        <v>930086</v>
      </c>
      <c r="M63" s="321">
        <v>930086</v>
      </c>
      <c r="N63" s="321">
        <v>12</v>
      </c>
      <c r="O63" s="321">
        <v>305</v>
      </c>
      <c r="P63" s="321">
        <v>305</v>
      </c>
      <c r="Q63" s="321">
        <v>305</v>
      </c>
      <c r="R63" s="321">
        <v>305</v>
      </c>
      <c r="S63" s="321">
        <v>305</v>
      </c>
      <c r="T63" s="321">
        <v>305</v>
      </c>
      <c r="U63" s="321">
        <v>305</v>
      </c>
      <c r="V63" s="321">
        <v>305</v>
      </c>
      <c r="W63" s="321">
        <v>305</v>
      </c>
      <c r="X63" s="321">
        <v>305</v>
      </c>
      <c r="Y63" s="441"/>
      <c r="Z63" s="436">
        <v>0.01</v>
      </c>
      <c r="AA63" s="436">
        <v>0.05</v>
      </c>
      <c r="AB63" s="436">
        <v>0.94</v>
      </c>
      <c r="AC63" s="436">
        <v>0</v>
      </c>
      <c r="AD63" s="436"/>
      <c r="AE63" s="436"/>
      <c r="AF63" s="441"/>
      <c r="AG63" s="441"/>
      <c r="AH63" s="441"/>
      <c r="AI63" s="441"/>
      <c r="AJ63" s="441"/>
      <c r="AK63" s="441"/>
      <c r="AL63" s="441"/>
      <c r="AM63" s="322">
        <f>SUM(Y63:AL63)</f>
        <v>1</v>
      </c>
    </row>
    <row r="64" spans="1:39" outlineLevel="1">
      <c r="B64" s="320" t="s">
        <v>270</v>
      </c>
      <c r="C64" s="317" t="s">
        <v>164</v>
      </c>
      <c r="D64" s="321">
        <v>573307</v>
      </c>
      <c r="E64" s="321">
        <v>573307</v>
      </c>
      <c r="F64" s="321">
        <v>573307</v>
      </c>
      <c r="G64" s="321">
        <v>573307</v>
      </c>
      <c r="H64" s="321">
        <v>573307</v>
      </c>
      <c r="I64" s="321">
        <v>573307</v>
      </c>
      <c r="J64" s="321">
        <v>573307</v>
      </c>
      <c r="K64" s="321">
        <v>573307</v>
      </c>
      <c r="L64" s="321">
        <v>573307</v>
      </c>
      <c r="M64" s="321">
        <v>573307</v>
      </c>
      <c r="N64" s="321">
        <v>12</v>
      </c>
      <c r="O64" s="321">
        <v>200</v>
      </c>
      <c r="P64" s="321">
        <v>200</v>
      </c>
      <c r="Q64" s="321">
        <v>200</v>
      </c>
      <c r="R64" s="321">
        <v>200</v>
      </c>
      <c r="S64" s="321">
        <v>200</v>
      </c>
      <c r="T64" s="321">
        <v>200</v>
      </c>
      <c r="U64" s="321">
        <v>200</v>
      </c>
      <c r="V64" s="321">
        <v>200</v>
      </c>
      <c r="W64" s="321">
        <v>200</v>
      </c>
      <c r="X64" s="321">
        <v>200</v>
      </c>
      <c r="Y64" s="437">
        <f t="shared" ref="Y64:AL64" si="8">Y63</f>
        <v>0</v>
      </c>
      <c r="Z64" s="437">
        <f t="shared" si="8"/>
        <v>0.01</v>
      </c>
      <c r="AA64" s="437">
        <f t="shared" si="8"/>
        <v>0.05</v>
      </c>
      <c r="AB64" s="437">
        <f t="shared" si="8"/>
        <v>0.94</v>
      </c>
      <c r="AC64" s="437">
        <f t="shared" si="8"/>
        <v>0</v>
      </c>
      <c r="AD64" s="437">
        <f t="shared" si="8"/>
        <v>0</v>
      </c>
      <c r="AE64" s="437">
        <f t="shared" si="8"/>
        <v>0</v>
      </c>
      <c r="AF64" s="437">
        <f t="shared" si="8"/>
        <v>0</v>
      </c>
      <c r="AG64" s="437">
        <f t="shared" si="8"/>
        <v>0</v>
      </c>
      <c r="AH64" s="437">
        <f t="shared" si="8"/>
        <v>0</v>
      </c>
      <c r="AI64" s="437">
        <f t="shared" si="8"/>
        <v>0</v>
      </c>
      <c r="AJ64" s="437">
        <f t="shared" si="8"/>
        <v>0</v>
      </c>
      <c r="AK64" s="437">
        <f t="shared" si="8"/>
        <v>0</v>
      </c>
      <c r="AL64" s="437">
        <f t="shared" si="8"/>
        <v>0</v>
      </c>
      <c r="AM64" s="337"/>
    </row>
    <row r="65" spans="1:39" outlineLevel="1">
      <c r="B65" s="340"/>
      <c r="C65" s="338"/>
      <c r="D65" s="342"/>
      <c r="E65" s="342"/>
      <c r="F65" s="342"/>
      <c r="G65" s="342"/>
      <c r="H65" s="342"/>
      <c r="I65" s="342"/>
      <c r="J65" s="342"/>
      <c r="K65" s="342"/>
      <c r="L65" s="342"/>
      <c r="M65" s="342"/>
      <c r="N65" s="317"/>
      <c r="O65" s="342"/>
      <c r="P65" s="342"/>
      <c r="Q65" s="342"/>
      <c r="R65" s="342"/>
      <c r="S65" s="342"/>
      <c r="T65" s="342"/>
      <c r="U65" s="342"/>
      <c r="V65" s="342"/>
      <c r="W65" s="342"/>
      <c r="X65" s="342"/>
      <c r="Y65" s="442"/>
      <c r="Z65" s="442"/>
      <c r="AA65" s="442"/>
      <c r="AB65" s="442"/>
      <c r="AC65" s="442"/>
      <c r="AD65" s="442"/>
      <c r="AE65" s="442"/>
      <c r="AF65" s="442"/>
      <c r="AG65" s="442"/>
      <c r="AH65" s="442"/>
      <c r="AI65" s="442"/>
      <c r="AJ65" s="442"/>
      <c r="AK65" s="442"/>
      <c r="AL65" s="442"/>
      <c r="AM65" s="339"/>
    </row>
    <row r="66" spans="1:39" ht="30" outlineLevel="1">
      <c r="A66" s="557">
        <v>10</v>
      </c>
      <c r="B66" s="555" t="s">
        <v>104</v>
      </c>
      <c r="C66" s="317" t="s">
        <v>25</v>
      </c>
      <c r="D66" s="321"/>
      <c r="E66" s="321"/>
      <c r="F66" s="321"/>
      <c r="G66" s="321"/>
      <c r="H66" s="321"/>
      <c r="I66" s="321"/>
      <c r="J66" s="321"/>
      <c r="K66" s="321"/>
      <c r="L66" s="321"/>
      <c r="M66" s="321"/>
      <c r="N66" s="321">
        <v>3</v>
      </c>
      <c r="O66" s="321"/>
      <c r="P66" s="321"/>
      <c r="Q66" s="321"/>
      <c r="R66" s="321"/>
      <c r="S66" s="321"/>
      <c r="T66" s="321"/>
      <c r="U66" s="321"/>
      <c r="V66" s="321"/>
      <c r="W66" s="321"/>
      <c r="X66" s="321"/>
      <c r="Y66" s="441"/>
      <c r="Z66" s="436"/>
      <c r="AA66" s="436"/>
      <c r="AB66" s="436"/>
      <c r="AC66" s="436"/>
      <c r="AD66" s="436"/>
      <c r="AE66" s="436"/>
      <c r="AF66" s="441"/>
      <c r="AG66" s="441"/>
      <c r="AH66" s="441"/>
      <c r="AI66" s="441"/>
      <c r="AJ66" s="441"/>
      <c r="AK66" s="441"/>
      <c r="AL66" s="441"/>
      <c r="AM66" s="322">
        <f>SUM(Y66:AL66)</f>
        <v>0</v>
      </c>
    </row>
    <row r="67" spans="1:39" outlineLevel="1">
      <c r="B67" s="320" t="s">
        <v>270</v>
      </c>
      <c r="C67" s="317" t="s">
        <v>164</v>
      </c>
      <c r="D67" s="321"/>
      <c r="E67" s="321"/>
      <c r="F67" s="321"/>
      <c r="G67" s="321"/>
      <c r="H67" s="321"/>
      <c r="I67" s="321"/>
      <c r="J67" s="321"/>
      <c r="K67" s="321"/>
      <c r="L67" s="321"/>
      <c r="M67" s="321"/>
      <c r="N67" s="321">
        <v>3</v>
      </c>
      <c r="O67" s="321"/>
      <c r="P67" s="321"/>
      <c r="Q67" s="321"/>
      <c r="R67" s="321"/>
      <c r="S67" s="321"/>
      <c r="T67" s="321"/>
      <c r="U67" s="321"/>
      <c r="V67" s="321"/>
      <c r="W67" s="321"/>
      <c r="X67" s="321"/>
      <c r="Y67" s="437">
        <f t="shared" ref="Y67:AL67" si="9">Y66</f>
        <v>0</v>
      </c>
      <c r="Z67" s="437">
        <f t="shared" si="9"/>
        <v>0</v>
      </c>
      <c r="AA67" s="437">
        <f t="shared" si="9"/>
        <v>0</v>
      </c>
      <c r="AB67" s="437">
        <f t="shared" si="9"/>
        <v>0</v>
      </c>
      <c r="AC67" s="437">
        <f t="shared" si="9"/>
        <v>0</v>
      </c>
      <c r="AD67" s="437">
        <f t="shared" si="9"/>
        <v>0</v>
      </c>
      <c r="AE67" s="437">
        <f t="shared" si="9"/>
        <v>0</v>
      </c>
      <c r="AF67" s="437">
        <f t="shared" si="9"/>
        <v>0</v>
      </c>
      <c r="AG67" s="437">
        <f t="shared" si="9"/>
        <v>0</v>
      </c>
      <c r="AH67" s="437">
        <f t="shared" si="9"/>
        <v>0</v>
      </c>
      <c r="AI67" s="437">
        <f t="shared" si="9"/>
        <v>0</v>
      </c>
      <c r="AJ67" s="437">
        <f t="shared" si="9"/>
        <v>0</v>
      </c>
      <c r="AK67" s="437">
        <f t="shared" si="9"/>
        <v>0</v>
      </c>
      <c r="AL67" s="437">
        <f t="shared" si="9"/>
        <v>0</v>
      </c>
      <c r="AM67" s="337"/>
    </row>
    <row r="68" spans="1:39" outlineLevel="1">
      <c r="B68" s="340"/>
      <c r="C68" s="338"/>
      <c r="D68" s="342"/>
      <c r="E68" s="342"/>
      <c r="F68" s="342"/>
      <c r="G68" s="342"/>
      <c r="H68" s="342"/>
      <c r="I68" s="342"/>
      <c r="J68" s="342"/>
      <c r="K68" s="342"/>
      <c r="L68" s="342"/>
      <c r="M68" s="342"/>
      <c r="N68" s="317"/>
      <c r="O68" s="342"/>
      <c r="P68" s="342"/>
      <c r="Q68" s="342"/>
      <c r="R68" s="342"/>
      <c r="S68" s="342"/>
      <c r="T68" s="342"/>
      <c r="U68" s="342"/>
      <c r="V68" s="342"/>
      <c r="W68" s="342"/>
      <c r="X68" s="342"/>
      <c r="Y68" s="442"/>
      <c r="Z68" s="443"/>
      <c r="AA68" s="442"/>
      <c r="AB68" s="442"/>
      <c r="AC68" s="442"/>
      <c r="AD68" s="442"/>
      <c r="AE68" s="442"/>
      <c r="AF68" s="442"/>
      <c r="AG68" s="442"/>
      <c r="AH68" s="442"/>
      <c r="AI68" s="442"/>
      <c r="AJ68" s="442"/>
      <c r="AK68" s="442"/>
      <c r="AL68" s="442"/>
      <c r="AM68" s="339"/>
    </row>
    <row r="69" spans="1:39" ht="15.75" outlineLevel="1">
      <c r="B69" s="314" t="s">
        <v>10</v>
      </c>
      <c r="C69" s="315"/>
      <c r="D69" s="315"/>
      <c r="E69" s="315"/>
      <c r="F69" s="315"/>
      <c r="G69" s="315"/>
      <c r="H69" s="315"/>
      <c r="I69" s="315"/>
      <c r="J69" s="315"/>
      <c r="K69" s="315"/>
      <c r="L69" s="315"/>
      <c r="M69" s="315"/>
      <c r="N69" s="316"/>
      <c r="O69" s="315"/>
      <c r="P69" s="315"/>
      <c r="Q69" s="315"/>
      <c r="R69" s="315"/>
      <c r="S69" s="315"/>
      <c r="T69" s="315"/>
      <c r="U69" s="315"/>
      <c r="V69" s="315"/>
      <c r="W69" s="315"/>
      <c r="X69" s="315"/>
      <c r="Y69" s="440"/>
      <c r="Z69" s="440"/>
      <c r="AA69" s="440"/>
      <c r="AB69" s="440"/>
      <c r="AC69" s="440"/>
      <c r="AD69" s="440"/>
      <c r="AE69" s="440"/>
      <c r="AF69" s="440"/>
      <c r="AG69" s="440"/>
      <c r="AH69" s="440"/>
      <c r="AI69" s="440"/>
      <c r="AJ69" s="440"/>
      <c r="AK69" s="440"/>
      <c r="AL69" s="440"/>
      <c r="AM69" s="318"/>
    </row>
    <row r="70" spans="1:39" ht="30" outlineLevel="1">
      <c r="A70" s="557">
        <v>11</v>
      </c>
      <c r="B70" s="555" t="s">
        <v>105</v>
      </c>
      <c r="C70" s="317" t="s">
        <v>25</v>
      </c>
      <c r="D70" s="321"/>
      <c r="E70" s="321"/>
      <c r="F70" s="321"/>
      <c r="G70" s="321"/>
      <c r="H70" s="321"/>
      <c r="I70" s="321"/>
      <c r="J70" s="321"/>
      <c r="K70" s="321"/>
      <c r="L70" s="321"/>
      <c r="M70" s="321"/>
      <c r="N70" s="321">
        <v>12</v>
      </c>
      <c r="O70" s="321"/>
      <c r="P70" s="321"/>
      <c r="Q70" s="321"/>
      <c r="R70" s="321"/>
      <c r="S70" s="321"/>
      <c r="T70" s="321"/>
      <c r="U70" s="321"/>
      <c r="V70" s="321"/>
      <c r="W70" s="321"/>
      <c r="X70" s="321"/>
      <c r="Y70" s="441"/>
      <c r="Z70" s="436"/>
      <c r="AA70" s="436"/>
      <c r="AB70" s="436">
        <v>0.47058280250771872</v>
      </c>
      <c r="AC70" s="436">
        <v>0.52941719749228133</v>
      </c>
      <c r="AD70" s="436"/>
      <c r="AE70" s="436"/>
      <c r="AF70" s="441"/>
      <c r="AG70" s="441"/>
      <c r="AH70" s="441"/>
      <c r="AI70" s="441"/>
      <c r="AJ70" s="441"/>
      <c r="AK70" s="441"/>
      <c r="AL70" s="441"/>
      <c r="AM70" s="322">
        <f>SUM(Y70:AL70)</f>
        <v>1</v>
      </c>
    </row>
    <row r="71" spans="1:39" outlineLevel="1">
      <c r="B71" s="320" t="s">
        <v>270</v>
      </c>
      <c r="C71" s="317" t="s">
        <v>164</v>
      </c>
      <c r="D71" s="321">
        <v>2462181</v>
      </c>
      <c r="E71" s="321">
        <v>2462181</v>
      </c>
      <c r="F71" s="321">
        <v>515382</v>
      </c>
      <c r="G71" s="321">
        <v>515382</v>
      </c>
      <c r="H71" s="321">
        <v>515382</v>
      </c>
      <c r="I71" s="321">
        <v>515382</v>
      </c>
      <c r="J71" s="321">
        <v>515382</v>
      </c>
      <c r="K71" s="321">
        <v>515382</v>
      </c>
      <c r="L71" s="321">
        <v>515382</v>
      </c>
      <c r="M71" s="321">
        <v>515382</v>
      </c>
      <c r="N71" s="321">
        <v>12</v>
      </c>
      <c r="O71" s="321">
        <v>272</v>
      </c>
      <c r="P71" s="321">
        <v>272</v>
      </c>
      <c r="Q71" s="321">
        <v>61</v>
      </c>
      <c r="R71" s="321">
        <v>61</v>
      </c>
      <c r="S71" s="321">
        <v>61</v>
      </c>
      <c r="T71" s="321">
        <v>61</v>
      </c>
      <c r="U71" s="321">
        <v>61</v>
      </c>
      <c r="V71" s="321">
        <v>61</v>
      </c>
      <c r="W71" s="321">
        <v>61</v>
      </c>
      <c r="X71" s="321">
        <v>61</v>
      </c>
      <c r="Y71" s="437">
        <f t="shared" ref="Y71:AL71" si="10">Y70</f>
        <v>0</v>
      </c>
      <c r="Z71" s="437">
        <f t="shared" si="10"/>
        <v>0</v>
      </c>
      <c r="AA71" s="437">
        <f t="shared" si="10"/>
        <v>0</v>
      </c>
      <c r="AB71" s="437">
        <f t="shared" si="10"/>
        <v>0.47058280250771872</v>
      </c>
      <c r="AC71" s="437">
        <f t="shared" si="10"/>
        <v>0.52941719749228133</v>
      </c>
      <c r="AD71" s="437">
        <f t="shared" si="10"/>
        <v>0</v>
      </c>
      <c r="AE71" s="437">
        <f t="shared" si="10"/>
        <v>0</v>
      </c>
      <c r="AF71" s="437">
        <f t="shared" si="10"/>
        <v>0</v>
      </c>
      <c r="AG71" s="437">
        <f t="shared" si="10"/>
        <v>0</v>
      </c>
      <c r="AH71" s="437">
        <f t="shared" si="10"/>
        <v>0</v>
      </c>
      <c r="AI71" s="437">
        <f t="shared" si="10"/>
        <v>0</v>
      </c>
      <c r="AJ71" s="437">
        <f t="shared" si="10"/>
        <v>0</v>
      </c>
      <c r="AK71" s="437">
        <f t="shared" si="10"/>
        <v>0</v>
      </c>
      <c r="AL71" s="437">
        <f t="shared" si="10"/>
        <v>0</v>
      </c>
      <c r="AM71" s="337"/>
    </row>
    <row r="72" spans="1:39" outlineLevel="1">
      <c r="B72" s="341"/>
      <c r="C72" s="331"/>
      <c r="D72" s="317"/>
      <c r="E72" s="317"/>
      <c r="F72" s="317"/>
      <c r="G72" s="317"/>
      <c r="H72" s="317"/>
      <c r="I72" s="317"/>
      <c r="J72" s="317"/>
      <c r="K72" s="317"/>
      <c r="L72" s="317"/>
      <c r="M72" s="317"/>
      <c r="N72" s="317"/>
      <c r="O72" s="317"/>
      <c r="P72" s="317"/>
      <c r="Q72" s="317"/>
      <c r="R72" s="317"/>
      <c r="S72" s="317"/>
      <c r="T72" s="317"/>
      <c r="U72" s="317"/>
      <c r="V72" s="317"/>
      <c r="W72" s="317"/>
      <c r="X72" s="317"/>
      <c r="Y72" s="438"/>
      <c r="Z72" s="447"/>
      <c r="AA72" s="447"/>
      <c r="AB72" s="447"/>
      <c r="AC72" s="447"/>
      <c r="AD72" s="447"/>
      <c r="AE72" s="447"/>
      <c r="AF72" s="447"/>
      <c r="AG72" s="447"/>
      <c r="AH72" s="447"/>
      <c r="AI72" s="447"/>
      <c r="AJ72" s="447"/>
      <c r="AK72" s="447"/>
      <c r="AL72" s="447"/>
      <c r="AM72" s="332"/>
    </row>
    <row r="73" spans="1:39" ht="45" outlineLevel="1">
      <c r="A73" s="557">
        <v>12</v>
      </c>
      <c r="B73" s="555" t="s">
        <v>106</v>
      </c>
      <c r="C73" s="317" t="s">
        <v>25</v>
      </c>
      <c r="D73" s="321"/>
      <c r="E73" s="321"/>
      <c r="F73" s="321"/>
      <c r="G73" s="321"/>
      <c r="H73" s="321"/>
      <c r="I73" s="321"/>
      <c r="J73" s="321"/>
      <c r="K73" s="321"/>
      <c r="L73" s="321"/>
      <c r="M73" s="321"/>
      <c r="N73" s="321">
        <v>12</v>
      </c>
      <c r="O73" s="321"/>
      <c r="P73" s="321"/>
      <c r="Q73" s="321"/>
      <c r="R73" s="321"/>
      <c r="S73" s="321"/>
      <c r="T73" s="321"/>
      <c r="U73" s="321"/>
      <c r="V73" s="321"/>
      <c r="W73" s="321"/>
      <c r="X73" s="321"/>
      <c r="Y73" s="436"/>
      <c r="Z73" s="436"/>
      <c r="AA73" s="436"/>
      <c r="AB73" s="436"/>
      <c r="AC73" s="436"/>
      <c r="AD73" s="436"/>
      <c r="AE73" s="436"/>
      <c r="AF73" s="441"/>
      <c r="AG73" s="441"/>
      <c r="AH73" s="441"/>
      <c r="AI73" s="441"/>
      <c r="AJ73" s="441"/>
      <c r="AK73" s="441"/>
      <c r="AL73" s="441"/>
      <c r="AM73" s="322">
        <f>SUM(Y73:AL73)</f>
        <v>0</v>
      </c>
    </row>
    <row r="74" spans="1:39" outlineLevel="1">
      <c r="B74" s="555" t="s">
        <v>270</v>
      </c>
      <c r="C74" s="317" t="s">
        <v>164</v>
      </c>
      <c r="D74" s="321"/>
      <c r="E74" s="321"/>
      <c r="F74" s="321"/>
      <c r="G74" s="321"/>
      <c r="H74" s="321"/>
      <c r="I74" s="321"/>
      <c r="J74" s="321"/>
      <c r="K74" s="321"/>
      <c r="L74" s="321"/>
      <c r="M74" s="321"/>
      <c r="N74" s="321">
        <v>12</v>
      </c>
      <c r="O74" s="321"/>
      <c r="P74" s="321"/>
      <c r="Q74" s="321"/>
      <c r="R74" s="321"/>
      <c r="S74" s="321"/>
      <c r="T74" s="321"/>
      <c r="U74" s="321"/>
      <c r="V74" s="321"/>
      <c r="W74" s="321"/>
      <c r="X74" s="321"/>
      <c r="Y74" s="437">
        <f t="shared" ref="Y74:AL74" si="11">Y73</f>
        <v>0</v>
      </c>
      <c r="Z74" s="437">
        <f t="shared" si="11"/>
        <v>0</v>
      </c>
      <c r="AA74" s="437">
        <f t="shared" si="11"/>
        <v>0</v>
      </c>
      <c r="AB74" s="437">
        <f t="shared" si="11"/>
        <v>0</v>
      </c>
      <c r="AC74" s="437">
        <f t="shared" si="11"/>
        <v>0</v>
      </c>
      <c r="AD74" s="437">
        <f t="shared" si="11"/>
        <v>0</v>
      </c>
      <c r="AE74" s="437">
        <f t="shared" si="11"/>
        <v>0</v>
      </c>
      <c r="AF74" s="437">
        <f t="shared" si="11"/>
        <v>0</v>
      </c>
      <c r="AG74" s="437">
        <f t="shared" si="11"/>
        <v>0</v>
      </c>
      <c r="AH74" s="437">
        <f t="shared" si="11"/>
        <v>0</v>
      </c>
      <c r="AI74" s="437">
        <f t="shared" si="11"/>
        <v>0</v>
      </c>
      <c r="AJ74" s="437">
        <f t="shared" si="11"/>
        <v>0</v>
      </c>
      <c r="AK74" s="437">
        <f t="shared" si="11"/>
        <v>0</v>
      </c>
      <c r="AL74" s="437">
        <f t="shared" si="11"/>
        <v>0</v>
      </c>
      <c r="AM74" s="323"/>
    </row>
    <row r="75" spans="1:39" outlineLevel="1">
      <c r="B75" s="555"/>
      <c r="C75" s="331"/>
      <c r="D75" s="317"/>
      <c r="E75" s="317"/>
      <c r="F75" s="317"/>
      <c r="G75" s="317"/>
      <c r="H75" s="317"/>
      <c r="I75" s="317"/>
      <c r="J75" s="317"/>
      <c r="K75" s="317"/>
      <c r="L75" s="317"/>
      <c r="M75" s="317"/>
      <c r="N75" s="317"/>
      <c r="O75" s="317"/>
      <c r="P75" s="317"/>
      <c r="Q75" s="317"/>
      <c r="R75" s="317"/>
      <c r="S75" s="317"/>
      <c r="T75" s="317"/>
      <c r="U75" s="317"/>
      <c r="V75" s="317"/>
      <c r="W75" s="317"/>
      <c r="X75" s="317"/>
      <c r="Y75" s="448"/>
      <c r="Z75" s="448"/>
      <c r="AA75" s="438"/>
      <c r="AB75" s="438"/>
      <c r="AC75" s="438"/>
      <c r="AD75" s="438"/>
      <c r="AE75" s="438"/>
      <c r="AF75" s="438"/>
      <c r="AG75" s="438"/>
      <c r="AH75" s="438"/>
      <c r="AI75" s="438"/>
      <c r="AJ75" s="438"/>
      <c r="AK75" s="438"/>
      <c r="AL75" s="438"/>
      <c r="AM75" s="332"/>
    </row>
    <row r="76" spans="1:39" ht="30" outlineLevel="1">
      <c r="A76" s="557">
        <v>13</v>
      </c>
      <c r="B76" s="555" t="s">
        <v>107</v>
      </c>
      <c r="C76" s="317" t="s">
        <v>25</v>
      </c>
      <c r="D76" s="321">
        <v>4040545</v>
      </c>
      <c r="E76" s="321">
        <v>3202504</v>
      </c>
      <c r="F76" s="321">
        <v>3202504</v>
      </c>
      <c r="G76" s="321">
        <v>3202504</v>
      </c>
      <c r="H76" s="321">
        <v>3095771</v>
      </c>
      <c r="I76" s="321">
        <v>3095771</v>
      </c>
      <c r="J76" s="321">
        <v>3013834</v>
      </c>
      <c r="K76" s="321">
        <v>2972509</v>
      </c>
      <c r="L76" s="321">
        <v>2972509</v>
      </c>
      <c r="M76" s="321">
        <v>1392934</v>
      </c>
      <c r="N76" s="321">
        <v>12</v>
      </c>
      <c r="O76" s="321">
        <v>1232</v>
      </c>
      <c r="P76" s="321">
        <v>1146</v>
      </c>
      <c r="Q76" s="321">
        <v>1146</v>
      </c>
      <c r="R76" s="321">
        <v>1146</v>
      </c>
      <c r="S76" s="321">
        <v>1127</v>
      </c>
      <c r="T76" s="321">
        <v>1127</v>
      </c>
      <c r="U76" s="321">
        <v>1107</v>
      </c>
      <c r="V76" s="321">
        <v>1089</v>
      </c>
      <c r="W76" s="321">
        <v>1089</v>
      </c>
      <c r="X76" s="321">
        <v>342</v>
      </c>
      <c r="Y76" s="436"/>
      <c r="Z76" s="436"/>
      <c r="AA76" s="436"/>
      <c r="AB76" s="436">
        <v>0.5</v>
      </c>
      <c r="AC76" s="436">
        <v>0.5</v>
      </c>
      <c r="AD76" s="436"/>
      <c r="AE76" s="436"/>
      <c r="AF76" s="441"/>
      <c r="AG76" s="441"/>
      <c r="AH76" s="441"/>
      <c r="AI76" s="441"/>
      <c r="AJ76" s="441"/>
      <c r="AK76" s="441"/>
      <c r="AL76" s="441"/>
      <c r="AM76" s="322">
        <f>SUM(Y76:AL76)</f>
        <v>1</v>
      </c>
    </row>
    <row r="77" spans="1:39" outlineLevel="1">
      <c r="B77" s="555" t="s">
        <v>270</v>
      </c>
      <c r="C77" s="317" t="s">
        <v>164</v>
      </c>
      <c r="D77" s="321"/>
      <c r="E77" s="321"/>
      <c r="F77" s="321"/>
      <c r="G77" s="321"/>
      <c r="H77" s="321"/>
      <c r="I77" s="321"/>
      <c r="J77" s="321"/>
      <c r="K77" s="321"/>
      <c r="L77" s="321"/>
      <c r="M77" s="321"/>
      <c r="N77" s="321">
        <v>12</v>
      </c>
      <c r="O77" s="321"/>
      <c r="P77" s="321"/>
      <c r="Q77" s="321"/>
      <c r="R77" s="321"/>
      <c r="S77" s="321"/>
      <c r="T77" s="321"/>
      <c r="U77" s="321"/>
      <c r="V77" s="321"/>
      <c r="W77" s="321"/>
      <c r="X77" s="321"/>
      <c r="Y77" s="437">
        <f>Y76</f>
        <v>0</v>
      </c>
      <c r="Z77" s="437">
        <f t="shared" ref="Z77:AL77" si="12">Z76</f>
        <v>0</v>
      </c>
      <c r="AA77" s="437">
        <f t="shared" si="12"/>
        <v>0</v>
      </c>
      <c r="AB77" s="437">
        <f t="shared" si="12"/>
        <v>0.5</v>
      </c>
      <c r="AC77" s="437">
        <f t="shared" si="12"/>
        <v>0.5</v>
      </c>
      <c r="AD77" s="437">
        <f t="shared" si="12"/>
        <v>0</v>
      </c>
      <c r="AE77" s="437">
        <f t="shared" si="12"/>
        <v>0</v>
      </c>
      <c r="AF77" s="437">
        <f t="shared" si="12"/>
        <v>0</v>
      </c>
      <c r="AG77" s="437">
        <f t="shared" si="12"/>
        <v>0</v>
      </c>
      <c r="AH77" s="437">
        <f t="shared" si="12"/>
        <v>0</v>
      </c>
      <c r="AI77" s="437">
        <f t="shared" si="12"/>
        <v>0</v>
      </c>
      <c r="AJ77" s="437">
        <f t="shared" si="12"/>
        <v>0</v>
      </c>
      <c r="AK77" s="437">
        <f t="shared" si="12"/>
        <v>0</v>
      </c>
      <c r="AL77" s="437">
        <f t="shared" si="12"/>
        <v>0</v>
      </c>
      <c r="AM77" s="332"/>
    </row>
    <row r="78" spans="1:39" outlineLevel="1">
      <c r="B78" s="555"/>
      <c r="C78" s="331"/>
      <c r="D78" s="317"/>
      <c r="E78" s="317"/>
      <c r="F78" s="317"/>
      <c r="G78" s="317"/>
      <c r="H78" s="317"/>
      <c r="I78" s="317"/>
      <c r="J78" s="317"/>
      <c r="K78" s="317"/>
      <c r="L78" s="317"/>
      <c r="M78" s="317"/>
      <c r="N78" s="317"/>
      <c r="O78" s="317"/>
      <c r="P78" s="317"/>
      <c r="Q78" s="317"/>
      <c r="R78" s="317"/>
      <c r="S78" s="317"/>
      <c r="T78" s="317"/>
      <c r="U78" s="317"/>
      <c r="V78" s="317"/>
      <c r="W78" s="317"/>
      <c r="X78" s="317"/>
      <c r="Y78" s="438"/>
      <c r="Z78" s="438"/>
      <c r="AA78" s="438"/>
      <c r="AB78" s="438"/>
      <c r="AC78" s="438"/>
      <c r="AD78" s="438"/>
      <c r="AE78" s="438"/>
      <c r="AF78" s="438"/>
      <c r="AG78" s="438"/>
      <c r="AH78" s="438"/>
      <c r="AI78" s="438"/>
      <c r="AJ78" s="438"/>
      <c r="AK78" s="438"/>
      <c r="AL78" s="438"/>
      <c r="AM78" s="332"/>
    </row>
    <row r="79" spans="1:39" ht="15.75" outlineLevel="1">
      <c r="B79" s="314" t="s">
        <v>108</v>
      </c>
      <c r="C79" s="315"/>
      <c r="D79" s="316"/>
      <c r="E79" s="316"/>
      <c r="F79" s="316"/>
      <c r="G79" s="316"/>
      <c r="H79" s="316"/>
      <c r="I79" s="316"/>
      <c r="J79" s="316"/>
      <c r="K79" s="316"/>
      <c r="L79" s="316"/>
      <c r="M79" s="316"/>
      <c r="N79" s="316"/>
      <c r="O79" s="316"/>
      <c r="P79" s="315"/>
      <c r="Q79" s="315"/>
      <c r="R79" s="315"/>
      <c r="S79" s="315"/>
      <c r="T79" s="315"/>
      <c r="U79" s="315"/>
      <c r="V79" s="315"/>
      <c r="W79" s="315"/>
      <c r="X79" s="315"/>
      <c r="Y79" s="440"/>
      <c r="Z79" s="440"/>
      <c r="AA79" s="440"/>
      <c r="AB79" s="440"/>
      <c r="AC79" s="440"/>
      <c r="AD79" s="440"/>
      <c r="AE79" s="440"/>
      <c r="AF79" s="440"/>
      <c r="AG79" s="440"/>
      <c r="AH79" s="440"/>
      <c r="AI79" s="440"/>
      <c r="AJ79" s="440"/>
      <c r="AK79" s="440"/>
      <c r="AL79" s="440"/>
      <c r="AM79" s="318"/>
    </row>
    <row r="80" spans="1:39" outlineLevel="1">
      <c r="A80" s="557">
        <v>14</v>
      </c>
      <c r="B80" s="341" t="s">
        <v>109</v>
      </c>
      <c r="C80" s="317" t="s">
        <v>25</v>
      </c>
      <c r="D80" s="321">
        <v>343883</v>
      </c>
      <c r="E80" s="321">
        <v>274624</v>
      </c>
      <c r="F80" s="321">
        <v>264686</v>
      </c>
      <c r="G80" s="321">
        <v>254747</v>
      </c>
      <c r="H80" s="321">
        <v>253557</v>
      </c>
      <c r="I80" s="321">
        <v>253557</v>
      </c>
      <c r="J80" s="321">
        <v>249106</v>
      </c>
      <c r="K80" s="321">
        <v>248306</v>
      </c>
      <c r="L80" s="321">
        <v>141134</v>
      </c>
      <c r="M80" s="321">
        <v>140918</v>
      </c>
      <c r="N80" s="321">
        <v>12</v>
      </c>
      <c r="O80" s="321">
        <v>30</v>
      </c>
      <c r="P80" s="321">
        <v>26</v>
      </c>
      <c r="Q80" s="321">
        <v>26</v>
      </c>
      <c r="R80" s="321">
        <v>25</v>
      </c>
      <c r="S80" s="321">
        <v>25</v>
      </c>
      <c r="T80" s="321">
        <v>25</v>
      </c>
      <c r="U80" s="321">
        <v>25</v>
      </c>
      <c r="V80" s="321">
        <v>25</v>
      </c>
      <c r="W80" s="321">
        <v>19</v>
      </c>
      <c r="X80" s="321">
        <v>19</v>
      </c>
      <c r="Y80" s="568">
        <v>1</v>
      </c>
      <c r="Z80" s="436"/>
      <c r="AA80" s="436"/>
      <c r="AB80" s="436"/>
      <c r="AC80" s="436"/>
      <c r="AD80" s="436"/>
      <c r="AE80" s="436"/>
      <c r="AF80" s="436"/>
      <c r="AG80" s="436"/>
      <c r="AH80" s="436"/>
      <c r="AI80" s="436"/>
      <c r="AJ80" s="436"/>
      <c r="AK80" s="436"/>
      <c r="AL80" s="436"/>
      <c r="AM80" s="322">
        <f>SUM(Y80:AL80)</f>
        <v>1</v>
      </c>
    </row>
    <row r="81" spans="1:39" outlineLevel="1">
      <c r="B81" s="320" t="s">
        <v>270</v>
      </c>
      <c r="C81" s="317" t="s">
        <v>164</v>
      </c>
      <c r="D81" s="321"/>
      <c r="E81" s="321"/>
      <c r="F81" s="321"/>
      <c r="G81" s="321"/>
      <c r="H81" s="321"/>
      <c r="I81" s="321"/>
      <c r="J81" s="321"/>
      <c r="K81" s="321"/>
      <c r="L81" s="321"/>
      <c r="M81" s="321"/>
      <c r="N81" s="321">
        <v>12</v>
      </c>
      <c r="O81" s="321"/>
      <c r="P81" s="321"/>
      <c r="Q81" s="321"/>
      <c r="R81" s="321"/>
      <c r="S81" s="321"/>
      <c r="T81" s="321"/>
      <c r="U81" s="321"/>
      <c r="V81" s="321"/>
      <c r="W81" s="321"/>
      <c r="X81" s="321"/>
      <c r="Y81" s="437">
        <f t="shared" ref="Y81:AL81" si="13">Y80</f>
        <v>1</v>
      </c>
      <c r="Z81" s="437">
        <f t="shared" si="13"/>
        <v>0</v>
      </c>
      <c r="AA81" s="437">
        <f t="shared" si="13"/>
        <v>0</v>
      </c>
      <c r="AB81" s="437">
        <f t="shared" si="13"/>
        <v>0</v>
      </c>
      <c r="AC81" s="437">
        <f t="shared" si="13"/>
        <v>0</v>
      </c>
      <c r="AD81" s="437">
        <f t="shared" si="13"/>
        <v>0</v>
      </c>
      <c r="AE81" s="437">
        <f t="shared" si="13"/>
        <v>0</v>
      </c>
      <c r="AF81" s="437">
        <f t="shared" si="13"/>
        <v>0</v>
      </c>
      <c r="AG81" s="437">
        <f t="shared" si="13"/>
        <v>0</v>
      </c>
      <c r="AH81" s="437">
        <f t="shared" si="13"/>
        <v>0</v>
      </c>
      <c r="AI81" s="437">
        <f t="shared" si="13"/>
        <v>0</v>
      </c>
      <c r="AJ81" s="437">
        <f t="shared" si="13"/>
        <v>0</v>
      </c>
      <c r="AK81" s="437">
        <f t="shared" si="13"/>
        <v>0</v>
      </c>
      <c r="AL81" s="437">
        <f t="shared" si="13"/>
        <v>0</v>
      </c>
      <c r="AM81" s="323"/>
    </row>
    <row r="82" spans="1:39" s="550" customFormat="1" outlineLevel="1">
      <c r="A82" s="558"/>
      <c r="B82" s="320"/>
      <c r="C82" s="317"/>
      <c r="D82" s="317"/>
      <c r="E82" s="317"/>
      <c r="F82" s="317"/>
      <c r="G82" s="317"/>
      <c r="H82" s="317"/>
      <c r="I82" s="317"/>
      <c r="J82" s="317"/>
      <c r="K82" s="317"/>
      <c r="L82" s="317"/>
      <c r="M82" s="317"/>
      <c r="N82" s="494"/>
      <c r="O82" s="317"/>
      <c r="P82" s="317"/>
      <c r="Q82" s="317"/>
      <c r="R82" s="317"/>
      <c r="S82" s="317"/>
      <c r="T82" s="317"/>
      <c r="U82" s="317"/>
      <c r="V82" s="317"/>
      <c r="W82" s="317"/>
      <c r="X82" s="317"/>
      <c r="Y82" s="437"/>
      <c r="Z82" s="437"/>
      <c r="AA82" s="437"/>
      <c r="AB82" s="437"/>
      <c r="AC82" s="437"/>
      <c r="AD82" s="437"/>
      <c r="AE82" s="437"/>
      <c r="AF82" s="437"/>
      <c r="AG82" s="437"/>
      <c r="AH82" s="437"/>
      <c r="AI82" s="437"/>
      <c r="AJ82" s="437"/>
      <c r="AK82" s="437"/>
      <c r="AL82" s="437"/>
      <c r="AM82" s="551"/>
    </row>
    <row r="83" spans="1:39" s="335" customFormat="1" ht="15.75" outlineLevel="1">
      <c r="A83" s="558"/>
      <c r="B83" s="314" t="s">
        <v>503</v>
      </c>
      <c r="C83" s="317"/>
      <c r="D83" s="317"/>
      <c r="E83" s="317"/>
      <c r="F83" s="317"/>
      <c r="G83" s="317"/>
      <c r="H83" s="317"/>
      <c r="I83" s="317"/>
      <c r="J83" s="317"/>
      <c r="K83" s="317"/>
      <c r="L83" s="317"/>
      <c r="M83" s="317"/>
      <c r="N83" s="317"/>
      <c r="O83" s="317"/>
      <c r="P83" s="317"/>
      <c r="Q83" s="317"/>
      <c r="R83" s="317"/>
      <c r="S83" s="317"/>
      <c r="T83" s="317"/>
      <c r="U83" s="317"/>
      <c r="V83" s="317"/>
      <c r="W83" s="317"/>
      <c r="X83" s="317"/>
      <c r="Y83" s="438"/>
      <c r="Z83" s="438"/>
      <c r="AA83" s="438"/>
      <c r="AB83" s="438"/>
      <c r="AC83" s="438"/>
      <c r="AD83" s="438"/>
      <c r="AE83" s="442"/>
      <c r="AF83" s="442"/>
      <c r="AG83" s="442"/>
      <c r="AH83" s="442"/>
      <c r="AI83" s="442"/>
      <c r="AJ83" s="442"/>
      <c r="AK83" s="442"/>
      <c r="AL83" s="442"/>
      <c r="AM83" s="552"/>
    </row>
    <row r="84" spans="1:39" outlineLevel="1">
      <c r="A84" s="557">
        <v>15</v>
      </c>
      <c r="B84" s="320" t="s">
        <v>508</v>
      </c>
      <c r="C84" s="317" t="s">
        <v>25</v>
      </c>
      <c r="D84" s="321"/>
      <c r="E84" s="321"/>
      <c r="F84" s="321"/>
      <c r="G84" s="321"/>
      <c r="H84" s="321"/>
      <c r="I84" s="321"/>
      <c r="J84" s="321"/>
      <c r="K84" s="321"/>
      <c r="L84" s="321"/>
      <c r="M84" s="321"/>
      <c r="N84" s="321">
        <v>0</v>
      </c>
      <c r="O84" s="321"/>
      <c r="P84" s="321"/>
      <c r="Q84" s="321"/>
      <c r="R84" s="321"/>
      <c r="S84" s="321"/>
      <c r="T84" s="321"/>
      <c r="U84" s="321"/>
      <c r="V84" s="321"/>
      <c r="W84" s="321"/>
      <c r="X84" s="321"/>
      <c r="Y84" s="436"/>
      <c r="Z84" s="436"/>
      <c r="AA84" s="436"/>
      <c r="AB84" s="436"/>
      <c r="AC84" s="436"/>
      <c r="AD84" s="436"/>
      <c r="AE84" s="436"/>
      <c r="AF84" s="436"/>
      <c r="AG84" s="436"/>
      <c r="AH84" s="436"/>
      <c r="AI84" s="436"/>
      <c r="AJ84" s="436"/>
      <c r="AK84" s="436"/>
      <c r="AL84" s="436"/>
      <c r="AM84" s="322">
        <f>SUM(Y84:AL84)</f>
        <v>0</v>
      </c>
    </row>
    <row r="85" spans="1:39" outlineLevel="1">
      <c r="B85" s="320" t="s">
        <v>270</v>
      </c>
      <c r="C85" s="317" t="s">
        <v>164</v>
      </c>
      <c r="D85" s="321"/>
      <c r="E85" s="321"/>
      <c r="F85" s="321"/>
      <c r="G85" s="321"/>
      <c r="H85" s="321"/>
      <c r="I85" s="321"/>
      <c r="J85" s="321"/>
      <c r="K85" s="321"/>
      <c r="L85" s="321"/>
      <c r="M85" s="321"/>
      <c r="N85" s="321">
        <v>0</v>
      </c>
      <c r="O85" s="321"/>
      <c r="P85" s="321"/>
      <c r="Q85" s="321"/>
      <c r="R85" s="321"/>
      <c r="S85" s="321"/>
      <c r="T85" s="321"/>
      <c r="U85" s="321"/>
      <c r="V85" s="321"/>
      <c r="W85" s="321"/>
      <c r="X85" s="321"/>
      <c r="Y85" s="437">
        <f t="shared" ref="Y85:AD85" si="14">Y84</f>
        <v>0</v>
      </c>
      <c r="Z85" s="437">
        <f t="shared" si="14"/>
        <v>0</v>
      </c>
      <c r="AA85" s="437">
        <f t="shared" si="14"/>
        <v>0</v>
      </c>
      <c r="AB85" s="437">
        <f t="shared" si="14"/>
        <v>0</v>
      </c>
      <c r="AC85" s="437">
        <f t="shared" si="14"/>
        <v>0</v>
      </c>
      <c r="AD85" s="437">
        <f t="shared" si="14"/>
        <v>0</v>
      </c>
      <c r="AE85" s="437">
        <f t="shared" ref="AE85:AL85" si="15">AE84</f>
        <v>0</v>
      </c>
      <c r="AF85" s="437">
        <f t="shared" si="15"/>
        <v>0</v>
      </c>
      <c r="AG85" s="437">
        <f t="shared" si="15"/>
        <v>0</v>
      </c>
      <c r="AH85" s="437">
        <f t="shared" si="15"/>
        <v>0</v>
      </c>
      <c r="AI85" s="437">
        <f t="shared" si="15"/>
        <v>0</v>
      </c>
      <c r="AJ85" s="437">
        <f t="shared" si="15"/>
        <v>0</v>
      </c>
      <c r="AK85" s="437">
        <f t="shared" si="15"/>
        <v>0</v>
      </c>
      <c r="AL85" s="437">
        <f t="shared" si="15"/>
        <v>0</v>
      </c>
      <c r="AM85" s="323"/>
    </row>
    <row r="86" spans="1:39" outlineLevel="1">
      <c r="B86" s="341"/>
      <c r="C86" s="331"/>
      <c r="D86" s="317"/>
      <c r="E86" s="317"/>
      <c r="F86" s="317"/>
      <c r="G86" s="317"/>
      <c r="H86" s="317"/>
      <c r="I86" s="317"/>
      <c r="J86" s="317"/>
      <c r="K86" s="317"/>
      <c r="L86" s="317"/>
      <c r="M86" s="317"/>
      <c r="N86" s="317"/>
      <c r="O86" s="317"/>
      <c r="P86" s="317"/>
      <c r="Q86" s="317"/>
      <c r="R86" s="317"/>
      <c r="S86" s="317"/>
      <c r="T86" s="317"/>
      <c r="U86" s="317"/>
      <c r="V86" s="317"/>
      <c r="W86" s="317"/>
      <c r="X86" s="317"/>
      <c r="Y86" s="438"/>
      <c r="Z86" s="438"/>
      <c r="AA86" s="438"/>
      <c r="AB86" s="438"/>
      <c r="AC86" s="438"/>
      <c r="AD86" s="438"/>
      <c r="AE86" s="438"/>
      <c r="AF86" s="438"/>
      <c r="AG86" s="438"/>
      <c r="AH86" s="438"/>
      <c r="AI86" s="438"/>
      <c r="AJ86" s="438"/>
      <c r="AK86" s="438"/>
      <c r="AL86" s="438"/>
      <c r="AM86" s="332"/>
    </row>
    <row r="87" spans="1:39" s="309" customFormat="1" outlineLevel="1">
      <c r="A87" s="557">
        <v>16</v>
      </c>
      <c r="B87" s="350" t="s">
        <v>667</v>
      </c>
      <c r="C87" s="317" t="s">
        <v>25</v>
      </c>
      <c r="D87" s="321"/>
      <c r="E87" s="321"/>
      <c r="F87" s="321"/>
      <c r="G87" s="321"/>
      <c r="H87" s="321"/>
      <c r="I87" s="321"/>
      <c r="J87" s="321"/>
      <c r="K87" s="321"/>
      <c r="L87" s="321"/>
      <c r="M87" s="321"/>
      <c r="N87" s="321">
        <v>12</v>
      </c>
      <c r="O87" s="321"/>
      <c r="P87" s="321"/>
      <c r="Q87" s="321"/>
      <c r="R87" s="321"/>
      <c r="S87" s="321"/>
      <c r="T87" s="321"/>
      <c r="U87" s="321"/>
      <c r="V87" s="321"/>
      <c r="W87" s="321"/>
      <c r="X87" s="321"/>
      <c r="Y87" s="436"/>
      <c r="Z87" s="436"/>
      <c r="AA87" s="436"/>
      <c r="AB87" s="436"/>
      <c r="AC87" s="436"/>
      <c r="AD87" s="436"/>
      <c r="AE87" s="436"/>
      <c r="AF87" s="436"/>
      <c r="AG87" s="436"/>
      <c r="AH87" s="436"/>
      <c r="AI87" s="436"/>
      <c r="AJ87" s="436"/>
      <c r="AK87" s="436"/>
      <c r="AL87" s="436"/>
      <c r="AM87" s="322">
        <f>SUM(Y87:AL87)</f>
        <v>0</v>
      </c>
    </row>
    <row r="88" spans="1:39" s="309" customFormat="1" outlineLevel="1">
      <c r="A88" s="557"/>
      <c r="B88" s="350" t="s">
        <v>270</v>
      </c>
      <c r="C88" s="317" t="s">
        <v>164</v>
      </c>
      <c r="D88" s="321"/>
      <c r="E88" s="321"/>
      <c r="F88" s="321"/>
      <c r="G88" s="321"/>
      <c r="H88" s="321"/>
      <c r="I88" s="321"/>
      <c r="J88" s="321"/>
      <c r="K88" s="321"/>
      <c r="L88" s="321"/>
      <c r="M88" s="321"/>
      <c r="N88" s="321">
        <v>12</v>
      </c>
      <c r="O88" s="321"/>
      <c r="P88" s="321"/>
      <c r="Q88" s="321"/>
      <c r="R88" s="321"/>
      <c r="S88" s="321"/>
      <c r="T88" s="321"/>
      <c r="U88" s="321"/>
      <c r="V88" s="321"/>
      <c r="W88" s="321"/>
      <c r="X88" s="321"/>
      <c r="Y88" s="437">
        <f t="shared" ref="Y88:AD88" si="16">Y87</f>
        <v>0</v>
      </c>
      <c r="Z88" s="437">
        <f t="shared" si="16"/>
        <v>0</v>
      </c>
      <c r="AA88" s="437">
        <f t="shared" si="16"/>
        <v>0</v>
      </c>
      <c r="AB88" s="437">
        <f t="shared" si="16"/>
        <v>0</v>
      </c>
      <c r="AC88" s="437">
        <f t="shared" si="16"/>
        <v>0</v>
      </c>
      <c r="AD88" s="437">
        <f t="shared" si="16"/>
        <v>0</v>
      </c>
      <c r="AE88" s="437">
        <f t="shared" ref="AE88:AL88" si="17">AE87</f>
        <v>0</v>
      </c>
      <c r="AF88" s="437">
        <f t="shared" si="17"/>
        <v>0</v>
      </c>
      <c r="AG88" s="437">
        <f t="shared" si="17"/>
        <v>0</v>
      </c>
      <c r="AH88" s="437">
        <f t="shared" si="17"/>
        <v>0</v>
      </c>
      <c r="AI88" s="437">
        <f t="shared" si="17"/>
        <v>0</v>
      </c>
      <c r="AJ88" s="437">
        <f t="shared" si="17"/>
        <v>0</v>
      </c>
      <c r="AK88" s="437">
        <f t="shared" si="17"/>
        <v>0</v>
      </c>
      <c r="AL88" s="437">
        <f t="shared" si="17"/>
        <v>0</v>
      </c>
      <c r="AM88" s="323"/>
    </row>
    <row r="89" spans="1:39" s="309" customFormat="1" outlineLevel="1">
      <c r="A89" s="557"/>
      <c r="B89" s="350"/>
      <c r="C89" s="317"/>
      <c r="D89" s="317"/>
      <c r="E89" s="317"/>
      <c r="F89" s="317"/>
      <c r="G89" s="317"/>
      <c r="H89" s="317"/>
      <c r="I89" s="317"/>
      <c r="J89" s="317"/>
      <c r="K89" s="317"/>
      <c r="L89" s="317"/>
      <c r="M89" s="317"/>
      <c r="N89" s="317"/>
      <c r="O89" s="317"/>
      <c r="P89" s="317"/>
      <c r="Q89" s="317"/>
      <c r="R89" s="317"/>
      <c r="S89" s="317"/>
      <c r="T89" s="317"/>
      <c r="U89" s="317"/>
      <c r="V89" s="317"/>
      <c r="W89" s="317"/>
      <c r="X89" s="317"/>
      <c r="Y89" s="438"/>
      <c r="Z89" s="438"/>
      <c r="AA89" s="438"/>
      <c r="AB89" s="438"/>
      <c r="AC89" s="438"/>
      <c r="AD89" s="438"/>
      <c r="AE89" s="442"/>
      <c r="AF89" s="442"/>
      <c r="AG89" s="442"/>
      <c r="AH89" s="442"/>
      <c r="AI89" s="442"/>
      <c r="AJ89" s="442"/>
      <c r="AK89" s="442"/>
      <c r="AL89" s="442"/>
      <c r="AM89" s="339"/>
    </row>
    <row r="90" spans="1:39" ht="15.75" outlineLevel="1">
      <c r="B90" s="554" t="s">
        <v>509</v>
      </c>
      <c r="C90" s="346"/>
      <c r="D90" s="316"/>
      <c r="E90" s="315"/>
      <c r="F90" s="315"/>
      <c r="G90" s="315"/>
      <c r="H90" s="315"/>
      <c r="I90" s="315"/>
      <c r="J90" s="315"/>
      <c r="K90" s="315"/>
      <c r="L90" s="315"/>
      <c r="M90" s="315"/>
      <c r="N90" s="316"/>
      <c r="O90" s="315"/>
      <c r="P90" s="315"/>
      <c r="Q90" s="315"/>
      <c r="R90" s="315"/>
      <c r="S90" s="315"/>
      <c r="T90" s="315"/>
      <c r="U90" s="315"/>
      <c r="V90" s="315"/>
      <c r="W90" s="315"/>
      <c r="X90" s="315"/>
      <c r="Y90" s="440"/>
      <c r="Z90" s="440"/>
      <c r="AA90" s="440"/>
      <c r="AB90" s="440"/>
      <c r="AC90" s="440"/>
      <c r="AD90" s="440"/>
      <c r="AE90" s="440"/>
      <c r="AF90" s="440"/>
      <c r="AG90" s="440"/>
      <c r="AH90" s="440"/>
      <c r="AI90" s="440"/>
      <c r="AJ90" s="440"/>
      <c r="AK90" s="440"/>
      <c r="AL90" s="440"/>
      <c r="AM90" s="318"/>
    </row>
    <row r="91" spans="1:39" outlineLevel="1">
      <c r="A91" s="557">
        <v>17</v>
      </c>
      <c r="B91" s="555" t="s">
        <v>113</v>
      </c>
      <c r="C91" s="317" t="s">
        <v>25</v>
      </c>
      <c r="D91" s="321"/>
      <c r="E91" s="321"/>
      <c r="F91" s="321"/>
      <c r="G91" s="321"/>
      <c r="H91" s="321"/>
      <c r="I91" s="321"/>
      <c r="J91" s="321"/>
      <c r="K91" s="321"/>
      <c r="L91" s="321"/>
      <c r="M91" s="321"/>
      <c r="N91" s="321"/>
      <c r="O91" s="321"/>
      <c r="P91" s="321"/>
      <c r="Q91" s="321"/>
      <c r="R91" s="321"/>
      <c r="S91" s="321"/>
      <c r="T91" s="321"/>
      <c r="U91" s="321"/>
      <c r="V91" s="321"/>
      <c r="W91" s="321"/>
      <c r="X91" s="321"/>
      <c r="Y91" s="452"/>
      <c r="Z91" s="436"/>
      <c r="AA91" s="436"/>
      <c r="AB91" s="436"/>
      <c r="AC91" s="436"/>
      <c r="AD91" s="436"/>
      <c r="AE91" s="436"/>
      <c r="AF91" s="441"/>
      <c r="AG91" s="441"/>
      <c r="AH91" s="441"/>
      <c r="AI91" s="441"/>
      <c r="AJ91" s="441"/>
      <c r="AK91" s="441"/>
      <c r="AL91" s="441"/>
      <c r="AM91" s="322">
        <f>SUM(Y91:AL91)</f>
        <v>0</v>
      </c>
    </row>
    <row r="92" spans="1:39" outlineLevel="1">
      <c r="B92" s="320" t="s">
        <v>270</v>
      </c>
      <c r="C92" s="317" t="s">
        <v>164</v>
      </c>
      <c r="D92" s="321"/>
      <c r="E92" s="321"/>
      <c r="F92" s="321"/>
      <c r="G92" s="321"/>
      <c r="H92" s="321"/>
      <c r="I92" s="321"/>
      <c r="J92" s="321"/>
      <c r="K92" s="321"/>
      <c r="L92" s="321"/>
      <c r="M92" s="321"/>
      <c r="N92" s="321">
        <v>0</v>
      </c>
      <c r="O92" s="321"/>
      <c r="P92" s="321"/>
      <c r="Q92" s="321"/>
      <c r="R92" s="321"/>
      <c r="S92" s="321"/>
      <c r="T92" s="321"/>
      <c r="U92" s="321"/>
      <c r="V92" s="321"/>
      <c r="W92" s="321"/>
      <c r="X92" s="321"/>
      <c r="Y92" s="437">
        <f>Y91</f>
        <v>0</v>
      </c>
      <c r="Z92" s="437">
        <f t="shared" ref="Z92:AL92" si="18">Z91</f>
        <v>0</v>
      </c>
      <c r="AA92" s="437">
        <f t="shared" si="18"/>
        <v>0</v>
      </c>
      <c r="AB92" s="437">
        <f t="shared" si="18"/>
        <v>0</v>
      </c>
      <c r="AC92" s="437">
        <f t="shared" si="18"/>
        <v>0</v>
      </c>
      <c r="AD92" s="437">
        <f t="shared" si="18"/>
        <v>0</v>
      </c>
      <c r="AE92" s="437">
        <f t="shared" si="18"/>
        <v>0</v>
      </c>
      <c r="AF92" s="437">
        <f t="shared" si="18"/>
        <v>0</v>
      </c>
      <c r="AG92" s="437">
        <f t="shared" si="18"/>
        <v>0</v>
      </c>
      <c r="AH92" s="437">
        <f t="shared" si="18"/>
        <v>0</v>
      </c>
      <c r="AI92" s="437">
        <f t="shared" si="18"/>
        <v>0</v>
      </c>
      <c r="AJ92" s="437">
        <f t="shared" si="18"/>
        <v>0</v>
      </c>
      <c r="AK92" s="437">
        <f t="shared" si="18"/>
        <v>0</v>
      </c>
      <c r="AL92" s="437">
        <f t="shared" si="18"/>
        <v>0</v>
      </c>
      <c r="AM92" s="332"/>
    </row>
    <row r="93" spans="1:39" outlineLevel="1">
      <c r="B93" s="320"/>
      <c r="C93" s="317"/>
      <c r="D93" s="317"/>
      <c r="E93" s="317"/>
      <c r="F93" s="317"/>
      <c r="G93" s="317"/>
      <c r="H93" s="317"/>
      <c r="I93" s="317"/>
      <c r="J93" s="317"/>
      <c r="K93" s="317"/>
      <c r="L93" s="317"/>
      <c r="M93" s="317"/>
      <c r="N93" s="317"/>
      <c r="O93" s="317"/>
      <c r="P93" s="317"/>
      <c r="Q93" s="317"/>
      <c r="R93" s="317"/>
      <c r="S93" s="317"/>
      <c r="T93" s="317"/>
      <c r="U93" s="317"/>
      <c r="V93" s="317"/>
      <c r="W93" s="317"/>
      <c r="X93" s="317"/>
      <c r="Y93" s="448"/>
      <c r="Z93" s="451"/>
      <c r="AA93" s="451"/>
      <c r="AB93" s="451"/>
      <c r="AC93" s="451"/>
      <c r="AD93" s="451"/>
      <c r="AE93" s="451"/>
      <c r="AF93" s="451"/>
      <c r="AG93" s="451"/>
      <c r="AH93" s="451"/>
      <c r="AI93" s="451"/>
      <c r="AJ93" s="451"/>
      <c r="AK93" s="451"/>
      <c r="AL93" s="451"/>
      <c r="AM93" s="332"/>
    </row>
    <row r="94" spans="1:39" outlineLevel="1">
      <c r="A94" s="557">
        <v>18</v>
      </c>
      <c r="B94" s="555" t="s">
        <v>110</v>
      </c>
      <c r="C94" s="317" t="s">
        <v>25</v>
      </c>
      <c r="D94" s="321">
        <v>183513</v>
      </c>
      <c r="E94" s="321">
        <v>183513</v>
      </c>
      <c r="F94" s="321">
        <v>183513</v>
      </c>
      <c r="G94" s="321">
        <v>183513</v>
      </c>
      <c r="H94" s="321">
        <v>183513</v>
      </c>
      <c r="I94" s="321">
        <v>183513</v>
      </c>
      <c r="J94" s="321">
        <v>183513</v>
      </c>
      <c r="K94" s="321">
        <v>183513</v>
      </c>
      <c r="L94" s="321">
        <v>183513</v>
      </c>
      <c r="M94" s="321">
        <v>183513</v>
      </c>
      <c r="N94" s="321">
        <v>12</v>
      </c>
      <c r="O94" s="321">
        <v>14</v>
      </c>
      <c r="P94" s="321">
        <v>14</v>
      </c>
      <c r="Q94" s="321">
        <v>14</v>
      </c>
      <c r="R94" s="321">
        <v>14</v>
      </c>
      <c r="S94" s="321">
        <v>14</v>
      </c>
      <c r="T94" s="321">
        <v>14</v>
      </c>
      <c r="U94" s="321">
        <v>14</v>
      </c>
      <c r="V94" s="321">
        <v>14</v>
      </c>
      <c r="W94" s="321">
        <v>14</v>
      </c>
      <c r="X94" s="321">
        <v>14</v>
      </c>
      <c r="Y94" s="452"/>
      <c r="Z94" s="436"/>
      <c r="AA94" s="436"/>
      <c r="AB94" s="436">
        <v>1</v>
      </c>
      <c r="AC94" s="436"/>
      <c r="AD94" s="436"/>
      <c r="AE94" s="436"/>
      <c r="AF94" s="441"/>
      <c r="AG94" s="441"/>
      <c r="AH94" s="441"/>
      <c r="AI94" s="441"/>
      <c r="AJ94" s="441"/>
      <c r="AK94" s="441"/>
      <c r="AL94" s="441"/>
      <c r="AM94" s="322">
        <f>SUM(Y94:AL94)</f>
        <v>1</v>
      </c>
    </row>
    <row r="95" spans="1:39" outlineLevel="1">
      <c r="B95" s="320" t="s">
        <v>270</v>
      </c>
      <c r="C95" s="317" t="s">
        <v>164</v>
      </c>
      <c r="D95" s="321"/>
      <c r="E95" s="321"/>
      <c r="F95" s="321"/>
      <c r="G95" s="321"/>
      <c r="H95" s="321"/>
      <c r="I95" s="321"/>
      <c r="J95" s="321"/>
      <c r="K95" s="321"/>
      <c r="L95" s="321"/>
      <c r="M95" s="321"/>
      <c r="N95" s="321">
        <v>12</v>
      </c>
      <c r="O95" s="321"/>
      <c r="P95" s="321"/>
      <c r="Q95" s="321"/>
      <c r="R95" s="321"/>
      <c r="S95" s="321"/>
      <c r="T95" s="321"/>
      <c r="U95" s="321"/>
      <c r="V95" s="321"/>
      <c r="W95" s="321"/>
      <c r="X95" s="321"/>
      <c r="Y95" s="437">
        <f t="shared" ref="Y95:AL95" si="19">Y94</f>
        <v>0</v>
      </c>
      <c r="Z95" s="437">
        <f t="shared" si="19"/>
        <v>0</v>
      </c>
      <c r="AA95" s="437">
        <f t="shared" si="19"/>
        <v>0</v>
      </c>
      <c r="AB95" s="437">
        <f t="shared" si="19"/>
        <v>1</v>
      </c>
      <c r="AC95" s="437">
        <f t="shared" si="19"/>
        <v>0</v>
      </c>
      <c r="AD95" s="437">
        <f t="shared" si="19"/>
        <v>0</v>
      </c>
      <c r="AE95" s="437">
        <f t="shared" si="19"/>
        <v>0</v>
      </c>
      <c r="AF95" s="437">
        <f t="shared" si="19"/>
        <v>0</v>
      </c>
      <c r="AG95" s="437">
        <f t="shared" si="19"/>
        <v>0</v>
      </c>
      <c r="AH95" s="437">
        <f t="shared" si="19"/>
        <v>0</v>
      </c>
      <c r="AI95" s="437">
        <f t="shared" si="19"/>
        <v>0</v>
      </c>
      <c r="AJ95" s="437">
        <f t="shared" si="19"/>
        <v>0</v>
      </c>
      <c r="AK95" s="437">
        <f t="shared" si="19"/>
        <v>0</v>
      </c>
      <c r="AL95" s="437">
        <f t="shared" si="19"/>
        <v>0</v>
      </c>
      <c r="AM95" s="332"/>
    </row>
    <row r="96" spans="1:39" outlineLevel="1">
      <c r="B96" s="348"/>
      <c r="C96" s="317"/>
      <c r="D96" s="317"/>
      <c r="E96" s="317"/>
      <c r="F96" s="317"/>
      <c r="G96" s="317"/>
      <c r="H96" s="317"/>
      <c r="I96" s="317"/>
      <c r="J96" s="317"/>
      <c r="K96" s="317"/>
      <c r="L96" s="317"/>
      <c r="M96" s="317"/>
      <c r="N96" s="317"/>
      <c r="O96" s="317"/>
      <c r="P96" s="317"/>
      <c r="Q96" s="317"/>
      <c r="R96" s="317"/>
      <c r="S96" s="317"/>
      <c r="T96" s="317"/>
      <c r="U96" s="317"/>
      <c r="V96" s="317"/>
      <c r="W96" s="317"/>
      <c r="X96" s="317"/>
      <c r="Y96" s="449"/>
      <c r="Z96" s="450"/>
      <c r="AA96" s="450"/>
      <c r="AB96" s="450"/>
      <c r="AC96" s="450"/>
      <c r="AD96" s="450"/>
      <c r="AE96" s="450"/>
      <c r="AF96" s="450"/>
      <c r="AG96" s="450"/>
      <c r="AH96" s="450"/>
      <c r="AI96" s="450"/>
      <c r="AJ96" s="450"/>
      <c r="AK96" s="450"/>
      <c r="AL96" s="450"/>
      <c r="AM96" s="323"/>
    </row>
    <row r="97" spans="1:39" outlineLevel="1">
      <c r="A97" s="557">
        <v>19</v>
      </c>
      <c r="B97" s="555" t="s">
        <v>112</v>
      </c>
      <c r="C97" s="317" t="s">
        <v>25</v>
      </c>
      <c r="D97" s="321">
        <v>6899972</v>
      </c>
      <c r="E97" s="321"/>
      <c r="F97" s="321"/>
      <c r="G97" s="321"/>
      <c r="H97" s="321"/>
      <c r="I97" s="321"/>
      <c r="J97" s="321"/>
      <c r="K97" s="321"/>
      <c r="L97" s="321"/>
      <c r="M97" s="321"/>
      <c r="N97" s="321">
        <v>12</v>
      </c>
      <c r="O97" s="321">
        <v>499</v>
      </c>
      <c r="P97" s="321"/>
      <c r="Q97" s="321"/>
      <c r="R97" s="321"/>
      <c r="S97" s="321"/>
      <c r="T97" s="321"/>
      <c r="U97" s="321"/>
      <c r="V97" s="321"/>
      <c r="W97" s="321"/>
      <c r="X97" s="321"/>
      <c r="Y97" s="452"/>
      <c r="Z97" s="436"/>
      <c r="AA97" s="436">
        <v>0.5</v>
      </c>
      <c r="AB97" s="436">
        <v>0.5</v>
      </c>
      <c r="AC97" s="436"/>
      <c r="AD97" s="436"/>
      <c r="AE97" s="436"/>
      <c r="AF97" s="441"/>
      <c r="AG97" s="441"/>
      <c r="AH97" s="441"/>
      <c r="AI97" s="441"/>
      <c r="AJ97" s="441"/>
      <c r="AK97" s="441"/>
      <c r="AL97" s="441"/>
      <c r="AM97" s="322">
        <f>SUM(Y97:AL97)</f>
        <v>1</v>
      </c>
    </row>
    <row r="98" spans="1:39" outlineLevel="1">
      <c r="B98" s="320" t="s">
        <v>270</v>
      </c>
      <c r="C98" s="317" t="s">
        <v>164</v>
      </c>
      <c r="D98" s="321"/>
      <c r="E98" s="321"/>
      <c r="F98" s="321"/>
      <c r="G98" s="321"/>
      <c r="H98" s="321"/>
      <c r="I98" s="321"/>
      <c r="J98" s="321"/>
      <c r="K98" s="321"/>
      <c r="L98" s="321"/>
      <c r="M98" s="321"/>
      <c r="N98" s="321">
        <v>12</v>
      </c>
      <c r="O98" s="321"/>
      <c r="P98" s="321"/>
      <c r="Q98" s="321"/>
      <c r="R98" s="321"/>
      <c r="S98" s="321"/>
      <c r="T98" s="321"/>
      <c r="U98" s="321"/>
      <c r="V98" s="321"/>
      <c r="W98" s="321"/>
      <c r="X98" s="321"/>
      <c r="Y98" s="437">
        <f>Y97</f>
        <v>0</v>
      </c>
      <c r="Z98" s="437">
        <f t="shared" ref="Z98:AL98" si="20">Z97</f>
        <v>0</v>
      </c>
      <c r="AA98" s="437">
        <f t="shared" si="20"/>
        <v>0.5</v>
      </c>
      <c r="AB98" s="437">
        <f t="shared" si="20"/>
        <v>0.5</v>
      </c>
      <c r="AC98" s="437">
        <f t="shared" si="20"/>
        <v>0</v>
      </c>
      <c r="AD98" s="437">
        <f t="shared" si="20"/>
        <v>0</v>
      </c>
      <c r="AE98" s="437">
        <f t="shared" si="20"/>
        <v>0</v>
      </c>
      <c r="AF98" s="437">
        <f t="shared" si="20"/>
        <v>0</v>
      </c>
      <c r="AG98" s="437">
        <f t="shared" si="20"/>
        <v>0</v>
      </c>
      <c r="AH98" s="437">
        <f t="shared" si="20"/>
        <v>0</v>
      </c>
      <c r="AI98" s="437">
        <f t="shared" si="20"/>
        <v>0</v>
      </c>
      <c r="AJ98" s="437">
        <f t="shared" si="20"/>
        <v>0</v>
      </c>
      <c r="AK98" s="437">
        <f t="shared" si="20"/>
        <v>0</v>
      </c>
      <c r="AL98" s="437">
        <f t="shared" si="20"/>
        <v>0</v>
      </c>
      <c r="AM98" s="323"/>
    </row>
    <row r="99" spans="1:39" outlineLevel="1">
      <c r="B99" s="348"/>
      <c r="C99" s="317"/>
      <c r="D99" s="317"/>
      <c r="E99" s="317"/>
      <c r="F99" s="317"/>
      <c r="G99" s="317"/>
      <c r="H99" s="317"/>
      <c r="I99" s="317"/>
      <c r="J99" s="317"/>
      <c r="K99" s="317"/>
      <c r="L99" s="317"/>
      <c r="M99" s="317"/>
      <c r="N99" s="317"/>
      <c r="O99" s="317"/>
      <c r="P99" s="317"/>
      <c r="Q99" s="317"/>
      <c r="R99" s="317"/>
      <c r="S99" s="317"/>
      <c r="T99" s="317"/>
      <c r="U99" s="317"/>
      <c r="V99" s="317"/>
      <c r="W99" s="317"/>
      <c r="X99" s="317"/>
      <c r="Y99" s="438"/>
      <c r="Z99" s="438"/>
      <c r="AA99" s="438"/>
      <c r="AB99" s="438"/>
      <c r="AC99" s="438"/>
      <c r="AD99" s="438"/>
      <c r="AE99" s="438"/>
      <c r="AF99" s="438"/>
      <c r="AG99" s="438"/>
      <c r="AH99" s="438"/>
      <c r="AI99" s="438"/>
      <c r="AJ99" s="438"/>
      <c r="AK99" s="438"/>
      <c r="AL99" s="438"/>
      <c r="AM99" s="332"/>
    </row>
    <row r="100" spans="1:39" outlineLevel="1">
      <c r="A100" s="557">
        <v>20</v>
      </c>
      <c r="B100" s="555" t="s">
        <v>111</v>
      </c>
      <c r="C100" s="317" t="s">
        <v>25</v>
      </c>
      <c r="D100" s="321"/>
      <c r="E100" s="321"/>
      <c r="F100" s="321"/>
      <c r="G100" s="321"/>
      <c r="H100" s="321"/>
      <c r="I100" s="321"/>
      <c r="J100" s="321"/>
      <c r="K100" s="321"/>
      <c r="L100" s="321"/>
      <c r="M100" s="321"/>
      <c r="N100" s="321">
        <v>0</v>
      </c>
      <c r="O100" s="321"/>
      <c r="P100" s="321"/>
      <c r="Q100" s="321"/>
      <c r="R100" s="321"/>
      <c r="S100" s="321"/>
      <c r="T100" s="321"/>
      <c r="U100" s="321"/>
      <c r="V100" s="321"/>
      <c r="W100" s="321"/>
      <c r="X100" s="321"/>
      <c r="Y100" s="452"/>
      <c r="Z100" s="436"/>
      <c r="AA100" s="436"/>
      <c r="AB100" s="436"/>
      <c r="AC100" s="436"/>
      <c r="AD100" s="436"/>
      <c r="AE100" s="436"/>
      <c r="AF100" s="441"/>
      <c r="AG100" s="441"/>
      <c r="AH100" s="441"/>
      <c r="AI100" s="441"/>
      <c r="AJ100" s="441"/>
      <c r="AK100" s="441"/>
      <c r="AL100" s="441"/>
      <c r="AM100" s="322">
        <f>SUM(Y100:AL100)</f>
        <v>0</v>
      </c>
    </row>
    <row r="101" spans="1:39" outlineLevel="1">
      <c r="B101" s="320" t="s">
        <v>270</v>
      </c>
      <c r="C101" s="317" t="s">
        <v>164</v>
      </c>
      <c r="D101" s="321"/>
      <c r="E101" s="321"/>
      <c r="F101" s="321"/>
      <c r="G101" s="321"/>
      <c r="H101" s="321"/>
      <c r="I101" s="321"/>
      <c r="J101" s="321"/>
      <c r="K101" s="321"/>
      <c r="L101" s="321"/>
      <c r="M101" s="321"/>
      <c r="N101" s="321">
        <v>0</v>
      </c>
      <c r="O101" s="321"/>
      <c r="P101" s="321"/>
      <c r="Q101" s="321"/>
      <c r="R101" s="321"/>
      <c r="S101" s="321"/>
      <c r="T101" s="321"/>
      <c r="U101" s="321"/>
      <c r="V101" s="321"/>
      <c r="W101" s="321"/>
      <c r="X101" s="321"/>
      <c r="Y101" s="437">
        <f t="shared" ref="Y101:AL101" si="21">Y100</f>
        <v>0</v>
      </c>
      <c r="Z101" s="437">
        <f t="shared" si="21"/>
        <v>0</v>
      </c>
      <c r="AA101" s="437">
        <f t="shared" si="21"/>
        <v>0</v>
      </c>
      <c r="AB101" s="437">
        <f t="shared" si="21"/>
        <v>0</v>
      </c>
      <c r="AC101" s="437">
        <f t="shared" si="21"/>
        <v>0</v>
      </c>
      <c r="AD101" s="437">
        <f t="shared" si="21"/>
        <v>0</v>
      </c>
      <c r="AE101" s="437">
        <f t="shared" si="21"/>
        <v>0</v>
      </c>
      <c r="AF101" s="437">
        <f t="shared" si="21"/>
        <v>0</v>
      </c>
      <c r="AG101" s="437">
        <f t="shared" si="21"/>
        <v>0</v>
      </c>
      <c r="AH101" s="437">
        <f t="shared" si="21"/>
        <v>0</v>
      </c>
      <c r="AI101" s="437">
        <f t="shared" si="21"/>
        <v>0</v>
      </c>
      <c r="AJ101" s="437">
        <f t="shared" si="21"/>
        <v>0</v>
      </c>
      <c r="AK101" s="437">
        <f t="shared" si="21"/>
        <v>0</v>
      </c>
      <c r="AL101" s="437">
        <f t="shared" si="21"/>
        <v>0</v>
      </c>
      <c r="AM101" s="332"/>
    </row>
    <row r="102" spans="1:39" ht="15.75" outlineLevel="1">
      <c r="B102" s="349"/>
      <c r="C102" s="326"/>
      <c r="D102" s="317"/>
      <c r="E102" s="317"/>
      <c r="F102" s="317"/>
      <c r="G102" s="317"/>
      <c r="H102" s="317"/>
      <c r="I102" s="317"/>
      <c r="J102" s="317"/>
      <c r="K102" s="317"/>
      <c r="L102" s="317"/>
      <c r="M102" s="317"/>
      <c r="N102" s="326"/>
      <c r="O102" s="317"/>
      <c r="P102" s="317"/>
      <c r="Q102" s="317"/>
      <c r="R102" s="317"/>
      <c r="S102" s="317"/>
      <c r="T102" s="317"/>
      <c r="U102" s="317"/>
      <c r="V102" s="317"/>
      <c r="W102" s="317"/>
      <c r="X102" s="317"/>
      <c r="Y102" s="438"/>
      <c r="Z102" s="438"/>
      <c r="AA102" s="438"/>
      <c r="AB102" s="438"/>
      <c r="AC102" s="438"/>
      <c r="AD102" s="438"/>
      <c r="AE102" s="438"/>
      <c r="AF102" s="438"/>
      <c r="AG102" s="438"/>
      <c r="AH102" s="438"/>
      <c r="AI102" s="438"/>
      <c r="AJ102" s="438"/>
      <c r="AK102" s="438"/>
      <c r="AL102" s="438"/>
      <c r="AM102" s="332"/>
    </row>
    <row r="103" spans="1:39" ht="15.75" outlineLevel="1">
      <c r="B103" s="553" t="s">
        <v>516</v>
      </c>
      <c r="C103" s="317"/>
      <c r="D103" s="317"/>
      <c r="E103" s="317"/>
      <c r="F103" s="317"/>
      <c r="G103" s="317"/>
      <c r="H103" s="317"/>
      <c r="I103" s="317"/>
      <c r="J103" s="317"/>
      <c r="K103" s="317"/>
      <c r="L103" s="317"/>
      <c r="M103" s="317"/>
      <c r="N103" s="317"/>
      <c r="O103" s="317"/>
      <c r="P103" s="317"/>
      <c r="Q103" s="317"/>
      <c r="R103" s="317"/>
      <c r="S103" s="317"/>
      <c r="T103" s="317"/>
      <c r="U103" s="317"/>
      <c r="V103" s="317"/>
      <c r="W103" s="317"/>
      <c r="X103" s="317"/>
      <c r="Y103" s="448"/>
      <c r="Z103" s="451"/>
      <c r="AA103" s="451"/>
      <c r="AB103" s="451"/>
      <c r="AC103" s="451"/>
      <c r="AD103" s="451"/>
      <c r="AE103" s="451"/>
      <c r="AF103" s="451"/>
      <c r="AG103" s="451"/>
      <c r="AH103" s="451"/>
      <c r="AI103" s="451"/>
      <c r="AJ103" s="451"/>
      <c r="AK103" s="451"/>
      <c r="AL103" s="451"/>
      <c r="AM103" s="332"/>
    </row>
    <row r="104" spans="1:39" ht="15.75" outlineLevel="1">
      <c r="B104" s="314" t="s">
        <v>512</v>
      </c>
      <c r="C104" s="317"/>
      <c r="D104" s="317"/>
      <c r="E104" s="317"/>
      <c r="F104" s="317"/>
      <c r="G104" s="317"/>
      <c r="H104" s="317"/>
      <c r="I104" s="317"/>
      <c r="J104" s="317"/>
      <c r="K104" s="317"/>
      <c r="L104" s="317"/>
      <c r="M104" s="317"/>
      <c r="N104" s="317"/>
      <c r="O104" s="317"/>
      <c r="P104" s="317"/>
      <c r="Q104" s="317"/>
      <c r="R104" s="317"/>
      <c r="S104" s="317"/>
      <c r="T104" s="317"/>
      <c r="U104" s="317"/>
      <c r="V104" s="317"/>
      <c r="W104" s="317"/>
      <c r="X104" s="317"/>
      <c r="Y104" s="448"/>
      <c r="Z104" s="451"/>
      <c r="AA104" s="451"/>
      <c r="AB104" s="451"/>
      <c r="AC104" s="451"/>
      <c r="AD104" s="451"/>
      <c r="AE104" s="451"/>
      <c r="AF104" s="451"/>
      <c r="AG104" s="451"/>
      <c r="AH104" s="451"/>
      <c r="AI104" s="451"/>
      <c r="AJ104" s="451"/>
      <c r="AK104" s="451"/>
      <c r="AL104" s="451"/>
      <c r="AM104" s="332"/>
    </row>
    <row r="105" spans="1:39" outlineLevel="1">
      <c r="A105" s="557">
        <v>21</v>
      </c>
      <c r="B105" s="555" t="s">
        <v>114</v>
      </c>
      <c r="C105" s="317" t="s">
        <v>25</v>
      </c>
      <c r="D105" s="321"/>
      <c r="E105" s="321"/>
      <c r="F105" s="321"/>
      <c r="G105" s="321"/>
      <c r="H105" s="321"/>
      <c r="I105" s="321"/>
      <c r="J105" s="321"/>
      <c r="K105" s="321"/>
      <c r="L105" s="321"/>
      <c r="M105" s="321"/>
      <c r="N105" s="317"/>
      <c r="O105" s="321"/>
      <c r="P105" s="321"/>
      <c r="Q105" s="321"/>
      <c r="R105" s="321"/>
      <c r="S105" s="321"/>
      <c r="T105" s="321"/>
      <c r="U105" s="321"/>
      <c r="V105" s="321"/>
      <c r="W105" s="321"/>
      <c r="X105" s="321"/>
      <c r="Y105" s="568"/>
      <c r="Z105" s="436"/>
      <c r="AA105" s="436"/>
      <c r="AB105" s="436"/>
      <c r="AC105" s="436"/>
      <c r="AD105" s="436"/>
      <c r="AE105" s="436"/>
      <c r="AF105" s="436"/>
      <c r="AG105" s="436"/>
      <c r="AH105" s="436"/>
      <c r="AI105" s="436"/>
      <c r="AJ105" s="436"/>
      <c r="AK105" s="436"/>
      <c r="AL105" s="436"/>
      <c r="AM105" s="322">
        <f>SUM(Y105:AL105)</f>
        <v>0</v>
      </c>
    </row>
    <row r="106" spans="1:39" outlineLevel="1">
      <c r="B106" s="320" t="s">
        <v>270</v>
      </c>
      <c r="C106" s="317" t="s">
        <v>164</v>
      </c>
      <c r="D106" s="321"/>
      <c r="E106" s="321"/>
      <c r="F106" s="321"/>
      <c r="G106" s="321"/>
      <c r="H106" s="321"/>
      <c r="I106" s="321"/>
      <c r="J106" s="321"/>
      <c r="K106" s="321"/>
      <c r="L106" s="321"/>
      <c r="M106" s="321"/>
      <c r="N106" s="317"/>
      <c r="O106" s="321"/>
      <c r="P106" s="321"/>
      <c r="Q106" s="321"/>
      <c r="R106" s="321"/>
      <c r="S106" s="321"/>
      <c r="T106" s="321"/>
      <c r="U106" s="321"/>
      <c r="V106" s="321"/>
      <c r="W106" s="321"/>
      <c r="X106" s="321"/>
      <c r="Y106" s="437">
        <f t="shared" ref="Y106:AL106" si="22">Y105</f>
        <v>0</v>
      </c>
      <c r="Z106" s="437">
        <f t="shared" si="22"/>
        <v>0</v>
      </c>
      <c r="AA106" s="437">
        <f t="shared" si="22"/>
        <v>0</v>
      </c>
      <c r="AB106" s="437">
        <f t="shared" si="22"/>
        <v>0</v>
      </c>
      <c r="AC106" s="437">
        <f t="shared" si="22"/>
        <v>0</v>
      </c>
      <c r="AD106" s="437">
        <f t="shared" si="22"/>
        <v>0</v>
      </c>
      <c r="AE106" s="437">
        <f t="shared" si="22"/>
        <v>0</v>
      </c>
      <c r="AF106" s="437">
        <f t="shared" si="22"/>
        <v>0</v>
      </c>
      <c r="AG106" s="437">
        <f t="shared" si="22"/>
        <v>0</v>
      </c>
      <c r="AH106" s="437">
        <f t="shared" si="22"/>
        <v>0</v>
      </c>
      <c r="AI106" s="437">
        <f t="shared" si="22"/>
        <v>0</v>
      </c>
      <c r="AJ106" s="437">
        <f t="shared" si="22"/>
        <v>0</v>
      </c>
      <c r="AK106" s="437">
        <f t="shared" si="22"/>
        <v>0</v>
      </c>
      <c r="AL106" s="437">
        <f t="shared" si="22"/>
        <v>0</v>
      </c>
      <c r="AM106" s="332"/>
    </row>
    <row r="107" spans="1:39" outlineLevel="1">
      <c r="B107" s="320"/>
      <c r="C107" s="317"/>
      <c r="D107" s="317"/>
      <c r="E107" s="317"/>
      <c r="F107" s="317"/>
      <c r="G107" s="317"/>
      <c r="H107" s="317"/>
      <c r="I107" s="317"/>
      <c r="J107" s="317"/>
      <c r="K107" s="317"/>
      <c r="L107" s="317"/>
      <c r="M107" s="317"/>
      <c r="N107" s="317"/>
      <c r="O107" s="317"/>
      <c r="P107" s="317"/>
      <c r="Q107" s="317"/>
      <c r="R107" s="317"/>
      <c r="S107" s="317"/>
      <c r="T107" s="317"/>
      <c r="U107" s="317"/>
      <c r="V107" s="317"/>
      <c r="W107" s="317"/>
      <c r="X107" s="317"/>
      <c r="Y107" s="448"/>
      <c r="Z107" s="451"/>
      <c r="AA107" s="451"/>
      <c r="AB107" s="451"/>
      <c r="AC107" s="451"/>
      <c r="AD107" s="451"/>
      <c r="AE107" s="451"/>
      <c r="AF107" s="451"/>
      <c r="AG107" s="451"/>
      <c r="AH107" s="451"/>
      <c r="AI107" s="451"/>
      <c r="AJ107" s="451"/>
      <c r="AK107" s="451"/>
      <c r="AL107" s="451"/>
      <c r="AM107" s="332"/>
    </row>
    <row r="108" spans="1:39" ht="30" outlineLevel="1">
      <c r="A108" s="557">
        <v>22</v>
      </c>
      <c r="B108" s="555" t="s">
        <v>115</v>
      </c>
      <c r="C108" s="317" t="s">
        <v>25</v>
      </c>
      <c r="D108" s="321"/>
      <c r="E108" s="321"/>
      <c r="F108" s="321"/>
      <c r="G108" s="321"/>
      <c r="H108" s="321"/>
      <c r="I108" s="321"/>
      <c r="J108" s="321"/>
      <c r="K108" s="321"/>
      <c r="L108" s="321"/>
      <c r="M108" s="321"/>
      <c r="N108" s="317"/>
      <c r="O108" s="321"/>
      <c r="P108" s="321"/>
      <c r="Q108" s="321"/>
      <c r="R108" s="321"/>
      <c r="S108" s="321"/>
      <c r="T108" s="321"/>
      <c r="U108" s="321"/>
      <c r="V108" s="321"/>
      <c r="W108" s="321"/>
      <c r="X108" s="321"/>
      <c r="Y108" s="568"/>
      <c r="Z108" s="436"/>
      <c r="AA108" s="436"/>
      <c r="AB108" s="436"/>
      <c r="AC108" s="436"/>
      <c r="AD108" s="436"/>
      <c r="AE108" s="436"/>
      <c r="AF108" s="436"/>
      <c r="AG108" s="436"/>
      <c r="AH108" s="436"/>
      <c r="AI108" s="436"/>
      <c r="AJ108" s="436"/>
      <c r="AK108" s="436"/>
      <c r="AL108" s="436"/>
      <c r="AM108" s="322">
        <f>SUM(Y108:AL108)</f>
        <v>0</v>
      </c>
    </row>
    <row r="109" spans="1:39" outlineLevel="1">
      <c r="B109" s="320" t="s">
        <v>270</v>
      </c>
      <c r="C109" s="317" t="s">
        <v>164</v>
      </c>
      <c r="D109" s="321"/>
      <c r="E109" s="321"/>
      <c r="F109" s="321"/>
      <c r="G109" s="321"/>
      <c r="H109" s="321"/>
      <c r="I109" s="321"/>
      <c r="J109" s="321"/>
      <c r="K109" s="321"/>
      <c r="L109" s="321"/>
      <c r="M109" s="321"/>
      <c r="N109" s="317"/>
      <c r="O109" s="321"/>
      <c r="P109" s="321"/>
      <c r="Q109" s="321"/>
      <c r="R109" s="321"/>
      <c r="S109" s="321"/>
      <c r="T109" s="321"/>
      <c r="U109" s="321"/>
      <c r="V109" s="321"/>
      <c r="W109" s="321"/>
      <c r="X109" s="321"/>
      <c r="Y109" s="437">
        <f t="shared" ref="Y109:AL109" si="23">Y108</f>
        <v>0</v>
      </c>
      <c r="Z109" s="437">
        <f t="shared" si="23"/>
        <v>0</v>
      </c>
      <c r="AA109" s="437">
        <f t="shared" si="23"/>
        <v>0</v>
      </c>
      <c r="AB109" s="437">
        <f t="shared" si="23"/>
        <v>0</v>
      </c>
      <c r="AC109" s="437">
        <f t="shared" si="23"/>
        <v>0</v>
      </c>
      <c r="AD109" s="437">
        <f t="shared" si="23"/>
        <v>0</v>
      </c>
      <c r="AE109" s="437">
        <f t="shared" si="23"/>
        <v>0</v>
      </c>
      <c r="AF109" s="437">
        <f t="shared" si="23"/>
        <v>0</v>
      </c>
      <c r="AG109" s="437">
        <f t="shared" si="23"/>
        <v>0</v>
      </c>
      <c r="AH109" s="437">
        <f t="shared" si="23"/>
        <v>0</v>
      </c>
      <c r="AI109" s="437">
        <f t="shared" si="23"/>
        <v>0</v>
      </c>
      <c r="AJ109" s="437">
        <f t="shared" si="23"/>
        <v>0</v>
      </c>
      <c r="AK109" s="437">
        <f t="shared" si="23"/>
        <v>0</v>
      </c>
      <c r="AL109" s="437">
        <f t="shared" si="23"/>
        <v>0</v>
      </c>
      <c r="AM109" s="332"/>
    </row>
    <row r="110" spans="1:39" outlineLevel="1">
      <c r="B110" s="320"/>
      <c r="C110" s="317"/>
      <c r="D110" s="317"/>
      <c r="E110" s="317"/>
      <c r="F110" s="317"/>
      <c r="G110" s="317"/>
      <c r="H110" s="317"/>
      <c r="I110" s="317"/>
      <c r="J110" s="317"/>
      <c r="K110" s="317"/>
      <c r="L110" s="317"/>
      <c r="M110" s="317"/>
      <c r="N110" s="317"/>
      <c r="O110" s="317"/>
      <c r="P110" s="317"/>
      <c r="Q110" s="317"/>
      <c r="R110" s="317"/>
      <c r="S110" s="317"/>
      <c r="T110" s="317"/>
      <c r="U110" s="317"/>
      <c r="V110" s="317"/>
      <c r="W110" s="317"/>
      <c r="X110" s="317"/>
      <c r="Y110" s="448"/>
      <c r="Z110" s="451"/>
      <c r="AA110" s="451"/>
      <c r="AB110" s="451"/>
      <c r="AC110" s="451"/>
      <c r="AD110" s="451"/>
      <c r="AE110" s="451"/>
      <c r="AF110" s="451"/>
      <c r="AG110" s="451"/>
      <c r="AH110" s="451"/>
      <c r="AI110" s="451"/>
      <c r="AJ110" s="451"/>
      <c r="AK110" s="451"/>
      <c r="AL110" s="451"/>
      <c r="AM110" s="332"/>
    </row>
    <row r="111" spans="1:39" ht="30" outlineLevel="1">
      <c r="A111" s="557">
        <v>23</v>
      </c>
      <c r="B111" s="555" t="s">
        <v>116</v>
      </c>
      <c r="C111" s="317" t="s">
        <v>25</v>
      </c>
      <c r="D111" s="321"/>
      <c r="E111" s="321"/>
      <c r="F111" s="321"/>
      <c r="G111" s="321"/>
      <c r="H111" s="321"/>
      <c r="I111" s="321"/>
      <c r="J111" s="321"/>
      <c r="K111" s="321"/>
      <c r="L111" s="321"/>
      <c r="M111" s="321"/>
      <c r="N111" s="317"/>
      <c r="O111" s="321"/>
      <c r="P111" s="321"/>
      <c r="Q111" s="321"/>
      <c r="R111" s="321"/>
      <c r="S111" s="321"/>
      <c r="T111" s="321"/>
      <c r="U111" s="321"/>
      <c r="V111" s="321"/>
      <c r="W111" s="321"/>
      <c r="X111" s="321"/>
      <c r="Y111" s="436"/>
      <c r="Z111" s="436"/>
      <c r="AA111" s="436"/>
      <c r="AB111" s="436"/>
      <c r="AC111" s="436"/>
      <c r="AD111" s="436"/>
      <c r="AE111" s="436"/>
      <c r="AF111" s="436"/>
      <c r="AG111" s="436"/>
      <c r="AH111" s="436"/>
      <c r="AI111" s="436"/>
      <c r="AJ111" s="436"/>
      <c r="AK111" s="436"/>
      <c r="AL111" s="436"/>
      <c r="AM111" s="322">
        <f>SUM(Y111:AL111)</f>
        <v>0</v>
      </c>
    </row>
    <row r="112" spans="1:39" outlineLevel="1">
      <c r="B112" s="320" t="s">
        <v>270</v>
      </c>
      <c r="C112" s="317" t="s">
        <v>164</v>
      </c>
      <c r="D112" s="321"/>
      <c r="E112" s="321"/>
      <c r="F112" s="321"/>
      <c r="G112" s="321"/>
      <c r="H112" s="321"/>
      <c r="I112" s="321"/>
      <c r="J112" s="321"/>
      <c r="K112" s="321"/>
      <c r="L112" s="321"/>
      <c r="M112" s="321"/>
      <c r="N112" s="317"/>
      <c r="O112" s="321"/>
      <c r="P112" s="321"/>
      <c r="Q112" s="321"/>
      <c r="R112" s="321"/>
      <c r="S112" s="321"/>
      <c r="T112" s="321"/>
      <c r="U112" s="321"/>
      <c r="V112" s="321"/>
      <c r="W112" s="321"/>
      <c r="X112" s="321"/>
      <c r="Y112" s="437">
        <f t="shared" ref="Y112:AL112" si="24">Y111</f>
        <v>0</v>
      </c>
      <c r="Z112" s="437">
        <f t="shared" si="24"/>
        <v>0</v>
      </c>
      <c r="AA112" s="437">
        <f t="shared" si="24"/>
        <v>0</v>
      </c>
      <c r="AB112" s="437">
        <f t="shared" si="24"/>
        <v>0</v>
      </c>
      <c r="AC112" s="437">
        <f t="shared" si="24"/>
        <v>0</v>
      </c>
      <c r="AD112" s="437">
        <f t="shared" si="24"/>
        <v>0</v>
      </c>
      <c r="AE112" s="437">
        <f t="shared" si="24"/>
        <v>0</v>
      </c>
      <c r="AF112" s="437">
        <f t="shared" si="24"/>
        <v>0</v>
      </c>
      <c r="AG112" s="437">
        <f t="shared" si="24"/>
        <v>0</v>
      </c>
      <c r="AH112" s="437">
        <f t="shared" si="24"/>
        <v>0</v>
      </c>
      <c r="AI112" s="437">
        <f t="shared" si="24"/>
        <v>0</v>
      </c>
      <c r="AJ112" s="437">
        <f t="shared" si="24"/>
        <v>0</v>
      </c>
      <c r="AK112" s="437">
        <f t="shared" si="24"/>
        <v>0</v>
      </c>
      <c r="AL112" s="437">
        <f t="shared" si="24"/>
        <v>0</v>
      </c>
      <c r="AM112" s="332"/>
    </row>
    <row r="113" spans="1:39" outlineLevel="1">
      <c r="B113" s="348"/>
      <c r="C113" s="317"/>
      <c r="D113" s="317"/>
      <c r="E113" s="317"/>
      <c r="F113" s="317"/>
      <c r="G113" s="317"/>
      <c r="H113" s="317"/>
      <c r="I113" s="317"/>
      <c r="J113" s="317"/>
      <c r="K113" s="317"/>
      <c r="L113" s="317"/>
      <c r="M113" s="317"/>
      <c r="N113" s="317"/>
      <c r="O113" s="317"/>
      <c r="P113" s="317"/>
      <c r="Q113" s="317"/>
      <c r="R113" s="317"/>
      <c r="S113" s="317"/>
      <c r="T113" s="317"/>
      <c r="U113" s="317"/>
      <c r="V113" s="317"/>
      <c r="W113" s="317"/>
      <c r="X113" s="317"/>
      <c r="Y113" s="448"/>
      <c r="Z113" s="451"/>
      <c r="AA113" s="451"/>
      <c r="AB113" s="451"/>
      <c r="AC113" s="451"/>
      <c r="AD113" s="451"/>
      <c r="AE113" s="451"/>
      <c r="AF113" s="451"/>
      <c r="AG113" s="451"/>
      <c r="AH113" s="451"/>
      <c r="AI113" s="451"/>
      <c r="AJ113" s="451"/>
      <c r="AK113" s="451"/>
      <c r="AL113" s="451"/>
      <c r="AM113" s="332"/>
    </row>
    <row r="114" spans="1:39" ht="30" outlineLevel="1">
      <c r="A114" s="557">
        <v>24</v>
      </c>
      <c r="B114" s="555" t="s">
        <v>117</v>
      </c>
      <c r="C114" s="317" t="s">
        <v>25</v>
      </c>
      <c r="D114" s="321"/>
      <c r="E114" s="321"/>
      <c r="F114" s="321"/>
      <c r="G114" s="321"/>
      <c r="H114" s="321"/>
      <c r="I114" s="321"/>
      <c r="J114" s="321"/>
      <c r="K114" s="321"/>
      <c r="L114" s="321"/>
      <c r="M114" s="321"/>
      <c r="N114" s="317"/>
      <c r="O114" s="321"/>
      <c r="P114" s="321"/>
      <c r="Q114" s="321"/>
      <c r="R114" s="321"/>
      <c r="S114" s="321"/>
      <c r="T114" s="321"/>
      <c r="U114" s="321"/>
      <c r="V114" s="321"/>
      <c r="W114" s="321"/>
      <c r="X114" s="321"/>
      <c r="Y114" s="436"/>
      <c r="Z114" s="436"/>
      <c r="AA114" s="436"/>
      <c r="AB114" s="436"/>
      <c r="AC114" s="436"/>
      <c r="AD114" s="436"/>
      <c r="AE114" s="436"/>
      <c r="AF114" s="436"/>
      <c r="AG114" s="436"/>
      <c r="AH114" s="436"/>
      <c r="AI114" s="436"/>
      <c r="AJ114" s="436"/>
      <c r="AK114" s="436"/>
      <c r="AL114" s="436"/>
      <c r="AM114" s="322">
        <f>SUM(Y114:AL114)</f>
        <v>0</v>
      </c>
    </row>
    <row r="115" spans="1:39" outlineLevel="1">
      <c r="B115" s="320" t="s">
        <v>270</v>
      </c>
      <c r="C115" s="317" t="s">
        <v>164</v>
      </c>
      <c r="D115" s="321"/>
      <c r="E115" s="321"/>
      <c r="F115" s="321"/>
      <c r="G115" s="321"/>
      <c r="H115" s="321"/>
      <c r="I115" s="321"/>
      <c r="J115" s="321"/>
      <c r="K115" s="321"/>
      <c r="L115" s="321"/>
      <c r="M115" s="321"/>
      <c r="N115" s="317"/>
      <c r="O115" s="321"/>
      <c r="P115" s="321"/>
      <c r="Q115" s="321"/>
      <c r="R115" s="321"/>
      <c r="S115" s="321"/>
      <c r="T115" s="321"/>
      <c r="U115" s="321"/>
      <c r="V115" s="321"/>
      <c r="W115" s="321"/>
      <c r="X115" s="321"/>
      <c r="Y115" s="437">
        <f t="shared" ref="Y115:AL115" si="25">Y114</f>
        <v>0</v>
      </c>
      <c r="Z115" s="437">
        <f t="shared" si="25"/>
        <v>0</v>
      </c>
      <c r="AA115" s="437">
        <f t="shared" si="25"/>
        <v>0</v>
      </c>
      <c r="AB115" s="437">
        <f t="shared" si="25"/>
        <v>0</v>
      </c>
      <c r="AC115" s="437">
        <f t="shared" si="25"/>
        <v>0</v>
      </c>
      <c r="AD115" s="437">
        <f t="shared" si="25"/>
        <v>0</v>
      </c>
      <c r="AE115" s="437">
        <f t="shared" si="25"/>
        <v>0</v>
      </c>
      <c r="AF115" s="437">
        <f t="shared" si="25"/>
        <v>0</v>
      </c>
      <c r="AG115" s="437">
        <f t="shared" si="25"/>
        <v>0</v>
      </c>
      <c r="AH115" s="437">
        <f t="shared" si="25"/>
        <v>0</v>
      </c>
      <c r="AI115" s="437">
        <f t="shared" si="25"/>
        <v>0</v>
      </c>
      <c r="AJ115" s="437">
        <f t="shared" si="25"/>
        <v>0</v>
      </c>
      <c r="AK115" s="437">
        <f t="shared" si="25"/>
        <v>0</v>
      </c>
      <c r="AL115" s="437">
        <f t="shared" si="25"/>
        <v>0</v>
      </c>
      <c r="AM115" s="332"/>
    </row>
    <row r="116" spans="1:39" outlineLevel="1">
      <c r="B116" s="320"/>
      <c r="C116" s="317"/>
      <c r="D116" s="317"/>
      <c r="E116" s="317"/>
      <c r="F116" s="317"/>
      <c r="G116" s="317"/>
      <c r="H116" s="317"/>
      <c r="I116" s="317"/>
      <c r="J116" s="317"/>
      <c r="K116" s="317"/>
      <c r="L116" s="317"/>
      <c r="M116" s="317"/>
      <c r="N116" s="317"/>
      <c r="O116" s="317"/>
      <c r="P116" s="317"/>
      <c r="Q116" s="317"/>
      <c r="R116" s="317"/>
      <c r="S116" s="317"/>
      <c r="T116" s="317"/>
      <c r="U116" s="317"/>
      <c r="V116" s="317"/>
      <c r="W116" s="317"/>
      <c r="X116" s="317"/>
      <c r="Y116" s="438"/>
      <c r="Z116" s="451"/>
      <c r="AA116" s="451"/>
      <c r="AB116" s="451"/>
      <c r="AC116" s="451"/>
      <c r="AD116" s="451"/>
      <c r="AE116" s="451"/>
      <c r="AF116" s="451"/>
      <c r="AG116" s="451"/>
      <c r="AH116" s="451"/>
      <c r="AI116" s="451"/>
      <c r="AJ116" s="451"/>
      <c r="AK116" s="451"/>
      <c r="AL116" s="451"/>
      <c r="AM116" s="332"/>
    </row>
    <row r="117" spans="1:39" ht="15.75" outlineLevel="1">
      <c r="B117" s="314" t="s">
        <v>513</v>
      </c>
      <c r="C117" s="317"/>
      <c r="D117" s="317"/>
      <c r="E117" s="317"/>
      <c r="F117" s="317"/>
      <c r="G117" s="317"/>
      <c r="H117" s="317"/>
      <c r="I117" s="317"/>
      <c r="J117" s="317"/>
      <c r="K117" s="317"/>
      <c r="L117" s="317"/>
      <c r="M117" s="317"/>
      <c r="N117" s="317"/>
      <c r="O117" s="317"/>
      <c r="P117" s="317"/>
      <c r="Q117" s="317"/>
      <c r="R117" s="317"/>
      <c r="S117" s="317"/>
      <c r="T117" s="317"/>
      <c r="U117" s="317"/>
      <c r="V117" s="317"/>
      <c r="W117" s="317"/>
      <c r="X117" s="317"/>
      <c r="Y117" s="438"/>
      <c r="Z117" s="451"/>
      <c r="AA117" s="451"/>
      <c r="AB117" s="451"/>
      <c r="AC117" s="451"/>
      <c r="AD117" s="451"/>
      <c r="AE117" s="451"/>
      <c r="AF117" s="451"/>
      <c r="AG117" s="451"/>
      <c r="AH117" s="451"/>
      <c r="AI117" s="451"/>
      <c r="AJ117" s="451"/>
      <c r="AK117" s="451"/>
      <c r="AL117" s="451"/>
      <c r="AM117" s="332"/>
    </row>
    <row r="118" spans="1:39" outlineLevel="1">
      <c r="A118" s="557">
        <v>25</v>
      </c>
      <c r="B118" s="555" t="s">
        <v>118</v>
      </c>
      <c r="C118" s="317" t="s">
        <v>25</v>
      </c>
      <c r="D118" s="321"/>
      <c r="E118" s="321"/>
      <c r="F118" s="321"/>
      <c r="G118" s="321"/>
      <c r="H118" s="321"/>
      <c r="I118" s="321"/>
      <c r="J118" s="321"/>
      <c r="K118" s="321"/>
      <c r="L118" s="321"/>
      <c r="M118" s="321"/>
      <c r="N118" s="321">
        <v>12</v>
      </c>
      <c r="O118" s="321"/>
      <c r="P118" s="321"/>
      <c r="Q118" s="321"/>
      <c r="R118" s="321"/>
      <c r="S118" s="321"/>
      <c r="T118" s="321"/>
      <c r="U118" s="321"/>
      <c r="V118" s="321"/>
      <c r="W118" s="321"/>
      <c r="X118" s="321"/>
      <c r="Y118" s="452">
        <f>+Y54</f>
        <v>0</v>
      </c>
      <c r="Z118" s="452">
        <f t="shared" ref="Z118:AF118" si="26">+Z54</f>
        <v>0.16</v>
      </c>
      <c r="AA118" s="452">
        <f t="shared" si="26"/>
        <v>0.71</v>
      </c>
      <c r="AB118" s="452">
        <f t="shared" si="26"/>
        <v>0.1</v>
      </c>
      <c r="AC118" s="452">
        <f t="shared" si="26"/>
        <v>0.02</v>
      </c>
      <c r="AD118" s="452">
        <f t="shared" si="26"/>
        <v>0</v>
      </c>
      <c r="AE118" s="452">
        <f t="shared" si="26"/>
        <v>0</v>
      </c>
      <c r="AF118" s="452">
        <f t="shared" si="26"/>
        <v>0</v>
      </c>
      <c r="AG118" s="441"/>
      <c r="AH118" s="441"/>
      <c r="AI118" s="441"/>
      <c r="AJ118" s="441"/>
      <c r="AK118" s="441"/>
      <c r="AL118" s="441"/>
      <c r="AM118" s="322">
        <f>SUM(Y118:AL118)</f>
        <v>0.99</v>
      </c>
    </row>
    <row r="119" spans="1:39" outlineLevel="1">
      <c r="B119" s="320" t="s">
        <v>270</v>
      </c>
      <c r="C119" s="317" t="s">
        <v>164</v>
      </c>
      <c r="D119" s="321">
        <v>77834</v>
      </c>
      <c r="E119" s="321">
        <v>77834</v>
      </c>
      <c r="F119" s="321">
        <v>77834</v>
      </c>
      <c r="G119" s="321">
        <v>77834</v>
      </c>
      <c r="H119" s="321">
        <v>77834</v>
      </c>
      <c r="I119" s="321">
        <v>77834</v>
      </c>
      <c r="J119" s="321">
        <v>77834</v>
      </c>
      <c r="K119" s="321">
        <v>77834</v>
      </c>
      <c r="L119" s="321">
        <v>77834</v>
      </c>
      <c r="M119" s="321">
        <v>77834</v>
      </c>
      <c r="N119" s="321">
        <v>12</v>
      </c>
      <c r="O119" s="321">
        <v>17</v>
      </c>
      <c r="P119" s="321">
        <v>17</v>
      </c>
      <c r="Q119" s="321">
        <v>17</v>
      </c>
      <c r="R119" s="321">
        <v>17</v>
      </c>
      <c r="S119" s="321">
        <v>17</v>
      </c>
      <c r="T119" s="321">
        <v>17</v>
      </c>
      <c r="U119" s="321">
        <v>17</v>
      </c>
      <c r="V119" s="321">
        <v>17</v>
      </c>
      <c r="W119" s="321">
        <v>17</v>
      </c>
      <c r="X119" s="321">
        <v>17</v>
      </c>
      <c r="Y119" s="437">
        <f t="shared" ref="Y119:AL119" si="27">Y118</f>
        <v>0</v>
      </c>
      <c r="Z119" s="437">
        <f t="shared" si="27"/>
        <v>0.16</v>
      </c>
      <c r="AA119" s="437">
        <f t="shared" si="27"/>
        <v>0.71</v>
      </c>
      <c r="AB119" s="437">
        <f t="shared" si="27"/>
        <v>0.1</v>
      </c>
      <c r="AC119" s="437">
        <f t="shared" si="27"/>
        <v>0.02</v>
      </c>
      <c r="AD119" s="437">
        <f t="shared" si="27"/>
        <v>0</v>
      </c>
      <c r="AE119" s="437">
        <f t="shared" si="27"/>
        <v>0</v>
      </c>
      <c r="AF119" s="437">
        <f t="shared" si="27"/>
        <v>0</v>
      </c>
      <c r="AG119" s="437">
        <f t="shared" si="27"/>
        <v>0</v>
      </c>
      <c r="AH119" s="437">
        <f t="shared" si="27"/>
        <v>0</v>
      </c>
      <c r="AI119" s="437">
        <f t="shared" si="27"/>
        <v>0</v>
      </c>
      <c r="AJ119" s="437">
        <f t="shared" si="27"/>
        <v>0</v>
      </c>
      <c r="AK119" s="437">
        <f t="shared" si="27"/>
        <v>0</v>
      </c>
      <c r="AL119" s="437">
        <f t="shared" si="27"/>
        <v>0</v>
      </c>
      <c r="AM119" s="332"/>
    </row>
    <row r="120" spans="1:39" outlineLevel="1">
      <c r="B120" s="320"/>
      <c r="C120" s="317"/>
      <c r="D120" s="317"/>
      <c r="E120" s="317"/>
      <c r="F120" s="317"/>
      <c r="G120" s="317"/>
      <c r="H120" s="317"/>
      <c r="I120" s="317"/>
      <c r="J120" s="317"/>
      <c r="K120" s="317"/>
      <c r="L120" s="317"/>
      <c r="M120" s="317"/>
      <c r="N120" s="317"/>
      <c r="O120" s="317"/>
      <c r="P120" s="317"/>
      <c r="Q120" s="317"/>
      <c r="R120" s="317"/>
      <c r="S120" s="317"/>
      <c r="T120" s="317"/>
      <c r="U120" s="317"/>
      <c r="V120" s="317"/>
      <c r="W120" s="317"/>
      <c r="X120" s="317"/>
      <c r="Y120" s="438"/>
      <c r="Z120" s="451"/>
      <c r="AA120" s="451"/>
      <c r="AB120" s="451"/>
      <c r="AC120" s="451"/>
      <c r="AD120" s="451"/>
      <c r="AE120" s="451"/>
      <c r="AF120" s="451"/>
      <c r="AG120" s="451"/>
      <c r="AH120" s="451"/>
      <c r="AI120" s="451"/>
      <c r="AJ120" s="451"/>
      <c r="AK120" s="451"/>
      <c r="AL120" s="451"/>
      <c r="AM120" s="332"/>
    </row>
    <row r="121" spans="1:39" outlineLevel="1">
      <c r="A121" s="557">
        <v>26</v>
      </c>
      <c r="B121" s="555" t="s">
        <v>119</v>
      </c>
      <c r="C121" s="317" t="s">
        <v>25</v>
      </c>
      <c r="D121" s="321"/>
      <c r="E121" s="321"/>
      <c r="F121" s="321"/>
      <c r="G121" s="321"/>
      <c r="H121" s="321"/>
      <c r="I121" s="321"/>
      <c r="J121" s="321"/>
      <c r="K121" s="321"/>
      <c r="L121" s="321"/>
      <c r="M121" s="321"/>
      <c r="N121" s="321">
        <v>12</v>
      </c>
      <c r="O121" s="321"/>
      <c r="P121" s="321"/>
      <c r="Q121" s="321"/>
      <c r="R121" s="321"/>
      <c r="S121" s="321"/>
      <c r="T121" s="321"/>
      <c r="U121" s="321"/>
      <c r="V121" s="321"/>
      <c r="W121" s="321"/>
      <c r="X121" s="321"/>
      <c r="Y121" s="452">
        <f>+Y57</f>
        <v>0</v>
      </c>
      <c r="Z121" s="452">
        <v>0.13548826896561653</v>
      </c>
      <c r="AA121" s="452">
        <v>0.4913451488412221</v>
      </c>
      <c r="AB121" s="452">
        <v>0.3184506499388049</v>
      </c>
      <c r="AC121" s="452">
        <v>5.4715932254356552E-2</v>
      </c>
      <c r="AD121" s="452">
        <f>+AD57</f>
        <v>0</v>
      </c>
      <c r="AE121" s="452">
        <f>+AE57</f>
        <v>0</v>
      </c>
      <c r="AF121" s="452">
        <f>+AF57</f>
        <v>0</v>
      </c>
      <c r="AG121" s="441"/>
      <c r="AH121" s="441"/>
      <c r="AI121" s="441"/>
      <c r="AJ121" s="441"/>
      <c r="AK121" s="441"/>
      <c r="AL121" s="441"/>
      <c r="AM121" s="322">
        <f>SUM(Y121:AL121)</f>
        <v>1</v>
      </c>
    </row>
    <row r="122" spans="1:39" outlineLevel="1">
      <c r="B122" s="320" t="s">
        <v>270</v>
      </c>
      <c r="C122" s="317" t="s">
        <v>164</v>
      </c>
      <c r="D122" s="321">
        <v>210218</v>
      </c>
      <c r="E122" s="321">
        <v>698322.47912983724</v>
      </c>
      <c r="F122" s="321">
        <v>716284.47630999179</v>
      </c>
      <c r="G122" s="321">
        <v>721394.09336702689</v>
      </c>
      <c r="H122" s="321">
        <v>210218</v>
      </c>
      <c r="I122" s="321">
        <v>210218</v>
      </c>
      <c r="J122" s="321">
        <v>192248</v>
      </c>
      <c r="K122" s="321">
        <v>192248</v>
      </c>
      <c r="L122" s="321">
        <v>192248</v>
      </c>
      <c r="M122" s="321">
        <v>135499</v>
      </c>
      <c r="N122" s="321">
        <v>12</v>
      </c>
      <c r="O122" s="321">
        <v>45</v>
      </c>
      <c r="P122" s="321">
        <v>113.4212620189969</v>
      </c>
      <c r="Q122" s="321">
        <v>119.06478675343156</v>
      </c>
      <c r="R122" s="321">
        <v>120.6165841649585</v>
      </c>
      <c r="S122" s="321">
        <v>45</v>
      </c>
      <c r="T122" s="321">
        <v>45</v>
      </c>
      <c r="U122" s="321">
        <v>41</v>
      </c>
      <c r="V122" s="321">
        <v>41</v>
      </c>
      <c r="W122" s="321">
        <v>41</v>
      </c>
      <c r="X122" s="321">
        <v>29</v>
      </c>
      <c r="Y122" s="437">
        <f t="shared" ref="Y122:AL122" si="28">Y121</f>
        <v>0</v>
      </c>
      <c r="Z122" s="437">
        <f t="shared" si="28"/>
        <v>0.13548826896561653</v>
      </c>
      <c r="AA122" s="437">
        <f t="shared" si="28"/>
        <v>0.4913451488412221</v>
      </c>
      <c r="AB122" s="437">
        <f t="shared" si="28"/>
        <v>0.3184506499388049</v>
      </c>
      <c r="AC122" s="437">
        <f t="shared" si="28"/>
        <v>5.4715932254356552E-2</v>
      </c>
      <c r="AD122" s="437">
        <f t="shared" si="28"/>
        <v>0</v>
      </c>
      <c r="AE122" s="437">
        <f t="shared" si="28"/>
        <v>0</v>
      </c>
      <c r="AF122" s="437">
        <f t="shared" si="28"/>
        <v>0</v>
      </c>
      <c r="AG122" s="437">
        <f t="shared" si="28"/>
        <v>0</v>
      </c>
      <c r="AH122" s="437">
        <f t="shared" si="28"/>
        <v>0</v>
      </c>
      <c r="AI122" s="437">
        <f t="shared" si="28"/>
        <v>0</v>
      </c>
      <c r="AJ122" s="437">
        <f t="shared" si="28"/>
        <v>0</v>
      </c>
      <c r="AK122" s="437">
        <f t="shared" si="28"/>
        <v>0</v>
      </c>
      <c r="AL122" s="437">
        <f t="shared" si="28"/>
        <v>0</v>
      </c>
      <c r="AM122" s="332"/>
    </row>
    <row r="123" spans="1:39" outlineLevel="1">
      <c r="B123" s="320"/>
      <c r="C123" s="317"/>
      <c r="D123" s="317"/>
      <c r="E123" s="317"/>
      <c r="F123" s="317"/>
      <c r="G123" s="317"/>
      <c r="H123" s="317"/>
      <c r="I123" s="317"/>
      <c r="J123" s="317"/>
      <c r="K123" s="317"/>
      <c r="L123" s="317"/>
      <c r="M123" s="317"/>
      <c r="N123" s="317"/>
      <c r="O123" s="317"/>
      <c r="P123" s="317"/>
      <c r="Q123" s="317"/>
      <c r="R123" s="317"/>
      <c r="S123" s="317"/>
      <c r="T123" s="317"/>
      <c r="U123" s="317"/>
      <c r="V123" s="317"/>
      <c r="W123" s="317"/>
      <c r="X123" s="317"/>
      <c r="Y123" s="438"/>
      <c r="Z123" s="451"/>
      <c r="AA123" s="451"/>
      <c r="AB123" s="451"/>
      <c r="AC123" s="451"/>
      <c r="AD123" s="451"/>
      <c r="AE123" s="451"/>
      <c r="AF123" s="451"/>
      <c r="AG123" s="451"/>
      <c r="AH123" s="451"/>
      <c r="AI123" s="451"/>
      <c r="AJ123" s="451"/>
      <c r="AK123" s="451"/>
      <c r="AL123" s="451"/>
      <c r="AM123" s="332"/>
    </row>
    <row r="124" spans="1:39" ht="30" outlineLevel="1">
      <c r="A124" s="557">
        <v>27</v>
      </c>
      <c r="B124" s="555" t="s">
        <v>120</v>
      </c>
      <c r="C124" s="317" t="s">
        <v>25</v>
      </c>
      <c r="D124" s="321"/>
      <c r="E124" s="321"/>
      <c r="F124" s="321"/>
      <c r="G124" s="321"/>
      <c r="H124" s="321"/>
      <c r="I124" s="321"/>
      <c r="J124" s="321"/>
      <c r="K124" s="321"/>
      <c r="L124" s="321"/>
      <c r="M124" s="321"/>
      <c r="N124" s="321">
        <v>12</v>
      </c>
      <c r="O124" s="321"/>
      <c r="P124" s="321"/>
      <c r="Q124" s="321"/>
      <c r="R124" s="321"/>
      <c r="S124" s="321"/>
      <c r="T124" s="321"/>
      <c r="U124" s="321"/>
      <c r="V124" s="321"/>
      <c r="W124" s="321"/>
      <c r="X124" s="321"/>
      <c r="Y124" s="452"/>
      <c r="Z124" s="436"/>
      <c r="AA124" s="436"/>
      <c r="AB124" s="436"/>
      <c r="AC124" s="436"/>
      <c r="AD124" s="436"/>
      <c r="AE124" s="436"/>
      <c r="AF124" s="441"/>
      <c r="AG124" s="441"/>
      <c r="AH124" s="441"/>
      <c r="AI124" s="441"/>
      <c r="AJ124" s="441"/>
      <c r="AK124" s="441"/>
      <c r="AL124" s="441"/>
      <c r="AM124" s="322">
        <f>SUM(Y124:AL124)</f>
        <v>0</v>
      </c>
    </row>
    <row r="125" spans="1:39" outlineLevel="1">
      <c r="B125" s="320" t="s">
        <v>270</v>
      </c>
      <c r="C125" s="317" t="s">
        <v>164</v>
      </c>
      <c r="D125" s="321"/>
      <c r="E125" s="321"/>
      <c r="F125" s="321"/>
      <c r="G125" s="321"/>
      <c r="H125" s="321"/>
      <c r="I125" s="321"/>
      <c r="J125" s="321"/>
      <c r="K125" s="321"/>
      <c r="L125" s="321"/>
      <c r="M125" s="321"/>
      <c r="N125" s="321">
        <v>12</v>
      </c>
      <c r="O125" s="321"/>
      <c r="P125" s="321"/>
      <c r="Q125" s="321"/>
      <c r="R125" s="321"/>
      <c r="S125" s="321"/>
      <c r="T125" s="321"/>
      <c r="U125" s="321"/>
      <c r="V125" s="321"/>
      <c r="W125" s="321"/>
      <c r="X125" s="321"/>
      <c r="Y125" s="437">
        <f t="shared" ref="Y125:AL125" si="29">Y124</f>
        <v>0</v>
      </c>
      <c r="Z125" s="437">
        <f t="shared" si="29"/>
        <v>0</v>
      </c>
      <c r="AA125" s="437">
        <f t="shared" si="29"/>
        <v>0</v>
      </c>
      <c r="AB125" s="437">
        <f t="shared" si="29"/>
        <v>0</v>
      </c>
      <c r="AC125" s="437">
        <f t="shared" si="29"/>
        <v>0</v>
      </c>
      <c r="AD125" s="437">
        <f t="shared" si="29"/>
        <v>0</v>
      </c>
      <c r="AE125" s="437">
        <f t="shared" si="29"/>
        <v>0</v>
      </c>
      <c r="AF125" s="437">
        <f t="shared" si="29"/>
        <v>0</v>
      </c>
      <c r="AG125" s="437">
        <f t="shared" si="29"/>
        <v>0</v>
      </c>
      <c r="AH125" s="437">
        <f t="shared" si="29"/>
        <v>0</v>
      </c>
      <c r="AI125" s="437">
        <f t="shared" si="29"/>
        <v>0</v>
      </c>
      <c r="AJ125" s="437">
        <f t="shared" si="29"/>
        <v>0</v>
      </c>
      <c r="AK125" s="437">
        <f t="shared" si="29"/>
        <v>0</v>
      </c>
      <c r="AL125" s="437">
        <f t="shared" si="29"/>
        <v>0</v>
      </c>
      <c r="AM125" s="332"/>
    </row>
    <row r="126" spans="1:39" outlineLevel="1">
      <c r="B126" s="320"/>
      <c r="C126" s="317"/>
      <c r="D126" s="317"/>
      <c r="E126" s="317"/>
      <c r="F126" s="317"/>
      <c r="G126" s="317"/>
      <c r="H126" s="317"/>
      <c r="I126" s="317"/>
      <c r="J126" s="317"/>
      <c r="K126" s="317"/>
      <c r="L126" s="317"/>
      <c r="M126" s="317"/>
      <c r="N126" s="317"/>
      <c r="O126" s="317"/>
      <c r="P126" s="317"/>
      <c r="Q126" s="317"/>
      <c r="R126" s="317"/>
      <c r="S126" s="317"/>
      <c r="T126" s="317"/>
      <c r="U126" s="317"/>
      <c r="V126" s="317"/>
      <c r="W126" s="317"/>
      <c r="X126" s="317"/>
      <c r="Y126" s="438"/>
      <c r="Z126" s="451"/>
      <c r="AA126" s="451"/>
      <c r="AB126" s="451"/>
      <c r="AC126" s="451"/>
      <c r="AD126" s="451"/>
      <c r="AE126" s="451"/>
      <c r="AF126" s="451"/>
      <c r="AG126" s="451"/>
      <c r="AH126" s="451"/>
      <c r="AI126" s="451"/>
      <c r="AJ126" s="451"/>
      <c r="AK126" s="451"/>
      <c r="AL126" s="451"/>
      <c r="AM126" s="332"/>
    </row>
    <row r="127" spans="1:39" ht="30" outlineLevel="1">
      <c r="A127" s="557">
        <v>28</v>
      </c>
      <c r="B127" s="555" t="s">
        <v>121</v>
      </c>
      <c r="C127" s="317" t="s">
        <v>25</v>
      </c>
      <c r="D127" s="321"/>
      <c r="E127" s="321"/>
      <c r="F127" s="321"/>
      <c r="G127" s="321"/>
      <c r="H127" s="321"/>
      <c r="I127" s="321"/>
      <c r="J127" s="321"/>
      <c r="K127" s="321"/>
      <c r="L127" s="321"/>
      <c r="M127" s="321"/>
      <c r="N127" s="321">
        <v>12</v>
      </c>
      <c r="O127" s="321"/>
      <c r="P127" s="321"/>
      <c r="Q127" s="321"/>
      <c r="R127" s="321"/>
      <c r="S127" s="321"/>
      <c r="T127" s="321"/>
      <c r="U127" s="321"/>
      <c r="V127" s="321"/>
      <c r="W127" s="321"/>
      <c r="X127" s="321"/>
      <c r="Y127" s="452"/>
      <c r="Z127" s="436"/>
      <c r="AA127" s="436"/>
      <c r="AB127" s="436"/>
      <c r="AC127" s="436"/>
      <c r="AD127" s="436"/>
      <c r="AE127" s="436"/>
      <c r="AF127" s="441"/>
      <c r="AG127" s="441"/>
      <c r="AH127" s="441"/>
      <c r="AI127" s="441"/>
      <c r="AJ127" s="441"/>
      <c r="AK127" s="441"/>
      <c r="AL127" s="441"/>
      <c r="AM127" s="322">
        <f>SUM(Y127:AL127)</f>
        <v>0</v>
      </c>
    </row>
    <row r="128" spans="1:39" outlineLevel="1">
      <c r="B128" s="320" t="s">
        <v>270</v>
      </c>
      <c r="C128" s="317" t="s">
        <v>164</v>
      </c>
      <c r="D128" s="321"/>
      <c r="E128" s="321"/>
      <c r="F128" s="321"/>
      <c r="G128" s="321"/>
      <c r="H128" s="321"/>
      <c r="I128" s="321"/>
      <c r="J128" s="321"/>
      <c r="K128" s="321"/>
      <c r="L128" s="321"/>
      <c r="M128" s="321"/>
      <c r="N128" s="321">
        <v>12</v>
      </c>
      <c r="O128" s="321"/>
      <c r="P128" s="321"/>
      <c r="Q128" s="321"/>
      <c r="R128" s="321"/>
      <c r="S128" s="321"/>
      <c r="T128" s="321"/>
      <c r="U128" s="321"/>
      <c r="V128" s="321"/>
      <c r="W128" s="321"/>
      <c r="X128" s="321"/>
      <c r="Y128" s="437">
        <f t="shared" ref="Y128:AL128" si="30">Y127</f>
        <v>0</v>
      </c>
      <c r="Z128" s="437">
        <f t="shared" si="30"/>
        <v>0</v>
      </c>
      <c r="AA128" s="437">
        <f t="shared" si="30"/>
        <v>0</v>
      </c>
      <c r="AB128" s="437">
        <f t="shared" si="30"/>
        <v>0</v>
      </c>
      <c r="AC128" s="437">
        <f t="shared" si="30"/>
        <v>0</v>
      </c>
      <c r="AD128" s="437">
        <f t="shared" si="30"/>
        <v>0</v>
      </c>
      <c r="AE128" s="437">
        <f t="shared" si="30"/>
        <v>0</v>
      </c>
      <c r="AF128" s="437">
        <f t="shared" si="30"/>
        <v>0</v>
      </c>
      <c r="AG128" s="437">
        <f t="shared" si="30"/>
        <v>0</v>
      </c>
      <c r="AH128" s="437">
        <f t="shared" si="30"/>
        <v>0</v>
      </c>
      <c r="AI128" s="437">
        <f t="shared" si="30"/>
        <v>0</v>
      </c>
      <c r="AJ128" s="437">
        <f t="shared" si="30"/>
        <v>0</v>
      </c>
      <c r="AK128" s="437">
        <f t="shared" si="30"/>
        <v>0</v>
      </c>
      <c r="AL128" s="437">
        <f t="shared" si="30"/>
        <v>0</v>
      </c>
      <c r="AM128" s="332"/>
    </row>
    <row r="129" spans="1:39" outlineLevel="1">
      <c r="B129" s="320"/>
      <c r="C129" s="317"/>
      <c r="D129" s="317"/>
      <c r="E129" s="317"/>
      <c r="F129" s="317"/>
      <c r="G129" s="317"/>
      <c r="H129" s="317"/>
      <c r="I129" s="317"/>
      <c r="J129" s="317"/>
      <c r="K129" s="317"/>
      <c r="L129" s="317"/>
      <c r="M129" s="317"/>
      <c r="N129" s="317"/>
      <c r="O129" s="317"/>
      <c r="P129" s="317"/>
      <c r="Q129" s="317"/>
      <c r="R129" s="317"/>
      <c r="S129" s="317"/>
      <c r="T129" s="317"/>
      <c r="U129" s="317"/>
      <c r="V129" s="317"/>
      <c r="W129" s="317"/>
      <c r="X129" s="317"/>
      <c r="Y129" s="438"/>
      <c r="Z129" s="451"/>
      <c r="AA129" s="451"/>
      <c r="AB129" s="451"/>
      <c r="AC129" s="451"/>
      <c r="AD129" s="451"/>
      <c r="AE129" s="451"/>
      <c r="AF129" s="451"/>
      <c r="AG129" s="451"/>
      <c r="AH129" s="451"/>
      <c r="AI129" s="451"/>
      <c r="AJ129" s="451"/>
      <c r="AK129" s="451"/>
      <c r="AL129" s="451"/>
      <c r="AM129" s="332"/>
    </row>
    <row r="130" spans="1:39" ht="30" outlineLevel="1">
      <c r="A130" s="557">
        <v>29</v>
      </c>
      <c r="B130" s="555" t="s">
        <v>122</v>
      </c>
      <c r="C130" s="317" t="s">
        <v>25</v>
      </c>
      <c r="D130" s="321"/>
      <c r="E130" s="321"/>
      <c r="F130" s="321"/>
      <c r="G130" s="321"/>
      <c r="H130" s="321"/>
      <c r="I130" s="321"/>
      <c r="J130" s="321"/>
      <c r="K130" s="321"/>
      <c r="L130" s="321"/>
      <c r="M130" s="321"/>
      <c r="N130" s="321">
        <v>3</v>
      </c>
      <c r="O130" s="321"/>
      <c r="P130" s="321"/>
      <c r="Q130" s="321"/>
      <c r="R130" s="321"/>
      <c r="S130" s="321"/>
      <c r="T130" s="321"/>
      <c r="U130" s="321"/>
      <c r="V130" s="321"/>
      <c r="W130" s="321"/>
      <c r="X130" s="321"/>
      <c r="Y130" s="452"/>
      <c r="Z130" s="436"/>
      <c r="AA130" s="436"/>
      <c r="AB130" s="436"/>
      <c r="AC130" s="436"/>
      <c r="AD130" s="436"/>
      <c r="AE130" s="436"/>
      <c r="AF130" s="441"/>
      <c r="AG130" s="441"/>
      <c r="AH130" s="441"/>
      <c r="AI130" s="441"/>
      <c r="AJ130" s="441"/>
      <c r="AK130" s="441"/>
      <c r="AL130" s="441"/>
      <c r="AM130" s="322">
        <f>SUM(Y130:AL130)</f>
        <v>0</v>
      </c>
    </row>
    <row r="131" spans="1:39" outlineLevel="1">
      <c r="B131" s="320" t="s">
        <v>270</v>
      </c>
      <c r="C131" s="317" t="s">
        <v>164</v>
      </c>
      <c r="D131" s="321"/>
      <c r="E131" s="321"/>
      <c r="F131" s="321"/>
      <c r="G131" s="321"/>
      <c r="H131" s="321"/>
      <c r="I131" s="321"/>
      <c r="J131" s="321"/>
      <c r="K131" s="321"/>
      <c r="L131" s="321"/>
      <c r="M131" s="321"/>
      <c r="N131" s="321">
        <v>3</v>
      </c>
      <c r="O131" s="321"/>
      <c r="P131" s="321"/>
      <c r="Q131" s="321"/>
      <c r="R131" s="321"/>
      <c r="S131" s="321"/>
      <c r="T131" s="321"/>
      <c r="U131" s="321"/>
      <c r="V131" s="321"/>
      <c r="W131" s="321"/>
      <c r="X131" s="321"/>
      <c r="Y131" s="437">
        <f t="shared" ref="Y131:AL131" si="31">Y130</f>
        <v>0</v>
      </c>
      <c r="Z131" s="437">
        <f t="shared" si="31"/>
        <v>0</v>
      </c>
      <c r="AA131" s="437">
        <f t="shared" si="31"/>
        <v>0</v>
      </c>
      <c r="AB131" s="437">
        <f t="shared" si="31"/>
        <v>0</v>
      </c>
      <c r="AC131" s="437">
        <f t="shared" si="31"/>
        <v>0</v>
      </c>
      <c r="AD131" s="437">
        <f t="shared" si="31"/>
        <v>0</v>
      </c>
      <c r="AE131" s="437">
        <f t="shared" si="31"/>
        <v>0</v>
      </c>
      <c r="AF131" s="437">
        <f t="shared" si="31"/>
        <v>0</v>
      </c>
      <c r="AG131" s="437">
        <f t="shared" si="31"/>
        <v>0</v>
      </c>
      <c r="AH131" s="437">
        <f t="shared" si="31"/>
        <v>0</v>
      </c>
      <c r="AI131" s="437">
        <f t="shared" si="31"/>
        <v>0</v>
      </c>
      <c r="AJ131" s="437">
        <f t="shared" si="31"/>
        <v>0</v>
      </c>
      <c r="AK131" s="437">
        <f t="shared" si="31"/>
        <v>0</v>
      </c>
      <c r="AL131" s="437">
        <f t="shared" si="31"/>
        <v>0</v>
      </c>
      <c r="AM131" s="332"/>
    </row>
    <row r="132" spans="1:39" outlineLevel="1">
      <c r="B132" s="320"/>
      <c r="C132" s="317"/>
      <c r="D132" s="317"/>
      <c r="E132" s="317"/>
      <c r="F132" s="317"/>
      <c r="G132" s="317"/>
      <c r="H132" s="317"/>
      <c r="I132" s="317"/>
      <c r="J132" s="317"/>
      <c r="K132" s="317"/>
      <c r="L132" s="317"/>
      <c r="M132" s="317"/>
      <c r="N132" s="317"/>
      <c r="O132" s="317"/>
      <c r="P132" s="317"/>
      <c r="Q132" s="317"/>
      <c r="R132" s="317"/>
      <c r="S132" s="317"/>
      <c r="T132" s="317"/>
      <c r="U132" s="317"/>
      <c r="V132" s="317"/>
      <c r="W132" s="317"/>
      <c r="X132" s="317"/>
      <c r="Y132" s="438"/>
      <c r="Z132" s="451"/>
      <c r="AA132" s="451"/>
      <c r="AB132" s="451"/>
      <c r="AC132" s="451"/>
      <c r="AD132" s="451"/>
      <c r="AE132" s="451"/>
      <c r="AF132" s="451"/>
      <c r="AG132" s="451"/>
      <c r="AH132" s="451"/>
      <c r="AI132" s="451"/>
      <c r="AJ132" s="451"/>
      <c r="AK132" s="451"/>
      <c r="AL132" s="451"/>
      <c r="AM132" s="332"/>
    </row>
    <row r="133" spans="1:39" ht="30" outlineLevel="1">
      <c r="A133" s="557">
        <v>30</v>
      </c>
      <c r="B133" s="555" t="s">
        <v>123</v>
      </c>
      <c r="C133" s="317" t="s">
        <v>25</v>
      </c>
      <c r="D133" s="321"/>
      <c r="E133" s="321"/>
      <c r="F133" s="321"/>
      <c r="G133" s="321"/>
      <c r="H133" s="321"/>
      <c r="I133" s="321"/>
      <c r="J133" s="321"/>
      <c r="K133" s="321"/>
      <c r="L133" s="321"/>
      <c r="M133" s="321"/>
      <c r="N133" s="321">
        <v>12</v>
      </c>
      <c r="O133" s="321"/>
      <c r="P133" s="321"/>
      <c r="Q133" s="321"/>
      <c r="R133" s="321"/>
      <c r="S133" s="321"/>
      <c r="T133" s="321"/>
      <c r="U133" s="321"/>
      <c r="V133" s="321"/>
      <c r="W133" s="321"/>
      <c r="X133" s="321"/>
      <c r="Y133" s="452"/>
      <c r="Z133" s="436"/>
      <c r="AA133" s="436"/>
      <c r="AB133" s="436"/>
      <c r="AC133" s="436"/>
      <c r="AD133" s="436"/>
      <c r="AE133" s="436"/>
      <c r="AF133" s="441"/>
      <c r="AG133" s="441"/>
      <c r="AH133" s="441"/>
      <c r="AI133" s="441"/>
      <c r="AJ133" s="441"/>
      <c r="AK133" s="441"/>
      <c r="AL133" s="441"/>
      <c r="AM133" s="322">
        <f>SUM(Y133:AL133)</f>
        <v>0</v>
      </c>
    </row>
    <row r="134" spans="1:39" outlineLevel="1">
      <c r="B134" s="320" t="s">
        <v>270</v>
      </c>
      <c r="C134" s="317" t="s">
        <v>164</v>
      </c>
      <c r="D134" s="321"/>
      <c r="E134" s="321"/>
      <c r="F134" s="321"/>
      <c r="G134" s="321"/>
      <c r="H134" s="321"/>
      <c r="I134" s="321"/>
      <c r="J134" s="321"/>
      <c r="K134" s="321"/>
      <c r="L134" s="321"/>
      <c r="M134" s="321"/>
      <c r="N134" s="321">
        <v>12</v>
      </c>
      <c r="O134" s="321"/>
      <c r="P134" s="321"/>
      <c r="Q134" s="321"/>
      <c r="R134" s="321"/>
      <c r="S134" s="321"/>
      <c r="T134" s="321"/>
      <c r="U134" s="321"/>
      <c r="V134" s="321"/>
      <c r="W134" s="321"/>
      <c r="X134" s="321"/>
      <c r="Y134" s="437">
        <f t="shared" ref="Y134:AL134" si="32">Y133</f>
        <v>0</v>
      </c>
      <c r="Z134" s="437">
        <f t="shared" si="32"/>
        <v>0</v>
      </c>
      <c r="AA134" s="437">
        <f t="shared" si="32"/>
        <v>0</v>
      </c>
      <c r="AB134" s="437">
        <f t="shared" si="32"/>
        <v>0</v>
      </c>
      <c r="AC134" s="437">
        <f t="shared" si="32"/>
        <v>0</v>
      </c>
      <c r="AD134" s="437">
        <f t="shared" si="32"/>
        <v>0</v>
      </c>
      <c r="AE134" s="437">
        <f t="shared" si="32"/>
        <v>0</v>
      </c>
      <c r="AF134" s="437">
        <f t="shared" si="32"/>
        <v>0</v>
      </c>
      <c r="AG134" s="437">
        <f t="shared" si="32"/>
        <v>0</v>
      </c>
      <c r="AH134" s="437">
        <f t="shared" si="32"/>
        <v>0</v>
      </c>
      <c r="AI134" s="437">
        <f t="shared" si="32"/>
        <v>0</v>
      </c>
      <c r="AJ134" s="437">
        <f t="shared" si="32"/>
        <v>0</v>
      </c>
      <c r="AK134" s="437">
        <f t="shared" si="32"/>
        <v>0</v>
      </c>
      <c r="AL134" s="437">
        <f t="shared" si="32"/>
        <v>0</v>
      </c>
      <c r="AM134" s="332"/>
    </row>
    <row r="135" spans="1:39" outlineLevel="1">
      <c r="B135" s="320"/>
      <c r="C135" s="317"/>
      <c r="D135" s="317"/>
      <c r="E135" s="317"/>
      <c r="F135" s="317"/>
      <c r="G135" s="317"/>
      <c r="H135" s="317"/>
      <c r="I135" s="317"/>
      <c r="J135" s="317"/>
      <c r="K135" s="317"/>
      <c r="L135" s="317"/>
      <c r="M135" s="317"/>
      <c r="N135" s="317"/>
      <c r="O135" s="317"/>
      <c r="P135" s="317"/>
      <c r="Q135" s="317"/>
      <c r="R135" s="317"/>
      <c r="S135" s="317"/>
      <c r="T135" s="317"/>
      <c r="U135" s="317"/>
      <c r="V135" s="317"/>
      <c r="W135" s="317"/>
      <c r="X135" s="317"/>
      <c r="Y135" s="438"/>
      <c r="Z135" s="451"/>
      <c r="AA135" s="451"/>
      <c r="AB135" s="451"/>
      <c r="AC135" s="451"/>
      <c r="AD135" s="451"/>
      <c r="AE135" s="451"/>
      <c r="AF135" s="451"/>
      <c r="AG135" s="451"/>
      <c r="AH135" s="451"/>
      <c r="AI135" s="451"/>
      <c r="AJ135" s="451"/>
      <c r="AK135" s="451"/>
      <c r="AL135" s="451"/>
      <c r="AM135" s="332"/>
    </row>
    <row r="136" spans="1:39" ht="30" outlineLevel="1">
      <c r="A136" s="557">
        <v>31</v>
      </c>
      <c r="B136" s="555" t="s">
        <v>124</v>
      </c>
      <c r="C136" s="317" t="s">
        <v>25</v>
      </c>
      <c r="D136" s="321"/>
      <c r="E136" s="321"/>
      <c r="F136" s="321"/>
      <c r="G136" s="321"/>
      <c r="H136" s="321"/>
      <c r="I136" s="321"/>
      <c r="J136" s="321"/>
      <c r="K136" s="321"/>
      <c r="L136" s="321"/>
      <c r="M136" s="321"/>
      <c r="N136" s="321">
        <v>12</v>
      </c>
      <c r="O136" s="321"/>
      <c r="P136" s="321"/>
      <c r="Q136" s="321"/>
      <c r="R136" s="321"/>
      <c r="S136" s="321"/>
      <c r="T136" s="321"/>
      <c r="U136" s="321"/>
      <c r="V136" s="321"/>
      <c r="W136" s="321"/>
      <c r="X136" s="321"/>
      <c r="Y136" s="452"/>
      <c r="Z136" s="436"/>
      <c r="AA136" s="436"/>
      <c r="AB136" s="436"/>
      <c r="AC136" s="436"/>
      <c r="AD136" s="436"/>
      <c r="AE136" s="436"/>
      <c r="AF136" s="441"/>
      <c r="AG136" s="441"/>
      <c r="AH136" s="441"/>
      <c r="AI136" s="441"/>
      <c r="AJ136" s="441"/>
      <c r="AK136" s="441"/>
      <c r="AL136" s="441"/>
      <c r="AM136" s="322">
        <f>SUM(Y136:AL136)</f>
        <v>0</v>
      </c>
    </row>
    <row r="137" spans="1:39" outlineLevel="1">
      <c r="B137" s="320" t="s">
        <v>270</v>
      </c>
      <c r="C137" s="317" t="s">
        <v>164</v>
      </c>
      <c r="D137" s="321"/>
      <c r="E137" s="321"/>
      <c r="F137" s="321"/>
      <c r="G137" s="321"/>
      <c r="H137" s="321"/>
      <c r="I137" s="321"/>
      <c r="J137" s="321"/>
      <c r="K137" s="321"/>
      <c r="L137" s="321"/>
      <c r="M137" s="321"/>
      <c r="N137" s="321">
        <v>12</v>
      </c>
      <c r="O137" s="321"/>
      <c r="P137" s="321"/>
      <c r="Q137" s="321"/>
      <c r="R137" s="321"/>
      <c r="S137" s="321"/>
      <c r="T137" s="321"/>
      <c r="U137" s="321"/>
      <c r="V137" s="321"/>
      <c r="W137" s="321"/>
      <c r="X137" s="321"/>
      <c r="Y137" s="437">
        <f t="shared" ref="Y137:AL137" si="33">Y136</f>
        <v>0</v>
      </c>
      <c r="Z137" s="437">
        <f t="shared" si="33"/>
        <v>0</v>
      </c>
      <c r="AA137" s="437">
        <f t="shared" si="33"/>
        <v>0</v>
      </c>
      <c r="AB137" s="437">
        <f t="shared" si="33"/>
        <v>0</v>
      </c>
      <c r="AC137" s="437">
        <f t="shared" si="33"/>
        <v>0</v>
      </c>
      <c r="AD137" s="437">
        <f t="shared" si="33"/>
        <v>0</v>
      </c>
      <c r="AE137" s="437">
        <f t="shared" si="33"/>
        <v>0</v>
      </c>
      <c r="AF137" s="437">
        <f t="shared" si="33"/>
        <v>0</v>
      </c>
      <c r="AG137" s="437">
        <f t="shared" si="33"/>
        <v>0</v>
      </c>
      <c r="AH137" s="437">
        <f t="shared" si="33"/>
        <v>0</v>
      </c>
      <c r="AI137" s="437">
        <f t="shared" si="33"/>
        <v>0</v>
      </c>
      <c r="AJ137" s="437">
        <f t="shared" si="33"/>
        <v>0</v>
      </c>
      <c r="AK137" s="437">
        <f t="shared" si="33"/>
        <v>0</v>
      </c>
      <c r="AL137" s="437">
        <f t="shared" si="33"/>
        <v>0</v>
      </c>
      <c r="AM137" s="332"/>
    </row>
    <row r="138" spans="1:39" outlineLevel="1">
      <c r="B138" s="555"/>
      <c r="C138" s="317"/>
      <c r="D138" s="317"/>
      <c r="E138" s="317"/>
      <c r="F138" s="317"/>
      <c r="G138" s="317"/>
      <c r="H138" s="317"/>
      <c r="I138" s="317"/>
      <c r="J138" s="317"/>
      <c r="K138" s="317"/>
      <c r="L138" s="317"/>
      <c r="M138" s="317"/>
      <c r="N138" s="317"/>
      <c r="O138" s="317"/>
      <c r="P138" s="317"/>
      <c r="Q138" s="317"/>
      <c r="R138" s="317"/>
      <c r="S138" s="317"/>
      <c r="T138" s="317"/>
      <c r="U138" s="317"/>
      <c r="V138" s="317"/>
      <c r="W138" s="317"/>
      <c r="X138" s="317"/>
      <c r="Y138" s="438"/>
      <c r="Z138" s="451"/>
      <c r="AA138" s="451"/>
      <c r="AB138" s="451"/>
      <c r="AC138" s="451"/>
      <c r="AD138" s="451"/>
      <c r="AE138" s="451"/>
      <c r="AF138" s="451"/>
      <c r="AG138" s="451"/>
      <c r="AH138" s="451"/>
      <c r="AI138" s="451"/>
      <c r="AJ138" s="451"/>
      <c r="AK138" s="451"/>
      <c r="AL138" s="451"/>
      <c r="AM138" s="332"/>
    </row>
    <row r="139" spans="1:39" outlineLevel="1">
      <c r="A139" s="557">
        <v>32</v>
      </c>
      <c r="B139" s="555" t="s">
        <v>738</v>
      </c>
      <c r="C139" s="317" t="s">
        <v>25</v>
      </c>
      <c r="D139" s="321"/>
      <c r="E139" s="321"/>
      <c r="F139" s="321"/>
      <c r="G139" s="321"/>
      <c r="H139" s="321"/>
      <c r="I139" s="321"/>
      <c r="J139" s="321"/>
      <c r="K139" s="321"/>
      <c r="L139" s="321"/>
      <c r="M139" s="321"/>
      <c r="N139" s="321">
        <v>12</v>
      </c>
      <c r="O139" s="321"/>
      <c r="P139" s="321"/>
      <c r="Q139" s="321"/>
      <c r="R139" s="321"/>
      <c r="S139" s="321"/>
      <c r="T139" s="321"/>
      <c r="U139" s="321"/>
      <c r="V139" s="321"/>
      <c r="W139" s="321"/>
      <c r="X139" s="321"/>
      <c r="Y139" s="452">
        <f>+Y57</f>
        <v>0</v>
      </c>
      <c r="Z139" s="452">
        <v>0.13548826896561653</v>
      </c>
      <c r="AA139" s="452">
        <v>0.4913451488412221</v>
      </c>
      <c r="AB139" s="452">
        <v>0.3184506499388049</v>
      </c>
      <c r="AC139" s="452">
        <v>5.4715932254356552E-2</v>
      </c>
      <c r="AD139" s="452">
        <f>+AD57</f>
        <v>0</v>
      </c>
      <c r="AE139" s="452">
        <f>+AE57</f>
        <v>0</v>
      </c>
      <c r="AF139" s="452">
        <f>+AF57</f>
        <v>0</v>
      </c>
      <c r="AG139" s="441"/>
      <c r="AH139" s="441"/>
      <c r="AI139" s="441"/>
      <c r="AJ139" s="441"/>
      <c r="AK139" s="441"/>
      <c r="AL139" s="441"/>
      <c r="AM139" s="322">
        <f>SUM(Y139:AL139)</f>
        <v>1</v>
      </c>
    </row>
    <row r="140" spans="1:39" outlineLevel="1">
      <c r="B140" s="320" t="s">
        <v>270</v>
      </c>
      <c r="C140" s="317" t="s">
        <v>164</v>
      </c>
      <c r="D140" s="321">
        <v>1731152</v>
      </c>
      <c r="E140" s="321">
        <v>2992628.5267139552</v>
      </c>
      <c r="F140" s="321">
        <v>3172087.0796358646</v>
      </c>
      <c r="G140" s="321">
        <v>3215448.2490038485</v>
      </c>
      <c r="H140" s="321">
        <v>1567230</v>
      </c>
      <c r="I140" s="321">
        <v>1567230</v>
      </c>
      <c r="J140" s="321">
        <v>1567230</v>
      </c>
      <c r="K140" s="321">
        <v>1567230</v>
      </c>
      <c r="L140" s="321">
        <v>1504817</v>
      </c>
      <c r="M140" s="321">
        <v>1504817</v>
      </c>
      <c r="N140" s="321">
        <v>12</v>
      </c>
      <c r="O140" s="321">
        <v>341</v>
      </c>
      <c r="P140" s="321">
        <v>547.12362112770006</v>
      </c>
      <c r="Q140" s="321">
        <v>590.49209085890766</v>
      </c>
      <c r="R140" s="321">
        <v>601.4314588104628</v>
      </c>
      <c r="S140" s="321">
        <v>296</v>
      </c>
      <c r="T140" s="321">
        <v>296</v>
      </c>
      <c r="U140" s="321">
        <v>296</v>
      </c>
      <c r="V140" s="321">
        <v>296</v>
      </c>
      <c r="W140" s="321">
        <v>286</v>
      </c>
      <c r="X140" s="321">
        <v>286</v>
      </c>
      <c r="Y140" s="437">
        <f t="shared" ref="Y140:AL140" si="34">Y139</f>
        <v>0</v>
      </c>
      <c r="Z140" s="437">
        <f t="shared" si="34"/>
        <v>0.13548826896561653</v>
      </c>
      <c r="AA140" s="437">
        <f t="shared" si="34"/>
        <v>0.4913451488412221</v>
      </c>
      <c r="AB140" s="437">
        <f t="shared" si="34"/>
        <v>0.3184506499388049</v>
      </c>
      <c r="AC140" s="437">
        <f t="shared" si="34"/>
        <v>5.4715932254356552E-2</v>
      </c>
      <c r="AD140" s="437">
        <f t="shared" si="34"/>
        <v>0</v>
      </c>
      <c r="AE140" s="437">
        <f t="shared" si="34"/>
        <v>0</v>
      </c>
      <c r="AF140" s="437">
        <f t="shared" si="34"/>
        <v>0</v>
      </c>
      <c r="AG140" s="437">
        <f t="shared" si="34"/>
        <v>0</v>
      </c>
      <c r="AH140" s="437">
        <f t="shared" si="34"/>
        <v>0</v>
      </c>
      <c r="AI140" s="437">
        <f t="shared" si="34"/>
        <v>0</v>
      </c>
      <c r="AJ140" s="437">
        <f t="shared" si="34"/>
        <v>0</v>
      </c>
      <c r="AK140" s="437">
        <f t="shared" si="34"/>
        <v>0</v>
      </c>
      <c r="AL140" s="437">
        <f t="shared" si="34"/>
        <v>0</v>
      </c>
      <c r="AM140" s="332"/>
    </row>
    <row r="141" spans="1:39" outlineLevel="1">
      <c r="B141" s="555"/>
      <c r="C141" s="317"/>
      <c r="D141" s="317"/>
      <c r="E141" s="317"/>
      <c r="F141" s="317"/>
      <c r="G141" s="317"/>
      <c r="H141" s="317"/>
      <c r="I141" s="317"/>
      <c r="J141" s="317"/>
      <c r="K141" s="317"/>
      <c r="L141" s="317"/>
      <c r="M141" s="317"/>
      <c r="N141" s="317"/>
      <c r="O141" s="317"/>
      <c r="P141" s="317"/>
      <c r="Q141" s="317"/>
      <c r="R141" s="317"/>
      <c r="S141" s="317"/>
      <c r="T141" s="317"/>
      <c r="U141" s="317"/>
      <c r="V141" s="317"/>
      <c r="W141" s="317"/>
      <c r="X141" s="317"/>
      <c r="Y141" s="438"/>
      <c r="Z141" s="451"/>
      <c r="AA141" s="451"/>
      <c r="AB141" s="451"/>
      <c r="AC141" s="451"/>
      <c r="AD141" s="451"/>
      <c r="AE141" s="451"/>
      <c r="AF141" s="451"/>
      <c r="AG141" s="451"/>
      <c r="AH141" s="451"/>
      <c r="AI141" s="451"/>
      <c r="AJ141" s="451"/>
      <c r="AK141" s="451"/>
      <c r="AL141" s="451"/>
      <c r="AM141" s="332"/>
    </row>
    <row r="142" spans="1:39" ht="15.75" outlineLevel="1">
      <c r="B142" s="314" t="s">
        <v>514</v>
      </c>
      <c r="C142" s="317"/>
      <c r="D142" s="317"/>
      <c r="E142" s="317"/>
      <c r="F142" s="317"/>
      <c r="G142" s="317"/>
      <c r="H142" s="317"/>
      <c r="I142" s="317"/>
      <c r="J142" s="317"/>
      <c r="K142" s="317"/>
      <c r="L142" s="317"/>
      <c r="M142" s="317"/>
      <c r="N142" s="317"/>
      <c r="O142" s="317"/>
      <c r="P142" s="317"/>
      <c r="Q142" s="317"/>
      <c r="R142" s="317"/>
      <c r="S142" s="317"/>
      <c r="T142" s="317"/>
      <c r="U142" s="317"/>
      <c r="V142" s="317"/>
      <c r="W142" s="317"/>
      <c r="X142" s="317"/>
      <c r="Y142" s="438"/>
      <c r="Z142" s="451"/>
      <c r="AA142" s="451"/>
      <c r="AB142" s="451"/>
      <c r="AC142" s="451"/>
      <c r="AD142" s="451"/>
      <c r="AE142" s="451"/>
      <c r="AF142" s="451"/>
      <c r="AG142" s="451"/>
      <c r="AH142" s="451"/>
      <c r="AI142" s="451"/>
      <c r="AJ142" s="451"/>
      <c r="AK142" s="451"/>
      <c r="AL142" s="451"/>
      <c r="AM142" s="332"/>
    </row>
    <row r="143" spans="1:39" outlineLevel="1">
      <c r="A143" s="557">
        <v>33</v>
      </c>
      <c r="B143" s="555" t="s">
        <v>126</v>
      </c>
      <c r="C143" s="317" t="s">
        <v>25</v>
      </c>
      <c r="D143" s="321"/>
      <c r="E143" s="321"/>
      <c r="F143" s="321"/>
      <c r="G143" s="321"/>
      <c r="H143" s="321"/>
      <c r="I143" s="321"/>
      <c r="J143" s="321"/>
      <c r="K143" s="321"/>
      <c r="L143" s="321"/>
      <c r="M143" s="321"/>
      <c r="N143" s="321">
        <v>0</v>
      </c>
      <c r="O143" s="321"/>
      <c r="P143" s="321"/>
      <c r="Q143" s="321"/>
      <c r="R143" s="321"/>
      <c r="S143" s="321"/>
      <c r="T143" s="321"/>
      <c r="U143" s="321"/>
      <c r="V143" s="321"/>
      <c r="W143" s="321"/>
      <c r="X143" s="321"/>
      <c r="Y143" s="452"/>
      <c r="Z143" s="436"/>
      <c r="AA143" s="436"/>
      <c r="AB143" s="436"/>
      <c r="AC143" s="436"/>
      <c r="AD143" s="436"/>
      <c r="AE143" s="436"/>
      <c r="AF143" s="441"/>
      <c r="AG143" s="441"/>
      <c r="AH143" s="441"/>
      <c r="AI143" s="441"/>
      <c r="AJ143" s="441"/>
      <c r="AK143" s="441"/>
      <c r="AL143" s="441"/>
      <c r="AM143" s="322">
        <f>SUM(Y143:AL143)</f>
        <v>0</v>
      </c>
    </row>
    <row r="144" spans="1:39" outlineLevel="1">
      <c r="B144" s="320" t="s">
        <v>270</v>
      </c>
      <c r="C144" s="317" t="s">
        <v>164</v>
      </c>
      <c r="D144" s="321"/>
      <c r="E144" s="321"/>
      <c r="F144" s="321"/>
      <c r="G144" s="321"/>
      <c r="H144" s="321"/>
      <c r="I144" s="321"/>
      <c r="J144" s="321"/>
      <c r="K144" s="321"/>
      <c r="L144" s="321"/>
      <c r="M144" s="321"/>
      <c r="N144" s="321">
        <v>0</v>
      </c>
      <c r="O144" s="321"/>
      <c r="P144" s="321"/>
      <c r="Q144" s="321"/>
      <c r="R144" s="321"/>
      <c r="S144" s="321"/>
      <c r="T144" s="321"/>
      <c r="U144" s="321"/>
      <c r="V144" s="321"/>
      <c r="W144" s="321"/>
      <c r="X144" s="321"/>
      <c r="Y144" s="437">
        <f t="shared" ref="Y144:AL144" si="35">Y143</f>
        <v>0</v>
      </c>
      <c r="Z144" s="437">
        <f t="shared" si="35"/>
        <v>0</v>
      </c>
      <c r="AA144" s="437">
        <f t="shared" si="35"/>
        <v>0</v>
      </c>
      <c r="AB144" s="437">
        <f t="shared" si="35"/>
        <v>0</v>
      </c>
      <c r="AC144" s="437">
        <f t="shared" si="35"/>
        <v>0</v>
      </c>
      <c r="AD144" s="437">
        <f t="shared" si="35"/>
        <v>0</v>
      </c>
      <c r="AE144" s="437">
        <f t="shared" si="35"/>
        <v>0</v>
      </c>
      <c r="AF144" s="437">
        <f t="shared" si="35"/>
        <v>0</v>
      </c>
      <c r="AG144" s="437">
        <f t="shared" si="35"/>
        <v>0</v>
      </c>
      <c r="AH144" s="437">
        <f t="shared" si="35"/>
        <v>0</v>
      </c>
      <c r="AI144" s="437">
        <f t="shared" si="35"/>
        <v>0</v>
      </c>
      <c r="AJ144" s="437">
        <f t="shared" si="35"/>
        <v>0</v>
      </c>
      <c r="AK144" s="437">
        <f t="shared" si="35"/>
        <v>0</v>
      </c>
      <c r="AL144" s="437">
        <f t="shared" si="35"/>
        <v>0</v>
      </c>
      <c r="AM144" s="332"/>
    </row>
    <row r="145" spans="1:39" outlineLevel="1">
      <c r="B145" s="555"/>
      <c r="C145" s="317"/>
      <c r="D145" s="317"/>
      <c r="E145" s="317"/>
      <c r="F145" s="317"/>
      <c r="G145" s="317"/>
      <c r="H145" s="317"/>
      <c r="I145" s="317"/>
      <c r="J145" s="317"/>
      <c r="K145" s="317"/>
      <c r="L145" s="317"/>
      <c r="M145" s="317"/>
      <c r="N145" s="317"/>
      <c r="O145" s="317"/>
      <c r="P145" s="317"/>
      <c r="Q145" s="317"/>
      <c r="R145" s="317"/>
      <c r="S145" s="317"/>
      <c r="T145" s="317"/>
      <c r="U145" s="317"/>
      <c r="V145" s="317"/>
      <c r="W145" s="317"/>
      <c r="X145" s="317"/>
      <c r="Y145" s="438"/>
      <c r="Z145" s="451"/>
      <c r="AA145" s="451"/>
      <c r="AB145" s="451"/>
      <c r="AC145" s="451"/>
      <c r="AD145" s="451"/>
      <c r="AE145" s="451"/>
      <c r="AF145" s="451"/>
      <c r="AG145" s="451"/>
      <c r="AH145" s="451"/>
      <c r="AI145" s="451"/>
      <c r="AJ145" s="451"/>
      <c r="AK145" s="451"/>
      <c r="AL145" s="451"/>
      <c r="AM145" s="332"/>
    </row>
    <row r="146" spans="1:39" outlineLevel="1">
      <c r="A146" s="557">
        <v>34</v>
      </c>
      <c r="B146" s="555" t="s">
        <v>127</v>
      </c>
      <c r="C146" s="317" t="s">
        <v>25</v>
      </c>
      <c r="D146" s="321"/>
      <c r="E146" s="321"/>
      <c r="F146" s="321"/>
      <c r="G146" s="321"/>
      <c r="H146" s="321"/>
      <c r="I146" s="321"/>
      <c r="J146" s="321"/>
      <c r="K146" s="321"/>
      <c r="L146" s="321"/>
      <c r="M146" s="321"/>
      <c r="N146" s="321">
        <v>0</v>
      </c>
      <c r="O146" s="321"/>
      <c r="P146" s="321"/>
      <c r="Q146" s="321"/>
      <c r="R146" s="321"/>
      <c r="S146" s="321"/>
      <c r="T146" s="321"/>
      <c r="U146" s="321"/>
      <c r="V146" s="321"/>
      <c r="W146" s="321"/>
      <c r="X146" s="321"/>
      <c r="Y146" s="452"/>
      <c r="Z146" s="436"/>
      <c r="AA146" s="436"/>
      <c r="AB146" s="436"/>
      <c r="AC146" s="436"/>
      <c r="AD146" s="436"/>
      <c r="AE146" s="436"/>
      <c r="AF146" s="441"/>
      <c r="AG146" s="441"/>
      <c r="AH146" s="441"/>
      <c r="AI146" s="441"/>
      <c r="AJ146" s="441"/>
      <c r="AK146" s="441"/>
      <c r="AL146" s="441"/>
      <c r="AM146" s="322">
        <f>SUM(Y146:AL146)</f>
        <v>0</v>
      </c>
    </row>
    <row r="147" spans="1:39" outlineLevel="1">
      <c r="B147" s="320" t="s">
        <v>270</v>
      </c>
      <c r="C147" s="317" t="s">
        <v>164</v>
      </c>
      <c r="D147" s="321"/>
      <c r="E147" s="321"/>
      <c r="F147" s="321"/>
      <c r="G147" s="321"/>
      <c r="H147" s="321"/>
      <c r="I147" s="321"/>
      <c r="J147" s="321"/>
      <c r="K147" s="321"/>
      <c r="L147" s="321"/>
      <c r="M147" s="321"/>
      <c r="N147" s="321">
        <v>0</v>
      </c>
      <c r="O147" s="321"/>
      <c r="P147" s="321"/>
      <c r="Q147" s="321"/>
      <c r="R147" s="321"/>
      <c r="S147" s="321"/>
      <c r="T147" s="321"/>
      <c r="U147" s="321"/>
      <c r="V147" s="321"/>
      <c r="W147" s="321"/>
      <c r="X147" s="321"/>
      <c r="Y147" s="437">
        <f t="shared" ref="Y147:AL147" si="36">Y146</f>
        <v>0</v>
      </c>
      <c r="Z147" s="437">
        <f t="shared" si="36"/>
        <v>0</v>
      </c>
      <c r="AA147" s="437">
        <f t="shared" si="36"/>
        <v>0</v>
      </c>
      <c r="AB147" s="437">
        <f t="shared" si="36"/>
        <v>0</v>
      </c>
      <c r="AC147" s="437">
        <f t="shared" si="36"/>
        <v>0</v>
      </c>
      <c r="AD147" s="437">
        <f t="shared" si="36"/>
        <v>0</v>
      </c>
      <c r="AE147" s="437">
        <f t="shared" si="36"/>
        <v>0</v>
      </c>
      <c r="AF147" s="437">
        <f t="shared" si="36"/>
        <v>0</v>
      </c>
      <c r="AG147" s="437">
        <f t="shared" si="36"/>
        <v>0</v>
      </c>
      <c r="AH147" s="437">
        <f t="shared" si="36"/>
        <v>0</v>
      </c>
      <c r="AI147" s="437">
        <f t="shared" si="36"/>
        <v>0</v>
      </c>
      <c r="AJ147" s="437">
        <f t="shared" si="36"/>
        <v>0</v>
      </c>
      <c r="AK147" s="437">
        <f t="shared" si="36"/>
        <v>0</v>
      </c>
      <c r="AL147" s="437">
        <f t="shared" si="36"/>
        <v>0</v>
      </c>
      <c r="AM147" s="332"/>
    </row>
    <row r="148" spans="1:39" outlineLevel="1">
      <c r="B148" s="555"/>
      <c r="C148" s="317"/>
      <c r="D148" s="317"/>
      <c r="E148" s="317"/>
      <c r="F148" s="317"/>
      <c r="G148" s="317"/>
      <c r="H148" s="317"/>
      <c r="I148" s="317"/>
      <c r="J148" s="317"/>
      <c r="K148" s="317"/>
      <c r="L148" s="317"/>
      <c r="M148" s="317"/>
      <c r="N148" s="317"/>
      <c r="O148" s="317"/>
      <c r="P148" s="317"/>
      <c r="Q148" s="317"/>
      <c r="R148" s="317"/>
      <c r="S148" s="317"/>
      <c r="T148" s="317"/>
      <c r="U148" s="317"/>
      <c r="V148" s="317"/>
      <c r="W148" s="317"/>
      <c r="X148" s="317"/>
      <c r="Y148" s="438"/>
      <c r="Z148" s="451"/>
      <c r="AA148" s="451"/>
      <c r="AB148" s="451"/>
      <c r="AC148" s="451"/>
      <c r="AD148" s="451"/>
      <c r="AE148" s="451"/>
      <c r="AF148" s="451"/>
      <c r="AG148" s="451"/>
      <c r="AH148" s="451"/>
      <c r="AI148" s="451"/>
      <c r="AJ148" s="451"/>
      <c r="AK148" s="451"/>
      <c r="AL148" s="451"/>
      <c r="AM148" s="332"/>
    </row>
    <row r="149" spans="1:39" outlineLevel="1">
      <c r="A149" s="557">
        <v>35</v>
      </c>
      <c r="B149" s="555" t="s">
        <v>128</v>
      </c>
      <c r="C149" s="317" t="s">
        <v>25</v>
      </c>
      <c r="D149" s="321"/>
      <c r="E149" s="321"/>
      <c r="F149" s="321"/>
      <c r="G149" s="321"/>
      <c r="H149" s="321"/>
      <c r="I149" s="321"/>
      <c r="J149" s="321"/>
      <c r="K149" s="321"/>
      <c r="L149" s="321"/>
      <c r="M149" s="321"/>
      <c r="N149" s="321">
        <v>0</v>
      </c>
      <c r="O149" s="321"/>
      <c r="P149" s="321"/>
      <c r="Q149" s="321"/>
      <c r="R149" s="321"/>
      <c r="S149" s="321"/>
      <c r="T149" s="321"/>
      <c r="U149" s="321"/>
      <c r="V149" s="321"/>
      <c r="W149" s="321"/>
      <c r="X149" s="321"/>
      <c r="Y149" s="452"/>
      <c r="Z149" s="436"/>
      <c r="AA149" s="436"/>
      <c r="AB149" s="436"/>
      <c r="AC149" s="436"/>
      <c r="AD149" s="436"/>
      <c r="AE149" s="436"/>
      <c r="AF149" s="441"/>
      <c r="AG149" s="441"/>
      <c r="AH149" s="441"/>
      <c r="AI149" s="441"/>
      <c r="AJ149" s="441"/>
      <c r="AK149" s="441"/>
      <c r="AL149" s="441"/>
      <c r="AM149" s="322">
        <f>SUM(Y149:AL149)</f>
        <v>0</v>
      </c>
    </row>
    <row r="150" spans="1:39" outlineLevel="1">
      <c r="B150" s="320" t="s">
        <v>270</v>
      </c>
      <c r="C150" s="317" t="s">
        <v>164</v>
      </c>
      <c r="D150" s="321"/>
      <c r="E150" s="321"/>
      <c r="F150" s="321"/>
      <c r="G150" s="321"/>
      <c r="H150" s="321"/>
      <c r="I150" s="321"/>
      <c r="J150" s="321"/>
      <c r="K150" s="321"/>
      <c r="L150" s="321"/>
      <c r="M150" s="321"/>
      <c r="N150" s="321">
        <v>0</v>
      </c>
      <c r="O150" s="321"/>
      <c r="P150" s="321"/>
      <c r="Q150" s="321"/>
      <c r="R150" s="321"/>
      <c r="S150" s="321"/>
      <c r="T150" s="321"/>
      <c r="U150" s="321"/>
      <c r="V150" s="321"/>
      <c r="W150" s="321"/>
      <c r="X150" s="321"/>
      <c r="Y150" s="437">
        <f t="shared" ref="Y150:AL150" si="37">Y149</f>
        <v>0</v>
      </c>
      <c r="Z150" s="437">
        <f t="shared" si="37"/>
        <v>0</v>
      </c>
      <c r="AA150" s="437">
        <f t="shared" si="37"/>
        <v>0</v>
      </c>
      <c r="AB150" s="437">
        <f t="shared" si="37"/>
        <v>0</v>
      </c>
      <c r="AC150" s="437">
        <f t="shared" si="37"/>
        <v>0</v>
      </c>
      <c r="AD150" s="437">
        <f t="shared" si="37"/>
        <v>0</v>
      </c>
      <c r="AE150" s="437">
        <f t="shared" si="37"/>
        <v>0</v>
      </c>
      <c r="AF150" s="437">
        <f t="shared" si="37"/>
        <v>0</v>
      </c>
      <c r="AG150" s="437">
        <f t="shared" si="37"/>
        <v>0</v>
      </c>
      <c r="AH150" s="437">
        <f t="shared" si="37"/>
        <v>0</v>
      </c>
      <c r="AI150" s="437">
        <f t="shared" si="37"/>
        <v>0</v>
      </c>
      <c r="AJ150" s="437">
        <f t="shared" si="37"/>
        <v>0</v>
      </c>
      <c r="AK150" s="437">
        <f t="shared" si="37"/>
        <v>0</v>
      </c>
      <c r="AL150" s="437">
        <f t="shared" si="37"/>
        <v>0</v>
      </c>
      <c r="AM150" s="332"/>
    </row>
    <row r="151" spans="1:39" outlineLevel="1">
      <c r="B151" s="320"/>
      <c r="C151" s="317"/>
      <c r="D151" s="317"/>
      <c r="E151" s="317"/>
      <c r="F151" s="317"/>
      <c r="G151" s="317"/>
      <c r="H151" s="317"/>
      <c r="I151" s="317"/>
      <c r="J151" s="317"/>
      <c r="K151" s="317"/>
      <c r="L151" s="317"/>
      <c r="M151" s="317"/>
      <c r="N151" s="317"/>
      <c r="O151" s="317"/>
      <c r="P151" s="317"/>
      <c r="Q151" s="317"/>
      <c r="R151" s="317"/>
      <c r="S151" s="317"/>
      <c r="T151" s="317"/>
      <c r="U151" s="317"/>
      <c r="V151" s="317"/>
      <c r="W151" s="317"/>
      <c r="X151" s="317"/>
      <c r="Y151" s="438"/>
      <c r="Z151" s="451"/>
      <c r="AA151" s="451"/>
      <c r="AB151" s="451"/>
      <c r="AC151" s="451"/>
      <c r="AD151" s="451"/>
      <c r="AE151" s="451"/>
      <c r="AF151" s="451"/>
      <c r="AG151" s="451"/>
      <c r="AH151" s="451"/>
      <c r="AI151" s="451"/>
      <c r="AJ151" s="451"/>
      <c r="AK151" s="451"/>
      <c r="AL151" s="451"/>
      <c r="AM151" s="332"/>
    </row>
    <row r="152" spans="1:39" ht="15.75" outlineLevel="1">
      <c r="B152" s="314" t="s">
        <v>515</v>
      </c>
      <c r="C152" s="317"/>
      <c r="D152" s="317"/>
      <c r="E152" s="317"/>
      <c r="F152" s="317"/>
      <c r="G152" s="317"/>
      <c r="H152" s="317"/>
      <c r="I152" s="317"/>
      <c r="J152" s="317"/>
      <c r="K152" s="317"/>
      <c r="L152" s="317"/>
      <c r="M152" s="317"/>
      <c r="N152" s="317"/>
      <c r="O152" s="317"/>
      <c r="P152" s="317"/>
      <c r="Q152" s="317"/>
      <c r="R152" s="317"/>
      <c r="S152" s="317"/>
      <c r="T152" s="317"/>
      <c r="U152" s="317"/>
      <c r="V152" s="317"/>
      <c r="W152" s="317"/>
      <c r="X152" s="317"/>
      <c r="Y152" s="438"/>
      <c r="Z152" s="451"/>
      <c r="AA152" s="451"/>
      <c r="AB152" s="451"/>
      <c r="AC152" s="451"/>
      <c r="AD152" s="451"/>
      <c r="AE152" s="451"/>
      <c r="AF152" s="451"/>
      <c r="AG152" s="451"/>
      <c r="AH152" s="451"/>
      <c r="AI152" s="451"/>
      <c r="AJ152" s="451"/>
      <c r="AK152" s="451"/>
      <c r="AL152" s="451"/>
      <c r="AM152" s="332"/>
    </row>
    <row r="153" spans="1:39" ht="45" outlineLevel="1">
      <c r="A153" s="557">
        <v>36</v>
      </c>
      <c r="B153" s="555" t="s">
        <v>129</v>
      </c>
      <c r="C153" s="317" t="s">
        <v>25</v>
      </c>
      <c r="D153" s="321"/>
      <c r="E153" s="321"/>
      <c r="F153" s="321"/>
      <c r="G153" s="321"/>
      <c r="H153" s="321"/>
      <c r="I153" s="321"/>
      <c r="J153" s="321"/>
      <c r="K153" s="321"/>
      <c r="L153" s="321"/>
      <c r="M153" s="321"/>
      <c r="N153" s="321">
        <v>12</v>
      </c>
      <c r="O153" s="321"/>
      <c r="P153" s="321"/>
      <c r="Q153" s="321"/>
      <c r="R153" s="321"/>
      <c r="S153" s="321"/>
      <c r="T153" s="321"/>
      <c r="U153" s="321"/>
      <c r="V153" s="321"/>
      <c r="W153" s="321"/>
      <c r="X153" s="321"/>
      <c r="Y153" s="452"/>
      <c r="Z153" s="436"/>
      <c r="AA153" s="436"/>
      <c r="AB153" s="436"/>
      <c r="AC153" s="436"/>
      <c r="AD153" s="436"/>
      <c r="AE153" s="436"/>
      <c r="AF153" s="441"/>
      <c r="AG153" s="441"/>
      <c r="AH153" s="441"/>
      <c r="AI153" s="441"/>
      <c r="AJ153" s="441"/>
      <c r="AK153" s="441"/>
      <c r="AL153" s="441"/>
      <c r="AM153" s="322">
        <f>SUM(Y153:AL153)</f>
        <v>0</v>
      </c>
    </row>
    <row r="154" spans="1:39" outlineLevel="1">
      <c r="B154" s="320" t="s">
        <v>270</v>
      </c>
      <c r="C154" s="317" t="s">
        <v>164</v>
      </c>
      <c r="D154" s="321"/>
      <c r="E154" s="321"/>
      <c r="F154" s="321"/>
      <c r="G154" s="321"/>
      <c r="H154" s="321"/>
      <c r="I154" s="321"/>
      <c r="J154" s="321"/>
      <c r="K154" s="321"/>
      <c r="L154" s="321"/>
      <c r="M154" s="321"/>
      <c r="N154" s="321">
        <v>12</v>
      </c>
      <c r="O154" s="321"/>
      <c r="P154" s="321"/>
      <c r="Q154" s="321"/>
      <c r="R154" s="321"/>
      <c r="S154" s="321"/>
      <c r="T154" s="321"/>
      <c r="U154" s="321"/>
      <c r="V154" s="321"/>
      <c r="W154" s="321"/>
      <c r="X154" s="321"/>
      <c r="Y154" s="437">
        <f t="shared" ref="Y154:AL154" si="38">Y153</f>
        <v>0</v>
      </c>
      <c r="Z154" s="437">
        <f t="shared" si="38"/>
        <v>0</v>
      </c>
      <c r="AA154" s="437">
        <f t="shared" si="38"/>
        <v>0</v>
      </c>
      <c r="AB154" s="437">
        <f t="shared" si="38"/>
        <v>0</v>
      </c>
      <c r="AC154" s="437">
        <f t="shared" si="38"/>
        <v>0</v>
      </c>
      <c r="AD154" s="437">
        <f t="shared" si="38"/>
        <v>0</v>
      </c>
      <c r="AE154" s="437">
        <f t="shared" si="38"/>
        <v>0</v>
      </c>
      <c r="AF154" s="437">
        <f t="shared" si="38"/>
        <v>0</v>
      </c>
      <c r="AG154" s="437">
        <f t="shared" si="38"/>
        <v>0</v>
      </c>
      <c r="AH154" s="437">
        <f t="shared" si="38"/>
        <v>0</v>
      </c>
      <c r="AI154" s="437">
        <f t="shared" si="38"/>
        <v>0</v>
      </c>
      <c r="AJ154" s="437">
        <f t="shared" si="38"/>
        <v>0</v>
      </c>
      <c r="AK154" s="437">
        <f t="shared" si="38"/>
        <v>0</v>
      </c>
      <c r="AL154" s="437">
        <f t="shared" si="38"/>
        <v>0</v>
      </c>
      <c r="AM154" s="332"/>
    </row>
    <row r="155" spans="1:39" outlineLevel="1">
      <c r="B155" s="555"/>
      <c r="C155" s="317"/>
      <c r="D155" s="317"/>
      <c r="E155" s="317"/>
      <c r="F155" s="317"/>
      <c r="G155" s="317"/>
      <c r="H155" s="317"/>
      <c r="I155" s="317"/>
      <c r="J155" s="317"/>
      <c r="K155" s="317"/>
      <c r="L155" s="317"/>
      <c r="M155" s="317"/>
      <c r="N155" s="317"/>
      <c r="O155" s="317"/>
      <c r="P155" s="317"/>
      <c r="Q155" s="317"/>
      <c r="R155" s="317"/>
      <c r="S155" s="317"/>
      <c r="T155" s="317"/>
      <c r="U155" s="317"/>
      <c r="V155" s="317"/>
      <c r="W155" s="317"/>
      <c r="X155" s="317"/>
      <c r="Y155" s="438"/>
      <c r="Z155" s="451"/>
      <c r="AA155" s="451"/>
      <c r="AB155" s="451"/>
      <c r="AC155" s="451"/>
      <c r="AD155" s="451"/>
      <c r="AE155" s="451"/>
      <c r="AF155" s="451"/>
      <c r="AG155" s="451"/>
      <c r="AH155" s="451"/>
      <c r="AI155" s="451"/>
      <c r="AJ155" s="451"/>
      <c r="AK155" s="451"/>
      <c r="AL155" s="451"/>
      <c r="AM155" s="332"/>
    </row>
    <row r="156" spans="1:39" ht="30" outlineLevel="1">
      <c r="A156" s="557">
        <v>37</v>
      </c>
      <c r="B156" s="555" t="s">
        <v>130</v>
      </c>
      <c r="C156" s="317" t="s">
        <v>25</v>
      </c>
      <c r="D156" s="321"/>
      <c r="E156" s="321"/>
      <c r="F156" s="321"/>
      <c r="G156" s="321"/>
      <c r="H156" s="321"/>
      <c r="I156" s="321"/>
      <c r="J156" s="321"/>
      <c r="K156" s="321"/>
      <c r="L156" s="321"/>
      <c r="M156" s="321"/>
      <c r="N156" s="321">
        <v>0</v>
      </c>
      <c r="O156" s="321"/>
      <c r="P156" s="321"/>
      <c r="Q156" s="321"/>
      <c r="R156" s="321"/>
      <c r="S156" s="321"/>
      <c r="T156" s="321"/>
      <c r="U156" s="321"/>
      <c r="V156" s="321"/>
      <c r="W156" s="321"/>
      <c r="X156" s="321"/>
      <c r="Y156" s="452"/>
      <c r="Z156" s="436"/>
      <c r="AA156" s="436"/>
      <c r="AB156" s="436"/>
      <c r="AC156" s="436"/>
      <c r="AD156" s="436"/>
      <c r="AE156" s="436"/>
      <c r="AF156" s="441"/>
      <c r="AG156" s="441"/>
      <c r="AH156" s="441"/>
      <c r="AI156" s="441"/>
      <c r="AJ156" s="441"/>
      <c r="AK156" s="441"/>
      <c r="AL156" s="441"/>
      <c r="AM156" s="322">
        <f>SUM(Y156:AL156)</f>
        <v>0</v>
      </c>
    </row>
    <row r="157" spans="1:39" outlineLevel="1">
      <c r="B157" s="320" t="s">
        <v>270</v>
      </c>
      <c r="C157" s="317" t="s">
        <v>164</v>
      </c>
      <c r="D157" s="321"/>
      <c r="E157" s="321"/>
      <c r="F157" s="321"/>
      <c r="G157" s="321"/>
      <c r="H157" s="321"/>
      <c r="I157" s="321"/>
      <c r="J157" s="321"/>
      <c r="K157" s="321"/>
      <c r="L157" s="321"/>
      <c r="M157" s="321"/>
      <c r="N157" s="321">
        <v>0</v>
      </c>
      <c r="O157" s="321"/>
      <c r="P157" s="321"/>
      <c r="Q157" s="321"/>
      <c r="R157" s="321"/>
      <c r="S157" s="321"/>
      <c r="T157" s="321"/>
      <c r="U157" s="321"/>
      <c r="V157" s="321"/>
      <c r="W157" s="321"/>
      <c r="X157" s="321"/>
      <c r="Y157" s="437">
        <f t="shared" ref="Y157:AL157" si="39">Y156</f>
        <v>0</v>
      </c>
      <c r="Z157" s="437">
        <f t="shared" si="39"/>
        <v>0</v>
      </c>
      <c r="AA157" s="437">
        <f t="shared" si="39"/>
        <v>0</v>
      </c>
      <c r="AB157" s="437">
        <f t="shared" si="39"/>
        <v>0</v>
      </c>
      <c r="AC157" s="437">
        <f t="shared" si="39"/>
        <v>0</v>
      </c>
      <c r="AD157" s="437">
        <f t="shared" si="39"/>
        <v>0</v>
      </c>
      <c r="AE157" s="437">
        <f t="shared" si="39"/>
        <v>0</v>
      </c>
      <c r="AF157" s="437">
        <f t="shared" si="39"/>
        <v>0</v>
      </c>
      <c r="AG157" s="437">
        <f t="shared" si="39"/>
        <v>0</v>
      </c>
      <c r="AH157" s="437">
        <f t="shared" si="39"/>
        <v>0</v>
      </c>
      <c r="AI157" s="437">
        <f t="shared" si="39"/>
        <v>0</v>
      </c>
      <c r="AJ157" s="437">
        <f t="shared" si="39"/>
        <v>0</v>
      </c>
      <c r="AK157" s="437">
        <f t="shared" si="39"/>
        <v>0</v>
      </c>
      <c r="AL157" s="437">
        <f t="shared" si="39"/>
        <v>0</v>
      </c>
      <c r="AM157" s="332"/>
    </row>
    <row r="158" spans="1:39" outlineLevel="1">
      <c r="B158" s="555"/>
      <c r="C158" s="317"/>
      <c r="D158" s="317"/>
      <c r="E158" s="317"/>
      <c r="F158" s="317"/>
      <c r="G158" s="317"/>
      <c r="H158" s="317"/>
      <c r="I158" s="317"/>
      <c r="J158" s="317"/>
      <c r="K158" s="317"/>
      <c r="L158" s="317"/>
      <c r="M158" s="317"/>
      <c r="N158" s="317"/>
      <c r="O158" s="317"/>
      <c r="P158" s="317"/>
      <c r="Q158" s="317"/>
      <c r="R158" s="317"/>
      <c r="S158" s="317"/>
      <c r="T158" s="317"/>
      <c r="U158" s="317"/>
      <c r="V158" s="317"/>
      <c r="W158" s="317"/>
      <c r="X158" s="317"/>
      <c r="Y158" s="438"/>
      <c r="Z158" s="451"/>
      <c r="AA158" s="451"/>
      <c r="AB158" s="451"/>
      <c r="AC158" s="451"/>
      <c r="AD158" s="451"/>
      <c r="AE158" s="451"/>
      <c r="AF158" s="451"/>
      <c r="AG158" s="451"/>
      <c r="AH158" s="451"/>
      <c r="AI158" s="451"/>
      <c r="AJ158" s="451"/>
      <c r="AK158" s="451"/>
      <c r="AL158" s="451"/>
      <c r="AM158" s="332"/>
    </row>
    <row r="159" spans="1:39" outlineLevel="1">
      <c r="A159" s="557">
        <v>38</v>
      </c>
      <c r="B159" s="555" t="s">
        <v>131</v>
      </c>
      <c r="C159" s="317" t="s">
        <v>25</v>
      </c>
      <c r="D159" s="321"/>
      <c r="E159" s="321"/>
      <c r="F159" s="321"/>
      <c r="G159" s="321"/>
      <c r="H159" s="321"/>
      <c r="I159" s="321"/>
      <c r="J159" s="321"/>
      <c r="K159" s="321"/>
      <c r="L159" s="321"/>
      <c r="M159" s="321"/>
      <c r="N159" s="321">
        <v>0</v>
      </c>
      <c r="O159" s="321"/>
      <c r="P159" s="321"/>
      <c r="Q159" s="321"/>
      <c r="R159" s="321"/>
      <c r="S159" s="321"/>
      <c r="T159" s="321"/>
      <c r="U159" s="321"/>
      <c r="V159" s="321"/>
      <c r="W159" s="321"/>
      <c r="X159" s="321"/>
      <c r="Y159" s="452"/>
      <c r="Z159" s="436"/>
      <c r="AA159" s="436"/>
      <c r="AB159" s="436"/>
      <c r="AC159" s="436"/>
      <c r="AD159" s="436"/>
      <c r="AE159" s="436"/>
      <c r="AF159" s="441"/>
      <c r="AG159" s="441"/>
      <c r="AH159" s="441"/>
      <c r="AI159" s="441"/>
      <c r="AJ159" s="441"/>
      <c r="AK159" s="441"/>
      <c r="AL159" s="441"/>
      <c r="AM159" s="322">
        <f>SUM(Y159:AL159)</f>
        <v>0</v>
      </c>
    </row>
    <row r="160" spans="1:39" outlineLevel="1">
      <c r="B160" s="320" t="s">
        <v>270</v>
      </c>
      <c r="C160" s="317" t="s">
        <v>164</v>
      </c>
      <c r="D160" s="321"/>
      <c r="E160" s="321"/>
      <c r="F160" s="321"/>
      <c r="G160" s="321"/>
      <c r="H160" s="321"/>
      <c r="I160" s="321"/>
      <c r="J160" s="321"/>
      <c r="K160" s="321"/>
      <c r="L160" s="321"/>
      <c r="M160" s="321"/>
      <c r="N160" s="321">
        <v>0</v>
      </c>
      <c r="O160" s="321"/>
      <c r="P160" s="321"/>
      <c r="Q160" s="321"/>
      <c r="R160" s="321"/>
      <c r="S160" s="321"/>
      <c r="T160" s="321"/>
      <c r="U160" s="321"/>
      <c r="V160" s="321"/>
      <c r="W160" s="321"/>
      <c r="X160" s="321"/>
      <c r="Y160" s="437">
        <f t="shared" ref="Y160:AL160" si="40">Y159</f>
        <v>0</v>
      </c>
      <c r="Z160" s="437">
        <f t="shared" si="40"/>
        <v>0</v>
      </c>
      <c r="AA160" s="437">
        <f t="shared" si="40"/>
        <v>0</v>
      </c>
      <c r="AB160" s="437">
        <f t="shared" si="40"/>
        <v>0</v>
      </c>
      <c r="AC160" s="437">
        <f t="shared" si="40"/>
        <v>0</v>
      </c>
      <c r="AD160" s="437">
        <f t="shared" si="40"/>
        <v>0</v>
      </c>
      <c r="AE160" s="437">
        <f t="shared" si="40"/>
        <v>0</v>
      </c>
      <c r="AF160" s="437">
        <f t="shared" si="40"/>
        <v>0</v>
      </c>
      <c r="AG160" s="437">
        <f t="shared" si="40"/>
        <v>0</v>
      </c>
      <c r="AH160" s="437">
        <f t="shared" si="40"/>
        <v>0</v>
      </c>
      <c r="AI160" s="437">
        <f t="shared" si="40"/>
        <v>0</v>
      </c>
      <c r="AJ160" s="437">
        <f t="shared" si="40"/>
        <v>0</v>
      </c>
      <c r="AK160" s="437">
        <f t="shared" si="40"/>
        <v>0</v>
      </c>
      <c r="AL160" s="437">
        <f t="shared" si="40"/>
        <v>0</v>
      </c>
      <c r="AM160" s="332"/>
    </row>
    <row r="161" spans="1:39" outlineLevel="1">
      <c r="B161" s="555"/>
      <c r="C161" s="317"/>
      <c r="D161" s="317"/>
      <c r="E161" s="317"/>
      <c r="F161" s="317"/>
      <c r="G161" s="317"/>
      <c r="H161" s="317"/>
      <c r="I161" s="317"/>
      <c r="J161" s="317"/>
      <c r="K161" s="317"/>
      <c r="L161" s="317"/>
      <c r="M161" s="317"/>
      <c r="N161" s="317"/>
      <c r="O161" s="317"/>
      <c r="P161" s="317"/>
      <c r="Q161" s="317"/>
      <c r="R161" s="317"/>
      <c r="S161" s="317"/>
      <c r="T161" s="317"/>
      <c r="U161" s="317"/>
      <c r="V161" s="317"/>
      <c r="W161" s="317"/>
      <c r="X161" s="317"/>
      <c r="Y161" s="438"/>
      <c r="Z161" s="451"/>
      <c r="AA161" s="451"/>
      <c r="AB161" s="451"/>
      <c r="AC161" s="451"/>
      <c r="AD161" s="451"/>
      <c r="AE161" s="451"/>
      <c r="AF161" s="451"/>
      <c r="AG161" s="451"/>
      <c r="AH161" s="451"/>
      <c r="AI161" s="451"/>
      <c r="AJ161" s="451"/>
      <c r="AK161" s="451"/>
      <c r="AL161" s="451"/>
      <c r="AM161" s="332"/>
    </row>
    <row r="162" spans="1:39" ht="30" outlineLevel="1">
      <c r="A162" s="557">
        <v>39</v>
      </c>
      <c r="B162" s="555" t="s">
        <v>132</v>
      </c>
      <c r="C162" s="317" t="s">
        <v>25</v>
      </c>
      <c r="D162" s="321"/>
      <c r="E162" s="321"/>
      <c r="F162" s="321"/>
      <c r="G162" s="321"/>
      <c r="H162" s="321"/>
      <c r="I162" s="321"/>
      <c r="J162" s="321"/>
      <c r="K162" s="321"/>
      <c r="L162" s="321"/>
      <c r="M162" s="321"/>
      <c r="N162" s="321">
        <v>0</v>
      </c>
      <c r="O162" s="321"/>
      <c r="P162" s="321"/>
      <c r="Q162" s="321"/>
      <c r="R162" s="321"/>
      <c r="S162" s="321"/>
      <c r="T162" s="321"/>
      <c r="U162" s="321"/>
      <c r="V162" s="321"/>
      <c r="W162" s="321"/>
      <c r="X162" s="321"/>
      <c r="Y162" s="452"/>
      <c r="Z162" s="436"/>
      <c r="AA162" s="436"/>
      <c r="AB162" s="436"/>
      <c r="AC162" s="436"/>
      <c r="AD162" s="436"/>
      <c r="AE162" s="436"/>
      <c r="AF162" s="441"/>
      <c r="AG162" s="441"/>
      <c r="AH162" s="441"/>
      <c r="AI162" s="441"/>
      <c r="AJ162" s="441"/>
      <c r="AK162" s="441"/>
      <c r="AL162" s="441"/>
      <c r="AM162" s="322">
        <f>SUM(Y162:AL162)</f>
        <v>0</v>
      </c>
    </row>
    <row r="163" spans="1:39" outlineLevel="1">
      <c r="B163" s="320" t="s">
        <v>270</v>
      </c>
      <c r="C163" s="317" t="s">
        <v>164</v>
      </c>
      <c r="D163" s="321"/>
      <c r="E163" s="321"/>
      <c r="F163" s="321"/>
      <c r="G163" s="321"/>
      <c r="H163" s="321"/>
      <c r="I163" s="321"/>
      <c r="J163" s="321"/>
      <c r="K163" s="321"/>
      <c r="L163" s="321"/>
      <c r="M163" s="321"/>
      <c r="N163" s="321">
        <v>0</v>
      </c>
      <c r="O163" s="321"/>
      <c r="P163" s="321"/>
      <c r="Q163" s="321"/>
      <c r="R163" s="321"/>
      <c r="S163" s="321"/>
      <c r="T163" s="321"/>
      <c r="U163" s="321"/>
      <c r="V163" s="321"/>
      <c r="W163" s="321"/>
      <c r="X163" s="321"/>
      <c r="Y163" s="437">
        <f t="shared" ref="Y163:AL163" si="41">Y162</f>
        <v>0</v>
      </c>
      <c r="Z163" s="437">
        <f t="shared" si="41"/>
        <v>0</v>
      </c>
      <c r="AA163" s="437">
        <f t="shared" si="41"/>
        <v>0</v>
      </c>
      <c r="AB163" s="437">
        <f t="shared" si="41"/>
        <v>0</v>
      </c>
      <c r="AC163" s="437">
        <f t="shared" si="41"/>
        <v>0</v>
      </c>
      <c r="AD163" s="437">
        <f t="shared" si="41"/>
        <v>0</v>
      </c>
      <c r="AE163" s="437">
        <f t="shared" si="41"/>
        <v>0</v>
      </c>
      <c r="AF163" s="437">
        <f t="shared" si="41"/>
        <v>0</v>
      </c>
      <c r="AG163" s="437">
        <f t="shared" si="41"/>
        <v>0</v>
      </c>
      <c r="AH163" s="437">
        <f t="shared" si="41"/>
        <v>0</v>
      </c>
      <c r="AI163" s="437">
        <f t="shared" si="41"/>
        <v>0</v>
      </c>
      <c r="AJ163" s="437">
        <f t="shared" si="41"/>
        <v>0</v>
      </c>
      <c r="AK163" s="437">
        <f t="shared" si="41"/>
        <v>0</v>
      </c>
      <c r="AL163" s="437">
        <f t="shared" si="41"/>
        <v>0</v>
      </c>
      <c r="AM163" s="332"/>
    </row>
    <row r="164" spans="1:39" outlineLevel="1">
      <c r="B164" s="555"/>
      <c r="C164" s="317"/>
      <c r="D164" s="317"/>
      <c r="E164" s="317"/>
      <c r="F164" s="317"/>
      <c r="G164" s="317"/>
      <c r="H164" s="317"/>
      <c r="I164" s="317"/>
      <c r="J164" s="317"/>
      <c r="K164" s="317"/>
      <c r="L164" s="317"/>
      <c r="M164" s="317"/>
      <c r="N164" s="317"/>
      <c r="O164" s="317"/>
      <c r="P164" s="317"/>
      <c r="Q164" s="317"/>
      <c r="R164" s="317"/>
      <c r="S164" s="317"/>
      <c r="T164" s="317"/>
      <c r="U164" s="317"/>
      <c r="V164" s="317"/>
      <c r="W164" s="317"/>
      <c r="X164" s="317"/>
      <c r="Y164" s="438"/>
      <c r="Z164" s="451"/>
      <c r="AA164" s="451"/>
      <c r="AB164" s="451"/>
      <c r="AC164" s="451"/>
      <c r="AD164" s="451"/>
      <c r="AE164" s="451"/>
      <c r="AF164" s="451"/>
      <c r="AG164" s="451"/>
      <c r="AH164" s="451"/>
      <c r="AI164" s="451"/>
      <c r="AJ164" s="451"/>
      <c r="AK164" s="451"/>
      <c r="AL164" s="451"/>
      <c r="AM164" s="332"/>
    </row>
    <row r="165" spans="1:39" ht="30" outlineLevel="1">
      <c r="A165" s="557">
        <v>40</v>
      </c>
      <c r="B165" s="555" t="s">
        <v>133</v>
      </c>
      <c r="C165" s="317" t="s">
        <v>25</v>
      </c>
      <c r="D165" s="321"/>
      <c r="E165" s="321"/>
      <c r="F165" s="321"/>
      <c r="G165" s="321"/>
      <c r="H165" s="321"/>
      <c r="I165" s="321"/>
      <c r="J165" s="321"/>
      <c r="K165" s="321"/>
      <c r="L165" s="321"/>
      <c r="M165" s="321"/>
      <c r="N165" s="321">
        <v>0</v>
      </c>
      <c r="O165" s="321"/>
      <c r="P165" s="321"/>
      <c r="Q165" s="321"/>
      <c r="R165" s="321"/>
      <c r="S165" s="321"/>
      <c r="T165" s="321"/>
      <c r="U165" s="321"/>
      <c r="V165" s="321"/>
      <c r="W165" s="321"/>
      <c r="X165" s="321"/>
      <c r="Y165" s="452"/>
      <c r="Z165" s="436"/>
      <c r="AA165" s="436"/>
      <c r="AB165" s="436"/>
      <c r="AC165" s="436"/>
      <c r="AD165" s="436"/>
      <c r="AE165" s="436"/>
      <c r="AF165" s="441"/>
      <c r="AG165" s="441"/>
      <c r="AH165" s="441"/>
      <c r="AI165" s="441"/>
      <c r="AJ165" s="441"/>
      <c r="AK165" s="441"/>
      <c r="AL165" s="441"/>
      <c r="AM165" s="322">
        <f>SUM(Y165:AL165)</f>
        <v>0</v>
      </c>
    </row>
    <row r="166" spans="1:39" outlineLevel="1">
      <c r="B166" s="320" t="s">
        <v>270</v>
      </c>
      <c r="C166" s="317" t="s">
        <v>164</v>
      </c>
      <c r="D166" s="321"/>
      <c r="E166" s="321"/>
      <c r="F166" s="321"/>
      <c r="G166" s="321"/>
      <c r="H166" s="321"/>
      <c r="I166" s="321"/>
      <c r="J166" s="321"/>
      <c r="K166" s="321"/>
      <c r="L166" s="321"/>
      <c r="M166" s="321"/>
      <c r="N166" s="321">
        <v>0</v>
      </c>
      <c r="O166" s="321"/>
      <c r="P166" s="321"/>
      <c r="Q166" s="321"/>
      <c r="R166" s="321"/>
      <c r="S166" s="321"/>
      <c r="T166" s="321"/>
      <c r="U166" s="321"/>
      <c r="V166" s="321"/>
      <c r="W166" s="321"/>
      <c r="X166" s="321"/>
      <c r="Y166" s="437">
        <f t="shared" ref="Y166:AL166" si="42">Y165</f>
        <v>0</v>
      </c>
      <c r="Z166" s="437">
        <f t="shared" si="42"/>
        <v>0</v>
      </c>
      <c r="AA166" s="437">
        <f t="shared" si="42"/>
        <v>0</v>
      </c>
      <c r="AB166" s="437">
        <f t="shared" si="42"/>
        <v>0</v>
      </c>
      <c r="AC166" s="437">
        <f t="shared" si="42"/>
        <v>0</v>
      </c>
      <c r="AD166" s="437">
        <f t="shared" si="42"/>
        <v>0</v>
      </c>
      <c r="AE166" s="437">
        <f t="shared" si="42"/>
        <v>0</v>
      </c>
      <c r="AF166" s="437">
        <f t="shared" si="42"/>
        <v>0</v>
      </c>
      <c r="AG166" s="437">
        <f t="shared" si="42"/>
        <v>0</v>
      </c>
      <c r="AH166" s="437">
        <f t="shared" si="42"/>
        <v>0</v>
      </c>
      <c r="AI166" s="437">
        <f t="shared" si="42"/>
        <v>0</v>
      </c>
      <c r="AJ166" s="437">
        <f t="shared" si="42"/>
        <v>0</v>
      </c>
      <c r="AK166" s="437">
        <f t="shared" si="42"/>
        <v>0</v>
      </c>
      <c r="AL166" s="437">
        <f t="shared" si="42"/>
        <v>0</v>
      </c>
      <c r="AM166" s="332"/>
    </row>
    <row r="167" spans="1:39" outlineLevel="1">
      <c r="B167" s="555"/>
      <c r="C167" s="317"/>
      <c r="D167" s="317"/>
      <c r="E167" s="317"/>
      <c r="F167" s="317"/>
      <c r="G167" s="317"/>
      <c r="H167" s="317"/>
      <c r="I167" s="317"/>
      <c r="J167" s="317"/>
      <c r="K167" s="317"/>
      <c r="L167" s="317"/>
      <c r="M167" s="317"/>
      <c r="N167" s="317"/>
      <c r="O167" s="317"/>
      <c r="P167" s="317"/>
      <c r="Q167" s="317"/>
      <c r="R167" s="317"/>
      <c r="S167" s="317"/>
      <c r="T167" s="317"/>
      <c r="U167" s="317"/>
      <c r="V167" s="317"/>
      <c r="W167" s="317"/>
      <c r="X167" s="317"/>
      <c r="Y167" s="438"/>
      <c r="Z167" s="451"/>
      <c r="AA167" s="451"/>
      <c r="AB167" s="451"/>
      <c r="AC167" s="451"/>
      <c r="AD167" s="451"/>
      <c r="AE167" s="451"/>
      <c r="AF167" s="451"/>
      <c r="AG167" s="451"/>
      <c r="AH167" s="451"/>
      <c r="AI167" s="451"/>
      <c r="AJ167" s="451"/>
      <c r="AK167" s="451"/>
      <c r="AL167" s="451"/>
      <c r="AM167" s="332"/>
    </row>
    <row r="168" spans="1:39" ht="45" outlineLevel="1">
      <c r="A168" s="557">
        <v>41</v>
      </c>
      <c r="B168" s="555" t="s">
        <v>134</v>
      </c>
      <c r="C168" s="317" t="s">
        <v>25</v>
      </c>
      <c r="D168" s="321"/>
      <c r="E168" s="321"/>
      <c r="F168" s="321"/>
      <c r="G168" s="321"/>
      <c r="H168" s="321"/>
      <c r="I168" s="321"/>
      <c r="J168" s="321"/>
      <c r="K168" s="321"/>
      <c r="L168" s="321"/>
      <c r="M168" s="321"/>
      <c r="N168" s="321">
        <v>0</v>
      </c>
      <c r="O168" s="321"/>
      <c r="P168" s="321"/>
      <c r="Q168" s="321"/>
      <c r="R168" s="321"/>
      <c r="S168" s="321"/>
      <c r="T168" s="321"/>
      <c r="U168" s="321"/>
      <c r="V168" s="321"/>
      <c r="W168" s="321"/>
      <c r="X168" s="321"/>
      <c r="Y168" s="452"/>
      <c r="Z168" s="436"/>
      <c r="AA168" s="436"/>
      <c r="AB168" s="436"/>
      <c r="AC168" s="436"/>
      <c r="AD168" s="436"/>
      <c r="AE168" s="436"/>
      <c r="AF168" s="441"/>
      <c r="AG168" s="441"/>
      <c r="AH168" s="441"/>
      <c r="AI168" s="441"/>
      <c r="AJ168" s="441"/>
      <c r="AK168" s="441"/>
      <c r="AL168" s="441"/>
      <c r="AM168" s="322">
        <f>SUM(Y168:AL168)</f>
        <v>0</v>
      </c>
    </row>
    <row r="169" spans="1:39" outlineLevel="1">
      <c r="B169" s="320" t="s">
        <v>270</v>
      </c>
      <c r="C169" s="317" t="s">
        <v>164</v>
      </c>
      <c r="D169" s="321"/>
      <c r="E169" s="321"/>
      <c r="F169" s="321"/>
      <c r="G169" s="321"/>
      <c r="H169" s="321"/>
      <c r="I169" s="321"/>
      <c r="J169" s="321"/>
      <c r="K169" s="321"/>
      <c r="L169" s="321"/>
      <c r="M169" s="321"/>
      <c r="N169" s="321">
        <v>0</v>
      </c>
      <c r="O169" s="321"/>
      <c r="P169" s="321"/>
      <c r="Q169" s="321"/>
      <c r="R169" s="321"/>
      <c r="S169" s="321"/>
      <c r="T169" s="321"/>
      <c r="U169" s="321"/>
      <c r="V169" s="321"/>
      <c r="W169" s="321"/>
      <c r="X169" s="321"/>
      <c r="Y169" s="437">
        <f t="shared" ref="Y169:AL169" si="43">Y168</f>
        <v>0</v>
      </c>
      <c r="Z169" s="437">
        <f t="shared" si="43"/>
        <v>0</v>
      </c>
      <c r="AA169" s="437">
        <f t="shared" si="43"/>
        <v>0</v>
      </c>
      <c r="AB169" s="437">
        <f t="shared" si="43"/>
        <v>0</v>
      </c>
      <c r="AC169" s="437">
        <f t="shared" si="43"/>
        <v>0</v>
      </c>
      <c r="AD169" s="437">
        <f t="shared" si="43"/>
        <v>0</v>
      </c>
      <c r="AE169" s="437">
        <f t="shared" si="43"/>
        <v>0</v>
      </c>
      <c r="AF169" s="437">
        <f t="shared" si="43"/>
        <v>0</v>
      </c>
      <c r="AG169" s="437">
        <f t="shared" si="43"/>
        <v>0</v>
      </c>
      <c r="AH169" s="437">
        <f t="shared" si="43"/>
        <v>0</v>
      </c>
      <c r="AI169" s="437">
        <f t="shared" si="43"/>
        <v>0</v>
      </c>
      <c r="AJ169" s="437">
        <f t="shared" si="43"/>
        <v>0</v>
      </c>
      <c r="AK169" s="437">
        <f t="shared" si="43"/>
        <v>0</v>
      </c>
      <c r="AL169" s="437">
        <f t="shared" si="43"/>
        <v>0</v>
      </c>
      <c r="AM169" s="332"/>
    </row>
    <row r="170" spans="1:39" outlineLevel="1">
      <c r="B170" s="555"/>
      <c r="C170" s="317"/>
      <c r="D170" s="317"/>
      <c r="E170" s="317"/>
      <c r="F170" s="317"/>
      <c r="G170" s="317"/>
      <c r="H170" s="317"/>
      <c r="I170" s="317"/>
      <c r="J170" s="317"/>
      <c r="K170" s="317"/>
      <c r="L170" s="317"/>
      <c r="M170" s="317"/>
      <c r="N170" s="317"/>
      <c r="O170" s="317"/>
      <c r="P170" s="317"/>
      <c r="Q170" s="317"/>
      <c r="R170" s="317"/>
      <c r="S170" s="317"/>
      <c r="T170" s="317"/>
      <c r="U170" s="317"/>
      <c r="V170" s="317"/>
      <c r="W170" s="317"/>
      <c r="X170" s="317"/>
      <c r="Y170" s="438"/>
      <c r="Z170" s="451"/>
      <c r="AA170" s="451"/>
      <c r="AB170" s="451"/>
      <c r="AC170" s="451"/>
      <c r="AD170" s="451"/>
      <c r="AE170" s="451"/>
      <c r="AF170" s="451"/>
      <c r="AG170" s="451"/>
      <c r="AH170" s="451"/>
      <c r="AI170" s="451"/>
      <c r="AJ170" s="451"/>
      <c r="AK170" s="451"/>
      <c r="AL170" s="451"/>
      <c r="AM170" s="332"/>
    </row>
    <row r="171" spans="1:39" ht="45" outlineLevel="1">
      <c r="A171" s="557">
        <v>42</v>
      </c>
      <c r="B171" s="555" t="s">
        <v>135</v>
      </c>
      <c r="C171" s="317" t="s">
        <v>25</v>
      </c>
      <c r="D171" s="321"/>
      <c r="E171" s="321"/>
      <c r="F171" s="321"/>
      <c r="G171" s="321"/>
      <c r="H171" s="321"/>
      <c r="I171" s="321"/>
      <c r="J171" s="321"/>
      <c r="K171" s="321"/>
      <c r="L171" s="321"/>
      <c r="M171" s="321"/>
      <c r="N171" s="317"/>
      <c r="O171" s="321"/>
      <c r="P171" s="321"/>
      <c r="Q171" s="321"/>
      <c r="R171" s="321"/>
      <c r="S171" s="321"/>
      <c r="T171" s="321"/>
      <c r="U171" s="321"/>
      <c r="V171" s="321"/>
      <c r="W171" s="321"/>
      <c r="X171" s="321"/>
      <c r="Y171" s="452"/>
      <c r="Z171" s="436"/>
      <c r="AA171" s="436"/>
      <c r="AB171" s="436"/>
      <c r="AC171" s="436"/>
      <c r="AD171" s="436"/>
      <c r="AE171" s="436"/>
      <c r="AF171" s="441"/>
      <c r="AG171" s="441"/>
      <c r="AH171" s="441"/>
      <c r="AI171" s="441"/>
      <c r="AJ171" s="441"/>
      <c r="AK171" s="441"/>
      <c r="AL171" s="441"/>
      <c r="AM171" s="322">
        <f>SUM(Y171:AL171)</f>
        <v>0</v>
      </c>
    </row>
    <row r="172" spans="1:39" outlineLevel="1">
      <c r="B172" s="320" t="s">
        <v>270</v>
      </c>
      <c r="C172" s="317" t="s">
        <v>164</v>
      </c>
      <c r="D172" s="321"/>
      <c r="E172" s="321"/>
      <c r="F172" s="321"/>
      <c r="G172" s="321"/>
      <c r="H172" s="321"/>
      <c r="I172" s="321"/>
      <c r="J172" s="321"/>
      <c r="K172" s="321"/>
      <c r="L172" s="321"/>
      <c r="M172" s="321"/>
      <c r="N172" s="494"/>
      <c r="O172" s="321"/>
      <c r="P172" s="321"/>
      <c r="Q172" s="321"/>
      <c r="R172" s="321"/>
      <c r="S172" s="321"/>
      <c r="T172" s="321"/>
      <c r="U172" s="321"/>
      <c r="V172" s="321"/>
      <c r="W172" s="321"/>
      <c r="X172" s="321"/>
      <c r="Y172" s="437">
        <f t="shared" ref="Y172:AL172" si="44">Y171</f>
        <v>0</v>
      </c>
      <c r="Z172" s="437">
        <f t="shared" si="44"/>
        <v>0</v>
      </c>
      <c r="AA172" s="437">
        <f t="shared" si="44"/>
        <v>0</v>
      </c>
      <c r="AB172" s="437">
        <f t="shared" si="44"/>
        <v>0</v>
      </c>
      <c r="AC172" s="437">
        <f t="shared" si="44"/>
        <v>0</v>
      </c>
      <c r="AD172" s="437">
        <f t="shared" si="44"/>
        <v>0</v>
      </c>
      <c r="AE172" s="437">
        <f t="shared" si="44"/>
        <v>0</v>
      </c>
      <c r="AF172" s="437">
        <f t="shared" si="44"/>
        <v>0</v>
      </c>
      <c r="AG172" s="437">
        <f t="shared" si="44"/>
        <v>0</v>
      </c>
      <c r="AH172" s="437">
        <f t="shared" si="44"/>
        <v>0</v>
      </c>
      <c r="AI172" s="437">
        <f t="shared" si="44"/>
        <v>0</v>
      </c>
      <c r="AJ172" s="437">
        <f t="shared" si="44"/>
        <v>0</v>
      </c>
      <c r="AK172" s="437">
        <f t="shared" si="44"/>
        <v>0</v>
      </c>
      <c r="AL172" s="437">
        <f t="shared" si="44"/>
        <v>0</v>
      </c>
      <c r="AM172" s="332"/>
    </row>
    <row r="173" spans="1:39" outlineLevel="1">
      <c r="B173" s="555"/>
      <c r="C173" s="317"/>
      <c r="D173" s="317"/>
      <c r="E173" s="317"/>
      <c r="F173" s="317"/>
      <c r="G173" s="317"/>
      <c r="H173" s="317"/>
      <c r="I173" s="317"/>
      <c r="J173" s="317"/>
      <c r="K173" s="317"/>
      <c r="L173" s="317"/>
      <c r="M173" s="317"/>
      <c r="N173" s="317"/>
      <c r="O173" s="317"/>
      <c r="P173" s="317"/>
      <c r="Q173" s="317"/>
      <c r="R173" s="317"/>
      <c r="S173" s="317"/>
      <c r="T173" s="317"/>
      <c r="U173" s="317"/>
      <c r="V173" s="317"/>
      <c r="W173" s="317"/>
      <c r="X173" s="317"/>
      <c r="Y173" s="438"/>
      <c r="Z173" s="451"/>
      <c r="AA173" s="451"/>
      <c r="AB173" s="451"/>
      <c r="AC173" s="451"/>
      <c r="AD173" s="451"/>
      <c r="AE173" s="451"/>
      <c r="AF173" s="451"/>
      <c r="AG173" s="451"/>
      <c r="AH173" s="451"/>
      <c r="AI173" s="451"/>
      <c r="AJ173" s="451"/>
      <c r="AK173" s="451"/>
      <c r="AL173" s="451"/>
      <c r="AM173" s="332"/>
    </row>
    <row r="174" spans="1:39" ht="30" outlineLevel="1">
      <c r="A174" s="557">
        <v>43</v>
      </c>
      <c r="B174" s="555" t="s">
        <v>136</v>
      </c>
      <c r="C174" s="317" t="s">
        <v>25</v>
      </c>
      <c r="D174" s="321"/>
      <c r="E174" s="321"/>
      <c r="F174" s="321"/>
      <c r="G174" s="321"/>
      <c r="H174" s="321"/>
      <c r="I174" s="321"/>
      <c r="J174" s="321"/>
      <c r="K174" s="321"/>
      <c r="L174" s="321"/>
      <c r="M174" s="321"/>
      <c r="N174" s="321">
        <v>0</v>
      </c>
      <c r="O174" s="321"/>
      <c r="P174" s="321"/>
      <c r="Q174" s="321"/>
      <c r="R174" s="321"/>
      <c r="S174" s="321"/>
      <c r="T174" s="321"/>
      <c r="U174" s="321"/>
      <c r="V174" s="321"/>
      <c r="W174" s="321"/>
      <c r="X174" s="321"/>
      <c r="Y174" s="452"/>
      <c r="Z174" s="436"/>
      <c r="AA174" s="436"/>
      <c r="AB174" s="436"/>
      <c r="AC174" s="436"/>
      <c r="AD174" s="436"/>
      <c r="AE174" s="436"/>
      <c r="AF174" s="441"/>
      <c r="AG174" s="441"/>
      <c r="AH174" s="441"/>
      <c r="AI174" s="441"/>
      <c r="AJ174" s="441"/>
      <c r="AK174" s="441"/>
      <c r="AL174" s="441"/>
      <c r="AM174" s="322">
        <f>SUM(Y174:AL174)</f>
        <v>0</v>
      </c>
    </row>
    <row r="175" spans="1:39" outlineLevel="1">
      <c r="B175" s="320" t="s">
        <v>270</v>
      </c>
      <c r="C175" s="317" t="s">
        <v>164</v>
      </c>
      <c r="D175" s="321"/>
      <c r="E175" s="321"/>
      <c r="F175" s="321"/>
      <c r="G175" s="321"/>
      <c r="H175" s="321"/>
      <c r="I175" s="321"/>
      <c r="J175" s="321"/>
      <c r="K175" s="321"/>
      <c r="L175" s="321"/>
      <c r="M175" s="321"/>
      <c r="N175" s="321">
        <v>0</v>
      </c>
      <c r="O175" s="321"/>
      <c r="P175" s="321"/>
      <c r="Q175" s="321"/>
      <c r="R175" s="321"/>
      <c r="S175" s="321"/>
      <c r="T175" s="321"/>
      <c r="U175" s="321"/>
      <c r="V175" s="321"/>
      <c r="W175" s="321"/>
      <c r="X175" s="321"/>
      <c r="Y175" s="437">
        <f t="shared" ref="Y175:AL175" si="45">Y174</f>
        <v>0</v>
      </c>
      <c r="Z175" s="437">
        <f t="shared" si="45"/>
        <v>0</v>
      </c>
      <c r="AA175" s="437">
        <f t="shared" si="45"/>
        <v>0</v>
      </c>
      <c r="AB175" s="437">
        <f t="shared" si="45"/>
        <v>0</v>
      </c>
      <c r="AC175" s="437">
        <f t="shared" si="45"/>
        <v>0</v>
      </c>
      <c r="AD175" s="437">
        <f t="shared" si="45"/>
        <v>0</v>
      </c>
      <c r="AE175" s="437">
        <f t="shared" si="45"/>
        <v>0</v>
      </c>
      <c r="AF175" s="437">
        <f t="shared" si="45"/>
        <v>0</v>
      </c>
      <c r="AG175" s="437">
        <f t="shared" si="45"/>
        <v>0</v>
      </c>
      <c r="AH175" s="437">
        <f t="shared" si="45"/>
        <v>0</v>
      </c>
      <c r="AI175" s="437">
        <f t="shared" si="45"/>
        <v>0</v>
      </c>
      <c r="AJ175" s="437">
        <f t="shared" si="45"/>
        <v>0</v>
      </c>
      <c r="AK175" s="437">
        <f t="shared" si="45"/>
        <v>0</v>
      </c>
      <c r="AL175" s="437">
        <f t="shared" si="45"/>
        <v>0</v>
      </c>
      <c r="AM175" s="332"/>
    </row>
    <row r="176" spans="1:39" outlineLevel="1">
      <c r="B176" s="555"/>
      <c r="C176" s="317"/>
      <c r="D176" s="317"/>
      <c r="E176" s="317"/>
      <c r="F176" s="317"/>
      <c r="G176" s="317"/>
      <c r="H176" s="317"/>
      <c r="I176" s="317"/>
      <c r="J176" s="317"/>
      <c r="K176" s="317"/>
      <c r="L176" s="317"/>
      <c r="M176" s="317"/>
      <c r="N176" s="317"/>
      <c r="O176" s="317"/>
      <c r="P176" s="317"/>
      <c r="Q176" s="317"/>
      <c r="R176" s="317"/>
      <c r="S176" s="317"/>
      <c r="T176" s="317"/>
      <c r="U176" s="317"/>
      <c r="V176" s="317"/>
      <c r="W176" s="317"/>
      <c r="X176" s="317"/>
      <c r="Y176" s="438"/>
      <c r="Z176" s="451"/>
      <c r="AA176" s="451"/>
      <c r="AB176" s="451"/>
      <c r="AC176" s="451"/>
      <c r="AD176" s="451"/>
      <c r="AE176" s="451"/>
      <c r="AF176" s="451"/>
      <c r="AG176" s="451"/>
      <c r="AH176" s="451"/>
      <c r="AI176" s="451"/>
      <c r="AJ176" s="451"/>
      <c r="AK176" s="451"/>
      <c r="AL176" s="451"/>
      <c r="AM176" s="332"/>
    </row>
    <row r="177" spans="1:39" ht="45" outlineLevel="1">
      <c r="A177" s="557">
        <v>44</v>
      </c>
      <c r="B177" s="555" t="s">
        <v>137</v>
      </c>
      <c r="C177" s="317" t="s">
        <v>25</v>
      </c>
      <c r="D177" s="321"/>
      <c r="E177" s="321"/>
      <c r="F177" s="321"/>
      <c r="G177" s="321"/>
      <c r="H177" s="321"/>
      <c r="I177" s="321"/>
      <c r="J177" s="321"/>
      <c r="K177" s="321"/>
      <c r="L177" s="321"/>
      <c r="M177" s="321"/>
      <c r="N177" s="321">
        <v>0</v>
      </c>
      <c r="O177" s="321"/>
      <c r="P177" s="321"/>
      <c r="Q177" s="321"/>
      <c r="R177" s="321"/>
      <c r="S177" s="321"/>
      <c r="T177" s="321"/>
      <c r="U177" s="321"/>
      <c r="V177" s="321"/>
      <c r="W177" s="321"/>
      <c r="X177" s="321"/>
      <c r="Y177" s="452"/>
      <c r="Z177" s="436"/>
      <c r="AA177" s="436"/>
      <c r="AB177" s="436"/>
      <c r="AC177" s="436"/>
      <c r="AD177" s="436"/>
      <c r="AE177" s="436"/>
      <c r="AF177" s="441"/>
      <c r="AG177" s="441"/>
      <c r="AH177" s="441"/>
      <c r="AI177" s="441"/>
      <c r="AJ177" s="441"/>
      <c r="AK177" s="441"/>
      <c r="AL177" s="441"/>
      <c r="AM177" s="322">
        <f>SUM(Y177:AL177)</f>
        <v>0</v>
      </c>
    </row>
    <row r="178" spans="1:39" outlineLevel="1">
      <c r="B178" s="320" t="s">
        <v>270</v>
      </c>
      <c r="C178" s="317" t="s">
        <v>164</v>
      </c>
      <c r="D178" s="321"/>
      <c r="E178" s="321"/>
      <c r="F178" s="321"/>
      <c r="G178" s="321"/>
      <c r="H178" s="321"/>
      <c r="I178" s="321"/>
      <c r="J178" s="321"/>
      <c r="K178" s="321"/>
      <c r="L178" s="321"/>
      <c r="M178" s="321"/>
      <c r="N178" s="321">
        <v>0</v>
      </c>
      <c r="O178" s="321"/>
      <c r="P178" s="321"/>
      <c r="Q178" s="321"/>
      <c r="R178" s="321"/>
      <c r="S178" s="321"/>
      <c r="T178" s="321"/>
      <c r="U178" s="321"/>
      <c r="V178" s="321"/>
      <c r="W178" s="321"/>
      <c r="X178" s="321"/>
      <c r="Y178" s="437">
        <f t="shared" ref="Y178:AL178" si="46">Y177</f>
        <v>0</v>
      </c>
      <c r="Z178" s="437">
        <f t="shared" si="46"/>
        <v>0</v>
      </c>
      <c r="AA178" s="437">
        <f t="shared" si="46"/>
        <v>0</v>
      </c>
      <c r="AB178" s="437">
        <f t="shared" si="46"/>
        <v>0</v>
      </c>
      <c r="AC178" s="437">
        <f t="shared" si="46"/>
        <v>0</v>
      </c>
      <c r="AD178" s="437">
        <f t="shared" si="46"/>
        <v>0</v>
      </c>
      <c r="AE178" s="437">
        <f t="shared" si="46"/>
        <v>0</v>
      </c>
      <c r="AF178" s="437">
        <f t="shared" si="46"/>
        <v>0</v>
      </c>
      <c r="AG178" s="437">
        <f t="shared" si="46"/>
        <v>0</v>
      </c>
      <c r="AH178" s="437">
        <f t="shared" si="46"/>
        <v>0</v>
      </c>
      <c r="AI178" s="437">
        <f t="shared" si="46"/>
        <v>0</v>
      </c>
      <c r="AJ178" s="437">
        <f t="shared" si="46"/>
        <v>0</v>
      </c>
      <c r="AK178" s="437">
        <f t="shared" si="46"/>
        <v>0</v>
      </c>
      <c r="AL178" s="437">
        <f t="shared" si="46"/>
        <v>0</v>
      </c>
      <c r="AM178" s="332"/>
    </row>
    <row r="179" spans="1:39" outlineLevel="1">
      <c r="B179" s="555"/>
      <c r="C179" s="317"/>
      <c r="D179" s="317"/>
      <c r="E179" s="317"/>
      <c r="F179" s="317"/>
      <c r="G179" s="317"/>
      <c r="H179" s="317"/>
      <c r="I179" s="317"/>
      <c r="J179" s="317"/>
      <c r="K179" s="317"/>
      <c r="L179" s="317"/>
      <c r="M179" s="317"/>
      <c r="N179" s="317"/>
      <c r="O179" s="317"/>
      <c r="P179" s="317"/>
      <c r="Q179" s="317"/>
      <c r="R179" s="317"/>
      <c r="S179" s="317"/>
      <c r="T179" s="317"/>
      <c r="U179" s="317"/>
      <c r="V179" s="317"/>
      <c r="W179" s="317"/>
      <c r="X179" s="317"/>
      <c r="Y179" s="438"/>
      <c r="Z179" s="451"/>
      <c r="AA179" s="451"/>
      <c r="AB179" s="451"/>
      <c r="AC179" s="451"/>
      <c r="AD179" s="451"/>
      <c r="AE179" s="451"/>
      <c r="AF179" s="451"/>
      <c r="AG179" s="451"/>
      <c r="AH179" s="451"/>
      <c r="AI179" s="451"/>
      <c r="AJ179" s="451"/>
      <c r="AK179" s="451"/>
      <c r="AL179" s="451"/>
      <c r="AM179" s="332"/>
    </row>
    <row r="180" spans="1:39" ht="30" outlineLevel="1">
      <c r="A180" s="557">
        <v>45</v>
      </c>
      <c r="B180" s="555" t="s">
        <v>138</v>
      </c>
      <c r="C180" s="317" t="s">
        <v>25</v>
      </c>
      <c r="D180" s="321"/>
      <c r="E180" s="321"/>
      <c r="F180" s="321"/>
      <c r="G180" s="321"/>
      <c r="H180" s="321"/>
      <c r="I180" s="321"/>
      <c r="J180" s="321"/>
      <c r="K180" s="321"/>
      <c r="L180" s="321"/>
      <c r="M180" s="321"/>
      <c r="N180" s="321">
        <v>0</v>
      </c>
      <c r="O180" s="321"/>
      <c r="P180" s="321"/>
      <c r="Q180" s="321"/>
      <c r="R180" s="321"/>
      <c r="S180" s="321"/>
      <c r="T180" s="321"/>
      <c r="U180" s="321"/>
      <c r="V180" s="321"/>
      <c r="W180" s="321"/>
      <c r="X180" s="321"/>
      <c r="Y180" s="452"/>
      <c r="Z180" s="436"/>
      <c r="AA180" s="436"/>
      <c r="AB180" s="436"/>
      <c r="AC180" s="436"/>
      <c r="AD180" s="436"/>
      <c r="AE180" s="436"/>
      <c r="AF180" s="441"/>
      <c r="AG180" s="441"/>
      <c r="AH180" s="441"/>
      <c r="AI180" s="441"/>
      <c r="AJ180" s="441"/>
      <c r="AK180" s="441"/>
      <c r="AL180" s="441"/>
      <c r="AM180" s="322">
        <f>SUM(Y180:AL180)</f>
        <v>0</v>
      </c>
    </row>
    <row r="181" spans="1:39" outlineLevel="1">
      <c r="B181" s="320" t="s">
        <v>270</v>
      </c>
      <c r="C181" s="317" t="s">
        <v>164</v>
      </c>
      <c r="D181" s="321"/>
      <c r="E181" s="321"/>
      <c r="F181" s="321"/>
      <c r="G181" s="321"/>
      <c r="H181" s="321"/>
      <c r="I181" s="321"/>
      <c r="J181" s="321"/>
      <c r="K181" s="321"/>
      <c r="L181" s="321"/>
      <c r="M181" s="321"/>
      <c r="N181" s="321">
        <v>0</v>
      </c>
      <c r="O181" s="321"/>
      <c r="P181" s="321"/>
      <c r="Q181" s="321"/>
      <c r="R181" s="321"/>
      <c r="S181" s="321"/>
      <c r="T181" s="321"/>
      <c r="U181" s="321"/>
      <c r="V181" s="321"/>
      <c r="W181" s="321"/>
      <c r="X181" s="321"/>
      <c r="Y181" s="437">
        <f t="shared" ref="Y181:AL181" si="47">Y180</f>
        <v>0</v>
      </c>
      <c r="Z181" s="437">
        <f t="shared" si="47"/>
        <v>0</v>
      </c>
      <c r="AA181" s="437">
        <f t="shared" si="47"/>
        <v>0</v>
      </c>
      <c r="AB181" s="437">
        <f t="shared" si="47"/>
        <v>0</v>
      </c>
      <c r="AC181" s="437">
        <f t="shared" si="47"/>
        <v>0</v>
      </c>
      <c r="AD181" s="437">
        <f t="shared" si="47"/>
        <v>0</v>
      </c>
      <c r="AE181" s="437">
        <f t="shared" si="47"/>
        <v>0</v>
      </c>
      <c r="AF181" s="437">
        <f t="shared" si="47"/>
        <v>0</v>
      </c>
      <c r="AG181" s="437">
        <f t="shared" si="47"/>
        <v>0</v>
      </c>
      <c r="AH181" s="437">
        <f t="shared" si="47"/>
        <v>0</v>
      </c>
      <c r="AI181" s="437">
        <f t="shared" si="47"/>
        <v>0</v>
      </c>
      <c r="AJ181" s="437">
        <f t="shared" si="47"/>
        <v>0</v>
      </c>
      <c r="AK181" s="437">
        <f t="shared" si="47"/>
        <v>0</v>
      </c>
      <c r="AL181" s="437">
        <f t="shared" si="47"/>
        <v>0</v>
      </c>
      <c r="AM181" s="332"/>
    </row>
    <row r="182" spans="1:39" outlineLevel="1">
      <c r="B182" s="555"/>
      <c r="C182" s="317"/>
      <c r="D182" s="317"/>
      <c r="E182" s="317"/>
      <c r="F182" s="317"/>
      <c r="G182" s="317"/>
      <c r="H182" s="317"/>
      <c r="I182" s="317"/>
      <c r="J182" s="317"/>
      <c r="K182" s="317"/>
      <c r="L182" s="317"/>
      <c r="M182" s="317"/>
      <c r="N182" s="317"/>
      <c r="O182" s="317"/>
      <c r="P182" s="317"/>
      <c r="Q182" s="317"/>
      <c r="R182" s="317"/>
      <c r="S182" s="317"/>
      <c r="T182" s="317"/>
      <c r="U182" s="317"/>
      <c r="V182" s="317"/>
      <c r="W182" s="317"/>
      <c r="X182" s="317"/>
      <c r="Y182" s="438"/>
      <c r="Z182" s="451"/>
      <c r="AA182" s="451"/>
      <c r="AB182" s="451"/>
      <c r="AC182" s="451"/>
      <c r="AD182" s="451"/>
      <c r="AE182" s="451"/>
      <c r="AF182" s="451"/>
      <c r="AG182" s="451"/>
      <c r="AH182" s="451"/>
      <c r="AI182" s="451"/>
      <c r="AJ182" s="451"/>
      <c r="AK182" s="451"/>
      <c r="AL182" s="451"/>
      <c r="AM182" s="332"/>
    </row>
    <row r="183" spans="1:39" ht="30" outlineLevel="1">
      <c r="A183" s="557">
        <v>46</v>
      </c>
      <c r="B183" s="555" t="s">
        <v>139</v>
      </c>
      <c r="C183" s="317" t="s">
        <v>25</v>
      </c>
      <c r="D183" s="321"/>
      <c r="E183" s="321"/>
      <c r="F183" s="321"/>
      <c r="G183" s="321"/>
      <c r="H183" s="321"/>
      <c r="I183" s="321"/>
      <c r="J183" s="321"/>
      <c r="K183" s="321"/>
      <c r="L183" s="321"/>
      <c r="M183" s="321"/>
      <c r="N183" s="321">
        <v>0</v>
      </c>
      <c r="O183" s="321"/>
      <c r="P183" s="321"/>
      <c r="Q183" s="321"/>
      <c r="R183" s="321"/>
      <c r="S183" s="321"/>
      <c r="T183" s="321"/>
      <c r="U183" s="321"/>
      <c r="V183" s="321"/>
      <c r="W183" s="321"/>
      <c r="X183" s="321"/>
      <c r="Y183" s="452"/>
      <c r="Z183" s="436"/>
      <c r="AA183" s="436"/>
      <c r="AB183" s="436"/>
      <c r="AC183" s="436"/>
      <c r="AD183" s="436"/>
      <c r="AE183" s="436"/>
      <c r="AF183" s="441"/>
      <c r="AG183" s="441"/>
      <c r="AH183" s="441"/>
      <c r="AI183" s="441"/>
      <c r="AJ183" s="441"/>
      <c r="AK183" s="441"/>
      <c r="AL183" s="441"/>
      <c r="AM183" s="322">
        <f>SUM(Y183:AL183)</f>
        <v>0</v>
      </c>
    </row>
    <row r="184" spans="1:39" outlineLevel="1">
      <c r="B184" s="320" t="s">
        <v>270</v>
      </c>
      <c r="C184" s="317" t="s">
        <v>164</v>
      </c>
      <c r="D184" s="321"/>
      <c r="E184" s="321"/>
      <c r="F184" s="321"/>
      <c r="G184" s="321"/>
      <c r="H184" s="321"/>
      <c r="I184" s="321"/>
      <c r="J184" s="321"/>
      <c r="K184" s="321"/>
      <c r="L184" s="321"/>
      <c r="M184" s="321"/>
      <c r="N184" s="321">
        <v>0</v>
      </c>
      <c r="O184" s="321"/>
      <c r="P184" s="321"/>
      <c r="Q184" s="321"/>
      <c r="R184" s="321"/>
      <c r="S184" s="321"/>
      <c r="T184" s="321"/>
      <c r="U184" s="321"/>
      <c r="V184" s="321"/>
      <c r="W184" s="321"/>
      <c r="X184" s="321"/>
      <c r="Y184" s="437">
        <f t="shared" ref="Y184:AL184" si="48">Y183</f>
        <v>0</v>
      </c>
      <c r="Z184" s="437">
        <f t="shared" si="48"/>
        <v>0</v>
      </c>
      <c r="AA184" s="437">
        <f t="shared" si="48"/>
        <v>0</v>
      </c>
      <c r="AB184" s="437">
        <f t="shared" si="48"/>
        <v>0</v>
      </c>
      <c r="AC184" s="437">
        <f t="shared" si="48"/>
        <v>0</v>
      </c>
      <c r="AD184" s="437">
        <f t="shared" si="48"/>
        <v>0</v>
      </c>
      <c r="AE184" s="437">
        <f t="shared" si="48"/>
        <v>0</v>
      </c>
      <c r="AF184" s="437">
        <f t="shared" si="48"/>
        <v>0</v>
      </c>
      <c r="AG184" s="437">
        <f t="shared" si="48"/>
        <v>0</v>
      </c>
      <c r="AH184" s="437">
        <f t="shared" si="48"/>
        <v>0</v>
      </c>
      <c r="AI184" s="437">
        <f t="shared" si="48"/>
        <v>0</v>
      </c>
      <c r="AJ184" s="437">
        <f t="shared" si="48"/>
        <v>0</v>
      </c>
      <c r="AK184" s="437">
        <f t="shared" si="48"/>
        <v>0</v>
      </c>
      <c r="AL184" s="437">
        <f t="shared" si="48"/>
        <v>0</v>
      </c>
      <c r="AM184" s="332"/>
    </row>
    <row r="185" spans="1:39" outlineLevel="1">
      <c r="B185" s="555"/>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438"/>
      <c r="Z185" s="451"/>
      <c r="AA185" s="451"/>
      <c r="AB185" s="451"/>
      <c r="AC185" s="451"/>
      <c r="AD185" s="451"/>
      <c r="AE185" s="451"/>
      <c r="AF185" s="451"/>
      <c r="AG185" s="451"/>
      <c r="AH185" s="451"/>
      <c r="AI185" s="451"/>
      <c r="AJ185" s="451"/>
      <c r="AK185" s="451"/>
      <c r="AL185" s="451"/>
      <c r="AM185" s="332"/>
    </row>
    <row r="186" spans="1:39" ht="30" outlineLevel="1">
      <c r="A186" s="557">
        <v>47</v>
      </c>
      <c r="B186" s="555" t="s">
        <v>140</v>
      </c>
      <c r="C186" s="317" t="s">
        <v>25</v>
      </c>
      <c r="D186" s="321"/>
      <c r="E186" s="321"/>
      <c r="F186" s="321"/>
      <c r="G186" s="321"/>
      <c r="H186" s="321"/>
      <c r="I186" s="321"/>
      <c r="J186" s="321"/>
      <c r="K186" s="321"/>
      <c r="L186" s="321"/>
      <c r="M186" s="321"/>
      <c r="N186" s="321">
        <v>0</v>
      </c>
      <c r="O186" s="321"/>
      <c r="P186" s="321"/>
      <c r="Q186" s="321"/>
      <c r="R186" s="321"/>
      <c r="S186" s="321"/>
      <c r="T186" s="321"/>
      <c r="U186" s="321"/>
      <c r="V186" s="321"/>
      <c r="W186" s="321"/>
      <c r="X186" s="321"/>
      <c r="Y186" s="452"/>
      <c r="Z186" s="436"/>
      <c r="AA186" s="436"/>
      <c r="AB186" s="436"/>
      <c r="AC186" s="436"/>
      <c r="AD186" s="436"/>
      <c r="AE186" s="436"/>
      <c r="AF186" s="441"/>
      <c r="AG186" s="441"/>
      <c r="AH186" s="441"/>
      <c r="AI186" s="441"/>
      <c r="AJ186" s="441"/>
      <c r="AK186" s="441"/>
      <c r="AL186" s="441"/>
      <c r="AM186" s="322">
        <f>SUM(Y186:AL186)</f>
        <v>0</v>
      </c>
    </row>
    <row r="187" spans="1:39" outlineLevel="1">
      <c r="B187" s="320" t="s">
        <v>270</v>
      </c>
      <c r="C187" s="317" t="s">
        <v>164</v>
      </c>
      <c r="D187" s="321"/>
      <c r="E187" s="321"/>
      <c r="F187" s="321"/>
      <c r="G187" s="321"/>
      <c r="H187" s="321"/>
      <c r="I187" s="321"/>
      <c r="J187" s="321"/>
      <c r="K187" s="321"/>
      <c r="L187" s="321"/>
      <c r="M187" s="321"/>
      <c r="N187" s="321">
        <v>0</v>
      </c>
      <c r="O187" s="321"/>
      <c r="P187" s="321"/>
      <c r="Q187" s="321"/>
      <c r="R187" s="321"/>
      <c r="S187" s="321"/>
      <c r="T187" s="321"/>
      <c r="U187" s="321"/>
      <c r="V187" s="321"/>
      <c r="W187" s="321"/>
      <c r="X187" s="321"/>
      <c r="Y187" s="437">
        <f t="shared" ref="Y187:AL187" si="49">Y186</f>
        <v>0</v>
      </c>
      <c r="Z187" s="437">
        <f t="shared" si="49"/>
        <v>0</v>
      </c>
      <c r="AA187" s="437">
        <f t="shared" si="49"/>
        <v>0</v>
      </c>
      <c r="AB187" s="437">
        <f t="shared" si="49"/>
        <v>0</v>
      </c>
      <c r="AC187" s="437">
        <f t="shared" si="49"/>
        <v>0</v>
      </c>
      <c r="AD187" s="437">
        <f t="shared" si="49"/>
        <v>0</v>
      </c>
      <c r="AE187" s="437">
        <f t="shared" si="49"/>
        <v>0</v>
      </c>
      <c r="AF187" s="437">
        <f t="shared" si="49"/>
        <v>0</v>
      </c>
      <c r="AG187" s="437">
        <f t="shared" si="49"/>
        <v>0</v>
      </c>
      <c r="AH187" s="437">
        <f t="shared" si="49"/>
        <v>0</v>
      </c>
      <c r="AI187" s="437">
        <f t="shared" si="49"/>
        <v>0</v>
      </c>
      <c r="AJ187" s="437">
        <f t="shared" si="49"/>
        <v>0</v>
      </c>
      <c r="AK187" s="437">
        <f t="shared" si="49"/>
        <v>0</v>
      </c>
      <c r="AL187" s="437">
        <f t="shared" si="49"/>
        <v>0</v>
      </c>
      <c r="AM187" s="332"/>
    </row>
    <row r="188" spans="1:39" outlineLevel="1">
      <c r="B188" s="555"/>
      <c r="C188" s="317"/>
      <c r="D188" s="317"/>
      <c r="E188" s="317"/>
      <c r="F188" s="317"/>
      <c r="G188" s="317"/>
      <c r="H188" s="317"/>
      <c r="I188" s="317"/>
      <c r="J188" s="317"/>
      <c r="K188" s="317"/>
      <c r="L188" s="317"/>
      <c r="M188" s="317"/>
      <c r="N188" s="317"/>
      <c r="O188" s="317"/>
      <c r="P188" s="317"/>
      <c r="Q188" s="317"/>
      <c r="R188" s="317"/>
      <c r="S188" s="317"/>
      <c r="T188" s="317"/>
      <c r="U188" s="317"/>
      <c r="V188" s="317"/>
      <c r="W188" s="317"/>
      <c r="X188" s="317"/>
      <c r="Y188" s="438"/>
      <c r="Z188" s="451"/>
      <c r="AA188" s="451"/>
      <c r="AB188" s="451"/>
      <c r="AC188" s="451"/>
      <c r="AD188" s="451"/>
      <c r="AE188" s="451"/>
      <c r="AF188" s="451"/>
      <c r="AG188" s="451"/>
      <c r="AH188" s="451"/>
      <c r="AI188" s="451"/>
      <c r="AJ188" s="451"/>
      <c r="AK188" s="451"/>
      <c r="AL188" s="451"/>
      <c r="AM188" s="332"/>
    </row>
    <row r="189" spans="1:39" ht="45" outlineLevel="1">
      <c r="A189" s="557">
        <v>48</v>
      </c>
      <c r="B189" s="555" t="s">
        <v>141</v>
      </c>
      <c r="C189" s="317" t="s">
        <v>25</v>
      </c>
      <c r="D189" s="321"/>
      <c r="E189" s="321"/>
      <c r="F189" s="321"/>
      <c r="G189" s="321"/>
      <c r="H189" s="321"/>
      <c r="I189" s="321"/>
      <c r="J189" s="321"/>
      <c r="K189" s="321"/>
      <c r="L189" s="321"/>
      <c r="M189" s="321"/>
      <c r="N189" s="321">
        <v>0</v>
      </c>
      <c r="O189" s="321"/>
      <c r="P189" s="321"/>
      <c r="Q189" s="321"/>
      <c r="R189" s="321"/>
      <c r="S189" s="321"/>
      <c r="T189" s="321"/>
      <c r="U189" s="321"/>
      <c r="V189" s="321"/>
      <c r="W189" s="321"/>
      <c r="X189" s="321"/>
      <c r="Y189" s="452"/>
      <c r="Z189" s="436"/>
      <c r="AA189" s="436"/>
      <c r="AB189" s="436"/>
      <c r="AC189" s="436"/>
      <c r="AD189" s="436"/>
      <c r="AE189" s="436"/>
      <c r="AF189" s="441"/>
      <c r="AG189" s="441"/>
      <c r="AH189" s="441"/>
      <c r="AI189" s="441"/>
      <c r="AJ189" s="441"/>
      <c r="AK189" s="441"/>
      <c r="AL189" s="441"/>
      <c r="AM189" s="322">
        <f>SUM(Y189:AL189)</f>
        <v>0</v>
      </c>
    </row>
    <row r="190" spans="1:39" outlineLevel="1">
      <c r="B190" s="320" t="s">
        <v>270</v>
      </c>
      <c r="C190" s="317" t="s">
        <v>164</v>
      </c>
      <c r="D190" s="321"/>
      <c r="E190" s="321"/>
      <c r="F190" s="321"/>
      <c r="G190" s="321"/>
      <c r="H190" s="321"/>
      <c r="I190" s="321"/>
      <c r="J190" s="321"/>
      <c r="K190" s="321"/>
      <c r="L190" s="321"/>
      <c r="M190" s="321"/>
      <c r="N190" s="321">
        <v>0</v>
      </c>
      <c r="O190" s="321"/>
      <c r="P190" s="321"/>
      <c r="Q190" s="321"/>
      <c r="R190" s="321"/>
      <c r="S190" s="321"/>
      <c r="T190" s="321"/>
      <c r="U190" s="321"/>
      <c r="V190" s="321"/>
      <c r="W190" s="321"/>
      <c r="X190" s="321"/>
      <c r="Y190" s="437">
        <f t="shared" ref="Y190:AL190" si="50">Y189</f>
        <v>0</v>
      </c>
      <c r="Z190" s="437">
        <f t="shared" si="50"/>
        <v>0</v>
      </c>
      <c r="AA190" s="437">
        <f t="shared" si="50"/>
        <v>0</v>
      </c>
      <c r="AB190" s="437">
        <f t="shared" si="50"/>
        <v>0</v>
      </c>
      <c r="AC190" s="437">
        <f t="shared" si="50"/>
        <v>0</v>
      </c>
      <c r="AD190" s="437">
        <f t="shared" si="50"/>
        <v>0</v>
      </c>
      <c r="AE190" s="437">
        <f t="shared" si="50"/>
        <v>0</v>
      </c>
      <c r="AF190" s="437">
        <f t="shared" si="50"/>
        <v>0</v>
      </c>
      <c r="AG190" s="437">
        <f t="shared" si="50"/>
        <v>0</v>
      </c>
      <c r="AH190" s="437">
        <f t="shared" si="50"/>
        <v>0</v>
      </c>
      <c r="AI190" s="437">
        <f t="shared" si="50"/>
        <v>0</v>
      </c>
      <c r="AJ190" s="437">
        <f t="shared" si="50"/>
        <v>0</v>
      </c>
      <c r="AK190" s="437">
        <f t="shared" si="50"/>
        <v>0</v>
      </c>
      <c r="AL190" s="437">
        <f t="shared" si="50"/>
        <v>0</v>
      </c>
      <c r="AM190" s="332"/>
    </row>
    <row r="191" spans="1:39" outlineLevel="1">
      <c r="B191" s="555"/>
      <c r="C191" s="317"/>
      <c r="D191" s="317"/>
      <c r="E191" s="317"/>
      <c r="F191" s="317"/>
      <c r="G191" s="317"/>
      <c r="H191" s="317"/>
      <c r="I191" s="317"/>
      <c r="J191" s="317"/>
      <c r="K191" s="317"/>
      <c r="L191" s="317"/>
      <c r="M191" s="317"/>
      <c r="N191" s="317"/>
      <c r="O191" s="317"/>
      <c r="P191" s="317"/>
      <c r="Q191" s="317"/>
      <c r="R191" s="317"/>
      <c r="S191" s="317"/>
      <c r="T191" s="317"/>
      <c r="U191" s="317"/>
      <c r="V191" s="317"/>
      <c r="W191" s="317"/>
      <c r="X191" s="317"/>
      <c r="Y191" s="438"/>
      <c r="Z191" s="451"/>
      <c r="AA191" s="451"/>
      <c r="AB191" s="451"/>
      <c r="AC191" s="451"/>
      <c r="AD191" s="451"/>
      <c r="AE191" s="451"/>
      <c r="AF191" s="451"/>
      <c r="AG191" s="451"/>
      <c r="AH191" s="451"/>
      <c r="AI191" s="451"/>
      <c r="AJ191" s="451"/>
      <c r="AK191" s="451"/>
      <c r="AL191" s="451"/>
      <c r="AM191" s="332"/>
    </row>
    <row r="192" spans="1:39" ht="30" outlineLevel="1">
      <c r="A192" s="557">
        <v>49</v>
      </c>
      <c r="B192" s="555" t="s">
        <v>142</v>
      </c>
      <c r="C192" s="317" t="s">
        <v>25</v>
      </c>
      <c r="D192" s="321"/>
      <c r="E192" s="321"/>
      <c r="F192" s="321"/>
      <c r="G192" s="321"/>
      <c r="H192" s="321"/>
      <c r="I192" s="321"/>
      <c r="J192" s="321"/>
      <c r="K192" s="321"/>
      <c r="L192" s="321"/>
      <c r="M192" s="321"/>
      <c r="N192" s="321">
        <v>0</v>
      </c>
      <c r="O192" s="321"/>
      <c r="P192" s="321"/>
      <c r="Q192" s="321"/>
      <c r="R192" s="321"/>
      <c r="S192" s="321"/>
      <c r="T192" s="321"/>
      <c r="U192" s="321"/>
      <c r="V192" s="321"/>
      <c r="W192" s="321"/>
      <c r="X192" s="321"/>
      <c r="Y192" s="452"/>
      <c r="Z192" s="436"/>
      <c r="AA192" s="436"/>
      <c r="AB192" s="436"/>
      <c r="AC192" s="436"/>
      <c r="AD192" s="436"/>
      <c r="AE192" s="436"/>
      <c r="AF192" s="441"/>
      <c r="AG192" s="441"/>
      <c r="AH192" s="441"/>
      <c r="AI192" s="441"/>
      <c r="AJ192" s="441"/>
      <c r="AK192" s="441"/>
      <c r="AL192" s="441"/>
      <c r="AM192" s="322">
        <f>SUM(Y192:AL192)</f>
        <v>0</v>
      </c>
    </row>
    <row r="193" spans="2:39" outlineLevel="1">
      <c r="B193" s="320" t="s">
        <v>270</v>
      </c>
      <c r="C193" s="317" t="s">
        <v>164</v>
      </c>
      <c r="D193" s="321"/>
      <c r="E193" s="321"/>
      <c r="F193" s="321"/>
      <c r="G193" s="321"/>
      <c r="H193" s="321"/>
      <c r="I193" s="321"/>
      <c r="J193" s="321"/>
      <c r="K193" s="321"/>
      <c r="L193" s="321"/>
      <c r="M193" s="321"/>
      <c r="N193" s="321">
        <v>0</v>
      </c>
      <c r="O193" s="321"/>
      <c r="P193" s="321"/>
      <c r="Q193" s="321"/>
      <c r="R193" s="321"/>
      <c r="S193" s="321"/>
      <c r="T193" s="321"/>
      <c r="U193" s="321"/>
      <c r="V193" s="321"/>
      <c r="W193" s="321"/>
      <c r="X193" s="321"/>
      <c r="Y193" s="437">
        <f t="shared" ref="Y193:AL193" si="51">Y192</f>
        <v>0</v>
      </c>
      <c r="Z193" s="437">
        <f t="shared" si="51"/>
        <v>0</v>
      </c>
      <c r="AA193" s="437">
        <f t="shared" si="51"/>
        <v>0</v>
      </c>
      <c r="AB193" s="437">
        <f t="shared" si="51"/>
        <v>0</v>
      </c>
      <c r="AC193" s="437">
        <f t="shared" si="51"/>
        <v>0</v>
      </c>
      <c r="AD193" s="437">
        <f t="shared" si="51"/>
        <v>0</v>
      </c>
      <c r="AE193" s="437">
        <f t="shared" si="51"/>
        <v>0</v>
      </c>
      <c r="AF193" s="437">
        <f t="shared" si="51"/>
        <v>0</v>
      </c>
      <c r="AG193" s="437">
        <f t="shared" si="51"/>
        <v>0</v>
      </c>
      <c r="AH193" s="437">
        <f t="shared" si="51"/>
        <v>0</v>
      </c>
      <c r="AI193" s="437">
        <f t="shared" si="51"/>
        <v>0</v>
      </c>
      <c r="AJ193" s="437">
        <f t="shared" si="51"/>
        <v>0</v>
      </c>
      <c r="AK193" s="437">
        <f t="shared" si="51"/>
        <v>0</v>
      </c>
      <c r="AL193" s="437">
        <f t="shared" si="51"/>
        <v>0</v>
      </c>
      <c r="AM193" s="332"/>
    </row>
    <row r="194" spans="2:39" outlineLevel="1">
      <c r="B194" s="320"/>
      <c r="C194" s="331"/>
      <c r="D194" s="317"/>
      <c r="E194" s="317"/>
      <c r="F194" s="317"/>
      <c r="G194" s="317"/>
      <c r="H194" s="317"/>
      <c r="I194" s="317"/>
      <c r="J194" s="317"/>
      <c r="K194" s="317"/>
      <c r="L194" s="317"/>
      <c r="M194" s="317"/>
      <c r="N194" s="317"/>
      <c r="O194" s="317"/>
      <c r="P194" s="317"/>
      <c r="Q194" s="317"/>
      <c r="R194" s="317"/>
      <c r="S194" s="317"/>
      <c r="T194" s="317"/>
      <c r="U194" s="317"/>
      <c r="V194" s="317"/>
      <c r="W194" s="317"/>
      <c r="X194" s="317"/>
      <c r="Y194" s="327"/>
      <c r="Z194" s="327"/>
      <c r="AA194" s="327"/>
      <c r="AB194" s="327"/>
      <c r="AC194" s="327"/>
      <c r="AD194" s="327"/>
      <c r="AE194" s="327"/>
      <c r="AF194" s="327"/>
      <c r="AG194" s="327"/>
      <c r="AH194" s="327"/>
      <c r="AI194" s="327"/>
      <c r="AJ194" s="327"/>
      <c r="AK194" s="327"/>
      <c r="AL194" s="327"/>
      <c r="AM194" s="332"/>
    </row>
    <row r="195" spans="2:39" ht="15.75">
      <c r="B195" s="353" t="s">
        <v>274</v>
      </c>
      <c r="C195" s="355"/>
      <c r="D195" s="355">
        <f>SUM(D38:D193)</f>
        <v>87408832</v>
      </c>
      <c r="E195" s="355">
        <f t="shared" ref="E195:M195" si="52">SUM(E38:E193)</f>
        <v>81070834.817185402</v>
      </c>
      <c r="F195" s="355">
        <f t="shared" si="52"/>
        <v>78668426.662129939</v>
      </c>
      <c r="G195" s="355">
        <f t="shared" si="52"/>
        <v>78804384.643086821</v>
      </c>
      <c r="H195" s="355">
        <f t="shared" si="52"/>
        <v>75513562</v>
      </c>
      <c r="I195" s="355">
        <f t="shared" si="52"/>
        <v>75284399</v>
      </c>
      <c r="J195" s="355">
        <f t="shared" si="52"/>
        <v>72909184</v>
      </c>
      <c r="K195" s="355">
        <f t="shared" si="52"/>
        <v>72864386</v>
      </c>
      <c r="L195" s="355">
        <f t="shared" si="52"/>
        <v>71449475</v>
      </c>
      <c r="M195" s="355">
        <f t="shared" si="52"/>
        <v>61988205</v>
      </c>
      <c r="N195" s="355"/>
      <c r="O195" s="355">
        <f>SUM(O38:O193)</f>
        <v>14927</v>
      </c>
      <c r="P195" s="355">
        <f t="shared" ref="P195:X195" si="53">SUM(P38:P193)</f>
        <v>14514.023770448086</v>
      </c>
      <c r="Q195" s="355">
        <f t="shared" si="53"/>
        <v>14177.722513812461</v>
      </c>
      <c r="R195" s="355">
        <f t="shared" si="53"/>
        <v>14212.960095815948</v>
      </c>
      <c r="S195" s="355">
        <f t="shared" si="53"/>
        <v>13726</v>
      </c>
      <c r="T195" s="355">
        <f t="shared" si="53"/>
        <v>13661</v>
      </c>
      <c r="U195" s="355">
        <f t="shared" si="53"/>
        <v>13279</v>
      </c>
      <c r="V195" s="355">
        <f t="shared" si="53"/>
        <v>13261</v>
      </c>
      <c r="W195" s="355">
        <f t="shared" si="53"/>
        <v>12940</v>
      </c>
      <c r="X195" s="355">
        <f t="shared" si="53"/>
        <v>10981</v>
      </c>
      <c r="Y195" s="355">
        <f>IF(Y36="kWh",SUMPRODUCT(D38:D193,Y38:Y193))</f>
        <v>9493264</v>
      </c>
      <c r="Z195" s="355">
        <f>IF(Z36="kWh",SUMPRODUCT(D38:D193,Z38:Z193))</f>
        <v>11880402.960721781</v>
      </c>
      <c r="AA195" s="355">
        <f>IF(AA36="kw",SUMPRODUCT(N38:N193,O38:O193,AA38:AA193),SUMPRODUCT(D38:D193,AA38:AA193))</f>
        <v>73676.990729432524</v>
      </c>
      <c r="AB195" s="355">
        <f>IF(AB36="kw",SUMPRODUCT(N38:N193,O38:O193,AB38:AB193),SUMPRODUCT(D38:D193,AB38:AB193))</f>
        <v>49806.725677901741</v>
      </c>
      <c r="AC195" s="355">
        <f>IF(AC36="kw",SUMPRODUCT(N38:N193,O38:O193,AC38:AC193),SUMPRODUCT(D38:D193,AC38:AC193))</f>
        <v>14251.581930816985</v>
      </c>
      <c r="AD195" s="355">
        <f>IF(AD36="kw",SUMPRODUCT(N38:N193,O38:O193,AD38:AD193),SUMPRODUCT(D38:D193,AD38:AD193))</f>
        <v>0</v>
      </c>
      <c r="AE195" s="355">
        <f>IF(AE36="kw",SUMPRODUCT(N38:N193,O38:O193,AE38:AE193),SUMPRODUCT(D38:D193,AE38:AE193))</f>
        <v>0</v>
      </c>
      <c r="AF195" s="355">
        <f>IF(AF36="kw",SUMPRODUCT(N38:N193,O38:O193,AF38:AF193),SUMPRODUCT(D38:D193,AF38:AF193))</f>
        <v>0</v>
      </c>
      <c r="AG195" s="355">
        <f>IF(AG36="kw",SUMPRODUCT(N38:N193,O38:O193,AG38:AG193),SUMPRODUCT(D38:D193,AG38:AG193))</f>
        <v>0</v>
      </c>
      <c r="AH195" s="355">
        <f>IF(AH36="kw",SUMPRODUCT(N38:N193,O38:O193,AH38:AH193),SUMPRODUCT(D38:D193,AH38:AH193))</f>
        <v>0</v>
      </c>
      <c r="AI195" s="355">
        <f>IF(AI36="kw",SUMPRODUCT(N38:N193,O38:O193,AI38:AI193),SUMPRODUCT(D38:D193,AI38:AI193))</f>
        <v>0</v>
      </c>
      <c r="AJ195" s="355">
        <f>IF(AJ36="kw",SUMPRODUCT(N38:N193,O38:O193,AJ38:AJ193),SUMPRODUCT(D38:D193,AJ38:AJ193))</f>
        <v>0</v>
      </c>
      <c r="AK195" s="355">
        <f>IF(AK36="kw",SUMPRODUCT(N38:N193,O38:O193,AK38:AK193),SUMPRODUCT(D38:D193,AK38:AK193))</f>
        <v>0</v>
      </c>
      <c r="AL195" s="355">
        <f>IF(AL36="kw",SUMPRODUCT(N38:N193,O38:O193,AL38:AL193),SUMPRODUCT(D38:D193,AL38:AL193))</f>
        <v>0</v>
      </c>
      <c r="AM195" s="356"/>
    </row>
    <row r="196" spans="2:39" ht="15.75">
      <c r="B196" s="417" t="s">
        <v>275</v>
      </c>
      <c r="C196" s="418"/>
      <c r="D196" s="418"/>
      <c r="E196" s="418"/>
      <c r="F196" s="418"/>
      <c r="G196" s="418"/>
      <c r="H196" s="418"/>
      <c r="I196" s="418"/>
      <c r="J196" s="418"/>
      <c r="K196" s="418"/>
      <c r="L196" s="418"/>
      <c r="M196" s="418"/>
      <c r="N196" s="418"/>
      <c r="O196" s="418"/>
      <c r="P196" s="418"/>
      <c r="Q196" s="418"/>
      <c r="R196" s="418"/>
      <c r="S196" s="418"/>
      <c r="T196" s="418"/>
      <c r="U196" s="418"/>
      <c r="V196" s="418"/>
      <c r="W196" s="418"/>
      <c r="X196" s="418"/>
      <c r="Y196" s="418">
        <f>HLOOKUP(Y35,'2. LRAMVA Threshold'!$B$42:$Q$53,7,FALSE)</f>
        <v>0</v>
      </c>
      <c r="Z196" s="418">
        <f>HLOOKUP(Z35,'2. LRAMVA Threshold'!$B$42:$Q$53,7,FALSE)</f>
        <v>0</v>
      </c>
      <c r="AA196" s="418">
        <f>HLOOKUP(AA35,'2. LRAMVA Threshold'!$B$42:$Q$53,7,FALSE)</f>
        <v>0</v>
      </c>
      <c r="AB196" s="418">
        <f>HLOOKUP(AB35,'2. LRAMVA Threshold'!$B$42:$Q$53,7,FALSE)</f>
        <v>0</v>
      </c>
      <c r="AC196" s="418">
        <f>HLOOKUP(AC35,'2. LRAMVA Threshold'!$B$42:$Q$53,7,FALSE)</f>
        <v>0</v>
      </c>
      <c r="AD196" s="418">
        <f>HLOOKUP(AD35,'2. LRAMVA Threshold'!$B$42:$Q$53,7,FALSE)</f>
        <v>0</v>
      </c>
      <c r="AE196" s="418">
        <f>HLOOKUP(AE35,'2. LRAMVA Threshold'!$B$42:$Q$53,7,FALSE)</f>
        <v>0</v>
      </c>
      <c r="AF196" s="418">
        <f>HLOOKUP(AF35,'2. LRAMVA Threshold'!$B$42:$Q$53,7,FALSE)</f>
        <v>0</v>
      </c>
      <c r="AG196" s="418">
        <f>HLOOKUP(AG35,'2. LRAMVA Threshold'!$B$42:$Q$53,7,FALSE)</f>
        <v>0</v>
      </c>
      <c r="AH196" s="418">
        <f>HLOOKUP(AH35,'2. LRAMVA Threshold'!$B$42:$Q$53,7,FALSE)</f>
        <v>0</v>
      </c>
      <c r="AI196" s="418">
        <f>HLOOKUP(AI35,'2. LRAMVA Threshold'!$B$42:$Q$53,7,FALSE)</f>
        <v>0</v>
      </c>
      <c r="AJ196" s="418">
        <f>HLOOKUP(AJ35,'2. LRAMVA Threshold'!$B$42:$Q$53,7,FALSE)</f>
        <v>0</v>
      </c>
      <c r="AK196" s="418">
        <f>HLOOKUP(AK35,'2. LRAMVA Threshold'!$B$42:$Q$53,7,FALSE)</f>
        <v>0</v>
      </c>
      <c r="AL196" s="418">
        <f>HLOOKUP(AL35,'2. LRAMVA Threshold'!$B$42:$Q$53,7,FALSE)</f>
        <v>0</v>
      </c>
      <c r="AM196" s="419"/>
    </row>
    <row r="197" spans="2:39">
      <c r="B197" s="556"/>
      <c r="C197" s="458"/>
      <c r="D197" s="459"/>
      <c r="E197" s="459"/>
      <c r="F197" s="459"/>
      <c r="G197" s="459"/>
      <c r="H197" s="459"/>
      <c r="I197" s="459"/>
      <c r="J197" s="459"/>
      <c r="K197" s="459"/>
      <c r="L197" s="459"/>
      <c r="M197" s="459"/>
      <c r="N197" s="459"/>
      <c r="O197" s="460"/>
      <c r="P197" s="459"/>
      <c r="Q197" s="459"/>
      <c r="R197" s="459"/>
      <c r="S197" s="461"/>
      <c r="T197" s="461"/>
      <c r="U197" s="461"/>
      <c r="V197" s="461"/>
      <c r="W197" s="459"/>
      <c r="X197" s="459"/>
      <c r="Y197" s="462"/>
      <c r="Z197" s="462"/>
      <c r="AA197" s="462"/>
      <c r="AB197" s="462"/>
      <c r="AC197" s="462"/>
      <c r="AD197" s="462"/>
      <c r="AE197" s="462"/>
      <c r="AF197" s="425"/>
      <c r="AG197" s="425"/>
      <c r="AH197" s="425"/>
      <c r="AI197" s="425"/>
      <c r="AJ197" s="425"/>
      <c r="AK197" s="425"/>
      <c r="AL197" s="425"/>
      <c r="AM197" s="426"/>
    </row>
    <row r="198" spans="2:39">
      <c r="B198" s="350" t="s">
        <v>169</v>
      </c>
      <c r="C198" s="364"/>
      <c r="D198" s="727"/>
      <c r="E198" s="402"/>
      <c r="F198" s="402"/>
      <c r="G198" s="402"/>
      <c r="H198" s="402"/>
      <c r="I198" s="402"/>
      <c r="J198" s="402"/>
      <c r="K198" s="402"/>
      <c r="L198" s="402"/>
      <c r="M198" s="402"/>
      <c r="N198" s="402"/>
      <c r="O198" s="317"/>
      <c r="P198" s="366"/>
      <c r="Q198" s="366"/>
      <c r="R198" s="366"/>
      <c r="S198" s="365"/>
      <c r="T198" s="365"/>
      <c r="U198" s="365"/>
      <c r="V198" s="365"/>
      <c r="W198" s="366"/>
      <c r="X198" s="366"/>
      <c r="Y198" s="367">
        <f>HLOOKUP(Y$35,'3.  Distribution Rates'!$C$122:$P$133,7,FALSE)</f>
        <v>0</v>
      </c>
      <c r="Z198" s="367">
        <f>HLOOKUP(Z$35,'3.  Distribution Rates'!$C$122:$P$133,7,FALSE)</f>
        <v>0</v>
      </c>
      <c r="AA198" s="367">
        <f>HLOOKUP(AA$35,'3.  Distribution Rates'!$C$122:$P$133,7,FALSE)</f>
        <v>0</v>
      </c>
      <c r="AB198" s="367">
        <f>HLOOKUP(AB$35,'3.  Distribution Rates'!$C$122:$P$133,7,FALSE)</f>
        <v>0</v>
      </c>
      <c r="AC198" s="367">
        <f>HLOOKUP(AC$35,'3.  Distribution Rates'!$C$122:$P$133,7,FALSE)</f>
        <v>0</v>
      </c>
      <c r="AD198" s="367">
        <f>HLOOKUP(AD$35,'3.  Distribution Rates'!$C$122:$P$133,7,FALSE)</f>
        <v>0</v>
      </c>
      <c r="AE198" s="367">
        <f>HLOOKUP(AE$35,'3.  Distribution Rates'!$C$122:$P$133,7,FALSE)</f>
        <v>0</v>
      </c>
      <c r="AF198" s="367">
        <f>HLOOKUP(AF$35,'3.  Distribution Rates'!$C$122:$P$133,7,FALSE)</f>
        <v>0</v>
      </c>
      <c r="AG198" s="367">
        <f>HLOOKUP(AG$35,'3.  Distribution Rates'!$C$122:$P$133,7,FALSE)</f>
        <v>0</v>
      </c>
      <c r="AH198" s="367">
        <f>HLOOKUP(AH$35,'3.  Distribution Rates'!$C$122:$P$133,7,FALSE)</f>
        <v>0</v>
      </c>
      <c r="AI198" s="367">
        <f>HLOOKUP(AI$35,'3.  Distribution Rates'!$C$122:$P$133,7,FALSE)</f>
        <v>0</v>
      </c>
      <c r="AJ198" s="367">
        <f>HLOOKUP(AJ$35,'3.  Distribution Rates'!$C$122:$P$133,7,FALSE)</f>
        <v>0</v>
      </c>
      <c r="AK198" s="367">
        <f>HLOOKUP(AK$35,'3.  Distribution Rates'!$C$122:$P$133,7,FALSE)</f>
        <v>0</v>
      </c>
      <c r="AL198" s="367">
        <f>HLOOKUP(AL$35,'3.  Distribution Rates'!$C$122:$P$133,7,FALSE)</f>
        <v>0</v>
      </c>
      <c r="AM198" s="374"/>
    </row>
    <row r="199" spans="2:39">
      <c r="B199" s="350" t="s">
        <v>150</v>
      </c>
      <c r="C199" s="371"/>
      <c r="D199" s="335"/>
      <c r="E199" s="305"/>
      <c r="F199" s="305"/>
      <c r="G199" s="305"/>
      <c r="H199" s="305"/>
      <c r="I199" s="305"/>
      <c r="J199" s="305"/>
      <c r="K199" s="305"/>
      <c r="L199" s="305"/>
      <c r="M199" s="305"/>
      <c r="N199" s="305"/>
      <c r="O199" s="317"/>
      <c r="P199" s="305"/>
      <c r="Q199" s="305"/>
      <c r="R199" s="305"/>
      <c r="S199" s="335"/>
      <c r="T199" s="335"/>
      <c r="U199" s="335"/>
      <c r="V199" s="335"/>
      <c r="W199" s="305"/>
      <c r="X199" s="305"/>
      <c r="Y199" s="404">
        <f>'4.  2011-2014 LRAM'!Y138*Y198</f>
        <v>0</v>
      </c>
      <c r="Z199" s="404">
        <f>'4.  2011-2014 LRAM'!Z138*Z198</f>
        <v>0</v>
      </c>
      <c r="AA199" s="404">
        <f>'4.  2011-2014 LRAM'!AA138*AA198</f>
        <v>0</v>
      </c>
      <c r="AB199" s="404">
        <f>'4.  2011-2014 LRAM'!AB138*AB198</f>
        <v>0</v>
      </c>
      <c r="AC199" s="404">
        <f>'4.  2011-2014 LRAM'!AC138*AC198</f>
        <v>0</v>
      </c>
      <c r="AD199" s="404">
        <f>'4.  2011-2014 LRAM'!AD138*AD198</f>
        <v>0</v>
      </c>
      <c r="AE199" s="404">
        <f>'4.  2011-2014 LRAM'!AE138*AE198</f>
        <v>0</v>
      </c>
      <c r="AF199" s="404">
        <f>'4.  2011-2014 LRAM'!AF138*AF198</f>
        <v>0</v>
      </c>
      <c r="AG199" s="404">
        <f>'4.  2011-2014 LRAM'!AG138*AG198</f>
        <v>0</v>
      </c>
      <c r="AH199" s="404">
        <f>'4.  2011-2014 LRAM'!AH138*AH198</f>
        <v>0</v>
      </c>
      <c r="AI199" s="404">
        <f>'4.  2011-2014 LRAM'!AI138*AI198</f>
        <v>0</v>
      </c>
      <c r="AJ199" s="404">
        <f>'4.  2011-2014 LRAM'!AJ138*AJ198</f>
        <v>0</v>
      </c>
      <c r="AK199" s="404">
        <f>'4.  2011-2014 LRAM'!AK138*AK198</f>
        <v>0</v>
      </c>
      <c r="AL199" s="404">
        <f>'4.  2011-2014 LRAM'!AL138*AL198</f>
        <v>0</v>
      </c>
      <c r="AM199" s="403">
        <f>SUM(Y199:AL199)</f>
        <v>0</v>
      </c>
    </row>
    <row r="200" spans="2:39">
      <c r="B200" s="350" t="s">
        <v>151</v>
      </c>
      <c r="C200" s="371"/>
      <c r="D200" s="335"/>
      <c r="E200" s="305"/>
      <c r="F200" s="305"/>
      <c r="G200" s="305"/>
      <c r="H200" s="305"/>
      <c r="I200" s="305"/>
      <c r="J200" s="305"/>
      <c r="K200" s="305"/>
      <c r="L200" s="305"/>
      <c r="M200" s="305"/>
      <c r="N200" s="305"/>
      <c r="O200" s="317"/>
      <c r="P200" s="305"/>
      <c r="Q200" s="305"/>
      <c r="R200" s="305"/>
      <c r="S200" s="335"/>
      <c r="T200" s="335"/>
      <c r="U200" s="335"/>
      <c r="V200" s="335"/>
      <c r="W200" s="305"/>
      <c r="X200" s="305"/>
      <c r="Y200" s="404">
        <f>'4.  2011-2014 LRAM'!Y267*Y198</f>
        <v>0</v>
      </c>
      <c r="Z200" s="404">
        <f>'4.  2011-2014 LRAM'!Z267*Z198</f>
        <v>0</v>
      </c>
      <c r="AA200" s="404">
        <f>'4.  2011-2014 LRAM'!AA267*AA198</f>
        <v>0</v>
      </c>
      <c r="AB200" s="404">
        <f>'4.  2011-2014 LRAM'!AB267*AB198</f>
        <v>0</v>
      </c>
      <c r="AC200" s="404">
        <f>'4.  2011-2014 LRAM'!AC267*AC198</f>
        <v>0</v>
      </c>
      <c r="AD200" s="404">
        <f>'4.  2011-2014 LRAM'!AD267*AD198</f>
        <v>0</v>
      </c>
      <c r="AE200" s="404">
        <f>'4.  2011-2014 LRAM'!AE267*AE198</f>
        <v>0</v>
      </c>
      <c r="AF200" s="404">
        <f>'4.  2011-2014 LRAM'!AF267*AF198</f>
        <v>0</v>
      </c>
      <c r="AG200" s="404">
        <f>'4.  2011-2014 LRAM'!AG267*AG198</f>
        <v>0</v>
      </c>
      <c r="AH200" s="404">
        <f>'4.  2011-2014 LRAM'!AH267*AH198</f>
        <v>0</v>
      </c>
      <c r="AI200" s="404">
        <f>'4.  2011-2014 LRAM'!AI267*AI198</f>
        <v>0</v>
      </c>
      <c r="AJ200" s="404">
        <f>'4.  2011-2014 LRAM'!AJ267*AJ198</f>
        <v>0</v>
      </c>
      <c r="AK200" s="404">
        <f>'4.  2011-2014 LRAM'!AK267*AK198</f>
        <v>0</v>
      </c>
      <c r="AL200" s="404">
        <f>'4.  2011-2014 LRAM'!AL267*AL198</f>
        <v>0</v>
      </c>
      <c r="AM200" s="403">
        <f>SUM(Y200:AL200)</f>
        <v>0</v>
      </c>
    </row>
    <row r="201" spans="2:39">
      <c r="B201" s="350" t="s">
        <v>152</v>
      </c>
      <c r="C201" s="371"/>
      <c r="D201" s="335"/>
      <c r="E201" s="305"/>
      <c r="F201" s="305"/>
      <c r="G201" s="305"/>
      <c r="H201" s="305"/>
      <c r="I201" s="305"/>
      <c r="J201" s="305"/>
      <c r="K201" s="305"/>
      <c r="L201" s="305"/>
      <c r="M201" s="305"/>
      <c r="N201" s="305"/>
      <c r="O201" s="317"/>
      <c r="P201" s="305"/>
      <c r="Q201" s="305"/>
      <c r="R201" s="305"/>
      <c r="S201" s="335"/>
      <c r="T201" s="335"/>
      <c r="U201" s="335"/>
      <c r="V201" s="335"/>
      <c r="W201" s="305"/>
      <c r="X201" s="305"/>
      <c r="Y201" s="404">
        <f>'4.  2011-2014 LRAM'!Y396*Y198</f>
        <v>0</v>
      </c>
      <c r="Z201" s="404">
        <f>'4.  2011-2014 LRAM'!Z396*Z198</f>
        <v>0</v>
      </c>
      <c r="AA201" s="404">
        <f>'4.  2011-2014 LRAM'!AA396*AA198</f>
        <v>0</v>
      </c>
      <c r="AB201" s="404">
        <f>'4.  2011-2014 LRAM'!AB396*AB198</f>
        <v>0</v>
      </c>
      <c r="AC201" s="404">
        <f>'4.  2011-2014 LRAM'!AC396*AC198</f>
        <v>0</v>
      </c>
      <c r="AD201" s="404">
        <f>'4.  2011-2014 LRAM'!AD396*AD198</f>
        <v>0</v>
      </c>
      <c r="AE201" s="404">
        <f>'4.  2011-2014 LRAM'!AE396*AE198</f>
        <v>0</v>
      </c>
      <c r="AF201" s="404">
        <f>'4.  2011-2014 LRAM'!AF396*AF198</f>
        <v>0</v>
      </c>
      <c r="AG201" s="404">
        <f>'4.  2011-2014 LRAM'!AG396*AG198</f>
        <v>0</v>
      </c>
      <c r="AH201" s="404">
        <f>'4.  2011-2014 LRAM'!AH396*AH198</f>
        <v>0</v>
      </c>
      <c r="AI201" s="404">
        <f>'4.  2011-2014 LRAM'!AI396*AI198</f>
        <v>0</v>
      </c>
      <c r="AJ201" s="404">
        <f>'4.  2011-2014 LRAM'!AJ396*AJ198</f>
        <v>0</v>
      </c>
      <c r="AK201" s="404">
        <f>'4.  2011-2014 LRAM'!AK396*AK198</f>
        <v>0</v>
      </c>
      <c r="AL201" s="404">
        <f>'4.  2011-2014 LRAM'!AL396*AL198</f>
        <v>0</v>
      </c>
      <c r="AM201" s="403">
        <f>SUM(Y201:AL201)</f>
        <v>0</v>
      </c>
    </row>
    <row r="202" spans="2:39">
      <c r="B202" s="350" t="s">
        <v>153</v>
      </c>
      <c r="C202" s="371"/>
      <c r="D202" s="335"/>
      <c r="E202" s="305"/>
      <c r="F202" s="305"/>
      <c r="G202" s="305"/>
      <c r="H202" s="305"/>
      <c r="I202" s="305"/>
      <c r="J202" s="305"/>
      <c r="K202" s="305"/>
      <c r="L202" s="305"/>
      <c r="M202" s="305"/>
      <c r="N202" s="305"/>
      <c r="O202" s="317"/>
      <c r="P202" s="305"/>
      <c r="Q202" s="305"/>
      <c r="R202" s="305"/>
      <c r="S202" s="335"/>
      <c r="T202" s="335"/>
      <c r="U202" s="335"/>
      <c r="V202" s="335"/>
      <c r="W202" s="305"/>
      <c r="X202" s="305"/>
      <c r="Y202" s="404">
        <f>'4.  2011-2014 LRAM'!Y526*Y198</f>
        <v>0</v>
      </c>
      <c r="Z202" s="404">
        <f>'4.  2011-2014 LRAM'!Z526*Z198</f>
        <v>0</v>
      </c>
      <c r="AA202" s="404">
        <f>'4.  2011-2014 LRAM'!AA526*AA198</f>
        <v>0</v>
      </c>
      <c r="AB202" s="404">
        <f>'4.  2011-2014 LRAM'!AB526*AB198</f>
        <v>0</v>
      </c>
      <c r="AC202" s="404">
        <f>'4.  2011-2014 LRAM'!AC526*AC198</f>
        <v>0</v>
      </c>
      <c r="AD202" s="404">
        <f>'4.  2011-2014 LRAM'!AD526*AD198</f>
        <v>0</v>
      </c>
      <c r="AE202" s="404">
        <f>'4.  2011-2014 LRAM'!AE526*AE198</f>
        <v>0</v>
      </c>
      <c r="AF202" s="404">
        <f>'4.  2011-2014 LRAM'!AF526*AF198</f>
        <v>0</v>
      </c>
      <c r="AG202" s="404">
        <f>'4.  2011-2014 LRAM'!AG526*AG198</f>
        <v>0</v>
      </c>
      <c r="AH202" s="404">
        <f>'4.  2011-2014 LRAM'!AH526*AH198</f>
        <v>0</v>
      </c>
      <c r="AI202" s="404">
        <f>'4.  2011-2014 LRAM'!AI526*AI198</f>
        <v>0</v>
      </c>
      <c r="AJ202" s="404">
        <f>'4.  2011-2014 LRAM'!AJ526*AJ198</f>
        <v>0</v>
      </c>
      <c r="AK202" s="404">
        <f>'4.  2011-2014 LRAM'!AK526*AK198</f>
        <v>0</v>
      </c>
      <c r="AL202" s="404">
        <f>'4.  2011-2014 LRAM'!AL526*AL198</f>
        <v>0</v>
      </c>
      <c r="AM202" s="403">
        <f>SUM(Y202:AL202)</f>
        <v>0</v>
      </c>
    </row>
    <row r="203" spans="2:39">
      <c r="B203" s="350" t="s">
        <v>154</v>
      </c>
      <c r="C203" s="371"/>
      <c r="D203" s="335"/>
      <c r="E203" s="305"/>
      <c r="F203" s="305"/>
      <c r="G203" s="305"/>
      <c r="H203" s="305"/>
      <c r="I203" s="305"/>
      <c r="J203" s="305"/>
      <c r="K203" s="305"/>
      <c r="L203" s="305"/>
      <c r="M203" s="305"/>
      <c r="N203" s="305"/>
      <c r="O203" s="317"/>
      <c r="P203" s="305"/>
      <c r="Q203" s="305"/>
      <c r="R203" s="305"/>
      <c r="S203" s="335"/>
      <c r="T203" s="335"/>
      <c r="U203" s="335"/>
      <c r="V203" s="335"/>
      <c r="W203" s="305"/>
      <c r="X203" s="305"/>
      <c r="Y203" s="404">
        <f>Y195*Y198</f>
        <v>0</v>
      </c>
      <c r="Z203" s="404">
        <f t="shared" ref="Z203:AL203" si="54">Z195*Z198</f>
        <v>0</v>
      </c>
      <c r="AA203" s="404">
        <f t="shared" si="54"/>
        <v>0</v>
      </c>
      <c r="AB203" s="404">
        <f t="shared" si="54"/>
        <v>0</v>
      </c>
      <c r="AC203" s="404">
        <f t="shared" si="54"/>
        <v>0</v>
      </c>
      <c r="AD203" s="404">
        <f>AD195*AD198</f>
        <v>0</v>
      </c>
      <c r="AE203" s="404">
        <f t="shared" si="54"/>
        <v>0</v>
      </c>
      <c r="AF203" s="404">
        <f t="shared" si="54"/>
        <v>0</v>
      </c>
      <c r="AG203" s="404">
        <f t="shared" si="54"/>
        <v>0</v>
      </c>
      <c r="AH203" s="404">
        <f t="shared" si="54"/>
        <v>0</v>
      </c>
      <c r="AI203" s="404">
        <f t="shared" si="54"/>
        <v>0</v>
      </c>
      <c r="AJ203" s="404">
        <f t="shared" si="54"/>
        <v>0</v>
      </c>
      <c r="AK203" s="404">
        <f t="shared" si="54"/>
        <v>0</v>
      </c>
      <c r="AL203" s="404">
        <f t="shared" si="54"/>
        <v>0</v>
      </c>
      <c r="AM203" s="403">
        <f>SUM(Y203:AL203)</f>
        <v>0</v>
      </c>
    </row>
    <row r="204" spans="2:39" ht="15.75">
      <c r="B204" s="375" t="s">
        <v>271</v>
      </c>
      <c r="C204" s="371"/>
      <c r="D204" s="362"/>
      <c r="E204" s="360"/>
      <c r="F204" s="360"/>
      <c r="G204" s="360"/>
      <c r="H204" s="360"/>
      <c r="I204" s="360"/>
      <c r="J204" s="360"/>
      <c r="K204" s="360"/>
      <c r="L204" s="360"/>
      <c r="M204" s="360"/>
      <c r="N204" s="360"/>
      <c r="O204" s="326"/>
      <c r="P204" s="360"/>
      <c r="Q204" s="360"/>
      <c r="R204" s="360"/>
      <c r="S204" s="362"/>
      <c r="T204" s="362"/>
      <c r="U204" s="362"/>
      <c r="V204" s="362"/>
      <c r="W204" s="360"/>
      <c r="X204" s="360"/>
      <c r="Y204" s="372">
        <f t="shared" ref="Y204:AM204" si="55">SUM(Y199:Y203)</f>
        <v>0</v>
      </c>
      <c r="Z204" s="372">
        <f t="shared" si="55"/>
        <v>0</v>
      </c>
      <c r="AA204" s="372">
        <f t="shared" si="55"/>
        <v>0</v>
      </c>
      <c r="AB204" s="372">
        <f t="shared" si="55"/>
        <v>0</v>
      </c>
      <c r="AC204" s="372">
        <f t="shared" si="55"/>
        <v>0</v>
      </c>
      <c r="AD204" s="372">
        <f t="shared" si="55"/>
        <v>0</v>
      </c>
      <c r="AE204" s="372">
        <f t="shared" si="55"/>
        <v>0</v>
      </c>
      <c r="AF204" s="372">
        <f t="shared" si="55"/>
        <v>0</v>
      </c>
      <c r="AG204" s="372">
        <f t="shared" si="55"/>
        <v>0</v>
      </c>
      <c r="AH204" s="372">
        <f t="shared" si="55"/>
        <v>0</v>
      </c>
      <c r="AI204" s="372">
        <f t="shared" si="55"/>
        <v>0</v>
      </c>
      <c r="AJ204" s="372">
        <f t="shared" si="55"/>
        <v>0</v>
      </c>
      <c r="AK204" s="372">
        <f t="shared" si="55"/>
        <v>0</v>
      </c>
      <c r="AL204" s="372">
        <f t="shared" si="55"/>
        <v>0</v>
      </c>
      <c r="AM204" s="374">
        <f t="shared" si="55"/>
        <v>0</v>
      </c>
    </row>
    <row r="205" spans="2:39" ht="15.75">
      <c r="B205" s="375" t="s">
        <v>272</v>
      </c>
      <c r="C205" s="371"/>
      <c r="D205" s="376"/>
      <c r="E205" s="360"/>
      <c r="F205" s="360"/>
      <c r="G205" s="360"/>
      <c r="H205" s="360"/>
      <c r="I205" s="360"/>
      <c r="J205" s="360"/>
      <c r="K205" s="360"/>
      <c r="L205" s="360"/>
      <c r="M205" s="360"/>
      <c r="N205" s="360"/>
      <c r="O205" s="326"/>
      <c r="P205" s="360"/>
      <c r="Q205" s="360"/>
      <c r="R205" s="360"/>
      <c r="S205" s="362"/>
      <c r="T205" s="362"/>
      <c r="U205" s="362"/>
      <c r="V205" s="362"/>
      <c r="W205" s="360"/>
      <c r="X205" s="360"/>
      <c r="Y205" s="373">
        <f>Y196*Y198</f>
        <v>0</v>
      </c>
      <c r="Z205" s="373">
        <f t="shared" ref="Z205:AE205" si="56">Z196*Z198</f>
        <v>0</v>
      </c>
      <c r="AA205" s="373">
        <f t="shared" si="56"/>
        <v>0</v>
      </c>
      <c r="AB205" s="373">
        <f t="shared" si="56"/>
        <v>0</v>
      </c>
      <c r="AC205" s="373">
        <f t="shared" si="56"/>
        <v>0</v>
      </c>
      <c r="AD205" s="373">
        <f t="shared" si="56"/>
        <v>0</v>
      </c>
      <c r="AE205" s="373">
        <f t="shared" si="56"/>
        <v>0</v>
      </c>
      <c r="AF205" s="373">
        <f>AF196*AF198</f>
        <v>0</v>
      </c>
      <c r="AG205" s="373">
        <f t="shared" ref="AG205:AL205" si="57">AG196*AG198</f>
        <v>0</v>
      </c>
      <c r="AH205" s="373">
        <f t="shared" si="57"/>
        <v>0</v>
      </c>
      <c r="AI205" s="373">
        <f t="shared" si="57"/>
        <v>0</v>
      </c>
      <c r="AJ205" s="373">
        <f t="shared" si="57"/>
        <v>0</v>
      </c>
      <c r="AK205" s="373">
        <f t="shared" si="57"/>
        <v>0</v>
      </c>
      <c r="AL205" s="373">
        <f t="shared" si="57"/>
        <v>0</v>
      </c>
      <c r="AM205" s="374">
        <f>SUM(Y205:AL205)</f>
        <v>0</v>
      </c>
    </row>
    <row r="206" spans="2:39" ht="15.75">
      <c r="B206" s="375" t="s">
        <v>273</v>
      </c>
      <c r="C206" s="371"/>
      <c r="D206" s="376"/>
      <c r="E206" s="360"/>
      <c r="F206" s="360"/>
      <c r="G206" s="360"/>
      <c r="H206" s="360"/>
      <c r="I206" s="360"/>
      <c r="J206" s="360"/>
      <c r="K206" s="360"/>
      <c r="L206" s="360"/>
      <c r="M206" s="360"/>
      <c r="N206" s="360"/>
      <c r="O206" s="326"/>
      <c r="P206" s="360"/>
      <c r="Q206" s="360"/>
      <c r="R206" s="360"/>
      <c r="S206" s="376"/>
      <c r="T206" s="376"/>
      <c r="U206" s="376"/>
      <c r="V206" s="376"/>
      <c r="W206" s="360"/>
      <c r="X206" s="360"/>
      <c r="Y206" s="377"/>
      <c r="Z206" s="377"/>
      <c r="AA206" s="377"/>
      <c r="AB206" s="377"/>
      <c r="AC206" s="377"/>
      <c r="AD206" s="377"/>
      <c r="AE206" s="377"/>
      <c r="AF206" s="377"/>
      <c r="AG206" s="377"/>
      <c r="AH206" s="377"/>
      <c r="AI206" s="377"/>
      <c r="AJ206" s="377"/>
      <c r="AK206" s="377"/>
      <c r="AL206" s="377"/>
      <c r="AM206" s="374">
        <f>AM204-AM205</f>
        <v>0</v>
      </c>
    </row>
    <row r="207" spans="2:39">
      <c r="B207" s="350"/>
      <c r="C207" s="376"/>
      <c r="D207" s="376"/>
      <c r="E207" s="360"/>
      <c r="F207" s="360"/>
      <c r="G207" s="360"/>
      <c r="H207" s="360"/>
      <c r="I207" s="360"/>
      <c r="J207" s="360"/>
      <c r="K207" s="360"/>
      <c r="L207" s="360"/>
      <c r="M207" s="360"/>
      <c r="N207" s="360"/>
      <c r="O207" s="326"/>
      <c r="P207" s="360"/>
      <c r="Q207" s="360"/>
      <c r="R207" s="360"/>
      <c r="S207" s="376"/>
      <c r="T207" s="371"/>
      <c r="U207" s="376"/>
      <c r="V207" s="376"/>
      <c r="W207" s="360"/>
      <c r="X207" s="360"/>
      <c r="Y207" s="378"/>
      <c r="Z207" s="378"/>
      <c r="AA207" s="378"/>
      <c r="AB207" s="378"/>
      <c r="AC207" s="378"/>
      <c r="AD207" s="378"/>
      <c r="AE207" s="378"/>
      <c r="AF207" s="378"/>
      <c r="AG207" s="378"/>
      <c r="AH207" s="378"/>
      <c r="AI207" s="378"/>
      <c r="AJ207" s="378"/>
      <c r="AK207" s="378"/>
      <c r="AL207" s="378"/>
      <c r="AM207" s="374"/>
    </row>
    <row r="208" spans="2:39">
      <c r="B208" s="320" t="s">
        <v>145</v>
      </c>
      <c r="C208" s="330"/>
      <c r="D208" s="305"/>
      <c r="E208" s="305"/>
      <c r="F208" s="305"/>
      <c r="G208" s="305"/>
      <c r="H208" s="305"/>
      <c r="I208" s="305"/>
      <c r="J208" s="305"/>
      <c r="K208" s="305"/>
      <c r="L208" s="305"/>
      <c r="M208" s="305"/>
      <c r="N208" s="305"/>
      <c r="O208" s="383"/>
      <c r="P208" s="305"/>
      <c r="Q208" s="305"/>
      <c r="R208" s="305"/>
      <c r="S208" s="330"/>
      <c r="T208" s="335"/>
      <c r="U208" s="335"/>
      <c r="V208" s="305"/>
      <c r="W208" s="305"/>
      <c r="X208" s="335"/>
      <c r="Y208" s="317">
        <f>SUMPRODUCT(E38:E193,Y38:Y193)</f>
        <v>9333037</v>
      </c>
      <c r="Z208" s="317">
        <f>SUMPRODUCT(E38:E193,Z38:Z193)</f>
        <v>11372850.583355665</v>
      </c>
      <c r="AA208" s="317">
        <f>IF(AA36="kw",SUMPRODUCT(N38:N193,P38:P193,AA38:AA193),SUMPRODUCT(E38:E193,AA38:AA193))</f>
        <v>73125.212329834598</v>
      </c>
      <c r="AB208" s="317">
        <f>IF(AB36="kw",SUMPRODUCT(N38:N193,P38:P193,AB38:AB193),SUMPRODUCT(E38:E193,AB38:AB193))</f>
        <v>47800.199728143481</v>
      </c>
      <c r="AC208" s="317">
        <f>IF(AC36="kw",SUMPRODUCT(N38:N193,P38:P193,AC38:AC193),SUMPRODUCT(E38:E193,AC38:AC193))</f>
        <v>13986.834133500228</v>
      </c>
      <c r="AD208" s="317">
        <f>IF(AD36="kw",SUMPRODUCT(N38:N193,P38:P193,AD38:AD193),SUMPRODUCT(E38:E193,AD38:AD193))</f>
        <v>0</v>
      </c>
      <c r="AE208" s="317">
        <f>IF(AE36="kw",SUMPRODUCT(N38:N193,P38:P193,AE38:AE193),SUMPRODUCT(E38:E193,AE38:AE193))</f>
        <v>0</v>
      </c>
      <c r="AF208" s="317">
        <f>IF(AF36="kw",SUMPRODUCT(N38:N193,P38:P193,AF38:AF193),SUMPRODUCT(E38:E193,AF38:AF193))</f>
        <v>0</v>
      </c>
      <c r="AG208" s="317">
        <f>IF(AG36="kw",SUMPRODUCT(N38:N193,P38:P193,AG38:AG193),SUMPRODUCT(E38:E193,AG38:AG193))</f>
        <v>0</v>
      </c>
      <c r="AH208" s="317">
        <f>IF(AH36="kw",SUMPRODUCT(N38:N193,P38:P193,AH38:AH193),SUMPRODUCT(E38:E193,AH38:AH193))</f>
        <v>0</v>
      </c>
      <c r="AI208" s="317">
        <f>IF(AI36="kw",SUMPRODUCT(N38:N193,P38:P193,AI38:AI193),SUMPRODUCT(E38:E193,AI38:AI193))</f>
        <v>0</v>
      </c>
      <c r="AJ208" s="317">
        <f>IF(AJ36="kw",SUMPRODUCT(N38:N193,P38:P193,AJ38:AJ193),SUMPRODUCT(E38:E193,AJ38:AJ193))</f>
        <v>0</v>
      </c>
      <c r="AK208" s="317">
        <f>IF(AK36="kw",SUMPRODUCT(N38:N193,P38:P193,AK38:AK193),SUMPRODUCT(E38:E193,AK38:AK193))</f>
        <v>0</v>
      </c>
      <c r="AL208" s="317">
        <f>IF(AL36="kw",SUMPRODUCT(N38:N193,P38:P193,AL38:AL193),SUMPRODUCT(E38:E193,AL38:AL193))</f>
        <v>0</v>
      </c>
      <c r="AM208" s="374"/>
    </row>
    <row r="209" spans="1:39">
      <c r="B209" s="320" t="s">
        <v>146</v>
      </c>
      <c r="C209" s="330"/>
      <c r="D209" s="305"/>
      <c r="E209" s="305"/>
      <c r="F209" s="305"/>
      <c r="G209" s="305"/>
      <c r="H209" s="305"/>
      <c r="I209" s="305"/>
      <c r="J209" s="305"/>
      <c r="K209" s="305"/>
      <c r="L209" s="305"/>
      <c r="M209" s="305"/>
      <c r="N209" s="305"/>
      <c r="O209" s="383"/>
      <c r="P209" s="305"/>
      <c r="Q209" s="305"/>
      <c r="R209" s="305"/>
      <c r="S209" s="330"/>
      <c r="T209" s="335"/>
      <c r="U209" s="335"/>
      <c r="V209" s="305"/>
      <c r="W209" s="305"/>
      <c r="X209" s="335"/>
      <c r="Y209" s="317">
        <f>SUMPRODUCT(F38:F193,Y38:Y193)</f>
        <v>9323099</v>
      </c>
      <c r="Z209" s="317">
        <f>SUMPRODUCT(F38:F193,Z38:Z193)</f>
        <v>10891328.772715487</v>
      </c>
      <c r="AA209" s="317">
        <f>IF(AA36="kw",SUMPRODUCT(N38:N193,Q38:Q193,AA38:AA193),SUMPRODUCT(F38:F193,AA38:AA193))</f>
        <v>73070.98269941195</v>
      </c>
      <c r="AB209" s="317">
        <f>IF(AB36="kw",SUMPRODUCT(N38:N193,Q38:Q193,AB38:AB193),SUMPRODUCT(F38:F193,AB38:AB193))</f>
        <v>46606.620932027283</v>
      </c>
      <c r="AC209" s="317">
        <f>IF(AC36="kw",SUMPRODUCT(N38:N193,Q38:Q193,AC38:AC193),SUMPRODUCT(F38:F193,AC38:AC193))</f>
        <v>12648.943452126514</v>
      </c>
      <c r="AD209" s="317">
        <f>IF(AD36="kw",SUMPRODUCT(N38:N193,Q38:Q193,AD38:AD193),SUMPRODUCT(F38:F193,AD38:AD193))</f>
        <v>0</v>
      </c>
      <c r="AE209" s="317">
        <f>IF(AE36="kw",SUMPRODUCT(N38:N193,Q38:Q193,AE38:AE193),SUMPRODUCT(F38:F193,AE38:AE193))</f>
        <v>0</v>
      </c>
      <c r="AF209" s="317">
        <f>IF(AF36="kw",SUMPRODUCT(N38:N193,Q38:Q193,AF38:AF193),SUMPRODUCT(F38:F193,AF38:AF193))</f>
        <v>0</v>
      </c>
      <c r="AG209" s="317">
        <f>IF(AG36="kw",SUMPRODUCT(N38:N193,Q38:Q193,AG38:AG193),SUMPRODUCT(F38:F193,AG38:AG193))</f>
        <v>0</v>
      </c>
      <c r="AH209" s="317">
        <f>IF(AH36="kw",SUMPRODUCT(N38:N193,Q38:Q193,AH38:AH193),SUMPRODUCT(F38:F193,AH38:AH193))</f>
        <v>0</v>
      </c>
      <c r="AI209" s="317">
        <f>IF(AI36="kw",SUMPRODUCT(N38:N193,Q38:Q193,AI38:AI193),SUMPRODUCT(F38:F193,AI38:AI193))</f>
        <v>0</v>
      </c>
      <c r="AJ209" s="317">
        <f>IF(AJ36="kw",SUMPRODUCT(N38:N193,Q38:Q193,AJ38:AJ193),SUMPRODUCT(F38:F193,AJ38:AJ193))</f>
        <v>0</v>
      </c>
      <c r="AK209" s="317">
        <f>IF(AK36="kw",SUMPRODUCT(N38:N193,Q38:Q193,AK38:AK193),SUMPRODUCT(F38:F193,AK38:AK193))</f>
        <v>0</v>
      </c>
      <c r="AL209" s="317">
        <f>IF(AL36="kw",SUMPRODUCT(N38:N193,Q38:Q193,AL38:AL193),SUMPRODUCT(F38:F193,AL38:AL193))</f>
        <v>0</v>
      </c>
      <c r="AM209" s="363"/>
    </row>
    <row r="210" spans="1:39">
      <c r="B210" s="320" t="s">
        <v>147</v>
      </c>
      <c r="C210" s="330"/>
      <c r="D210" s="305"/>
      <c r="E210" s="305"/>
      <c r="F210" s="305"/>
      <c r="G210" s="305"/>
      <c r="H210" s="305"/>
      <c r="I210" s="305"/>
      <c r="J210" s="305"/>
      <c r="K210" s="305"/>
      <c r="L210" s="305"/>
      <c r="M210" s="305"/>
      <c r="N210" s="305"/>
      <c r="O210" s="383"/>
      <c r="P210" s="305"/>
      <c r="Q210" s="305"/>
      <c r="R210" s="305"/>
      <c r="S210" s="330"/>
      <c r="T210" s="335"/>
      <c r="U210" s="335"/>
      <c r="V210" s="305"/>
      <c r="W210" s="305"/>
      <c r="X210" s="335"/>
      <c r="Y210" s="317">
        <f>SUMPRODUCT(G38:G193,Y38:Y193)</f>
        <v>9313160</v>
      </c>
      <c r="Z210" s="317">
        <f>SUMPRODUCT(G38:G193,Z38:Z193)</f>
        <v>10980963.035438301</v>
      </c>
      <c r="AA210" s="317">
        <f>IF(AA36="kw",SUMPRODUCT(N38:N193,R38:R193,AA38:AA193),SUMPRODUCT(G38:G193,AA38:AA193))</f>
        <v>73183.271508429345</v>
      </c>
      <c r="AB210" s="317">
        <f>IF(AB36="kw",SUMPRODUCT(N38:N193,R38:R193,AB38:AB193),SUMPRODUCT(G38:G193,AB38:AB193))</f>
        <v>46675.672907781802</v>
      </c>
      <c r="AC210" s="317">
        <f>IF(AC36="kw",SUMPRODUCT(N38:N193,R38:R193,AC38:AC193),SUMPRODUCT(G38:G193,AC38:AC193))</f>
        <v>12660.476000440882</v>
      </c>
      <c r="AD210" s="317">
        <f>IF(AD36="kw",SUMPRODUCT(N38:N193,R38:R193,AD38:AD193),SUMPRODUCT(G38:G193,AD38:AD193))</f>
        <v>0</v>
      </c>
      <c r="AE210" s="317">
        <f>IF(AE36="kw",SUMPRODUCT(N38:N193,R38:R193,AE38:AE193),SUMPRODUCT(G38:G193,AE38:AE193))</f>
        <v>0</v>
      </c>
      <c r="AF210" s="317">
        <f>IF(AF36="kw",SUMPRODUCT(N38:N193,R38:R193,AF38:AF193),SUMPRODUCT(G38:G193,AF38:AF193))</f>
        <v>0</v>
      </c>
      <c r="AG210" s="317">
        <f>IF(AG36="kw",SUMPRODUCT(N38:N193,R38:R193,AG38:AG193),SUMPRODUCT(G38:G193,AG38:AG193))</f>
        <v>0</v>
      </c>
      <c r="AH210" s="317">
        <f>IF(AH36="kw",SUMPRODUCT(N38:N193,R38:R193,AH38:AH193),SUMPRODUCT(G38:G193,AH38:AH193))</f>
        <v>0</v>
      </c>
      <c r="AI210" s="317">
        <f>IF(AI36="kw",SUMPRODUCT(N38:N193,R38:R193,AI38:AI193),SUMPRODUCT(G38:G193,AI38:AI193))</f>
        <v>0</v>
      </c>
      <c r="AJ210" s="317">
        <f>IF(AJ36="kw",SUMPRODUCT(N38:N193,R38:R193,AJ38:AJ193),SUMPRODUCT(G38:G193,AJ38:AJ193))</f>
        <v>0</v>
      </c>
      <c r="AK210" s="317">
        <f>IF(AK36="kw",SUMPRODUCT(N38:N193,R38:R193,AK38:AK193),SUMPRODUCT(G38:G193,AK38:AK193))</f>
        <v>0</v>
      </c>
      <c r="AL210" s="317">
        <f>IF(AL36="kw",SUMPRODUCT(N38:N193,R38:R193,AL38:AL193),SUMPRODUCT(G38:G193,AL38:AL193))</f>
        <v>0</v>
      </c>
      <c r="AM210" s="363"/>
    </row>
    <row r="211" spans="1:39">
      <c r="B211" s="320" t="s">
        <v>148</v>
      </c>
      <c r="C211" s="330"/>
      <c r="D211" s="305"/>
      <c r="E211" s="305"/>
      <c r="F211" s="305"/>
      <c r="G211" s="305"/>
      <c r="H211" s="305"/>
      <c r="I211" s="305"/>
      <c r="J211" s="305"/>
      <c r="K211" s="305"/>
      <c r="L211" s="305"/>
      <c r="M211" s="305"/>
      <c r="N211" s="305"/>
      <c r="O211" s="383"/>
      <c r="P211" s="305"/>
      <c r="Q211" s="305"/>
      <c r="R211" s="305"/>
      <c r="S211" s="330"/>
      <c r="T211" s="335"/>
      <c r="U211" s="335"/>
      <c r="V211" s="305"/>
      <c r="W211" s="305"/>
      <c r="X211" s="335"/>
      <c r="Y211" s="317">
        <f>SUMPRODUCT(H38:H193,Y38:Y193)</f>
        <v>9288744</v>
      </c>
      <c r="Z211" s="317">
        <f>SUMPRODUCT(H38:H193,Z38:Z193)</f>
        <v>10381252.012696398</v>
      </c>
      <c r="AA211" s="317">
        <f>IF(AA36="kw",SUMPRODUCT(N38:N193,S38:S193,AA38:AA193),SUMPRODUCT(H38:H193,AA38:AA193))</f>
        <v>70922.144349058275</v>
      </c>
      <c r="AB211" s="317">
        <f>IF(AB36="kw",SUMPRODUCT(N38:N193,S38:S193,AB38:AB193),SUMPRODUCT(H38:H193,AB38:AB193))</f>
        <v>44621.486670985243</v>
      </c>
      <c r="AC211" s="317">
        <f>IF(AC36="kw",SUMPRODUCT(N38:N193,S38:S193,AC38:AC193),SUMPRODUCT(H38:H193,AC38:AC193))</f>
        <v>12227.790983349178</v>
      </c>
      <c r="AD211" s="317">
        <f>IF(AD36="kw",SUMPRODUCT(N38:N193,S38:S193,AD38:AD193),SUMPRODUCT(H38:H193,AD38:AD193))</f>
        <v>0</v>
      </c>
      <c r="AE211" s="317">
        <f>IF(AE36="kw",SUMPRODUCT(N38:N193,S38:S193,AE38:AE193),SUMPRODUCT(H38:H193,AE38:AE193))</f>
        <v>0</v>
      </c>
      <c r="AF211" s="317">
        <f>IF(AF36="kw",SUMPRODUCT(N38:N193,S38:S193,AF38:AF193),SUMPRODUCT(H38:H193,AF38:AF193))</f>
        <v>0</v>
      </c>
      <c r="AG211" s="317">
        <f>IF(AG36="kw",SUMPRODUCT(N38:N193,S38:S193,AG38:AG193),SUMPRODUCT(H38:H193,AG38:AG193))</f>
        <v>0</v>
      </c>
      <c r="AH211" s="317">
        <f>IF(AH36="kw",SUMPRODUCT(N38:N193,S38:S193,AH38:AH193),SUMPRODUCT(H38:H193,AH38:AH193))</f>
        <v>0</v>
      </c>
      <c r="AI211" s="317">
        <f>IF(AI36="kw",SUMPRODUCT(N38:N193,S38:S193,AI38:AI193),SUMPRODUCT(H38:H193,AI38:AI193))</f>
        <v>0</v>
      </c>
      <c r="AJ211" s="317">
        <f>IF(AJ36="kw",SUMPRODUCT(N38:N193,S38:S193,AJ38:AJ193),SUMPRODUCT(H38:H193,AJ38:AJ193))</f>
        <v>0</v>
      </c>
      <c r="AK211" s="317">
        <f>IF(AK36="kw",SUMPRODUCT(N38:N193,S38:S193,AK38:AK193),SUMPRODUCT(H38:H193,AK38:AK193))</f>
        <v>0</v>
      </c>
      <c r="AL211" s="317">
        <f>IF(AL36="kw",SUMPRODUCT(N38:N193,S38:S193,AL38:AL193),SUMPRODUCT(H38:H193,AL38:AL193))</f>
        <v>0</v>
      </c>
      <c r="AM211" s="363"/>
    </row>
    <row r="212" spans="1:39">
      <c r="B212" s="463" t="s">
        <v>149</v>
      </c>
      <c r="C212" s="390"/>
      <c r="D212" s="410"/>
      <c r="E212" s="410"/>
      <c r="F212" s="410"/>
      <c r="G212" s="410"/>
      <c r="H212" s="410"/>
      <c r="I212" s="410"/>
      <c r="J212" s="410"/>
      <c r="K212" s="410"/>
      <c r="L212" s="410"/>
      <c r="M212" s="410"/>
      <c r="N212" s="410"/>
      <c r="O212" s="409"/>
      <c r="P212" s="410"/>
      <c r="Q212" s="410"/>
      <c r="R212" s="410"/>
      <c r="S212" s="390"/>
      <c r="T212" s="411"/>
      <c r="U212" s="411"/>
      <c r="V212" s="410"/>
      <c r="W212" s="410"/>
      <c r="X212" s="411"/>
      <c r="Y212" s="352">
        <f>SUMPRODUCT(I38:I193,Y38:Y193)</f>
        <v>9251709</v>
      </c>
      <c r="Z212" s="352">
        <f>SUMPRODUCT(I38:I193,Z38:Z193)</f>
        <v>10354354.0926964</v>
      </c>
      <c r="AA212" s="352">
        <f>IF(AA36="kw",SUMPRODUCT(N38:N193,T38:T193,AA38:AA193),SUMPRODUCT(I38:I193,AA38:AA193))</f>
        <v>70504.544349058269</v>
      </c>
      <c r="AB212" s="352">
        <f>IF(AB36="kw",SUMPRODUCT(N38:N193,T38:T193,AB38:AB193),SUMPRODUCT(I38:I193,AB38:AB193))</f>
        <v>44391.086670985242</v>
      </c>
      <c r="AC212" s="352">
        <f>IF(AC36="kw",SUMPRODUCT(N38:N193,T38:T193,AC38:AC193),SUMPRODUCT(I38:I193,AC38:AC193))</f>
        <v>12191.790983349178</v>
      </c>
      <c r="AD212" s="352">
        <f>IF(AD36="kw",SUMPRODUCT(N38:N193,T38:T193,AD38:AD193),SUMPRODUCT(I38:I193,AD38:AD193))</f>
        <v>0</v>
      </c>
      <c r="AE212" s="352">
        <f>IF(AE36="kw",SUMPRODUCT(N38:N193,T38:T193,AE38:AE193),SUMPRODUCT(I38:I193,AE38:AE193))</f>
        <v>0</v>
      </c>
      <c r="AF212" s="352">
        <f>IF(AF36="kw",SUMPRODUCT(N38:N193,T38:T193,AF38:AF193),SUMPRODUCT(I38:I193,AF38:AF193))</f>
        <v>0</v>
      </c>
      <c r="AG212" s="352">
        <f>IF(AG36="kw",SUMPRODUCT(N38:N193,T38:T193,AG38:AG193),SUMPRODUCT(I38:I193,AG38:AG193))</f>
        <v>0</v>
      </c>
      <c r="AH212" s="352">
        <f>IF(AH36="kw",SUMPRODUCT(N38:N193,T38:T193,AH38:AH193),SUMPRODUCT(I38:I193,AH38:AH193))</f>
        <v>0</v>
      </c>
      <c r="AI212" s="352">
        <f>IF(AI36="kw",SUMPRODUCT(N38:N193,T38:T193,AI38:AI193),SUMPRODUCT(I38:I193,AI38:AI193))</f>
        <v>0</v>
      </c>
      <c r="AJ212" s="352">
        <f>IF(AJ36="kw",SUMPRODUCT(N38:N193,T38:T193,AJ38:AJ193),SUMPRODUCT(I38:I193,AJ38:AJ193))</f>
        <v>0</v>
      </c>
      <c r="AK212" s="352">
        <f>IF(AK36="kw",SUMPRODUCT(N38:N193,T38:T193,AK38:AK193),SUMPRODUCT(I38:I193,AK38:AK193))</f>
        <v>0</v>
      </c>
      <c r="AL212" s="352">
        <f>IF(AL36="kw",SUMPRODUCT(N38:N193,T38:T193,AL38:AL193),SUMPRODUCT(I38:I193,AL38:AL193))</f>
        <v>0</v>
      </c>
      <c r="AM212" s="412"/>
    </row>
    <row r="213" spans="1:39" ht="20.25" customHeight="1">
      <c r="B213" s="394" t="s">
        <v>226</v>
      </c>
      <c r="C213" s="413"/>
      <c r="D213" s="414"/>
      <c r="E213" s="414"/>
      <c r="F213" s="414"/>
      <c r="G213" s="414"/>
      <c r="H213" s="414"/>
      <c r="I213" s="414"/>
      <c r="J213" s="414"/>
      <c r="K213" s="414"/>
      <c r="L213" s="414"/>
      <c r="M213" s="414"/>
      <c r="N213" s="414"/>
      <c r="O213" s="414"/>
      <c r="P213" s="414"/>
      <c r="Q213" s="414"/>
      <c r="R213" s="414"/>
      <c r="S213" s="397"/>
      <c r="T213" s="398"/>
      <c r="U213" s="414"/>
      <c r="V213" s="414"/>
      <c r="W213" s="414"/>
      <c r="X213" s="414"/>
      <c r="Y213" s="435"/>
      <c r="Z213" s="435"/>
      <c r="AA213" s="435"/>
      <c r="AB213" s="435"/>
      <c r="AC213" s="435"/>
      <c r="AD213" s="435"/>
      <c r="AE213" s="435"/>
      <c r="AF213" s="435"/>
      <c r="AG213" s="435"/>
      <c r="AH213" s="435"/>
      <c r="AI213" s="435"/>
      <c r="AJ213" s="435"/>
      <c r="AK213" s="435"/>
      <c r="AL213" s="435"/>
      <c r="AM213" s="415"/>
    </row>
    <row r="214" spans="1:39" ht="15.75">
      <c r="B214" s="464"/>
    </row>
    <row r="215" spans="1:39" ht="15.75">
      <c r="B215" s="464"/>
    </row>
    <row r="216" spans="1:39" ht="15.75">
      <c r="B216" s="306" t="s">
        <v>276</v>
      </c>
      <c r="C216" s="307"/>
      <c r="D216" s="626" t="s">
        <v>588</v>
      </c>
      <c r="E216" s="279"/>
      <c r="F216" s="626" t="s">
        <v>599</v>
      </c>
      <c r="G216" s="279"/>
      <c r="H216" s="279"/>
      <c r="I216" s="279"/>
      <c r="J216" s="279"/>
      <c r="K216" s="279"/>
      <c r="L216" s="279"/>
      <c r="M216" s="279"/>
      <c r="N216" s="279"/>
      <c r="O216" s="307"/>
      <c r="P216" s="279"/>
      <c r="Q216" s="279"/>
      <c r="R216" s="279"/>
      <c r="S216" s="279"/>
      <c r="T216" s="279"/>
      <c r="U216" s="279"/>
      <c r="V216" s="279"/>
      <c r="W216" s="279"/>
      <c r="X216" s="279"/>
      <c r="Y216" s="296"/>
      <c r="Z216" s="293"/>
      <c r="AA216" s="293"/>
      <c r="AB216" s="293"/>
      <c r="AC216" s="293"/>
      <c r="AD216" s="293"/>
      <c r="AE216" s="293"/>
      <c r="AF216" s="293"/>
      <c r="AG216" s="293"/>
      <c r="AH216" s="293"/>
      <c r="AI216" s="293"/>
      <c r="AJ216" s="293"/>
      <c r="AK216" s="293"/>
      <c r="AL216" s="293"/>
      <c r="AM216" s="308"/>
    </row>
    <row r="217" spans="1:39" ht="34.5" customHeight="1">
      <c r="B217" s="782" t="s">
        <v>213</v>
      </c>
      <c r="C217" s="784" t="s">
        <v>33</v>
      </c>
      <c r="D217" s="310" t="s">
        <v>426</v>
      </c>
      <c r="E217" s="786" t="s">
        <v>211</v>
      </c>
      <c r="F217" s="787"/>
      <c r="G217" s="787"/>
      <c r="H217" s="787"/>
      <c r="I217" s="787"/>
      <c r="J217" s="787"/>
      <c r="K217" s="787"/>
      <c r="L217" s="787"/>
      <c r="M217" s="788"/>
      <c r="N217" s="789" t="s">
        <v>215</v>
      </c>
      <c r="O217" s="310" t="s">
        <v>427</v>
      </c>
      <c r="P217" s="786" t="s">
        <v>214</v>
      </c>
      <c r="Q217" s="787"/>
      <c r="R217" s="787"/>
      <c r="S217" s="787"/>
      <c r="T217" s="787"/>
      <c r="U217" s="787"/>
      <c r="V217" s="787"/>
      <c r="W217" s="787"/>
      <c r="X217" s="788"/>
      <c r="Y217" s="779" t="s">
        <v>246</v>
      </c>
      <c r="Z217" s="780"/>
      <c r="AA217" s="780"/>
      <c r="AB217" s="780"/>
      <c r="AC217" s="780"/>
      <c r="AD217" s="780"/>
      <c r="AE217" s="780"/>
      <c r="AF217" s="780"/>
      <c r="AG217" s="780"/>
      <c r="AH217" s="780"/>
      <c r="AI217" s="780"/>
      <c r="AJ217" s="780"/>
      <c r="AK217" s="780"/>
      <c r="AL217" s="780"/>
      <c r="AM217" s="781"/>
    </row>
    <row r="218" spans="1:39" ht="60.75" customHeight="1">
      <c r="B218" s="783"/>
      <c r="C218" s="785"/>
      <c r="D218" s="311">
        <v>2016</v>
      </c>
      <c r="E218" s="311">
        <v>2017</v>
      </c>
      <c r="F218" s="311">
        <v>2018</v>
      </c>
      <c r="G218" s="311">
        <v>2019</v>
      </c>
      <c r="H218" s="311">
        <v>2020</v>
      </c>
      <c r="I218" s="311">
        <v>2021</v>
      </c>
      <c r="J218" s="311">
        <v>2022</v>
      </c>
      <c r="K218" s="311">
        <v>2023</v>
      </c>
      <c r="L218" s="311">
        <v>2024</v>
      </c>
      <c r="M218" s="311">
        <v>2025</v>
      </c>
      <c r="N218" s="790"/>
      <c r="O218" s="311">
        <v>2016</v>
      </c>
      <c r="P218" s="311">
        <v>2017</v>
      </c>
      <c r="Q218" s="311">
        <v>2018</v>
      </c>
      <c r="R218" s="311">
        <v>2019</v>
      </c>
      <c r="S218" s="311">
        <v>2020</v>
      </c>
      <c r="T218" s="311">
        <v>2021</v>
      </c>
      <c r="U218" s="311">
        <v>2022</v>
      </c>
      <c r="V218" s="311">
        <v>2023</v>
      </c>
      <c r="W218" s="311">
        <v>2024</v>
      </c>
      <c r="X218" s="311">
        <v>2025</v>
      </c>
      <c r="Y218" s="311" t="str">
        <f>'1.  LRAMVA Summary'!D51</f>
        <v>Residential</v>
      </c>
      <c r="Z218" s="311" t="str">
        <f>'1.  LRAMVA Summary'!E51</f>
        <v>GS&lt;50 kW</v>
      </c>
      <c r="AA218" s="311" t="str">
        <f>'1.  LRAMVA Summary'!F51</f>
        <v>General Service 50 to 499 kW</v>
      </c>
      <c r="AB218" s="311" t="str">
        <f>'1.  LRAMVA Summary'!G51</f>
        <v>General Service 500 to 4,999 kW</v>
      </c>
      <c r="AC218" s="311" t="str">
        <f>'1.  LRAMVA Summary'!H51</f>
        <v>Large Use</v>
      </c>
      <c r="AD218" s="311" t="str">
        <f>'1.  LRAMVA Summary'!I51</f>
        <v>Street Lighting</v>
      </c>
      <c r="AE218" s="311" t="str">
        <f>'1.  LRAMVA Summary'!J51</f>
        <v>Unmetered Scattered Load</v>
      </c>
      <c r="AF218" s="311" t="str">
        <f>'1.  LRAMVA Summary'!K51</f>
        <v/>
      </c>
      <c r="AG218" s="311" t="str">
        <f>'1.  LRAMVA Summary'!L51</f>
        <v/>
      </c>
      <c r="AH218" s="311" t="str">
        <f>'1.  LRAMVA Summary'!M51</f>
        <v/>
      </c>
      <c r="AI218" s="311" t="str">
        <f>'1.  LRAMVA Summary'!N51</f>
        <v/>
      </c>
      <c r="AJ218" s="311" t="str">
        <f>'1.  LRAMVA Summary'!O51</f>
        <v/>
      </c>
      <c r="AK218" s="311" t="str">
        <f>'1.  LRAMVA Summary'!P51</f>
        <v/>
      </c>
      <c r="AL218" s="311" t="str">
        <f>'1.  LRAMVA Summary'!Q51</f>
        <v/>
      </c>
      <c r="AM218" s="313" t="str">
        <f>'1.  LRAMVA Summary'!R51</f>
        <v>Total</v>
      </c>
    </row>
    <row r="219" spans="1:39" ht="15.75" customHeight="1">
      <c r="B219" s="553" t="s">
        <v>517</v>
      </c>
      <c r="C219" s="315"/>
      <c r="D219" s="315"/>
      <c r="E219" s="315"/>
      <c r="F219" s="315"/>
      <c r="G219" s="315"/>
      <c r="H219" s="315"/>
      <c r="I219" s="315"/>
      <c r="J219" s="315"/>
      <c r="K219" s="315"/>
      <c r="L219" s="315"/>
      <c r="M219" s="315"/>
      <c r="N219" s="316"/>
      <c r="O219" s="315"/>
      <c r="P219" s="315"/>
      <c r="Q219" s="315"/>
      <c r="R219" s="315"/>
      <c r="S219" s="315"/>
      <c r="T219" s="315"/>
      <c r="U219" s="315"/>
      <c r="V219" s="315"/>
      <c r="W219" s="315"/>
      <c r="X219" s="315"/>
      <c r="Y219" s="317" t="str">
        <f>'1.  LRAMVA Summary'!D52</f>
        <v>kWh</v>
      </c>
      <c r="Z219" s="317" t="str">
        <f>'1.  LRAMVA Summary'!E52</f>
        <v>kWh</v>
      </c>
      <c r="AA219" s="317" t="str">
        <f>'1.  LRAMVA Summary'!F52</f>
        <v>kW</v>
      </c>
      <c r="AB219" s="317" t="str">
        <f>'1.  LRAMVA Summary'!G52</f>
        <v>kW</v>
      </c>
      <c r="AC219" s="317" t="str">
        <f>'1.  LRAMVA Summary'!H52</f>
        <v>kW</v>
      </c>
      <c r="AD219" s="317" t="str">
        <f>'1.  LRAMVA Summary'!I52</f>
        <v>kW</v>
      </c>
      <c r="AE219" s="317" t="str">
        <f>'1.  LRAMVA Summary'!J52</f>
        <v>kWh</v>
      </c>
      <c r="AF219" s="317" t="str">
        <f>'1.  LRAMVA Summary'!K52</f>
        <v/>
      </c>
      <c r="AG219" s="317" t="str">
        <f>'1.  LRAMVA Summary'!L52</f>
        <v/>
      </c>
      <c r="AH219" s="317" t="str">
        <f>'1.  LRAMVA Summary'!M52</f>
        <v/>
      </c>
      <c r="AI219" s="317" t="str">
        <f>'1.  LRAMVA Summary'!N52</f>
        <v/>
      </c>
      <c r="AJ219" s="317" t="str">
        <f>'1.  LRAMVA Summary'!O52</f>
        <v/>
      </c>
      <c r="AK219" s="317" t="str">
        <f>'1.  LRAMVA Summary'!P52</f>
        <v/>
      </c>
      <c r="AL219" s="317" t="str">
        <f>'1.  LRAMVA Summary'!Q52</f>
        <v/>
      </c>
      <c r="AM219" s="318"/>
    </row>
    <row r="220" spans="1:39" ht="15.75" outlineLevel="1">
      <c r="B220" s="314" t="s">
        <v>510</v>
      </c>
      <c r="C220" s="315"/>
      <c r="D220" s="315"/>
      <c r="E220" s="315"/>
      <c r="F220" s="315"/>
      <c r="G220" s="315"/>
      <c r="H220" s="315"/>
      <c r="I220" s="315"/>
      <c r="J220" s="315"/>
      <c r="K220" s="315"/>
      <c r="L220" s="315"/>
      <c r="M220" s="315"/>
      <c r="N220" s="316"/>
      <c r="O220" s="315"/>
      <c r="P220" s="315"/>
      <c r="Q220" s="315"/>
      <c r="R220" s="315"/>
      <c r="S220" s="315"/>
      <c r="T220" s="315"/>
      <c r="U220" s="315"/>
      <c r="V220" s="315"/>
      <c r="W220" s="315"/>
      <c r="X220" s="315"/>
      <c r="Y220" s="317"/>
      <c r="Z220" s="317"/>
      <c r="AA220" s="317"/>
      <c r="AB220" s="317"/>
      <c r="AC220" s="317"/>
      <c r="AD220" s="317"/>
      <c r="AE220" s="317"/>
      <c r="AF220" s="317"/>
      <c r="AG220" s="317"/>
      <c r="AH220" s="317"/>
      <c r="AI220" s="317"/>
      <c r="AJ220" s="317"/>
      <c r="AK220" s="317"/>
      <c r="AL220" s="317"/>
      <c r="AM220" s="318"/>
    </row>
    <row r="221" spans="1:39" outlineLevel="1">
      <c r="A221" s="557">
        <v>1</v>
      </c>
      <c r="B221" s="555" t="s">
        <v>95</v>
      </c>
      <c r="C221" s="317" t="s">
        <v>25</v>
      </c>
      <c r="D221" s="321"/>
      <c r="E221" s="321"/>
      <c r="F221" s="321"/>
      <c r="G221" s="321"/>
      <c r="H221" s="321"/>
      <c r="I221" s="321"/>
      <c r="J221" s="321"/>
      <c r="K221" s="321"/>
      <c r="L221" s="321"/>
      <c r="M221" s="321"/>
      <c r="N221" s="317"/>
      <c r="O221" s="321"/>
      <c r="P221" s="321"/>
      <c r="Q221" s="321"/>
      <c r="R221" s="321"/>
      <c r="S221" s="321"/>
      <c r="T221" s="321"/>
      <c r="U221" s="321"/>
      <c r="V221" s="321"/>
      <c r="W221" s="321"/>
      <c r="X221" s="321"/>
      <c r="Y221" s="436"/>
      <c r="Z221" s="436"/>
      <c r="AA221" s="436"/>
      <c r="AB221" s="436"/>
      <c r="AC221" s="436"/>
      <c r="AD221" s="436"/>
      <c r="AE221" s="436"/>
      <c r="AF221" s="436"/>
      <c r="AG221" s="436"/>
      <c r="AH221" s="436"/>
      <c r="AI221" s="436"/>
      <c r="AJ221" s="436"/>
      <c r="AK221" s="436"/>
      <c r="AL221" s="436"/>
      <c r="AM221" s="322">
        <f>SUM(Y221:AL221)</f>
        <v>0</v>
      </c>
    </row>
    <row r="222" spans="1:39" outlineLevel="1">
      <c r="B222" s="320" t="s">
        <v>292</v>
      </c>
      <c r="C222" s="317" t="s">
        <v>164</v>
      </c>
      <c r="D222" s="321"/>
      <c r="E222" s="321"/>
      <c r="F222" s="321"/>
      <c r="G222" s="321"/>
      <c r="H222" s="321"/>
      <c r="I222" s="321"/>
      <c r="J222" s="321"/>
      <c r="K222" s="321"/>
      <c r="L222" s="321"/>
      <c r="M222" s="321"/>
      <c r="N222" s="494"/>
      <c r="O222" s="321"/>
      <c r="P222" s="321"/>
      <c r="Q222" s="321"/>
      <c r="R222" s="321"/>
      <c r="S222" s="321"/>
      <c r="T222" s="321"/>
      <c r="U222" s="321"/>
      <c r="V222" s="321"/>
      <c r="W222" s="321"/>
      <c r="X222" s="321"/>
      <c r="Y222" s="437">
        <f t="shared" ref="Y222:AL222" si="58">Y221</f>
        <v>0</v>
      </c>
      <c r="Z222" s="437">
        <f t="shared" si="58"/>
        <v>0</v>
      </c>
      <c r="AA222" s="437">
        <f t="shared" si="58"/>
        <v>0</v>
      </c>
      <c r="AB222" s="437">
        <f t="shared" si="58"/>
        <v>0</v>
      </c>
      <c r="AC222" s="437">
        <f t="shared" si="58"/>
        <v>0</v>
      </c>
      <c r="AD222" s="437">
        <f t="shared" si="58"/>
        <v>0</v>
      </c>
      <c r="AE222" s="437">
        <f t="shared" si="58"/>
        <v>0</v>
      </c>
      <c r="AF222" s="437">
        <f t="shared" si="58"/>
        <v>0</v>
      </c>
      <c r="AG222" s="437">
        <f t="shared" si="58"/>
        <v>0</v>
      </c>
      <c r="AH222" s="437">
        <f t="shared" si="58"/>
        <v>0</v>
      </c>
      <c r="AI222" s="437">
        <f t="shared" si="58"/>
        <v>0</v>
      </c>
      <c r="AJ222" s="437">
        <f t="shared" si="58"/>
        <v>0</v>
      </c>
      <c r="AK222" s="437">
        <f t="shared" si="58"/>
        <v>0</v>
      </c>
      <c r="AL222" s="437">
        <f t="shared" si="58"/>
        <v>0</v>
      </c>
      <c r="AM222" s="323"/>
    </row>
    <row r="223" spans="1:39" ht="15.75" outlineLevel="1">
      <c r="B223" s="324"/>
      <c r="C223" s="325"/>
      <c r="D223" s="325"/>
      <c r="E223" s="325"/>
      <c r="F223" s="325"/>
      <c r="G223" s="325"/>
      <c r="H223" s="325"/>
      <c r="I223" s="325"/>
      <c r="J223" s="325"/>
      <c r="K223" s="325"/>
      <c r="L223" s="325"/>
      <c r="M223" s="325"/>
      <c r="N223" s="326"/>
      <c r="O223" s="325"/>
      <c r="P223" s="325"/>
      <c r="Q223" s="325"/>
      <c r="R223" s="325"/>
      <c r="S223" s="325"/>
      <c r="T223" s="325"/>
      <c r="U223" s="325"/>
      <c r="V223" s="325"/>
      <c r="W223" s="325"/>
      <c r="X223" s="325"/>
      <c r="Y223" s="438"/>
      <c r="Z223" s="439"/>
      <c r="AA223" s="439"/>
      <c r="AB223" s="439"/>
      <c r="AC223" s="439"/>
      <c r="AD223" s="439"/>
      <c r="AE223" s="439"/>
      <c r="AF223" s="439"/>
      <c r="AG223" s="439"/>
      <c r="AH223" s="439"/>
      <c r="AI223" s="439"/>
      <c r="AJ223" s="439"/>
      <c r="AK223" s="439"/>
      <c r="AL223" s="439"/>
      <c r="AM223" s="328"/>
    </row>
    <row r="224" spans="1:39" outlineLevel="1">
      <c r="A224" s="557">
        <v>2</v>
      </c>
      <c r="B224" s="555" t="s">
        <v>96</v>
      </c>
      <c r="C224" s="317" t="s">
        <v>25</v>
      </c>
      <c r="D224" s="321"/>
      <c r="E224" s="321"/>
      <c r="F224" s="321"/>
      <c r="G224" s="321"/>
      <c r="H224" s="321"/>
      <c r="I224" s="321"/>
      <c r="J224" s="321"/>
      <c r="K224" s="321"/>
      <c r="L224" s="321"/>
      <c r="M224" s="321"/>
      <c r="N224" s="317"/>
      <c r="O224" s="321"/>
      <c r="P224" s="321"/>
      <c r="Q224" s="321"/>
      <c r="R224" s="321"/>
      <c r="S224" s="321"/>
      <c r="T224" s="321"/>
      <c r="U224" s="321"/>
      <c r="V224" s="321"/>
      <c r="W224" s="321"/>
      <c r="X224" s="321"/>
      <c r="Y224" s="436"/>
      <c r="Z224" s="436"/>
      <c r="AA224" s="436"/>
      <c r="AB224" s="436"/>
      <c r="AC224" s="436"/>
      <c r="AD224" s="436"/>
      <c r="AE224" s="436"/>
      <c r="AF224" s="436"/>
      <c r="AG224" s="436"/>
      <c r="AH224" s="436"/>
      <c r="AI224" s="436"/>
      <c r="AJ224" s="436"/>
      <c r="AK224" s="436"/>
      <c r="AL224" s="436"/>
      <c r="AM224" s="322">
        <f>SUM(Y224:AL224)</f>
        <v>0</v>
      </c>
    </row>
    <row r="225" spans="1:39" outlineLevel="1">
      <c r="B225" s="320" t="s">
        <v>292</v>
      </c>
      <c r="C225" s="317" t="s">
        <v>164</v>
      </c>
      <c r="D225" s="321"/>
      <c r="E225" s="321"/>
      <c r="F225" s="321"/>
      <c r="G225" s="321"/>
      <c r="H225" s="321"/>
      <c r="I225" s="321"/>
      <c r="J225" s="321"/>
      <c r="K225" s="321"/>
      <c r="L225" s="321"/>
      <c r="M225" s="321"/>
      <c r="N225" s="494"/>
      <c r="O225" s="321"/>
      <c r="P225" s="321"/>
      <c r="Q225" s="321"/>
      <c r="R225" s="321"/>
      <c r="S225" s="321"/>
      <c r="T225" s="321"/>
      <c r="U225" s="321"/>
      <c r="V225" s="321"/>
      <c r="W225" s="321"/>
      <c r="X225" s="321"/>
      <c r="Y225" s="437">
        <f t="shared" ref="Y225:AL225" si="59">Y224</f>
        <v>0</v>
      </c>
      <c r="Z225" s="437">
        <f t="shared" si="59"/>
        <v>0</v>
      </c>
      <c r="AA225" s="437">
        <f t="shared" si="59"/>
        <v>0</v>
      </c>
      <c r="AB225" s="437">
        <f t="shared" si="59"/>
        <v>0</v>
      </c>
      <c r="AC225" s="437">
        <f t="shared" si="59"/>
        <v>0</v>
      </c>
      <c r="AD225" s="437">
        <f t="shared" si="59"/>
        <v>0</v>
      </c>
      <c r="AE225" s="437">
        <f t="shared" si="59"/>
        <v>0</v>
      </c>
      <c r="AF225" s="437">
        <f t="shared" si="59"/>
        <v>0</v>
      </c>
      <c r="AG225" s="437">
        <f t="shared" si="59"/>
        <v>0</v>
      </c>
      <c r="AH225" s="437">
        <f t="shared" si="59"/>
        <v>0</v>
      </c>
      <c r="AI225" s="437">
        <f t="shared" si="59"/>
        <v>0</v>
      </c>
      <c r="AJ225" s="437">
        <f t="shared" si="59"/>
        <v>0</v>
      </c>
      <c r="AK225" s="437">
        <f t="shared" si="59"/>
        <v>0</v>
      </c>
      <c r="AL225" s="437">
        <f t="shared" si="59"/>
        <v>0</v>
      </c>
      <c r="AM225" s="323"/>
    </row>
    <row r="226" spans="1:39" ht="15.75" outlineLevel="1">
      <c r="B226" s="324"/>
      <c r="C226" s="325"/>
      <c r="D226" s="330"/>
      <c r="E226" s="330"/>
      <c r="F226" s="330"/>
      <c r="G226" s="330"/>
      <c r="H226" s="330"/>
      <c r="I226" s="330"/>
      <c r="J226" s="330"/>
      <c r="K226" s="330"/>
      <c r="L226" s="330"/>
      <c r="M226" s="330"/>
      <c r="N226" s="326"/>
      <c r="O226" s="330"/>
      <c r="P226" s="330"/>
      <c r="Q226" s="330"/>
      <c r="R226" s="330"/>
      <c r="S226" s="330"/>
      <c r="T226" s="330"/>
      <c r="U226" s="330"/>
      <c r="V226" s="330"/>
      <c r="W226" s="330"/>
      <c r="X226" s="330"/>
      <c r="Y226" s="438"/>
      <c r="Z226" s="439"/>
      <c r="AA226" s="439"/>
      <c r="AB226" s="439"/>
      <c r="AC226" s="439"/>
      <c r="AD226" s="439"/>
      <c r="AE226" s="439"/>
      <c r="AF226" s="439"/>
      <c r="AG226" s="439"/>
      <c r="AH226" s="439"/>
      <c r="AI226" s="439"/>
      <c r="AJ226" s="439"/>
      <c r="AK226" s="439"/>
      <c r="AL226" s="439"/>
      <c r="AM226" s="328"/>
    </row>
    <row r="227" spans="1:39" outlineLevel="1">
      <c r="A227" s="557">
        <v>3</v>
      </c>
      <c r="B227" s="555" t="s">
        <v>97</v>
      </c>
      <c r="C227" s="317" t="s">
        <v>25</v>
      </c>
      <c r="D227" s="321"/>
      <c r="E227" s="321"/>
      <c r="F227" s="321"/>
      <c r="G227" s="321"/>
      <c r="H227" s="321"/>
      <c r="I227" s="321"/>
      <c r="J227" s="321"/>
      <c r="K227" s="321"/>
      <c r="L227" s="321"/>
      <c r="M227" s="321"/>
      <c r="N227" s="317"/>
      <c r="O227" s="321"/>
      <c r="P227" s="321"/>
      <c r="Q227" s="321"/>
      <c r="R227" s="321"/>
      <c r="S227" s="321"/>
      <c r="T227" s="321"/>
      <c r="U227" s="321"/>
      <c r="V227" s="321"/>
      <c r="W227" s="321"/>
      <c r="X227" s="321"/>
      <c r="Y227" s="436"/>
      <c r="Z227" s="436"/>
      <c r="AA227" s="436"/>
      <c r="AB227" s="436"/>
      <c r="AC227" s="436"/>
      <c r="AD227" s="436"/>
      <c r="AE227" s="436"/>
      <c r="AF227" s="436"/>
      <c r="AG227" s="436"/>
      <c r="AH227" s="436"/>
      <c r="AI227" s="436"/>
      <c r="AJ227" s="436"/>
      <c r="AK227" s="436"/>
      <c r="AL227" s="436"/>
      <c r="AM227" s="322">
        <f>SUM(Y227:AL227)</f>
        <v>0</v>
      </c>
    </row>
    <row r="228" spans="1:39" outlineLevel="1">
      <c r="B228" s="320" t="s">
        <v>292</v>
      </c>
      <c r="C228" s="317" t="s">
        <v>164</v>
      </c>
      <c r="D228" s="321"/>
      <c r="E228" s="321"/>
      <c r="F228" s="321"/>
      <c r="G228" s="321"/>
      <c r="H228" s="321"/>
      <c r="I228" s="321"/>
      <c r="J228" s="321"/>
      <c r="K228" s="321"/>
      <c r="L228" s="321"/>
      <c r="M228" s="321"/>
      <c r="N228" s="494"/>
      <c r="O228" s="321"/>
      <c r="P228" s="321"/>
      <c r="Q228" s="321"/>
      <c r="R228" s="321"/>
      <c r="S228" s="321"/>
      <c r="T228" s="321"/>
      <c r="U228" s="321"/>
      <c r="V228" s="321"/>
      <c r="W228" s="321"/>
      <c r="X228" s="321"/>
      <c r="Y228" s="437">
        <f t="shared" ref="Y228:AL228" si="60">Y227</f>
        <v>0</v>
      </c>
      <c r="Z228" s="437">
        <f t="shared" si="60"/>
        <v>0</v>
      </c>
      <c r="AA228" s="437">
        <f t="shared" si="60"/>
        <v>0</v>
      </c>
      <c r="AB228" s="437">
        <f t="shared" si="60"/>
        <v>0</v>
      </c>
      <c r="AC228" s="437">
        <f t="shared" si="60"/>
        <v>0</v>
      </c>
      <c r="AD228" s="437">
        <f t="shared" si="60"/>
        <v>0</v>
      </c>
      <c r="AE228" s="437">
        <f t="shared" si="60"/>
        <v>0</v>
      </c>
      <c r="AF228" s="437">
        <f t="shared" si="60"/>
        <v>0</v>
      </c>
      <c r="AG228" s="437">
        <f t="shared" si="60"/>
        <v>0</v>
      </c>
      <c r="AH228" s="437">
        <f t="shared" si="60"/>
        <v>0</v>
      </c>
      <c r="AI228" s="437">
        <f t="shared" si="60"/>
        <v>0</v>
      </c>
      <c r="AJ228" s="437">
        <f t="shared" si="60"/>
        <v>0</v>
      </c>
      <c r="AK228" s="437">
        <f t="shared" si="60"/>
        <v>0</v>
      </c>
      <c r="AL228" s="437">
        <f t="shared" si="60"/>
        <v>0</v>
      </c>
      <c r="AM228" s="323"/>
    </row>
    <row r="229" spans="1:39" outlineLevel="1">
      <c r="B229" s="320"/>
      <c r="C229" s="331"/>
      <c r="D229" s="317"/>
      <c r="E229" s="317"/>
      <c r="F229" s="317"/>
      <c r="G229" s="317"/>
      <c r="H229" s="317"/>
      <c r="I229" s="317"/>
      <c r="J229" s="317"/>
      <c r="K229" s="317"/>
      <c r="L229" s="317"/>
      <c r="M229" s="317"/>
      <c r="N229" s="317"/>
      <c r="O229" s="317"/>
      <c r="P229" s="317"/>
      <c r="Q229" s="317"/>
      <c r="R229" s="317"/>
      <c r="S229" s="317"/>
      <c r="T229" s="317"/>
      <c r="U229" s="317"/>
      <c r="V229" s="317"/>
      <c r="W229" s="317"/>
      <c r="X229" s="317"/>
      <c r="Y229" s="438"/>
      <c r="Z229" s="438"/>
      <c r="AA229" s="438"/>
      <c r="AB229" s="438"/>
      <c r="AC229" s="438"/>
      <c r="AD229" s="438"/>
      <c r="AE229" s="438"/>
      <c r="AF229" s="438"/>
      <c r="AG229" s="438"/>
      <c r="AH229" s="438"/>
      <c r="AI229" s="438"/>
      <c r="AJ229" s="438"/>
      <c r="AK229" s="438"/>
      <c r="AL229" s="438"/>
      <c r="AM229" s="332"/>
    </row>
    <row r="230" spans="1:39" outlineLevel="1">
      <c r="A230" s="557">
        <v>4</v>
      </c>
      <c r="B230" s="555" t="s">
        <v>98</v>
      </c>
      <c r="C230" s="317" t="s">
        <v>25</v>
      </c>
      <c r="D230" s="321"/>
      <c r="E230" s="321"/>
      <c r="F230" s="321"/>
      <c r="G230" s="321"/>
      <c r="H230" s="321"/>
      <c r="I230" s="321"/>
      <c r="J230" s="321"/>
      <c r="K230" s="321"/>
      <c r="L230" s="321"/>
      <c r="M230" s="321"/>
      <c r="N230" s="317"/>
      <c r="O230" s="321"/>
      <c r="P230" s="321"/>
      <c r="Q230" s="321"/>
      <c r="R230" s="321"/>
      <c r="S230" s="321"/>
      <c r="T230" s="321"/>
      <c r="U230" s="321"/>
      <c r="V230" s="321"/>
      <c r="W230" s="321"/>
      <c r="X230" s="321"/>
      <c r="Y230" s="436"/>
      <c r="Z230" s="436"/>
      <c r="AA230" s="436"/>
      <c r="AB230" s="436"/>
      <c r="AC230" s="436"/>
      <c r="AD230" s="436"/>
      <c r="AE230" s="436"/>
      <c r="AF230" s="436"/>
      <c r="AG230" s="436"/>
      <c r="AH230" s="436"/>
      <c r="AI230" s="436"/>
      <c r="AJ230" s="436"/>
      <c r="AK230" s="436"/>
      <c r="AL230" s="436"/>
      <c r="AM230" s="322">
        <f>SUM(Y230:AL230)</f>
        <v>0</v>
      </c>
    </row>
    <row r="231" spans="1:39" outlineLevel="1">
      <c r="B231" s="320" t="s">
        <v>292</v>
      </c>
      <c r="C231" s="317" t="s">
        <v>164</v>
      </c>
      <c r="D231" s="321"/>
      <c r="E231" s="321"/>
      <c r="F231" s="321"/>
      <c r="G231" s="321"/>
      <c r="H231" s="321"/>
      <c r="I231" s="321"/>
      <c r="J231" s="321"/>
      <c r="K231" s="321"/>
      <c r="L231" s="321"/>
      <c r="M231" s="321"/>
      <c r="N231" s="494"/>
      <c r="O231" s="321"/>
      <c r="P231" s="321"/>
      <c r="Q231" s="321"/>
      <c r="R231" s="321"/>
      <c r="S231" s="321"/>
      <c r="T231" s="321"/>
      <c r="U231" s="321"/>
      <c r="V231" s="321"/>
      <c r="W231" s="321"/>
      <c r="X231" s="321"/>
      <c r="Y231" s="437">
        <f t="shared" ref="Y231:AL231" si="61">Y230</f>
        <v>0</v>
      </c>
      <c r="Z231" s="437">
        <f t="shared" si="61"/>
        <v>0</v>
      </c>
      <c r="AA231" s="437">
        <f t="shared" si="61"/>
        <v>0</v>
      </c>
      <c r="AB231" s="437">
        <f t="shared" si="61"/>
        <v>0</v>
      </c>
      <c r="AC231" s="437">
        <f t="shared" si="61"/>
        <v>0</v>
      </c>
      <c r="AD231" s="437">
        <f t="shared" si="61"/>
        <v>0</v>
      </c>
      <c r="AE231" s="437">
        <f t="shared" si="61"/>
        <v>0</v>
      </c>
      <c r="AF231" s="437">
        <f t="shared" si="61"/>
        <v>0</v>
      </c>
      <c r="AG231" s="437">
        <f t="shared" si="61"/>
        <v>0</v>
      </c>
      <c r="AH231" s="437">
        <f t="shared" si="61"/>
        <v>0</v>
      </c>
      <c r="AI231" s="437">
        <f t="shared" si="61"/>
        <v>0</v>
      </c>
      <c r="AJ231" s="437">
        <f t="shared" si="61"/>
        <v>0</v>
      </c>
      <c r="AK231" s="437">
        <f t="shared" si="61"/>
        <v>0</v>
      </c>
      <c r="AL231" s="437">
        <f t="shared" si="61"/>
        <v>0</v>
      </c>
      <c r="AM231" s="323"/>
    </row>
    <row r="232" spans="1:39" outlineLevel="1">
      <c r="B232" s="320"/>
      <c r="C232" s="331"/>
      <c r="D232" s="330"/>
      <c r="E232" s="330"/>
      <c r="F232" s="330"/>
      <c r="G232" s="330"/>
      <c r="H232" s="330"/>
      <c r="I232" s="330"/>
      <c r="J232" s="330"/>
      <c r="K232" s="330"/>
      <c r="L232" s="330"/>
      <c r="M232" s="330"/>
      <c r="N232" s="317"/>
      <c r="O232" s="330"/>
      <c r="P232" s="330"/>
      <c r="Q232" s="330"/>
      <c r="R232" s="330"/>
      <c r="S232" s="330"/>
      <c r="T232" s="330"/>
      <c r="U232" s="330"/>
      <c r="V232" s="330"/>
      <c r="W232" s="330"/>
      <c r="X232" s="330"/>
      <c r="Y232" s="438"/>
      <c r="Z232" s="438"/>
      <c r="AA232" s="438"/>
      <c r="AB232" s="438"/>
      <c r="AC232" s="438"/>
      <c r="AD232" s="438"/>
      <c r="AE232" s="438"/>
      <c r="AF232" s="438"/>
      <c r="AG232" s="438"/>
      <c r="AH232" s="438"/>
      <c r="AI232" s="438"/>
      <c r="AJ232" s="438"/>
      <c r="AK232" s="438"/>
      <c r="AL232" s="438"/>
      <c r="AM232" s="332"/>
    </row>
    <row r="233" spans="1:39" ht="30" outlineLevel="1">
      <c r="A233" s="557">
        <v>5</v>
      </c>
      <c r="B233" s="555" t="s">
        <v>99</v>
      </c>
      <c r="C233" s="317" t="s">
        <v>25</v>
      </c>
      <c r="D233" s="321"/>
      <c r="E233" s="321"/>
      <c r="F233" s="321"/>
      <c r="G233" s="321"/>
      <c r="H233" s="321"/>
      <c r="I233" s="321"/>
      <c r="J233" s="321"/>
      <c r="K233" s="321"/>
      <c r="L233" s="321"/>
      <c r="M233" s="321"/>
      <c r="N233" s="317"/>
      <c r="O233" s="321"/>
      <c r="P233" s="321"/>
      <c r="Q233" s="321"/>
      <c r="R233" s="321"/>
      <c r="S233" s="321"/>
      <c r="T233" s="321"/>
      <c r="U233" s="321"/>
      <c r="V233" s="321"/>
      <c r="W233" s="321"/>
      <c r="X233" s="321"/>
      <c r="Y233" s="436"/>
      <c r="Z233" s="436"/>
      <c r="AA233" s="436"/>
      <c r="AB233" s="436"/>
      <c r="AC233" s="436"/>
      <c r="AD233" s="436"/>
      <c r="AE233" s="436"/>
      <c r="AF233" s="436"/>
      <c r="AG233" s="436"/>
      <c r="AH233" s="436"/>
      <c r="AI233" s="436"/>
      <c r="AJ233" s="436"/>
      <c r="AK233" s="436"/>
      <c r="AL233" s="436"/>
      <c r="AM233" s="322">
        <f>SUM(Y233:AL233)</f>
        <v>0</v>
      </c>
    </row>
    <row r="234" spans="1:39" outlineLevel="1">
      <c r="B234" s="320" t="s">
        <v>292</v>
      </c>
      <c r="C234" s="317" t="s">
        <v>164</v>
      </c>
      <c r="D234" s="321"/>
      <c r="E234" s="321"/>
      <c r="F234" s="321"/>
      <c r="G234" s="321"/>
      <c r="H234" s="321"/>
      <c r="I234" s="321"/>
      <c r="J234" s="321"/>
      <c r="K234" s="321"/>
      <c r="L234" s="321"/>
      <c r="M234" s="321"/>
      <c r="N234" s="494"/>
      <c r="O234" s="321"/>
      <c r="P234" s="321"/>
      <c r="Q234" s="321"/>
      <c r="R234" s="321"/>
      <c r="S234" s="321"/>
      <c r="T234" s="321"/>
      <c r="U234" s="321"/>
      <c r="V234" s="321"/>
      <c r="W234" s="321"/>
      <c r="X234" s="321"/>
      <c r="Y234" s="437">
        <f t="shared" ref="Y234:AL234" si="62">Y233</f>
        <v>0</v>
      </c>
      <c r="Z234" s="437">
        <f t="shared" si="62"/>
        <v>0</v>
      </c>
      <c r="AA234" s="437">
        <f t="shared" si="62"/>
        <v>0</v>
      </c>
      <c r="AB234" s="437">
        <f t="shared" si="62"/>
        <v>0</v>
      </c>
      <c r="AC234" s="437">
        <f t="shared" si="62"/>
        <v>0</v>
      </c>
      <c r="AD234" s="437">
        <f t="shared" si="62"/>
        <v>0</v>
      </c>
      <c r="AE234" s="437">
        <f t="shared" si="62"/>
        <v>0</v>
      </c>
      <c r="AF234" s="437">
        <f t="shared" si="62"/>
        <v>0</v>
      </c>
      <c r="AG234" s="437">
        <f t="shared" si="62"/>
        <v>0</v>
      </c>
      <c r="AH234" s="437">
        <f t="shared" si="62"/>
        <v>0</v>
      </c>
      <c r="AI234" s="437">
        <f t="shared" si="62"/>
        <v>0</v>
      </c>
      <c r="AJ234" s="437">
        <f t="shared" si="62"/>
        <v>0</v>
      </c>
      <c r="AK234" s="437">
        <f t="shared" si="62"/>
        <v>0</v>
      </c>
      <c r="AL234" s="437">
        <f t="shared" si="62"/>
        <v>0</v>
      </c>
      <c r="AM234" s="323"/>
    </row>
    <row r="235" spans="1:39" outlineLevel="1">
      <c r="B235" s="320"/>
      <c r="C235" s="317"/>
      <c r="D235" s="317"/>
      <c r="E235" s="317"/>
      <c r="F235" s="317"/>
      <c r="G235" s="317"/>
      <c r="H235" s="317"/>
      <c r="I235" s="317"/>
      <c r="J235" s="317"/>
      <c r="K235" s="317"/>
      <c r="L235" s="317"/>
      <c r="M235" s="317"/>
      <c r="N235" s="317"/>
      <c r="O235" s="317"/>
      <c r="P235" s="317"/>
      <c r="Q235" s="317"/>
      <c r="R235" s="317"/>
      <c r="S235" s="317"/>
      <c r="T235" s="317"/>
      <c r="U235" s="317"/>
      <c r="V235" s="317"/>
      <c r="W235" s="317"/>
      <c r="X235" s="317"/>
      <c r="Y235" s="448"/>
      <c r="Z235" s="449"/>
      <c r="AA235" s="449"/>
      <c r="AB235" s="449"/>
      <c r="AC235" s="449"/>
      <c r="AD235" s="449"/>
      <c r="AE235" s="449"/>
      <c r="AF235" s="449"/>
      <c r="AG235" s="449"/>
      <c r="AH235" s="449"/>
      <c r="AI235" s="449"/>
      <c r="AJ235" s="449"/>
      <c r="AK235" s="449"/>
      <c r="AL235" s="449"/>
      <c r="AM235" s="323"/>
    </row>
    <row r="236" spans="1:39" ht="15.75" outlineLevel="1">
      <c r="B236" s="345" t="s">
        <v>511</v>
      </c>
      <c r="C236" s="315"/>
      <c r="D236" s="315"/>
      <c r="E236" s="315"/>
      <c r="F236" s="315"/>
      <c r="G236" s="315"/>
      <c r="H236" s="315"/>
      <c r="I236" s="315"/>
      <c r="J236" s="315"/>
      <c r="K236" s="315"/>
      <c r="L236" s="315"/>
      <c r="M236" s="315"/>
      <c r="N236" s="316"/>
      <c r="O236" s="315"/>
      <c r="P236" s="315"/>
      <c r="Q236" s="315"/>
      <c r="R236" s="315"/>
      <c r="S236" s="315"/>
      <c r="T236" s="315"/>
      <c r="U236" s="315"/>
      <c r="V236" s="315"/>
      <c r="W236" s="315"/>
      <c r="X236" s="315"/>
      <c r="Y236" s="440"/>
      <c r="Z236" s="440"/>
      <c r="AA236" s="440"/>
      <c r="AB236" s="440"/>
      <c r="AC236" s="440"/>
      <c r="AD236" s="440"/>
      <c r="AE236" s="440"/>
      <c r="AF236" s="440"/>
      <c r="AG236" s="440"/>
      <c r="AH236" s="440"/>
      <c r="AI236" s="440"/>
      <c r="AJ236" s="440"/>
      <c r="AK236" s="440"/>
      <c r="AL236" s="440"/>
      <c r="AM236" s="318"/>
    </row>
    <row r="237" spans="1:39" outlineLevel="1">
      <c r="A237" s="557">
        <v>6</v>
      </c>
      <c r="B237" s="555" t="s">
        <v>100</v>
      </c>
      <c r="C237" s="317" t="s">
        <v>25</v>
      </c>
      <c r="D237" s="321"/>
      <c r="E237" s="321"/>
      <c r="F237" s="321"/>
      <c r="G237" s="321"/>
      <c r="H237" s="321"/>
      <c r="I237" s="321"/>
      <c r="J237" s="321"/>
      <c r="K237" s="321"/>
      <c r="L237" s="321"/>
      <c r="M237" s="321"/>
      <c r="N237" s="321">
        <v>12</v>
      </c>
      <c r="O237" s="321"/>
      <c r="P237" s="321"/>
      <c r="Q237" s="321"/>
      <c r="R237" s="321"/>
      <c r="S237" s="321"/>
      <c r="T237" s="321"/>
      <c r="U237" s="321"/>
      <c r="V237" s="321"/>
      <c r="W237" s="321"/>
      <c r="X237" s="321"/>
      <c r="Y237" s="441"/>
      <c r="Z237" s="436"/>
      <c r="AA237" s="436"/>
      <c r="AB237" s="436"/>
      <c r="AC237" s="436"/>
      <c r="AD237" s="436"/>
      <c r="AE237" s="436"/>
      <c r="AF237" s="441"/>
      <c r="AG237" s="441"/>
      <c r="AH237" s="441"/>
      <c r="AI237" s="441"/>
      <c r="AJ237" s="441"/>
      <c r="AK237" s="441"/>
      <c r="AL237" s="441"/>
      <c r="AM237" s="322">
        <f>SUM(Y237:AL237)</f>
        <v>0</v>
      </c>
    </row>
    <row r="238" spans="1:39" outlineLevel="1">
      <c r="B238" s="320" t="s">
        <v>292</v>
      </c>
      <c r="C238" s="317" t="s">
        <v>164</v>
      </c>
      <c r="D238" s="321"/>
      <c r="E238" s="321"/>
      <c r="F238" s="321"/>
      <c r="G238" s="321"/>
      <c r="H238" s="321"/>
      <c r="I238" s="321"/>
      <c r="J238" s="321"/>
      <c r="K238" s="321"/>
      <c r="L238" s="321"/>
      <c r="M238" s="321"/>
      <c r="N238" s="321">
        <v>12</v>
      </c>
      <c r="O238" s="321"/>
      <c r="P238" s="321"/>
      <c r="Q238" s="321"/>
      <c r="R238" s="321"/>
      <c r="S238" s="321"/>
      <c r="T238" s="321"/>
      <c r="U238" s="321"/>
      <c r="V238" s="321"/>
      <c r="W238" s="321"/>
      <c r="X238" s="321"/>
      <c r="Y238" s="437">
        <f t="shared" ref="Y238:AL238" si="63">Y237</f>
        <v>0</v>
      </c>
      <c r="Z238" s="437">
        <f t="shared" si="63"/>
        <v>0</v>
      </c>
      <c r="AA238" s="437">
        <f t="shared" si="63"/>
        <v>0</v>
      </c>
      <c r="AB238" s="437">
        <f t="shared" si="63"/>
        <v>0</v>
      </c>
      <c r="AC238" s="437">
        <f t="shared" si="63"/>
        <v>0</v>
      </c>
      <c r="AD238" s="437">
        <f t="shared" si="63"/>
        <v>0</v>
      </c>
      <c r="AE238" s="437">
        <f t="shared" si="63"/>
        <v>0</v>
      </c>
      <c r="AF238" s="437">
        <f t="shared" si="63"/>
        <v>0</v>
      </c>
      <c r="AG238" s="437">
        <f t="shared" si="63"/>
        <v>0</v>
      </c>
      <c r="AH238" s="437">
        <f t="shared" si="63"/>
        <v>0</v>
      </c>
      <c r="AI238" s="437">
        <f t="shared" si="63"/>
        <v>0</v>
      </c>
      <c r="AJ238" s="437">
        <f t="shared" si="63"/>
        <v>0</v>
      </c>
      <c r="AK238" s="437">
        <f t="shared" si="63"/>
        <v>0</v>
      </c>
      <c r="AL238" s="437">
        <f t="shared" si="63"/>
        <v>0</v>
      </c>
      <c r="AM238" s="337"/>
    </row>
    <row r="239" spans="1:39" outlineLevel="1">
      <c r="B239" s="336"/>
      <c r="C239" s="338"/>
      <c r="D239" s="317"/>
      <c r="E239" s="317"/>
      <c r="F239" s="317"/>
      <c r="G239" s="317"/>
      <c r="H239" s="317"/>
      <c r="I239" s="317"/>
      <c r="J239" s="317"/>
      <c r="K239" s="317"/>
      <c r="L239" s="317"/>
      <c r="M239" s="317"/>
      <c r="N239" s="317"/>
      <c r="O239" s="317"/>
      <c r="P239" s="317"/>
      <c r="Q239" s="317"/>
      <c r="R239" s="317"/>
      <c r="S239" s="317"/>
      <c r="T239" s="317"/>
      <c r="U239" s="317"/>
      <c r="V239" s="317"/>
      <c r="W239" s="317"/>
      <c r="X239" s="317"/>
      <c r="Y239" s="442"/>
      <c r="Z239" s="442"/>
      <c r="AA239" s="442"/>
      <c r="AB239" s="442"/>
      <c r="AC239" s="442"/>
      <c r="AD239" s="442"/>
      <c r="AE239" s="442"/>
      <c r="AF239" s="442"/>
      <c r="AG239" s="442"/>
      <c r="AH239" s="442"/>
      <c r="AI239" s="442"/>
      <c r="AJ239" s="442"/>
      <c r="AK239" s="442"/>
      <c r="AL239" s="442"/>
      <c r="AM239" s="339"/>
    </row>
    <row r="240" spans="1:39" ht="30" outlineLevel="1">
      <c r="A240" s="557">
        <v>7</v>
      </c>
      <c r="B240" s="555" t="s">
        <v>101</v>
      </c>
      <c r="C240" s="317" t="s">
        <v>25</v>
      </c>
      <c r="D240" s="321"/>
      <c r="E240" s="321"/>
      <c r="F240" s="321"/>
      <c r="G240" s="321"/>
      <c r="H240" s="321"/>
      <c r="I240" s="321"/>
      <c r="J240" s="321"/>
      <c r="K240" s="321"/>
      <c r="L240" s="321"/>
      <c r="M240" s="321"/>
      <c r="N240" s="321">
        <v>12</v>
      </c>
      <c r="O240" s="321"/>
      <c r="P240" s="321"/>
      <c r="Q240" s="321"/>
      <c r="R240" s="321"/>
      <c r="S240" s="321"/>
      <c r="T240" s="321"/>
      <c r="U240" s="321"/>
      <c r="V240" s="321"/>
      <c r="W240" s="321"/>
      <c r="X240" s="321"/>
      <c r="Y240" s="441"/>
      <c r="Z240" s="436"/>
      <c r="AA240" s="436"/>
      <c r="AB240" s="436"/>
      <c r="AC240" s="436"/>
      <c r="AD240" s="436"/>
      <c r="AE240" s="436"/>
      <c r="AF240" s="441"/>
      <c r="AG240" s="441"/>
      <c r="AH240" s="441"/>
      <c r="AI240" s="441"/>
      <c r="AJ240" s="441"/>
      <c r="AK240" s="441"/>
      <c r="AL240" s="441"/>
      <c r="AM240" s="322">
        <f>SUM(Y240:AL240)</f>
        <v>0</v>
      </c>
    </row>
    <row r="241" spans="1:39" outlineLevel="1">
      <c r="B241" s="320" t="s">
        <v>292</v>
      </c>
      <c r="C241" s="317" t="s">
        <v>164</v>
      </c>
      <c r="D241" s="321"/>
      <c r="E241" s="321"/>
      <c r="F241" s="321"/>
      <c r="G241" s="321"/>
      <c r="H241" s="321"/>
      <c r="I241" s="321"/>
      <c r="J241" s="321"/>
      <c r="K241" s="321"/>
      <c r="L241" s="321"/>
      <c r="M241" s="321"/>
      <c r="N241" s="321">
        <v>12</v>
      </c>
      <c r="O241" s="321"/>
      <c r="P241" s="321"/>
      <c r="Q241" s="321"/>
      <c r="R241" s="321"/>
      <c r="S241" s="321"/>
      <c r="T241" s="321"/>
      <c r="U241" s="321"/>
      <c r="V241" s="321"/>
      <c r="W241" s="321"/>
      <c r="X241" s="321"/>
      <c r="Y241" s="437">
        <f t="shared" ref="Y241:AL241" si="64">Y240</f>
        <v>0</v>
      </c>
      <c r="Z241" s="437">
        <f t="shared" si="64"/>
        <v>0</v>
      </c>
      <c r="AA241" s="437">
        <f t="shared" si="64"/>
        <v>0</v>
      </c>
      <c r="AB241" s="437">
        <f t="shared" si="64"/>
        <v>0</v>
      </c>
      <c r="AC241" s="437">
        <f t="shared" si="64"/>
        <v>0</v>
      </c>
      <c r="AD241" s="437">
        <f t="shared" si="64"/>
        <v>0</v>
      </c>
      <c r="AE241" s="437">
        <f t="shared" si="64"/>
        <v>0</v>
      </c>
      <c r="AF241" s="437">
        <f t="shared" si="64"/>
        <v>0</v>
      </c>
      <c r="AG241" s="437">
        <f t="shared" si="64"/>
        <v>0</v>
      </c>
      <c r="AH241" s="437">
        <f t="shared" si="64"/>
        <v>0</v>
      </c>
      <c r="AI241" s="437">
        <f t="shared" si="64"/>
        <v>0</v>
      </c>
      <c r="AJ241" s="437">
        <f t="shared" si="64"/>
        <v>0</v>
      </c>
      <c r="AK241" s="437">
        <f t="shared" si="64"/>
        <v>0</v>
      </c>
      <c r="AL241" s="437">
        <f t="shared" si="64"/>
        <v>0</v>
      </c>
      <c r="AM241" s="337"/>
    </row>
    <row r="242" spans="1:39" outlineLevel="1">
      <c r="B242" s="340"/>
      <c r="C242" s="338"/>
      <c r="D242" s="317"/>
      <c r="E242" s="317"/>
      <c r="F242" s="317"/>
      <c r="G242" s="317"/>
      <c r="H242" s="317"/>
      <c r="I242" s="317"/>
      <c r="J242" s="317"/>
      <c r="K242" s="317"/>
      <c r="L242" s="317"/>
      <c r="M242" s="317"/>
      <c r="N242" s="317"/>
      <c r="O242" s="317"/>
      <c r="P242" s="317"/>
      <c r="Q242" s="317"/>
      <c r="R242" s="317"/>
      <c r="S242" s="317"/>
      <c r="T242" s="317"/>
      <c r="U242" s="317"/>
      <c r="V242" s="317"/>
      <c r="W242" s="317"/>
      <c r="X242" s="317"/>
      <c r="Y242" s="442"/>
      <c r="Z242" s="443"/>
      <c r="AA242" s="442"/>
      <c r="AB242" s="442"/>
      <c r="AC242" s="442"/>
      <c r="AD242" s="442"/>
      <c r="AE242" s="442"/>
      <c r="AF242" s="442"/>
      <c r="AG242" s="442"/>
      <c r="AH242" s="442"/>
      <c r="AI242" s="442"/>
      <c r="AJ242" s="442"/>
      <c r="AK242" s="442"/>
      <c r="AL242" s="442"/>
      <c r="AM242" s="339"/>
    </row>
    <row r="243" spans="1:39" ht="30" outlineLevel="1">
      <c r="A243" s="557">
        <v>8</v>
      </c>
      <c r="B243" s="555" t="s">
        <v>102</v>
      </c>
      <c r="C243" s="317" t="s">
        <v>25</v>
      </c>
      <c r="D243" s="321"/>
      <c r="E243" s="321"/>
      <c r="F243" s="321"/>
      <c r="G243" s="321"/>
      <c r="H243" s="321"/>
      <c r="I243" s="321"/>
      <c r="J243" s="321"/>
      <c r="K243" s="321"/>
      <c r="L243" s="321"/>
      <c r="M243" s="321"/>
      <c r="N243" s="321">
        <v>12</v>
      </c>
      <c r="O243" s="321"/>
      <c r="P243" s="321"/>
      <c r="Q243" s="321"/>
      <c r="R243" s="321"/>
      <c r="S243" s="321"/>
      <c r="T243" s="321"/>
      <c r="U243" s="321"/>
      <c r="V243" s="321"/>
      <c r="W243" s="321"/>
      <c r="X243" s="321"/>
      <c r="Y243" s="441"/>
      <c r="Z243" s="436"/>
      <c r="AA243" s="436"/>
      <c r="AB243" s="436"/>
      <c r="AC243" s="436"/>
      <c r="AD243" s="436"/>
      <c r="AE243" s="436"/>
      <c r="AF243" s="441"/>
      <c r="AG243" s="441"/>
      <c r="AH243" s="441"/>
      <c r="AI243" s="441"/>
      <c r="AJ243" s="441"/>
      <c r="AK243" s="441"/>
      <c r="AL243" s="441"/>
      <c r="AM243" s="322">
        <f>SUM(Y243:AL243)</f>
        <v>0</v>
      </c>
    </row>
    <row r="244" spans="1:39" outlineLevel="1">
      <c r="B244" s="320" t="s">
        <v>292</v>
      </c>
      <c r="C244" s="317" t="s">
        <v>164</v>
      </c>
      <c r="D244" s="321"/>
      <c r="E244" s="321"/>
      <c r="F244" s="321"/>
      <c r="G244" s="321"/>
      <c r="H244" s="321"/>
      <c r="I244" s="321"/>
      <c r="J244" s="321"/>
      <c r="K244" s="321"/>
      <c r="L244" s="321"/>
      <c r="M244" s="321"/>
      <c r="N244" s="321">
        <v>12</v>
      </c>
      <c r="O244" s="321"/>
      <c r="P244" s="321"/>
      <c r="Q244" s="321"/>
      <c r="R244" s="321"/>
      <c r="S244" s="321"/>
      <c r="T244" s="321"/>
      <c r="U244" s="321"/>
      <c r="V244" s="321"/>
      <c r="W244" s="321"/>
      <c r="X244" s="321"/>
      <c r="Y244" s="437">
        <f t="shared" ref="Y244:AL244" si="65">Y243</f>
        <v>0</v>
      </c>
      <c r="Z244" s="437">
        <f t="shared" si="65"/>
        <v>0</v>
      </c>
      <c r="AA244" s="437">
        <f t="shared" si="65"/>
        <v>0</v>
      </c>
      <c r="AB244" s="437">
        <f t="shared" si="65"/>
        <v>0</v>
      </c>
      <c r="AC244" s="437">
        <f t="shared" si="65"/>
        <v>0</v>
      </c>
      <c r="AD244" s="437">
        <f t="shared" si="65"/>
        <v>0</v>
      </c>
      <c r="AE244" s="437">
        <f t="shared" si="65"/>
        <v>0</v>
      </c>
      <c r="AF244" s="437">
        <f t="shared" si="65"/>
        <v>0</v>
      </c>
      <c r="AG244" s="437">
        <f t="shared" si="65"/>
        <v>0</v>
      </c>
      <c r="AH244" s="437">
        <f t="shared" si="65"/>
        <v>0</v>
      </c>
      <c r="AI244" s="437">
        <f t="shared" si="65"/>
        <v>0</v>
      </c>
      <c r="AJ244" s="437">
        <f t="shared" si="65"/>
        <v>0</v>
      </c>
      <c r="AK244" s="437">
        <f t="shared" si="65"/>
        <v>0</v>
      </c>
      <c r="AL244" s="437">
        <f t="shared" si="65"/>
        <v>0</v>
      </c>
      <c r="AM244" s="337"/>
    </row>
    <row r="245" spans="1:39" outlineLevel="1">
      <c r="B245" s="340"/>
      <c r="C245" s="338"/>
      <c r="D245" s="342"/>
      <c r="E245" s="342"/>
      <c r="F245" s="342"/>
      <c r="G245" s="342"/>
      <c r="H245" s="342"/>
      <c r="I245" s="342"/>
      <c r="J245" s="342"/>
      <c r="K245" s="342"/>
      <c r="L245" s="342"/>
      <c r="M245" s="342"/>
      <c r="N245" s="317"/>
      <c r="O245" s="342"/>
      <c r="P245" s="342"/>
      <c r="Q245" s="342"/>
      <c r="R245" s="342"/>
      <c r="S245" s="342"/>
      <c r="T245" s="342"/>
      <c r="U245" s="342"/>
      <c r="V245" s="342"/>
      <c r="W245" s="342"/>
      <c r="X245" s="342"/>
      <c r="Y245" s="442"/>
      <c r="Z245" s="443"/>
      <c r="AA245" s="442"/>
      <c r="AB245" s="442"/>
      <c r="AC245" s="442"/>
      <c r="AD245" s="442"/>
      <c r="AE245" s="442"/>
      <c r="AF245" s="442"/>
      <c r="AG245" s="442"/>
      <c r="AH245" s="442"/>
      <c r="AI245" s="442"/>
      <c r="AJ245" s="442"/>
      <c r="AK245" s="442"/>
      <c r="AL245" s="442"/>
      <c r="AM245" s="339"/>
    </row>
    <row r="246" spans="1:39" ht="30" outlineLevel="1">
      <c r="A246" s="557">
        <v>9</v>
      </c>
      <c r="B246" s="555" t="s">
        <v>103</v>
      </c>
      <c r="C246" s="317" t="s">
        <v>25</v>
      </c>
      <c r="D246" s="321"/>
      <c r="E246" s="321"/>
      <c r="F246" s="321"/>
      <c r="G246" s="321"/>
      <c r="H246" s="321"/>
      <c r="I246" s="321"/>
      <c r="J246" s="321"/>
      <c r="K246" s="321"/>
      <c r="L246" s="321"/>
      <c r="M246" s="321"/>
      <c r="N246" s="321">
        <v>12</v>
      </c>
      <c r="O246" s="321"/>
      <c r="P246" s="321"/>
      <c r="Q246" s="321"/>
      <c r="R246" s="321"/>
      <c r="S246" s="321"/>
      <c r="T246" s="321"/>
      <c r="U246" s="321"/>
      <c r="V246" s="321"/>
      <c r="W246" s="321"/>
      <c r="X246" s="321"/>
      <c r="Y246" s="441"/>
      <c r="Z246" s="436"/>
      <c r="AA246" s="436"/>
      <c r="AB246" s="436"/>
      <c r="AC246" s="436"/>
      <c r="AD246" s="436"/>
      <c r="AE246" s="436"/>
      <c r="AF246" s="441"/>
      <c r="AG246" s="441"/>
      <c r="AH246" s="441"/>
      <c r="AI246" s="441"/>
      <c r="AJ246" s="441"/>
      <c r="AK246" s="441"/>
      <c r="AL246" s="441"/>
      <c r="AM246" s="322">
        <f>SUM(Y246:AL246)</f>
        <v>0</v>
      </c>
    </row>
    <row r="247" spans="1:39" outlineLevel="1">
      <c r="B247" s="320" t="s">
        <v>292</v>
      </c>
      <c r="C247" s="317" t="s">
        <v>164</v>
      </c>
      <c r="D247" s="321"/>
      <c r="E247" s="321"/>
      <c r="F247" s="321"/>
      <c r="G247" s="321"/>
      <c r="H247" s="321"/>
      <c r="I247" s="321"/>
      <c r="J247" s="321"/>
      <c r="K247" s="321"/>
      <c r="L247" s="321"/>
      <c r="M247" s="321"/>
      <c r="N247" s="321">
        <v>12</v>
      </c>
      <c r="O247" s="321"/>
      <c r="P247" s="321"/>
      <c r="Q247" s="321"/>
      <c r="R247" s="321"/>
      <c r="S247" s="321"/>
      <c r="T247" s="321"/>
      <c r="U247" s="321"/>
      <c r="V247" s="321"/>
      <c r="W247" s="321"/>
      <c r="X247" s="321"/>
      <c r="Y247" s="437">
        <f t="shared" ref="Y247:AL247" si="66">Y246</f>
        <v>0</v>
      </c>
      <c r="Z247" s="437">
        <f t="shared" si="66"/>
        <v>0</v>
      </c>
      <c r="AA247" s="437">
        <f t="shared" si="66"/>
        <v>0</v>
      </c>
      <c r="AB247" s="437">
        <f t="shared" si="66"/>
        <v>0</v>
      </c>
      <c r="AC247" s="437">
        <f t="shared" si="66"/>
        <v>0</v>
      </c>
      <c r="AD247" s="437">
        <f t="shared" si="66"/>
        <v>0</v>
      </c>
      <c r="AE247" s="437">
        <f t="shared" si="66"/>
        <v>0</v>
      </c>
      <c r="AF247" s="437">
        <f t="shared" si="66"/>
        <v>0</v>
      </c>
      <c r="AG247" s="437">
        <f t="shared" si="66"/>
        <v>0</v>
      </c>
      <c r="AH247" s="437">
        <f t="shared" si="66"/>
        <v>0</v>
      </c>
      <c r="AI247" s="437">
        <f t="shared" si="66"/>
        <v>0</v>
      </c>
      <c r="AJ247" s="437">
        <f t="shared" si="66"/>
        <v>0</v>
      </c>
      <c r="AK247" s="437">
        <f t="shared" si="66"/>
        <v>0</v>
      </c>
      <c r="AL247" s="437">
        <f t="shared" si="66"/>
        <v>0</v>
      </c>
      <c r="AM247" s="337"/>
    </row>
    <row r="248" spans="1:39" outlineLevel="1">
      <c r="B248" s="340"/>
      <c r="C248" s="338"/>
      <c r="D248" s="342"/>
      <c r="E248" s="342"/>
      <c r="F248" s="342"/>
      <c r="G248" s="342"/>
      <c r="H248" s="342"/>
      <c r="I248" s="342"/>
      <c r="J248" s="342"/>
      <c r="K248" s="342"/>
      <c r="L248" s="342"/>
      <c r="M248" s="342"/>
      <c r="N248" s="317"/>
      <c r="O248" s="342"/>
      <c r="P248" s="342"/>
      <c r="Q248" s="342"/>
      <c r="R248" s="342"/>
      <c r="S248" s="342"/>
      <c r="T248" s="342"/>
      <c r="U248" s="342"/>
      <c r="V248" s="342"/>
      <c r="W248" s="342"/>
      <c r="X248" s="342"/>
      <c r="Y248" s="442"/>
      <c r="Z248" s="442"/>
      <c r="AA248" s="442"/>
      <c r="AB248" s="442"/>
      <c r="AC248" s="442"/>
      <c r="AD248" s="442"/>
      <c r="AE248" s="442"/>
      <c r="AF248" s="442"/>
      <c r="AG248" s="442"/>
      <c r="AH248" s="442"/>
      <c r="AI248" s="442"/>
      <c r="AJ248" s="442"/>
      <c r="AK248" s="442"/>
      <c r="AL248" s="442"/>
      <c r="AM248" s="339"/>
    </row>
    <row r="249" spans="1:39" ht="30" outlineLevel="1">
      <c r="A249" s="557">
        <v>10</v>
      </c>
      <c r="B249" s="555" t="s">
        <v>104</v>
      </c>
      <c r="C249" s="317" t="s">
        <v>25</v>
      </c>
      <c r="D249" s="321"/>
      <c r="E249" s="321"/>
      <c r="F249" s="321"/>
      <c r="G249" s="321"/>
      <c r="H249" s="321"/>
      <c r="I249" s="321"/>
      <c r="J249" s="321"/>
      <c r="K249" s="321"/>
      <c r="L249" s="321"/>
      <c r="M249" s="321"/>
      <c r="N249" s="321">
        <v>3</v>
      </c>
      <c r="O249" s="321"/>
      <c r="P249" s="321"/>
      <c r="Q249" s="321"/>
      <c r="R249" s="321"/>
      <c r="S249" s="321"/>
      <c r="T249" s="321"/>
      <c r="U249" s="321"/>
      <c r="V249" s="321"/>
      <c r="W249" s="321"/>
      <c r="X249" s="321"/>
      <c r="Y249" s="441"/>
      <c r="Z249" s="436"/>
      <c r="AA249" s="436"/>
      <c r="AB249" s="436"/>
      <c r="AC249" s="436"/>
      <c r="AD249" s="436"/>
      <c r="AE249" s="436"/>
      <c r="AF249" s="441"/>
      <c r="AG249" s="441"/>
      <c r="AH249" s="441"/>
      <c r="AI249" s="441"/>
      <c r="AJ249" s="441"/>
      <c r="AK249" s="441"/>
      <c r="AL249" s="441"/>
      <c r="AM249" s="322">
        <f>SUM(Y249:AL249)</f>
        <v>0</v>
      </c>
    </row>
    <row r="250" spans="1:39" outlineLevel="1">
      <c r="B250" s="320" t="s">
        <v>292</v>
      </c>
      <c r="C250" s="317" t="s">
        <v>164</v>
      </c>
      <c r="D250" s="321"/>
      <c r="E250" s="321"/>
      <c r="F250" s="321"/>
      <c r="G250" s="321"/>
      <c r="H250" s="321"/>
      <c r="I250" s="321"/>
      <c r="J250" s="321"/>
      <c r="K250" s="321"/>
      <c r="L250" s="321"/>
      <c r="M250" s="321"/>
      <c r="N250" s="321">
        <v>3</v>
      </c>
      <c r="O250" s="321"/>
      <c r="P250" s="321"/>
      <c r="Q250" s="321"/>
      <c r="R250" s="321"/>
      <c r="S250" s="321"/>
      <c r="T250" s="321"/>
      <c r="U250" s="321"/>
      <c r="V250" s="321"/>
      <c r="W250" s="321"/>
      <c r="X250" s="321"/>
      <c r="Y250" s="437">
        <f t="shared" ref="Y250:AL250" si="67">Y249</f>
        <v>0</v>
      </c>
      <c r="Z250" s="437">
        <f t="shared" si="67"/>
        <v>0</v>
      </c>
      <c r="AA250" s="437">
        <f t="shared" si="67"/>
        <v>0</v>
      </c>
      <c r="AB250" s="437">
        <f t="shared" si="67"/>
        <v>0</v>
      </c>
      <c r="AC250" s="437">
        <f t="shared" si="67"/>
        <v>0</v>
      </c>
      <c r="AD250" s="437">
        <f t="shared" si="67"/>
        <v>0</v>
      </c>
      <c r="AE250" s="437">
        <f t="shared" si="67"/>
        <v>0</v>
      </c>
      <c r="AF250" s="437">
        <f t="shared" si="67"/>
        <v>0</v>
      </c>
      <c r="AG250" s="437">
        <f t="shared" si="67"/>
        <v>0</v>
      </c>
      <c r="AH250" s="437">
        <f t="shared" si="67"/>
        <v>0</v>
      </c>
      <c r="AI250" s="437">
        <f t="shared" si="67"/>
        <v>0</v>
      </c>
      <c r="AJ250" s="437">
        <f t="shared" si="67"/>
        <v>0</v>
      </c>
      <c r="AK250" s="437">
        <f t="shared" si="67"/>
        <v>0</v>
      </c>
      <c r="AL250" s="437">
        <f t="shared" si="67"/>
        <v>0</v>
      </c>
      <c r="AM250" s="337"/>
    </row>
    <row r="251" spans="1:39" outlineLevel="1">
      <c r="B251" s="340"/>
      <c r="C251" s="338"/>
      <c r="D251" s="342"/>
      <c r="E251" s="342"/>
      <c r="F251" s="342"/>
      <c r="G251" s="342"/>
      <c r="H251" s="342"/>
      <c r="I251" s="342"/>
      <c r="J251" s="342"/>
      <c r="K251" s="342"/>
      <c r="L251" s="342"/>
      <c r="M251" s="342"/>
      <c r="N251" s="317"/>
      <c r="O251" s="342"/>
      <c r="P251" s="342"/>
      <c r="Q251" s="342"/>
      <c r="R251" s="342"/>
      <c r="S251" s="342"/>
      <c r="T251" s="342"/>
      <c r="U251" s="342"/>
      <c r="V251" s="342"/>
      <c r="W251" s="342"/>
      <c r="X251" s="342"/>
      <c r="Y251" s="442"/>
      <c r="Z251" s="443"/>
      <c r="AA251" s="442"/>
      <c r="AB251" s="442"/>
      <c r="AC251" s="442"/>
      <c r="AD251" s="442"/>
      <c r="AE251" s="442"/>
      <c r="AF251" s="442"/>
      <c r="AG251" s="442"/>
      <c r="AH251" s="442"/>
      <c r="AI251" s="442"/>
      <c r="AJ251" s="442"/>
      <c r="AK251" s="442"/>
      <c r="AL251" s="442"/>
      <c r="AM251" s="339"/>
    </row>
    <row r="252" spans="1:39" ht="15.75" outlineLevel="1">
      <c r="B252" s="314" t="s">
        <v>10</v>
      </c>
      <c r="C252" s="315"/>
      <c r="D252" s="315"/>
      <c r="E252" s="315"/>
      <c r="F252" s="315"/>
      <c r="G252" s="315"/>
      <c r="H252" s="315"/>
      <c r="I252" s="315"/>
      <c r="J252" s="315"/>
      <c r="K252" s="315"/>
      <c r="L252" s="315"/>
      <c r="M252" s="315"/>
      <c r="N252" s="316"/>
      <c r="O252" s="315"/>
      <c r="P252" s="315"/>
      <c r="Q252" s="315"/>
      <c r="R252" s="315"/>
      <c r="S252" s="315"/>
      <c r="T252" s="315"/>
      <c r="U252" s="315"/>
      <c r="V252" s="315"/>
      <c r="W252" s="315"/>
      <c r="X252" s="315"/>
      <c r="Y252" s="440"/>
      <c r="Z252" s="440"/>
      <c r="AA252" s="440"/>
      <c r="AB252" s="440"/>
      <c r="AC252" s="440"/>
      <c r="AD252" s="440"/>
      <c r="AE252" s="440"/>
      <c r="AF252" s="440"/>
      <c r="AG252" s="440"/>
      <c r="AH252" s="440"/>
      <c r="AI252" s="440"/>
      <c r="AJ252" s="440"/>
      <c r="AK252" s="440"/>
      <c r="AL252" s="440"/>
      <c r="AM252" s="318"/>
    </row>
    <row r="253" spans="1:39" ht="30" outlineLevel="1">
      <c r="A253" s="557">
        <v>11</v>
      </c>
      <c r="B253" s="555" t="s">
        <v>105</v>
      </c>
      <c r="C253" s="317" t="s">
        <v>25</v>
      </c>
      <c r="D253" s="321"/>
      <c r="E253" s="321"/>
      <c r="F253" s="321"/>
      <c r="G253" s="321"/>
      <c r="H253" s="321"/>
      <c r="I253" s="321"/>
      <c r="J253" s="321"/>
      <c r="K253" s="321"/>
      <c r="L253" s="321"/>
      <c r="M253" s="321"/>
      <c r="N253" s="321">
        <v>12</v>
      </c>
      <c r="O253" s="321"/>
      <c r="P253" s="321"/>
      <c r="Q253" s="321"/>
      <c r="R253" s="321"/>
      <c r="S253" s="321"/>
      <c r="T253" s="321"/>
      <c r="U253" s="321"/>
      <c r="V253" s="321"/>
      <c r="W253" s="321"/>
      <c r="X253" s="321"/>
      <c r="Y253" s="452"/>
      <c r="Z253" s="436"/>
      <c r="AA253" s="436"/>
      <c r="AB253" s="436"/>
      <c r="AC253" s="436"/>
      <c r="AD253" s="436"/>
      <c r="AE253" s="436"/>
      <c r="AF253" s="441"/>
      <c r="AG253" s="441"/>
      <c r="AH253" s="441"/>
      <c r="AI253" s="441"/>
      <c r="AJ253" s="441"/>
      <c r="AK253" s="441"/>
      <c r="AL253" s="441"/>
      <c r="AM253" s="322">
        <f>SUM(Y253:AL253)</f>
        <v>0</v>
      </c>
    </row>
    <row r="254" spans="1:39" outlineLevel="1">
      <c r="B254" s="320" t="s">
        <v>292</v>
      </c>
      <c r="C254" s="317" t="s">
        <v>164</v>
      </c>
      <c r="D254" s="321"/>
      <c r="E254" s="321"/>
      <c r="F254" s="321"/>
      <c r="G254" s="321"/>
      <c r="H254" s="321"/>
      <c r="I254" s="321"/>
      <c r="J254" s="321"/>
      <c r="K254" s="321"/>
      <c r="L254" s="321"/>
      <c r="M254" s="321"/>
      <c r="N254" s="321">
        <v>12</v>
      </c>
      <c r="O254" s="321"/>
      <c r="P254" s="321"/>
      <c r="Q254" s="321"/>
      <c r="R254" s="321"/>
      <c r="S254" s="321"/>
      <c r="T254" s="321"/>
      <c r="U254" s="321"/>
      <c r="V254" s="321"/>
      <c r="W254" s="321"/>
      <c r="X254" s="321"/>
      <c r="Y254" s="437">
        <f t="shared" ref="Y254:AL254" si="68">Y253</f>
        <v>0</v>
      </c>
      <c r="Z254" s="437">
        <f t="shared" si="68"/>
        <v>0</v>
      </c>
      <c r="AA254" s="437">
        <f t="shared" si="68"/>
        <v>0</v>
      </c>
      <c r="AB254" s="437">
        <f t="shared" si="68"/>
        <v>0</v>
      </c>
      <c r="AC254" s="437">
        <f t="shared" si="68"/>
        <v>0</v>
      </c>
      <c r="AD254" s="437">
        <f t="shared" si="68"/>
        <v>0</v>
      </c>
      <c r="AE254" s="437">
        <f t="shared" si="68"/>
        <v>0</v>
      </c>
      <c r="AF254" s="437">
        <f t="shared" si="68"/>
        <v>0</v>
      </c>
      <c r="AG254" s="437">
        <f t="shared" si="68"/>
        <v>0</v>
      </c>
      <c r="AH254" s="437">
        <f t="shared" si="68"/>
        <v>0</v>
      </c>
      <c r="AI254" s="437">
        <f t="shared" si="68"/>
        <v>0</v>
      </c>
      <c r="AJ254" s="437">
        <f t="shared" si="68"/>
        <v>0</v>
      </c>
      <c r="AK254" s="437">
        <f t="shared" si="68"/>
        <v>0</v>
      </c>
      <c r="AL254" s="437">
        <f t="shared" si="68"/>
        <v>0</v>
      </c>
      <c r="AM254" s="323"/>
    </row>
    <row r="255" spans="1:39" outlineLevel="1">
      <c r="B255" s="341"/>
      <c r="C255" s="331"/>
      <c r="D255" s="317"/>
      <c r="E255" s="317"/>
      <c r="F255" s="317"/>
      <c r="G255" s="317"/>
      <c r="H255" s="317"/>
      <c r="I255" s="317"/>
      <c r="J255" s="317"/>
      <c r="K255" s="317"/>
      <c r="L255" s="317"/>
      <c r="M255" s="317"/>
      <c r="N255" s="317"/>
      <c r="O255" s="317"/>
      <c r="P255" s="317"/>
      <c r="Q255" s="317"/>
      <c r="R255" s="317"/>
      <c r="S255" s="317"/>
      <c r="T255" s="317"/>
      <c r="U255" s="317"/>
      <c r="V255" s="317"/>
      <c r="W255" s="317"/>
      <c r="X255" s="317"/>
      <c r="Y255" s="438"/>
      <c r="Z255" s="447"/>
      <c r="AA255" s="447"/>
      <c r="AB255" s="447"/>
      <c r="AC255" s="447"/>
      <c r="AD255" s="447"/>
      <c r="AE255" s="447"/>
      <c r="AF255" s="447"/>
      <c r="AG255" s="447"/>
      <c r="AH255" s="447"/>
      <c r="AI255" s="447"/>
      <c r="AJ255" s="447"/>
      <c r="AK255" s="447"/>
      <c r="AL255" s="447"/>
      <c r="AM255" s="332"/>
    </row>
    <row r="256" spans="1:39" ht="45" outlineLevel="1">
      <c r="A256" s="557">
        <v>12</v>
      </c>
      <c r="B256" s="555" t="s">
        <v>106</v>
      </c>
      <c r="C256" s="317" t="s">
        <v>25</v>
      </c>
      <c r="D256" s="321"/>
      <c r="E256" s="321"/>
      <c r="F256" s="321"/>
      <c r="G256" s="321"/>
      <c r="H256" s="321"/>
      <c r="I256" s="321"/>
      <c r="J256" s="321"/>
      <c r="K256" s="321"/>
      <c r="L256" s="321"/>
      <c r="M256" s="321"/>
      <c r="N256" s="321">
        <v>12</v>
      </c>
      <c r="O256" s="321"/>
      <c r="P256" s="321"/>
      <c r="Q256" s="321"/>
      <c r="R256" s="321"/>
      <c r="S256" s="321"/>
      <c r="T256" s="321"/>
      <c r="U256" s="321"/>
      <c r="V256" s="321"/>
      <c r="W256" s="321"/>
      <c r="X256" s="321"/>
      <c r="Y256" s="436"/>
      <c r="Z256" s="436"/>
      <c r="AA256" s="436"/>
      <c r="AB256" s="436"/>
      <c r="AC256" s="436"/>
      <c r="AD256" s="436"/>
      <c r="AE256" s="436"/>
      <c r="AF256" s="441"/>
      <c r="AG256" s="441"/>
      <c r="AH256" s="441"/>
      <c r="AI256" s="441"/>
      <c r="AJ256" s="441"/>
      <c r="AK256" s="441"/>
      <c r="AL256" s="441"/>
      <c r="AM256" s="322">
        <f>SUM(Y256:AL256)</f>
        <v>0</v>
      </c>
    </row>
    <row r="257" spans="1:39" outlineLevel="1">
      <c r="B257" s="320" t="s">
        <v>292</v>
      </c>
      <c r="C257" s="317" t="s">
        <v>164</v>
      </c>
      <c r="D257" s="321"/>
      <c r="E257" s="321"/>
      <c r="F257" s="321"/>
      <c r="G257" s="321"/>
      <c r="H257" s="321"/>
      <c r="I257" s="321"/>
      <c r="J257" s="321"/>
      <c r="K257" s="321"/>
      <c r="L257" s="321"/>
      <c r="M257" s="321"/>
      <c r="N257" s="321">
        <v>12</v>
      </c>
      <c r="O257" s="321"/>
      <c r="P257" s="321"/>
      <c r="Q257" s="321"/>
      <c r="R257" s="321"/>
      <c r="S257" s="321"/>
      <c r="T257" s="321"/>
      <c r="U257" s="321"/>
      <c r="V257" s="321"/>
      <c r="W257" s="321"/>
      <c r="X257" s="321"/>
      <c r="Y257" s="437">
        <f t="shared" ref="Y257:AL257" si="69">Y256</f>
        <v>0</v>
      </c>
      <c r="Z257" s="437">
        <f t="shared" si="69"/>
        <v>0</v>
      </c>
      <c r="AA257" s="437">
        <f t="shared" si="69"/>
        <v>0</v>
      </c>
      <c r="AB257" s="437">
        <f t="shared" si="69"/>
        <v>0</v>
      </c>
      <c r="AC257" s="437">
        <f t="shared" si="69"/>
        <v>0</v>
      </c>
      <c r="AD257" s="437">
        <f t="shared" si="69"/>
        <v>0</v>
      </c>
      <c r="AE257" s="437">
        <f t="shared" si="69"/>
        <v>0</v>
      </c>
      <c r="AF257" s="437">
        <f t="shared" si="69"/>
        <v>0</v>
      </c>
      <c r="AG257" s="437">
        <f t="shared" si="69"/>
        <v>0</v>
      </c>
      <c r="AH257" s="437">
        <f t="shared" si="69"/>
        <v>0</v>
      </c>
      <c r="AI257" s="437">
        <f t="shared" si="69"/>
        <v>0</v>
      </c>
      <c r="AJ257" s="437">
        <f t="shared" si="69"/>
        <v>0</v>
      </c>
      <c r="AK257" s="437">
        <f t="shared" si="69"/>
        <v>0</v>
      </c>
      <c r="AL257" s="437">
        <f t="shared" si="69"/>
        <v>0</v>
      </c>
      <c r="AM257" s="323"/>
    </row>
    <row r="258" spans="1:39" outlineLevel="1">
      <c r="B258" s="341"/>
      <c r="C258" s="331"/>
      <c r="D258" s="317"/>
      <c r="E258" s="317"/>
      <c r="F258" s="317"/>
      <c r="G258" s="317"/>
      <c r="H258" s="317"/>
      <c r="I258" s="317"/>
      <c r="J258" s="317"/>
      <c r="K258" s="317"/>
      <c r="L258" s="317"/>
      <c r="M258" s="317"/>
      <c r="N258" s="317"/>
      <c r="O258" s="317"/>
      <c r="P258" s="317"/>
      <c r="Q258" s="317"/>
      <c r="R258" s="317"/>
      <c r="S258" s="317"/>
      <c r="T258" s="317"/>
      <c r="U258" s="317"/>
      <c r="V258" s="317"/>
      <c r="W258" s="317"/>
      <c r="X258" s="317"/>
      <c r="Y258" s="448"/>
      <c r="Z258" s="448"/>
      <c r="AA258" s="438"/>
      <c r="AB258" s="438"/>
      <c r="AC258" s="438"/>
      <c r="AD258" s="438"/>
      <c r="AE258" s="438"/>
      <c r="AF258" s="438"/>
      <c r="AG258" s="438"/>
      <c r="AH258" s="438"/>
      <c r="AI258" s="438"/>
      <c r="AJ258" s="438"/>
      <c r="AK258" s="438"/>
      <c r="AL258" s="438"/>
      <c r="AM258" s="332"/>
    </row>
    <row r="259" spans="1:39" ht="30" outlineLevel="1">
      <c r="A259" s="557">
        <v>13</v>
      </c>
      <c r="B259" s="555" t="s">
        <v>107</v>
      </c>
      <c r="C259" s="317" t="s">
        <v>25</v>
      </c>
      <c r="D259" s="321"/>
      <c r="E259" s="321"/>
      <c r="F259" s="321"/>
      <c r="G259" s="321"/>
      <c r="H259" s="321"/>
      <c r="I259" s="321"/>
      <c r="J259" s="321"/>
      <c r="K259" s="321"/>
      <c r="L259" s="321"/>
      <c r="M259" s="321"/>
      <c r="N259" s="321">
        <v>12</v>
      </c>
      <c r="O259" s="321"/>
      <c r="P259" s="321"/>
      <c r="Q259" s="321"/>
      <c r="R259" s="321"/>
      <c r="S259" s="321"/>
      <c r="T259" s="321"/>
      <c r="U259" s="321"/>
      <c r="V259" s="321"/>
      <c r="W259" s="321"/>
      <c r="X259" s="321"/>
      <c r="Y259" s="436"/>
      <c r="Z259" s="436"/>
      <c r="AA259" s="436"/>
      <c r="AB259" s="436"/>
      <c r="AC259" s="436"/>
      <c r="AD259" s="436"/>
      <c r="AE259" s="436"/>
      <c r="AF259" s="441"/>
      <c r="AG259" s="441"/>
      <c r="AH259" s="441"/>
      <c r="AI259" s="441"/>
      <c r="AJ259" s="441"/>
      <c r="AK259" s="441"/>
      <c r="AL259" s="441"/>
      <c r="AM259" s="322">
        <f>SUM(Y259:AL259)</f>
        <v>0</v>
      </c>
    </row>
    <row r="260" spans="1:39" outlineLevel="1">
      <c r="B260" s="320" t="s">
        <v>292</v>
      </c>
      <c r="C260" s="317" t="s">
        <v>164</v>
      </c>
      <c r="D260" s="321"/>
      <c r="E260" s="321"/>
      <c r="F260" s="321"/>
      <c r="G260" s="321"/>
      <c r="H260" s="321"/>
      <c r="I260" s="321"/>
      <c r="J260" s="321"/>
      <c r="K260" s="321"/>
      <c r="L260" s="321"/>
      <c r="M260" s="321"/>
      <c r="N260" s="321">
        <v>12</v>
      </c>
      <c r="O260" s="321"/>
      <c r="P260" s="321"/>
      <c r="Q260" s="321"/>
      <c r="R260" s="321"/>
      <c r="S260" s="321"/>
      <c r="T260" s="321"/>
      <c r="U260" s="321"/>
      <c r="V260" s="321"/>
      <c r="W260" s="321"/>
      <c r="X260" s="321"/>
      <c r="Y260" s="437">
        <f t="shared" ref="Y260:AL260" si="70">Y259</f>
        <v>0</v>
      </c>
      <c r="Z260" s="437">
        <f t="shared" si="70"/>
        <v>0</v>
      </c>
      <c r="AA260" s="437">
        <f t="shared" si="70"/>
        <v>0</v>
      </c>
      <c r="AB260" s="437">
        <f t="shared" si="70"/>
        <v>0</v>
      </c>
      <c r="AC260" s="437">
        <f t="shared" si="70"/>
        <v>0</v>
      </c>
      <c r="AD260" s="437">
        <f t="shared" si="70"/>
        <v>0</v>
      </c>
      <c r="AE260" s="437">
        <f t="shared" si="70"/>
        <v>0</v>
      </c>
      <c r="AF260" s="437">
        <f t="shared" si="70"/>
        <v>0</v>
      </c>
      <c r="AG260" s="437">
        <f t="shared" si="70"/>
        <v>0</v>
      </c>
      <c r="AH260" s="437">
        <f t="shared" si="70"/>
        <v>0</v>
      </c>
      <c r="AI260" s="437">
        <f t="shared" si="70"/>
        <v>0</v>
      </c>
      <c r="AJ260" s="437">
        <f t="shared" si="70"/>
        <v>0</v>
      </c>
      <c r="AK260" s="437">
        <f t="shared" si="70"/>
        <v>0</v>
      </c>
      <c r="AL260" s="437">
        <f t="shared" si="70"/>
        <v>0</v>
      </c>
      <c r="AM260" s="332"/>
    </row>
    <row r="261" spans="1:39" outlineLevel="1">
      <c r="B261" s="341"/>
      <c r="C261" s="331"/>
      <c r="D261" s="317"/>
      <c r="E261" s="317"/>
      <c r="F261" s="317"/>
      <c r="G261" s="317"/>
      <c r="H261" s="317"/>
      <c r="I261" s="317"/>
      <c r="J261" s="317"/>
      <c r="K261" s="317"/>
      <c r="L261" s="317"/>
      <c r="M261" s="317"/>
      <c r="N261" s="317"/>
      <c r="O261" s="317"/>
      <c r="P261" s="317"/>
      <c r="Q261" s="317"/>
      <c r="R261" s="317"/>
      <c r="S261" s="317"/>
      <c r="T261" s="317"/>
      <c r="U261" s="317"/>
      <c r="V261" s="317"/>
      <c r="W261" s="317"/>
      <c r="X261" s="317"/>
      <c r="Y261" s="438"/>
      <c r="Z261" s="438"/>
      <c r="AA261" s="438"/>
      <c r="AB261" s="438"/>
      <c r="AC261" s="438"/>
      <c r="AD261" s="438"/>
      <c r="AE261" s="438"/>
      <c r="AF261" s="438"/>
      <c r="AG261" s="438"/>
      <c r="AH261" s="438"/>
      <c r="AI261" s="438"/>
      <c r="AJ261" s="438"/>
      <c r="AK261" s="438"/>
      <c r="AL261" s="438"/>
      <c r="AM261" s="332"/>
    </row>
    <row r="262" spans="1:39" ht="15.75" outlineLevel="1">
      <c r="B262" s="314" t="s">
        <v>108</v>
      </c>
      <c r="C262" s="315"/>
      <c r="D262" s="316"/>
      <c r="E262" s="316"/>
      <c r="F262" s="316"/>
      <c r="G262" s="316"/>
      <c r="H262" s="316"/>
      <c r="I262" s="316"/>
      <c r="J262" s="316"/>
      <c r="K262" s="316"/>
      <c r="L262" s="316"/>
      <c r="M262" s="316"/>
      <c r="N262" s="316"/>
      <c r="O262" s="316"/>
      <c r="P262" s="315"/>
      <c r="Q262" s="315"/>
      <c r="R262" s="315"/>
      <c r="S262" s="315"/>
      <c r="T262" s="315"/>
      <c r="U262" s="315"/>
      <c r="V262" s="315"/>
      <c r="W262" s="315"/>
      <c r="X262" s="315"/>
      <c r="Y262" s="440"/>
      <c r="Z262" s="440"/>
      <c r="AA262" s="440"/>
      <c r="AB262" s="440"/>
      <c r="AC262" s="440"/>
      <c r="AD262" s="440"/>
      <c r="AE262" s="440"/>
      <c r="AF262" s="440"/>
      <c r="AG262" s="440"/>
      <c r="AH262" s="440"/>
      <c r="AI262" s="440"/>
      <c r="AJ262" s="440"/>
      <c r="AK262" s="440"/>
      <c r="AL262" s="440"/>
      <c r="AM262" s="318"/>
    </row>
    <row r="263" spans="1:39" outlineLevel="1">
      <c r="A263" s="557">
        <v>14</v>
      </c>
      <c r="B263" s="341" t="s">
        <v>109</v>
      </c>
      <c r="C263" s="317" t="s">
        <v>25</v>
      </c>
      <c r="D263" s="321"/>
      <c r="E263" s="321"/>
      <c r="F263" s="321"/>
      <c r="G263" s="321"/>
      <c r="H263" s="321"/>
      <c r="I263" s="321"/>
      <c r="J263" s="321"/>
      <c r="K263" s="321"/>
      <c r="L263" s="321"/>
      <c r="M263" s="321"/>
      <c r="N263" s="321">
        <v>12</v>
      </c>
      <c r="O263" s="321"/>
      <c r="P263" s="321"/>
      <c r="Q263" s="321"/>
      <c r="R263" s="321"/>
      <c r="S263" s="321"/>
      <c r="T263" s="321"/>
      <c r="U263" s="321"/>
      <c r="V263" s="321"/>
      <c r="W263" s="321"/>
      <c r="X263" s="321"/>
      <c r="Y263" s="436"/>
      <c r="Z263" s="436"/>
      <c r="AA263" s="436"/>
      <c r="AB263" s="436"/>
      <c r="AC263" s="436"/>
      <c r="AD263" s="436"/>
      <c r="AE263" s="436"/>
      <c r="AF263" s="436"/>
      <c r="AG263" s="436"/>
      <c r="AH263" s="436"/>
      <c r="AI263" s="436"/>
      <c r="AJ263" s="436"/>
      <c r="AK263" s="436"/>
      <c r="AL263" s="436"/>
      <c r="AM263" s="322">
        <f>SUM(Y263:AL263)</f>
        <v>0</v>
      </c>
    </row>
    <row r="264" spans="1:39" outlineLevel="1">
      <c r="B264" s="320" t="s">
        <v>292</v>
      </c>
      <c r="C264" s="317" t="s">
        <v>164</v>
      </c>
      <c r="D264" s="321"/>
      <c r="E264" s="321"/>
      <c r="F264" s="321"/>
      <c r="G264" s="321"/>
      <c r="H264" s="321"/>
      <c r="I264" s="321"/>
      <c r="J264" s="321"/>
      <c r="K264" s="321"/>
      <c r="L264" s="321"/>
      <c r="M264" s="321"/>
      <c r="N264" s="321">
        <v>12</v>
      </c>
      <c r="O264" s="321"/>
      <c r="P264" s="321"/>
      <c r="Q264" s="321"/>
      <c r="R264" s="321"/>
      <c r="S264" s="321"/>
      <c r="T264" s="321"/>
      <c r="U264" s="321"/>
      <c r="V264" s="321"/>
      <c r="W264" s="321"/>
      <c r="X264" s="321"/>
      <c r="Y264" s="437">
        <f t="shared" ref="Y264:AL264" si="71">Y263</f>
        <v>0</v>
      </c>
      <c r="Z264" s="437">
        <f t="shared" si="71"/>
        <v>0</v>
      </c>
      <c r="AA264" s="437">
        <f t="shared" si="71"/>
        <v>0</v>
      </c>
      <c r="AB264" s="437">
        <f t="shared" si="71"/>
        <v>0</v>
      </c>
      <c r="AC264" s="437">
        <f t="shared" si="71"/>
        <v>0</v>
      </c>
      <c r="AD264" s="437">
        <f t="shared" si="71"/>
        <v>0</v>
      </c>
      <c r="AE264" s="437">
        <f t="shared" si="71"/>
        <v>0</v>
      </c>
      <c r="AF264" s="437">
        <f t="shared" si="71"/>
        <v>0</v>
      </c>
      <c r="AG264" s="437">
        <f t="shared" si="71"/>
        <v>0</v>
      </c>
      <c r="AH264" s="437">
        <f t="shared" si="71"/>
        <v>0</v>
      </c>
      <c r="AI264" s="437">
        <f t="shared" si="71"/>
        <v>0</v>
      </c>
      <c r="AJ264" s="437">
        <f t="shared" si="71"/>
        <v>0</v>
      </c>
      <c r="AK264" s="437">
        <f t="shared" si="71"/>
        <v>0</v>
      </c>
      <c r="AL264" s="437">
        <f t="shared" si="71"/>
        <v>0</v>
      </c>
      <c r="AM264" s="323"/>
    </row>
    <row r="265" spans="1:39" outlineLevel="1">
      <c r="A265" s="558"/>
      <c r="B265" s="341"/>
      <c r="C265" s="331"/>
      <c r="D265" s="317"/>
      <c r="E265" s="317"/>
      <c r="F265" s="317"/>
      <c r="G265" s="317"/>
      <c r="H265" s="317"/>
      <c r="I265" s="317"/>
      <c r="J265" s="317"/>
      <c r="K265" s="317"/>
      <c r="L265" s="317"/>
      <c r="M265" s="317"/>
      <c r="N265" s="494"/>
      <c r="O265" s="317"/>
      <c r="P265" s="317"/>
      <c r="Q265" s="317"/>
      <c r="R265" s="317"/>
      <c r="S265" s="317"/>
      <c r="T265" s="317"/>
      <c r="U265" s="317"/>
      <c r="V265" s="317"/>
      <c r="W265" s="317"/>
      <c r="X265" s="317"/>
      <c r="Y265" s="438"/>
      <c r="Z265" s="438"/>
      <c r="AA265" s="438"/>
      <c r="AB265" s="438"/>
      <c r="AC265" s="438"/>
      <c r="AD265" s="438"/>
      <c r="AE265" s="438"/>
      <c r="AF265" s="438"/>
      <c r="AG265" s="438"/>
      <c r="AH265" s="438"/>
      <c r="AI265" s="438"/>
      <c r="AJ265" s="438"/>
      <c r="AK265" s="438"/>
      <c r="AL265" s="438"/>
      <c r="AM265" s="332"/>
    </row>
    <row r="266" spans="1:39" s="335" customFormat="1" ht="15.75" outlineLevel="1">
      <c r="A266" s="558"/>
      <c r="B266" s="314" t="s">
        <v>503</v>
      </c>
      <c r="C266" s="317"/>
      <c r="D266" s="317"/>
      <c r="E266" s="317"/>
      <c r="F266" s="317"/>
      <c r="G266" s="317"/>
      <c r="H266" s="317"/>
      <c r="I266" s="317"/>
      <c r="J266" s="317"/>
      <c r="K266" s="317"/>
      <c r="L266" s="317"/>
      <c r="M266" s="317"/>
      <c r="N266" s="317"/>
      <c r="O266" s="317"/>
      <c r="P266" s="317"/>
      <c r="Q266" s="317"/>
      <c r="R266" s="317"/>
      <c r="S266" s="317"/>
      <c r="T266" s="317"/>
      <c r="U266" s="317"/>
      <c r="V266" s="317"/>
      <c r="W266" s="317"/>
      <c r="X266" s="317"/>
      <c r="Y266" s="438"/>
      <c r="Z266" s="438"/>
      <c r="AA266" s="438"/>
      <c r="AB266" s="438"/>
      <c r="AC266" s="438"/>
      <c r="AD266" s="438"/>
      <c r="AE266" s="442"/>
      <c r="AF266" s="442"/>
      <c r="AG266" s="442"/>
      <c r="AH266" s="442"/>
      <c r="AI266" s="442"/>
      <c r="AJ266" s="442"/>
      <c r="AK266" s="442"/>
      <c r="AL266" s="442"/>
      <c r="AM266" s="552"/>
    </row>
    <row r="267" spans="1:39" outlineLevel="1">
      <c r="A267" s="557">
        <v>15</v>
      </c>
      <c r="B267" s="320" t="s">
        <v>508</v>
      </c>
      <c r="C267" s="317" t="s">
        <v>25</v>
      </c>
      <c r="D267" s="321"/>
      <c r="E267" s="321"/>
      <c r="F267" s="321"/>
      <c r="G267" s="321"/>
      <c r="H267" s="321"/>
      <c r="I267" s="321"/>
      <c r="J267" s="321"/>
      <c r="K267" s="321"/>
      <c r="L267" s="321"/>
      <c r="M267" s="321"/>
      <c r="N267" s="321">
        <v>0</v>
      </c>
      <c r="O267" s="321"/>
      <c r="P267" s="321"/>
      <c r="Q267" s="321"/>
      <c r="R267" s="321"/>
      <c r="S267" s="321"/>
      <c r="T267" s="321"/>
      <c r="U267" s="321"/>
      <c r="V267" s="321"/>
      <c r="W267" s="321"/>
      <c r="X267" s="321"/>
      <c r="Y267" s="436"/>
      <c r="Z267" s="436"/>
      <c r="AA267" s="436"/>
      <c r="AB267" s="436"/>
      <c r="AC267" s="436"/>
      <c r="AD267" s="436"/>
      <c r="AE267" s="436"/>
      <c r="AF267" s="436"/>
      <c r="AG267" s="436"/>
      <c r="AH267" s="436"/>
      <c r="AI267" s="436"/>
      <c r="AJ267" s="436"/>
      <c r="AK267" s="436"/>
      <c r="AL267" s="436"/>
      <c r="AM267" s="322">
        <f>SUM(Y267:AL267)</f>
        <v>0</v>
      </c>
    </row>
    <row r="268" spans="1:39" outlineLevel="1">
      <c r="B268" s="320" t="s">
        <v>292</v>
      </c>
      <c r="C268" s="317" t="s">
        <v>164</v>
      </c>
      <c r="D268" s="321"/>
      <c r="E268" s="321"/>
      <c r="F268" s="321"/>
      <c r="G268" s="321"/>
      <c r="H268" s="321"/>
      <c r="I268" s="321"/>
      <c r="J268" s="321"/>
      <c r="K268" s="321"/>
      <c r="L268" s="321"/>
      <c r="M268" s="321"/>
      <c r="N268" s="321">
        <v>0</v>
      </c>
      <c r="O268" s="321"/>
      <c r="P268" s="321"/>
      <c r="Q268" s="321"/>
      <c r="R268" s="321"/>
      <c r="S268" s="321"/>
      <c r="T268" s="321"/>
      <c r="U268" s="321"/>
      <c r="V268" s="321"/>
      <c r="W268" s="321"/>
      <c r="X268" s="321"/>
      <c r="Y268" s="437">
        <f>Y267</f>
        <v>0</v>
      </c>
      <c r="Z268" s="437">
        <f t="shared" ref="Z268:AL268" si="72">Z267</f>
        <v>0</v>
      </c>
      <c r="AA268" s="437">
        <f t="shared" si="72"/>
        <v>0</v>
      </c>
      <c r="AB268" s="437">
        <f t="shared" si="72"/>
        <v>0</v>
      </c>
      <c r="AC268" s="437">
        <f t="shared" si="72"/>
        <v>0</v>
      </c>
      <c r="AD268" s="437">
        <f t="shared" si="72"/>
        <v>0</v>
      </c>
      <c r="AE268" s="437">
        <f t="shared" si="72"/>
        <v>0</v>
      </c>
      <c r="AF268" s="437">
        <f t="shared" si="72"/>
        <v>0</v>
      </c>
      <c r="AG268" s="437">
        <f t="shared" si="72"/>
        <v>0</v>
      </c>
      <c r="AH268" s="437">
        <f t="shared" si="72"/>
        <v>0</v>
      </c>
      <c r="AI268" s="437">
        <f t="shared" si="72"/>
        <v>0</v>
      </c>
      <c r="AJ268" s="437">
        <f t="shared" si="72"/>
        <v>0</v>
      </c>
      <c r="AK268" s="437">
        <f t="shared" si="72"/>
        <v>0</v>
      </c>
      <c r="AL268" s="437">
        <f t="shared" si="72"/>
        <v>0</v>
      </c>
      <c r="AM268" s="323"/>
    </row>
    <row r="269" spans="1:39" outlineLevel="1">
      <c r="B269" s="341"/>
      <c r="C269" s="331"/>
      <c r="D269" s="317"/>
      <c r="E269" s="317"/>
      <c r="F269" s="317"/>
      <c r="G269" s="317"/>
      <c r="H269" s="317"/>
      <c r="I269" s="317"/>
      <c r="J269" s="317"/>
      <c r="K269" s="317"/>
      <c r="L269" s="317"/>
      <c r="M269" s="317"/>
      <c r="N269" s="317"/>
      <c r="O269" s="317"/>
      <c r="P269" s="317"/>
      <c r="Q269" s="317"/>
      <c r="R269" s="317"/>
      <c r="S269" s="317"/>
      <c r="T269" s="317"/>
      <c r="U269" s="317"/>
      <c r="V269" s="317"/>
      <c r="W269" s="317"/>
      <c r="X269" s="317"/>
      <c r="Y269" s="438"/>
      <c r="Z269" s="438"/>
      <c r="AA269" s="438"/>
      <c r="AB269" s="438"/>
      <c r="AC269" s="438"/>
      <c r="AD269" s="438"/>
      <c r="AE269" s="438"/>
      <c r="AF269" s="438"/>
      <c r="AG269" s="438"/>
      <c r="AH269" s="438"/>
      <c r="AI269" s="438"/>
      <c r="AJ269" s="438"/>
      <c r="AK269" s="438"/>
      <c r="AL269" s="438"/>
      <c r="AM269" s="332"/>
    </row>
    <row r="270" spans="1:39" s="309" customFormat="1" outlineLevel="1">
      <c r="A270" s="557">
        <v>16</v>
      </c>
      <c r="B270" s="350" t="s">
        <v>504</v>
      </c>
      <c r="C270" s="317" t="s">
        <v>25</v>
      </c>
      <c r="D270" s="321"/>
      <c r="E270" s="321"/>
      <c r="F270" s="321"/>
      <c r="G270" s="321"/>
      <c r="H270" s="321"/>
      <c r="I270" s="321"/>
      <c r="J270" s="321"/>
      <c r="K270" s="321"/>
      <c r="L270" s="321"/>
      <c r="M270" s="321"/>
      <c r="N270" s="321">
        <v>0</v>
      </c>
      <c r="O270" s="321"/>
      <c r="P270" s="321"/>
      <c r="Q270" s="321"/>
      <c r="R270" s="321"/>
      <c r="S270" s="321"/>
      <c r="T270" s="321"/>
      <c r="U270" s="321"/>
      <c r="V270" s="321"/>
      <c r="W270" s="321"/>
      <c r="X270" s="321"/>
      <c r="Y270" s="436"/>
      <c r="Z270" s="436"/>
      <c r="AA270" s="436"/>
      <c r="AB270" s="436"/>
      <c r="AC270" s="436"/>
      <c r="AD270" s="436"/>
      <c r="AE270" s="436"/>
      <c r="AF270" s="436"/>
      <c r="AG270" s="436"/>
      <c r="AH270" s="436"/>
      <c r="AI270" s="436"/>
      <c r="AJ270" s="436"/>
      <c r="AK270" s="436"/>
      <c r="AL270" s="436"/>
      <c r="AM270" s="322">
        <f>SUM(Y270:AL270)</f>
        <v>0</v>
      </c>
    </row>
    <row r="271" spans="1:39" s="309" customFormat="1" outlineLevel="1">
      <c r="A271" s="557"/>
      <c r="B271" s="350" t="s">
        <v>292</v>
      </c>
      <c r="C271" s="317" t="s">
        <v>164</v>
      </c>
      <c r="D271" s="321"/>
      <c r="E271" s="321"/>
      <c r="F271" s="321"/>
      <c r="G271" s="321"/>
      <c r="H271" s="321"/>
      <c r="I271" s="321"/>
      <c r="J271" s="321"/>
      <c r="K271" s="321"/>
      <c r="L271" s="321"/>
      <c r="M271" s="321"/>
      <c r="N271" s="321">
        <v>0</v>
      </c>
      <c r="O271" s="321"/>
      <c r="P271" s="321"/>
      <c r="Q271" s="321"/>
      <c r="R271" s="321"/>
      <c r="S271" s="321"/>
      <c r="T271" s="321"/>
      <c r="U271" s="321"/>
      <c r="V271" s="321"/>
      <c r="W271" s="321"/>
      <c r="X271" s="321"/>
      <c r="Y271" s="437">
        <f>Y270</f>
        <v>0</v>
      </c>
      <c r="Z271" s="437">
        <f t="shared" ref="Z271:AL271" si="73">Z270</f>
        <v>0</v>
      </c>
      <c r="AA271" s="437">
        <f t="shared" si="73"/>
        <v>0</v>
      </c>
      <c r="AB271" s="437">
        <f t="shared" si="73"/>
        <v>0</v>
      </c>
      <c r="AC271" s="437">
        <f t="shared" si="73"/>
        <v>0</v>
      </c>
      <c r="AD271" s="437">
        <f t="shared" si="73"/>
        <v>0</v>
      </c>
      <c r="AE271" s="437">
        <f t="shared" si="73"/>
        <v>0</v>
      </c>
      <c r="AF271" s="437">
        <f t="shared" si="73"/>
        <v>0</v>
      </c>
      <c r="AG271" s="437">
        <f t="shared" si="73"/>
        <v>0</v>
      </c>
      <c r="AH271" s="437">
        <f t="shared" si="73"/>
        <v>0</v>
      </c>
      <c r="AI271" s="437">
        <f t="shared" si="73"/>
        <v>0</v>
      </c>
      <c r="AJ271" s="437">
        <f t="shared" si="73"/>
        <v>0</v>
      </c>
      <c r="AK271" s="437">
        <f t="shared" si="73"/>
        <v>0</v>
      </c>
      <c r="AL271" s="437">
        <f t="shared" si="73"/>
        <v>0</v>
      </c>
      <c r="AM271" s="323"/>
    </row>
    <row r="272" spans="1:39" s="309" customFormat="1" outlineLevel="1">
      <c r="A272" s="557"/>
      <c r="B272" s="350"/>
      <c r="C272" s="317"/>
      <c r="D272" s="317"/>
      <c r="E272" s="317"/>
      <c r="F272" s="317"/>
      <c r="G272" s="317"/>
      <c r="H272" s="317"/>
      <c r="I272" s="317"/>
      <c r="J272" s="317"/>
      <c r="K272" s="317"/>
      <c r="L272" s="317"/>
      <c r="M272" s="317"/>
      <c r="N272" s="317"/>
      <c r="O272" s="317"/>
      <c r="P272" s="317"/>
      <c r="Q272" s="317"/>
      <c r="R272" s="317"/>
      <c r="S272" s="317"/>
      <c r="T272" s="317"/>
      <c r="U272" s="317"/>
      <c r="V272" s="317"/>
      <c r="W272" s="317"/>
      <c r="X272" s="317"/>
      <c r="Y272" s="438"/>
      <c r="Z272" s="438"/>
      <c r="AA272" s="438"/>
      <c r="AB272" s="438"/>
      <c r="AC272" s="438"/>
      <c r="AD272" s="438"/>
      <c r="AE272" s="442"/>
      <c r="AF272" s="442"/>
      <c r="AG272" s="442"/>
      <c r="AH272" s="442"/>
      <c r="AI272" s="442"/>
      <c r="AJ272" s="442"/>
      <c r="AK272" s="442"/>
      <c r="AL272" s="442"/>
      <c r="AM272" s="339"/>
    </row>
    <row r="273" spans="1:39" ht="15.75" outlineLevel="1">
      <c r="B273" s="554" t="s">
        <v>509</v>
      </c>
      <c r="C273" s="346"/>
      <c r="D273" s="316"/>
      <c r="E273" s="315"/>
      <c r="F273" s="315"/>
      <c r="G273" s="315"/>
      <c r="H273" s="315"/>
      <c r="I273" s="315"/>
      <c r="J273" s="315"/>
      <c r="K273" s="315"/>
      <c r="L273" s="315"/>
      <c r="M273" s="315"/>
      <c r="N273" s="316"/>
      <c r="O273" s="315"/>
      <c r="P273" s="315"/>
      <c r="Q273" s="315"/>
      <c r="R273" s="315"/>
      <c r="S273" s="315"/>
      <c r="T273" s="315"/>
      <c r="U273" s="315"/>
      <c r="V273" s="315"/>
      <c r="W273" s="315"/>
      <c r="X273" s="315"/>
      <c r="Y273" s="440"/>
      <c r="Z273" s="440"/>
      <c r="AA273" s="440"/>
      <c r="AB273" s="440"/>
      <c r="AC273" s="440"/>
      <c r="AD273" s="440"/>
      <c r="AE273" s="440"/>
      <c r="AF273" s="440"/>
      <c r="AG273" s="440"/>
      <c r="AH273" s="440"/>
      <c r="AI273" s="440"/>
      <c r="AJ273" s="440"/>
      <c r="AK273" s="440"/>
      <c r="AL273" s="440"/>
      <c r="AM273" s="318"/>
    </row>
    <row r="274" spans="1:39" outlineLevel="1">
      <c r="A274" s="557">
        <v>17</v>
      </c>
      <c r="B274" s="555" t="s">
        <v>113</v>
      </c>
      <c r="C274" s="317" t="s">
        <v>25</v>
      </c>
      <c r="D274" s="321"/>
      <c r="E274" s="321"/>
      <c r="F274" s="321"/>
      <c r="G274" s="321"/>
      <c r="H274" s="321"/>
      <c r="I274" s="321"/>
      <c r="J274" s="321"/>
      <c r="K274" s="321"/>
      <c r="L274" s="321"/>
      <c r="M274" s="321"/>
      <c r="N274" s="321">
        <v>0</v>
      </c>
      <c r="O274" s="321"/>
      <c r="P274" s="321"/>
      <c r="Q274" s="321"/>
      <c r="R274" s="321"/>
      <c r="S274" s="321"/>
      <c r="T274" s="321"/>
      <c r="U274" s="321"/>
      <c r="V274" s="321"/>
      <c r="W274" s="321"/>
      <c r="X274" s="321"/>
      <c r="Y274" s="452"/>
      <c r="Z274" s="436"/>
      <c r="AA274" s="436"/>
      <c r="AB274" s="436"/>
      <c r="AC274" s="436"/>
      <c r="AD274" s="436"/>
      <c r="AE274" s="436"/>
      <c r="AF274" s="441"/>
      <c r="AG274" s="441"/>
      <c r="AH274" s="441"/>
      <c r="AI274" s="441"/>
      <c r="AJ274" s="441"/>
      <c r="AK274" s="441"/>
      <c r="AL274" s="441"/>
      <c r="AM274" s="322">
        <f>SUM(Y274:AL274)</f>
        <v>0</v>
      </c>
    </row>
    <row r="275" spans="1:39" outlineLevel="1">
      <c r="B275" s="320" t="s">
        <v>292</v>
      </c>
      <c r="C275" s="317" t="s">
        <v>164</v>
      </c>
      <c r="D275" s="321"/>
      <c r="E275" s="321"/>
      <c r="F275" s="321"/>
      <c r="G275" s="321"/>
      <c r="H275" s="321"/>
      <c r="I275" s="321"/>
      <c r="J275" s="321"/>
      <c r="K275" s="321"/>
      <c r="L275" s="321"/>
      <c r="M275" s="321"/>
      <c r="N275" s="321">
        <v>0</v>
      </c>
      <c r="O275" s="321"/>
      <c r="P275" s="321"/>
      <c r="Q275" s="321"/>
      <c r="R275" s="321"/>
      <c r="S275" s="321"/>
      <c r="T275" s="321"/>
      <c r="U275" s="321"/>
      <c r="V275" s="321"/>
      <c r="W275" s="321"/>
      <c r="X275" s="321"/>
      <c r="Y275" s="437">
        <f>Y274</f>
        <v>0</v>
      </c>
      <c r="Z275" s="437">
        <f t="shared" ref="Z275:AL275" si="74">Z274</f>
        <v>0</v>
      </c>
      <c r="AA275" s="437">
        <f t="shared" si="74"/>
        <v>0</v>
      </c>
      <c r="AB275" s="437">
        <f t="shared" si="74"/>
        <v>0</v>
      </c>
      <c r="AC275" s="437">
        <f t="shared" si="74"/>
        <v>0</v>
      </c>
      <c r="AD275" s="437">
        <f t="shared" si="74"/>
        <v>0</v>
      </c>
      <c r="AE275" s="437">
        <f t="shared" si="74"/>
        <v>0</v>
      </c>
      <c r="AF275" s="437">
        <f t="shared" si="74"/>
        <v>0</v>
      </c>
      <c r="AG275" s="437">
        <f t="shared" si="74"/>
        <v>0</v>
      </c>
      <c r="AH275" s="437">
        <f t="shared" si="74"/>
        <v>0</v>
      </c>
      <c r="AI275" s="437">
        <f t="shared" si="74"/>
        <v>0</v>
      </c>
      <c r="AJ275" s="437">
        <f t="shared" si="74"/>
        <v>0</v>
      </c>
      <c r="AK275" s="437">
        <f t="shared" si="74"/>
        <v>0</v>
      </c>
      <c r="AL275" s="437">
        <f t="shared" si="74"/>
        <v>0</v>
      </c>
      <c r="AM275" s="332"/>
    </row>
    <row r="276" spans="1:39" outlineLevel="1">
      <c r="B276" s="320"/>
      <c r="C276" s="317"/>
      <c r="D276" s="317"/>
      <c r="E276" s="317"/>
      <c r="F276" s="317"/>
      <c r="G276" s="317"/>
      <c r="H276" s="317"/>
      <c r="I276" s="317"/>
      <c r="J276" s="317"/>
      <c r="K276" s="317"/>
      <c r="L276" s="317"/>
      <c r="M276" s="317"/>
      <c r="N276" s="317"/>
      <c r="O276" s="317"/>
      <c r="P276" s="317"/>
      <c r="Q276" s="317"/>
      <c r="R276" s="317"/>
      <c r="S276" s="317"/>
      <c r="T276" s="317"/>
      <c r="U276" s="317"/>
      <c r="V276" s="317"/>
      <c r="W276" s="317"/>
      <c r="X276" s="317"/>
      <c r="Y276" s="448"/>
      <c r="Z276" s="451"/>
      <c r="AA276" s="451"/>
      <c r="AB276" s="451"/>
      <c r="AC276" s="451"/>
      <c r="AD276" s="451"/>
      <c r="AE276" s="451"/>
      <c r="AF276" s="451"/>
      <c r="AG276" s="451"/>
      <c r="AH276" s="451"/>
      <c r="AI276" s="451"/>
      <c r="AJ276" s="451"/>
      <c r="AK276" s="451"/>
      <c r="AL276" s="451"/>
      <c r="AM276" s="332"/>
    </row>
    <row r="277" spans="1:39" ht="30" outlineLevel="1">
      <c r="A277" s="557">
        <v>18</v>
      </c>
      <c r="B277" s="555" t="s">
        <v>752</v>
      </c>
      <c r="C277" s="317" t="s">
        <v>25</v>
      </c>
      <c r="D277" s="321">
        <v>2993</v>
      </c>
      <c r="E277" s="321">
        <v>2993</v>
      </c>
      <c r="F277" s="321">
        <v>2993</v>
      </c>
      <c r="G277" s="321">
        <v>2993</v>
      </c>
      <c r="H277" s="321">
        <v>2993</v>
      </c>
      <c r="I277" s="321">
        <v>2993</v>
      </c>
      <c r="J277" s="321">
        <v>2993</v>
      </c>
      <c r="K277" s="321">
        <v>2993</v>
      </c>
      <c r="L277" s="321">
        <v>2993</v>
      </c>
      <c r="M277" s="321">
        <v>2993</v>
      </c>
      <c r="N277" s="321">
        <v>0</v>
      </c>
      <c r="O277" s="321"/>
      <c r="P277" s="321"/>
      <c r="Q277" s="321"/>
      <c r="R277" s="321"/>
      <c r="S277" s="321"/>
      <c r="T277" s="321"/>
      <c r="U277" s="321"/>
      <c r="V277" s="321"/>
      <c r="W277" s="321"/>
      <c r="X277" s="321"/>
      <c r="Y277" s="452">
        <v>1</v>
      </c>
      <c r="Z277" s="436"/>
      <c r="AA277" s="436"/>
      <c r="AB277" s="436"/>
      <c r="AC277" s="436"/>
      <c r="AD277" s="436"/>
      <c r="AE277" s="436"/>
      <c r="AF277" s="441"/>
      <c r="AG277" s="441"/>
      <c r="AH277" s="441"/>
      <c r="AI277" s="441"/>
      <c r="AJ277" s="441"/>
      <c r="AK277" s="441"/>
      <c r="AL277" s="441"/>
      <c r="AM277" s="322">
        <f>SUM(Y277:AL277)</f>
        <v>1</v>
      </c>
    </row>
    <row r="278" spans="1:39" outlineLevel="1">
      <c r="B278" s="320" t="s">
        <v>292</v>
      </c>
      <c r="C278" s="317" t="s">
        <v>164</v>
      </c>
      <c r="D278" s="321"/>
      <c r="E278" s="321"/>
      <c r="F278" s="321"/>
      <c r="G278" s="321"/>
      <c r="H278" s="321"/>
      <c r="I278" s="321"/>
      <c r="J278" s="321"/>
      <c r="K278" s="321"/>
      <c r="L278" s="321"/>
      <c r="M278" s="321"/>
      <c r="N278" s="321">
        <v>0</v>
      </c>
      <c r="O278" s="321"/>
      <c r="P278" s="321"/>
      <c r="Q278" s="321"/>
      <c r="R278" s="321"/>
      <c r="S278" s="321"/>
      <c r="T278" s="321"/>
      <c r="U278" s="321"/>
      <c r="V278" s="321"/>
      <c r="W278" s="321"/>
      <c r="X278" s="321"/>
      <c r="Y278" s="437">
        <f>Y277</f>
        <v>1</v>
      </c>
      <c r="Z278" s="437">
        <f t="shared" ref="Z278:AL278" si="75">Z277</f>
        <v>0</v>
      </c>
      <c r="AA278" s="437">
        <f t="shared" si="75"/>
        <v>0</v>
      </c>
      <c r="AB278" s="437">
        <f t="shared" si="75"/>
        <v>0</v>
      </c>
      <c r="AC278" s="437">
        <f t="shared" si="75"/>
        <v>0</v>
      </c>
      <c r="AD278" s="437">
        <f t="shared" si="75"/>
        <v>0</v>
      </c>
      <c r="AE278" s="437">
        <f t="shared" si="75"/>
        <v>0</v>
      </c>
      <c r="AF278" s="437">
        <f t="shared" si="75"/>
        <v>0</v>
      </c>
      <c r="AG278" s="437">
        <f t="shared" si="75"/>
        <v>0</v>
      </c>
      <c r="AH278" s="437">
        <f t="shared" si="75"/>
        <v>0</v>
      </c>
      <c r="AI278" s="437">
        <f t="shared" si="75"/>
        <v>0</v>
      </c>
      <c r="AJ278" s="437">
        <f t="shared" si="75"/>
        <v>0</v>
      </c>
      <c r="AK278" s="437">
        <f t="shared" si="75"/>
        <v>0</v>
      </c>
      <c r="AL278" s="437">
        <f t="shared" si="75"/>
        <v>0</v>
      </c>
      <c r="AM278" s="332"/>
    </row>
    <row r="279" spans="1:39" outlineLevel="1">
      <c r="B279" s="348"/>
      <c r="C279" s="317"/>
      <c r="D279" s="317"/>
      <c r="E279" s="317"/>
      <c r="F279" s="317"/>
      <c r="G279" s="317"/>
      <c r="H279" s="317"/>
      <c r="I279" s="317"/>
      <c r="J279" s="317"/>
      <c r="K279" s="317"/>
      <c r="L279" s="317"/>
      <c r="M279" s="317"/>
      <c r="N279" s="317"/>
      <c r="O279" s="317"/>
      <c r="P279" s="317"/>
      <c r="Q279" s="317"/>
      <c r="R279" s="317"/>
      <c r="S279" s="317"/>
      <c r="T279" s="317"/>
      <c r="U279" s="317"/>
      <c r="V279" s="317"/>
      <c r="W279" s="317"/>
      <c r="X279" s="317"/>
      <c r="Y279" s="449"/>
      <c r="Z279" s="450"/>
      <c r="AA279" s="450"/>
      <c r="AB279" s="450"/>
      <c r="AC279" s="450"/>
      <c r="AD279" s="450"/>
      <c r="AE279" s="450"/>
      <c r="AF279" s="450"/>
      <c r="AG279" s="450"/>
      <c r="AH279" s="450"/>
      <c r="AI279" s="450"/>
      <c r="AJ279" s="450"/>
      <c r="AK279" s="450"/>
      <c r="AL279" s="450"/>
      <c r="AM279" s="323"/>
    </row>
    <row r="280" spans="1:39" outlineLevel="1">
      <c r="A280" s="557">
        <v>19</v>
      </c>
      <c r="B280" s="555" t="s">
        <v>112</v>
      </c>
      <c r="C280" s="317" t="s">
        <v>25</v>
      </c>
      <c r="D280" s="321"/>
      <c r="E280" s="321"/>
      <c r="F280" s="321"/>
      <c r="G280" s="321"/>
      <c r="H280" s="321"/>
      <c r="I280" s="321"/>
      <c r="J280" s="321"/>
      <c r="K280" s="321"/>
      <c r="L280" s="321"/>
      <c r="M280" s="321"/>
      <c r="N280" s="321">
        <v>0</v>
      </c>
      <c r="O280" s="321"/>
      <c r="P280" s="321"/>
      <c r="Q280" s="321"/>
      <c r="R280" s="321"/>
      <c r="S280" s="321"/>
      <c r="T280" s="321"/>
      <c r="U280" s="321"/>
      <c r="V280" s="321"/>
      <c r="W280" s="321"/>
      <c r="X280" s="321"/>
      <c r="Y280" s="452"/>
      <c r="Z280" s="436"/>
      <c r="AA280" s="436"/>
      <c r="AB280" s="436"/>
      <c r="AC280" s="436"/>
      <c r="AD280" s="436"/>
      <c r="AE280" s="436"/>
      <c r="AF280" s="441"/>
      <c r="AG280" s="441"/>
      <c r="AH280" s="441"/>
      <c r="AI280" s="441"/>
      <c r="AJ280" s="441"/>
      <c r="AK280" s="441"/>
      <c r="AL280" s="441"/>
      <c r="AM280" s="322">
        <f>SUM(Y280:AL280)</f>
        <v>0</v>
      </c>
    </row>
    <row r="281" spans="1:39" outlineLevel="1">
      <c r="B281" s="320" t="s">
        <v>292</v>
      </c>
      <c r="C281" s="317" t="s">
        <v>164</v>
      </c>
      <c r="D281" s="321"/>
      <c r="E281" s="321"/>
      <c r="F281" s="321"/>
      <c r="G281" s="321"/>
      <c r="H281" s="321"/>
      <c r="I281" s="321"/>
      <c r="J281" s="321"/>
      <c r="K281" s="321"/>
      <c r="L281" s="321"/>
      <c r="M281" s="321"/>
      <c r="N281" s="321">
        <v>0</v>
      </c>
      <c r="O281" s="321"/>
      <c r="P281" s="321"/>
      <c r="Q281" s="321"/>
      <c r="R281" s="321"/>
      <c r="S281" s="321"/>
      <c r="T281" s="321"/>
      <c r="U281" s="321"/>
      <c r="V281" s="321"/>
      <c r="W281" s="321"/>
      <c r="X281" s="321"/>
      <c r="Y281" s="437">
        <f>Y280</f>
        <v>0</v>
      </c>
      <c r="Z281" s="437">
        <f t="shared" ref="Z281:AL281" si="76">Z280</f>
        <v>0</v>
      </c>
      <c r="AA281" s="437">
        <f t="shared" si="76"/>
        <v>0</v>
      </c>
      <c r="AB281" s="437">
        <f t="shared" si="76"/>
        <v>0</v>
      </c>
      <c r="AC281" s="437">
        <f t="shared" si="76"/>
        <v>0</v>
      </c>
      <c r="AD281" s="437">
        <f t="shared" si="76"/>
        <v>0</v>
      </c>
      <c r="AE281" s="437">
        <f t="shared" si="76"/>
        <v>0</v>
      </c>
      <c r="AF281" s="437">
        <f t="shared" si="76"/>
        <v>0</v>
      </c>
      <c r="AG281" s="437">
        <f t="shared" si="76"/>
        <v>0</v>
      </c>
      <c r="AH281" s="437">
        <f t="shared" si="76"/>
        <v>0</v>
      </c>
      <c r="AI281" s="437">
        <f t="shared" si="76"/>
        <v>0</v>
      </c>
      <c r="AJ281" s="437">
        <f t="shared" si="76"/>
        <v>0</v>
      </c>
      <c r="AK281" s="437">
        <f t="shared" si="76"/>
        <v>0</v>
      </c>
      <c r="AL281" s="437">
        <f t="shared" si="76"/>
        <v>0</v>
      </c>
      <c r="AM281" s="323"/>
    </row>
    <row r="282" spans="1:39" outlineLevel="1">
      <c r="B282" s="348"/>
      <c r="C282" s="317"/>
      <c r="D282" s="317"/>
      <c r="E282" s="317"/>
      <c r="F282" s="317"/>
      <c r="G282" s="317"/>
      <c r="H282" s="317"/>
      <c r="I282" s="317"/>
      <c r="J282" s="317"/>
      <c r="K282" s="317"/>
      <c r="L282" s="317"/>
      <c r="M282" s="317"/>
      <c r="N282" s="317"/>
      <c r="O282" s="317"/>
      <c r="P282" s="317"/>
      <c r="Q282" s="317"/>
      <c r="R282" s="317"/>
      <c r="S282" s="317"/>
      <c r="T282" s="317"/>
      <c r="U282" s="317"/>
      <c r="V282" s="317"/>
      <c r="W282" s="317"/>
      <c r="X282" s="317"/>
      <c r="Y282" s="438"/>
      <c r="Z282" s="438"/>
      <c r="AA282" s="438"/>
      <c r="AB282" s="438"/>
      <c r="AC282" s="438"/>
      <c r="AD282" s="438"/>
      <c r="AE282" s="438"/>
      <c r="AF282" s="438"/>
      <c r="AG282" s="438"/>
      <c r="AH282" s="438"/>
      <c r="AI282" s="438"/>
      <c r="AJ282" s="438"/>
      <c r="AK282" s="438"/>
      <c r="AL282" s="438"/>
      <c r="AM282" s="332"/>
    </row>
    <row r="283" spans="1:39" outlineLevel="1">
      <c r="A283" s="557">
        <v>20</v>
      </c>
      <c r="B283" s="555" t="s">
        <v>111</v>
      </c>
      <c r="C283" s="317" t="s">
        <v>25</v>
      </c>
      <c r="D283" s="321"/>
      <c r="E283" s="321"/>
      <c r="F283" s="321"/>
      <c r="G283" s="321"/>
      <c r="H283" s="321"/>
      <c r="I283" s="321"/>
      <c r="J283" s="321"/>
      <c r="K283" s="321"/>
      <c r="L283" s="321"/>
      <c r="M283" s="321"/>
      <c r="N283" s="321">
        <v>0</v>
      </c>
      <c r="O283" s="321"/>
      <c r="P283" s="321"/>
      <c r="Q283" s="321"/>
      <c r="R283" s="321"/>
      <c r="S283" s="321"/>
      <c r="T283" s="321"/>
      <c r="U283" s="321"/>
      <c r="V283" s="321"/>
      <c r="W283" s="321"/>
      <c r="X283" s="321"/>
      <c r="Y283" s="452"/>
      <c r="Z283" s="436"/>
      <c r="AA283" s="436"/>
      <c r="AB283" s="436"/>
      <c r="AC283" s="436"/>
      <c r="AD283" s="436"/>
      <c r="AE283" s="436"/>
      <c r="AF283" s="441"/>
      <c r="AG283" s="441"/>
      <c r="AH283" s="441"/>
      <c r="AI283" s="441"/>
      <c r="AJ283" s="441"/>
      <c r="AK283" s="441"/>
      <c r="AL283" s="441"/>
      <c r="AM283" s="322">
        <f>SUM(Y283:AL283)</f>
        <v>0</v>
      </c>
    </row>
    <row r="284" spans="1:39" outlineLevel="1">
      <c r="B284" s="320" t="s">
        <v>292</v>
      </c>
      <c r="C284" s="317" t="s">
        <v>164</v>
      </c>
      <c r="D284" s="321"/>
      <c r="E284" s="321"/>
      <c r="F284" s="321"/>
      <c r="G284" s="321"/>
      <c r="H284" s="321"/>
      <c r="I284" s="321"/>
      <c r="J284" s="321"/>
      <c r="K284" s="321"/>
      <c r="L284" s="321"/>
      <c r="M284" s="321"/>
      <c r="N284" s="321">
        <v>0</v>
      </c>
      <c r="O284" s="321"/>
      <c r="P284" s="321"/>
      <c r="Q284" s="321"/>
      <c r="R284" s="321"/>
      <c r="S284" s="321"/>
      <c r="T284" s="321"/>
      <c r="U284" s="321"/>
      <c r="V284" s="321"/>
      <c r="W284" s="321"/>
      <c r="X284" s="321"/>
      <c r="Y284" s="437">
        <f t="shared" ref="Y284:AL284" si="77">Y283</f>
        <v>0</v>
      </c>
      <c r="Z284" s="437">
        <f t="shared" si="77"/>
        <v>0</v>
      </c>
      <c r="AA284" s="437">
        <f t="shared" si="77"/>
        <v>0</v>
      </c>
      <c r="AB284" s="437">
        <f t="shared" si="77"/>
        <v>0</v>
      </c>
      <c r="AC284" s="437">
        <f t="shared" si="77"/>
        <v>0</v>
      </c>
      <c r="AD284" s="437">
        <f t="shared" si="77"/>
        <v>0</v>
      </c>
      <c r="AE284" s="437">
        <f t="shared" si="77"/>
        <v>0</v>
      </c>
      <c r="AF284" s="437">
        <f t="shared" si="77"/>
        <v>0</v>
      </c>
      <c r="AG284" s="437">
        <f t="shared" si="77"/>
        <v>0</v>
      </c>
      <c r="AH284" s="437">
        <f t="shared" si="77"/>
        <v>0</v>
      </c>
      <c r="AI284" s="437">
        <f t="shared" si="77"/>
        <v>0</v>
      </c>
      <c r="AJ284" s="437">
        <f t="shared" si="77"/>
        <v>0</v>
      </c>
      <c r="AK284" s="437">
        <f t="shared" si="77"/>
        <v>0</v>
      </c>
      <c r="AL284" s="437">
        <f t="shared" si="77"/>
        <v>0</v>
      </c>
      <c r="AM284" s="332"/>
    </row>
    <row r="285" spans="1:39" ht="15.75" outlineLevel="1">
      <c r="B285" s="349"/>
      <c r="C285" s="326"/>
      <c r="D285" s="317"/>
      <c r="E285" s="317"/>
      <c r="F285" s="317"/>
      <c r="G285" s="317"/>
      <c r="H285" s="317"/>
      <c r="I285" s="317"/>
      <c r="J285" s="317"/>
      <c r="K285" s="317"/>
      <c r="L285" s="317"/>
      <c r="M285" s="317"/>
      <c r="N285" s="326"/>
      <c r="O285" s="317"/>
      <c r="P285" s="317"/>
      <c r="Q285" s="317"/>
      <c r="R285" s="317"/>
      <c r="S285" s="317"/>
      <c r="T285" s="317"/>
      <c r="U285" s="317"/>
      <c r="V285" s="317"/>
      <c r="W285" s="317"/>
      <c r="X285" s="317"/>
      <c r="Y285" s="438"/>
      <c r="Z285" s="438"/>
      <c r="AA285" s="438"/>
      <c r="AB285" s="438"/>
      <c r="AC285" s="438"/>
      <c r="AD285" s="438"/>
      <c r="AE285" s="438"/>
      <c r="AF285" s="438"/>
      <c r="AG285" s="438"/>
      <c r="AH285" s="438"/>
      <c r="AI285" s="438"/>
      <c r="AJ285" s="438"/>
      <c r="AK285" s="438"/>
      <c r="AL285" s="438"/>
      <c r="AM285" s="332"/>
    </row>
    <row r="286" spans="1:39" ht="15.75" outlineLevel="1">
      <c r="B286" s="553" t="s">
        <v>516</v>
      </c>
      <c r="C286" s="317"/>
      <c r="D286" s="317"/>
      <c r="E286" s="317"/>
      <c r="F286" s="317"/>
      <c r="G286" s="317"/>
      <c r="H286" s="317"/>
      <c r="I286" s="317"/>
      <c r="J286" s="317"/>
      <c r="K286" s="317"/>
      <c r="L286" s="317"/>
      <c r="M286" s="317"/>
      <c r="N286" s="317"/>
      <c r="O286" s="317"/>
      <c r="P286" s="317"/>
      <c r="Q286" s="317"/>
      <c r="R286" s="317"/>
      <c r="S286" s="317"/>
      <c r="T286" s="317"/>
      <c r="U286" s="317"/>
      <c r="V286" s="317"/>
      <c r="W286" s="317"/>
      <c r="X286" s="317"/>
      <c r="Y286" s="448"/>
      <c r="Z286" s="451"/>
      <c r="AA286" s="451"/>
      <c r="AB286" s="451"/>
      <c r="AC286" s="451"/>
      <c r="AD286" s="451"/>
      <c r="AE286" s="451"/>
      <c r="AF286" s="451"/>
      <c r="AG286" s="451"/>
      <c r="AH286" s="451"/>
      <c r="AI286" s="451"/>
      <c r="AJ286" s="451"/>
      <c r="AK286" s="451"/>
      <c r="AL286" s="451"/>
      <c r="AM286" s="332"/>
    </row>
    <row r="287" spans="1:39" ht="15.75" outlineLevel="1">
      <c r="B287" s="314" t="s">
        <v>512</v>
      </c>
      <c r="C287" s="317"/>
      <c r="D287" s="317"/>
      <c r="E287" s="317"/>
      <c r="F287" s="317"/>
      <c r="G287" s="317"/>
      <c r="H287" s="317"/>
      <c r="I287" s="317"/>
      <c r="J287" s="317"/>
      <c r="K287" s="317"/>
      <c r="L287" s="317"/>
      <c r="M287" s="317"/>
      <c r="N287" s="317"/>
      <c r="O287" s="317"/>
      <c r="P287" s="317"/>
      <c r="Q287" s="317"/>
      <c r="R287" s="317"/>
      <c r="S287" s="317"/>
      <c r="T287" s="317"/>
      <c r="U287" s="317"/>
      <c r="V287" s="317"/>
      <c r="W287" s="317"/>
      <c r="X287" s="317"/>
      <c r="Y287" s="448"/>
      <c r="Z287" s="451"/>
      <c r="AA287" s="451"/>
      <c r="AB287" s="451"/>
      <c r="AC287" s="451"/>
      <c r="AD287" s="451"/>
      <c r="AE287" s="451"/>
      <c r="AF287" s="451"/>
      <c r="AG287" s="451"/>
      <c r="AH287" s="451"/>
      <c r="AI287" s="451"/>
      <c r="AJ287" s="451"/>
      <c r="AK287" s="451"/>
      <c r="AL287" s="451"/>
      <c r="AM287" s="332"/>
    </row>
    <row r="288" spans="1:39" outlineLevel="1">
      <c r="A288" s="557">
        <v>21</v>
      </c>
      <c r="B288" s="555" t="s">
        <v>114</v>
      </c>
      <c r="C288" s="317" t="s">
        <v>25</v>
      </c>
      <c r="D288" s="321">
        <v>19370627</v>
      </c>
      <c r="E288" s="321">
        <v>19370627</v>
      </c>
      <c r="F288" s="321">
        <v>19370627</v>
      </c>
      <c r="G288" s="321">
        <v>19370627</v>
      </c>
      <c r="H288" s="321">
        <v>19370627</v>
      </c>
      <c r="I288" s="321">
        <v>19370627</v>
      </c>
      <c r="J288" s="321">
        <v>19370627</v>
      </c>
      <c r="K288" s="321">
        <v>19368117</v>
      </c>
      <c r="L288" s="321">
        <v>19368117</v>
      </c>
      <c r="M288" s="321">
        <v>19289639</v>
      </c>
      <c r="N288" s="317"/>
      <c r="O288" s="321">
        <v>1258</v>
      </c>
      <c r="P288" s="321">
        <v>1258</v>
      </c>
      <c r="Q288" s="321">
        <v>1258</v>
      </c>
      <c r="R288" s="321">
        <v>1258</v>
      </c>
      <c r="S288" s="321">
        <v>1258</v>
      </c>
      <c r="T288" s="321">
        <v>1258</v>
      </c>
      <c r="U288" s="321">
        <v>1258</v>
      </c>
      <c r="V288" s="321">
        <v>1258</v>
      </c>
      <c r="W288" s="321">
        <v>1258</v>
      </c>
      <c r="X288" s="321">
        <v>1253</v>
      </c>
      <c r="Y288" s="436">
        <v>1</v>
      </c>
      <c r="Z288" s="436"/>
      <c r="AA288" s="436"/>
      <c r="AB288" s="436"/>
      <c r="AC288" s="436"/>
      <c r="AD288" s="436"/>
      <c r="AE288" s="436"/>
      <c r="AF288" s="436"/>
      <c r="AG288" s="436"/>
      <c r="AH288" s="436"/>
      <c r="AI288" s="436"/>
      <c r="AJ288" s="436"/>
      <c r="AK288" s="436"/>
      <c r="AL288" s="436"/>
      <c r="AM288" s="322">
        <f>SUM(Y288:AL288)</f>
        <v>1</v>
      </c>
    </row>
    <row r="289" spans="1:39" outlineLevel="1">
      <c r="B289" s="320" t="s">
        <v>292</v>
      </c>
      <c r="C289" s="317" t="s">
        <v>164</v>
      </c>
      <c r="D289" s="321">
        <v>2198074.3595752954</v>
      </c>
      <c r="E289" s="321">
        <v>2198074.3595752958</v>
      </c>
      <c r="F289" s="321">
        <v>2198074.3595752958</v>
      </c>
      <c r="G289" s="321"/>
      <c r="H289" s="321"/>
      <c r="I289" s="321"/>
      <c r="J289" s="321"/>
      <c r="K289" s="321"/>
      <c r="L289" s="321"/>
      <c r="M289" s="321"/>
      <c r="N289" s="317"/>
      <c r="O289" s="321">
        <v>139.57894500132437</v>
      </c>
      <c r="P289" s="321">
        <v>139.57894500132429</v>
      </c>
      <c r="Q289" s="321">
        <v>139.57894500132429</v>
      </c>
      <c r="R289" s="321"/>
      <c r="S289" s="321"/>
      <c r="T289" s="321"/>
      <c r="U289" s="321"/>
      <c r="V289" s="321"/>
      <c r="W289" s="321"/>
      <c r="X289" s="321"/>
      <c r="Y289" s="437">
        <f t="shared" ref="Y289:AL289" si="78">Y288</f>
        <v>1</v>
      </c>
      <c r="Z289" s="437">
        <f t="shared" si="78"/>
        <v>0</v>
      </c>
      <c r="AA289" s="437">
        <f t="shared" si="78"/>
        <v>0</v>
      </c>
      <c r="AB289" s="437">
        <f t="shared" si="78"/>
        <v>0</v>
      </c>
      <c r="AC289" s="437">
        <f t="shared" si="78"/>
        <v>0</v>
      </c>
      <c r="AD289" s="437">
        <f t="shared" si="78"/>
        <v>0</v>
      </c>
      <c r="AE289" s="437">
        <f t="shared" si="78"/>
        <v>0</v>
      </c>
      <c r="AF289" s="437">
        <f t="shared" si="78"/>
        <v>0</v>
      </c>
      <c r="AG289" s="437">
        <f t="shared" si="78"/>
        <v>0</v>
      </c>
      <c r="AH289" s="437">
        <f t="shared" si="78"/>
        <v>0</v>
      </c>
      <c r="AI289" s="437">
        <f t="shared" si="78"/>
        <v>0</v>
      </c>
      <c r="AJ289" s="437">
        <f t="shared" si="78"/>
        <v>0</v>
      </c>
      <c r="AK289" s="437">
        <f t="shared" si="78"/>
        <v>0</v>
      </c>
      <c r="AL289" s="437">
        <f t="shared" si="78"/>
        <v>0</v>
      </c>
      <c r="AM289" s="332"/>
    </row>
    <row r="290" spans="1:39" outlineLevel="1">
      <c r="B290" s="320"/>
      <c r="C290" s="317"/>
      <c r="D290" s="317"/>
      <c r="E290" s="317"/>
      <c r="F290" s="317"/>
      <c r="G290" s="317"/>
      <c r="H290" s="317"/>
      <c r="I290" s="317"/>
      <c r="J290" s="317"/>
      <c r="K290" s="317"/>
      <c r="L290" s="317"/>
      <c r="M290" s="317"/>
      <c r="N290" s="317"/>
      <c r="O290" s="317"/>
      <c r="P290" s="317"/>
      <c r="Q290" s="317"/>
      <c r="R290" s="317"/>
      <c r="S290" s="317"/>
      <c r="T290" s="317"/>
      <c r="U290" s="317"/>
      <c r="V290" s="317"/>
      <c r="W290" s="317"/>
      <c r="X290" s="317"/>
      <c r="Y290" s="448"/>
      <c r="Z290" s="451"/>
      <c r="AA290" s="451"/>
      <c r="AB290" s="451"/>
      <c r="AC290" s="451"/>
      <c r="AD290" s="451"/>
      <c r="AE290" s="451"/>
      <c r="AF290" s="451"/>
      <c r="AG290" s="451"/>
      <c r="AH290" s="451"/>
      <c r="AI290" s="451"/>
      <c r="AJ290" s="451"/>
      <c r="AK290" s="451"/>
      <c r="AL290" s="451"/>
      <c r="AM290" s="332"/>
    </row>
    <row r="291" spans="1:39" ht="30" outlineLevel="1">
      <c r="A291" s="557">
        <v>22</v>
      </c>
      <c r="B291" s="555" t="s">
        <v>115</v>
      </c>
      <c r="C291" s="317" t="s">
        <v>25</v>
      </c>
      <c r="D291" s="321">
        <v>4246239</v>
      </c>
      <c r="E291" s="321">
        <v>4246239</v>
      </c>
      <c r="F291" s="321">
        <v>4246239</v>
      </c>
      <c r="G291" s="321">
        <v>4246239</v>
      </c>
      <c r="H291" s="321">
        <v>4246239</v>
      </c>
      <c r="I291" s="321">
        <v>4246239</v>
      </c>
      <c r="J291" s="321">
        <v>4246239</v>
      </c>
      <c r="K291" s="321">
        <v>4246239</v>
      </c>
      <c r="L291" s="321">
        <v>4246239</v>
      </c>
      <c r="M291" s="321">
        <v>4246239</v>
      </c>
      <c r="N291" s="317"/>
      <c r="O291" s="321">
        <v>1255</v>
      </c>
      <c r="P291" s="321">
        <v>1255</v>
      </c>
      <c r="Q291" s="321">
        <v>1255</v>
      </c>
      <c r="R291" s="321">
        <v>1255</v>
      </c>
      <c r="S291" s="321">
        <v>1255</v>
      </c>
      <c r="T291" s="321">
        <v>1255</v>
      </c>
      <c r="U291" s="321">
        <v>1255</v>
      </c>
      <c r="V291" s="321">
        <v>1255</v>
      </c>
      <c r="W291" s="321">
        <v>1255</v>
      </c>
      <c r="X291" s="321">
        <v>1255</v>
      </c>
      <c r="Y291" s="436">
        <v>1</v>
      </c>
      <c r="Z291" s="436"/>
      <c r="AA291" s="436"/>
      <c r="AB291" s="436"/>
      <c r="AC291" s="436"/>
      <c r="AD291" s="436"/>
      <c r="AE291" s="436"/>
      <c r="AF291" s="436"/>
      <c r="AG291" s="436"/>
      <c r="AH291" s="436"/>
      <c r="AI291" s="436"/>
      <c r="AJ291" s="436"/>
      <c r="AK291" s="436"/>
      <c r="AL291" s="436"/>
      <c r="AM291" s="322">
        <f>SUM(Y291:AL291)</f>
        <v>1</v>
      </c>
    </row>
    <row r="292" spans="1:39" outlineLevel="1">
      <c r="B292" s="320" t="s">
        <v>292</v>
      </c>
      <c r="C292" s="317" t="s">
        <v>164</v>
      </c>
      <c r="D292" s="321">
        <v>67958.999999999985</v>
      </c>
      <c r="E292" s="321">
        <v>67959</v>
      </c>
      <c r="F292" s="321">
        <v>67959</v>
      </c>
      <c r="G292" s="321"/>
      <c r="H292" s="321"/>
      <c r="I292" s="321"/>
      <c r="J292" s="321"/>
      <c r="K292" s="321"/>
      <c r="L292" s="321"/>
      <c r="M292" s="321"/>
      <c r="N292" s="317"/>
      <c r="O292" s="321">
        <v>19.859999999999985</v>
      </c>
      <c r="P292" s="321">
        <v>19.86</v>
      </c>
      <c r="Q292" s="321">
        <v>19.86</v>
      </c>
      <c r="R292" s="321"/>
      <c r="S292" s="321"/>
      <c r="T292" s="321"/>
      <c r="U292" s="321"/>
      <c r="V292" s="321"/>
      <c r="W292" s="321"/>
      <c r="X292" s="321"/>
      <c r="Y292" s="437">
        <f t="shared" ref="Y292:AL292" si="79">Y291</f>
        <v>1</v>
      </c>
      <c r="Z292" s="437">
        <f t="shared" si="79"/>
        <v>0</v>
      </c>
      <c r="AA292" s="437">
        <f t="shared" si="79"/>
        <v>0</v>
      </c>
      <c r="AB292" s="437">
        <f t="shared" si="79"/>
        <v>0</v>
      </c>
      <c r="AC292" s="437">
        <f t="shared" si="79"/>
        <v>0</v>
      </c>
      <c r="AD292" s="437">
        <f t="shared" si="79"/>
        <v>0</v>
      </c>
      <c r="AE292" s="437">
        <f t="shared" si="79"/>
        <v>0</v>
      </c>
      <c r="AF292" s="437">
        <f t="shared" si="79"/>
        <v>0</v>
      </c>
      <c r="AG292" s="437">
        <f t="shared" si="79"/>
        <v>0</v>
      </c>
      <c r="AH292" s="437">
        <f t="shared" si="79"/>
        <v>0</v>
      </c>
      <c r="AI292" s="437">
        <f t="shared" si="79"/>
        <v>0</v>
      </c>
      <c r="AJ292" s="437">
        <f t="shared" si="79"/>
        <v>0</v>
      </c>
      <c r="AK292" s="437">
        <f t="shared" si="79"/>
        <v>0</v>
      </c>
      <c r="AL292" s="437">
        <f t="shared" si="79"/>
        <v>0</v>
      </c>
      <c r="AM292" s="332"/>
    </row>
    <row r="293" spans="1:39" outlineLevel="1">
      <c r="B293" s="320"/>
      <c r="C293" s="317"/>
      <c r="D293" s="317"/>
      <c r="E293" s="317"/>
      <c r="F293" s="317"/>
      <c r="G293" s="317"/>
      <c r="H293" s="317"/>
      <c r="I293" s="317"/>
      <c r="J293" s="317"/>
      <c r="K293" s="317"/>
      <c r="L293" s="317"/>
      <c r="M293" s="317"/>
      <c r="N293" s="317"/>
      <c r="O293" s="317"/>
      <c r="P293" s="317"/>
      <c r="Q293" s="317"/>
      <c r="R293" s="317"/>
      <c r="S293" s="317"/>
      <c r="T293" s="317"/>
      <c r="U293" s="317"/>
      <c r="V293" s="317"/>
      <c r="W293" s="317"/>
      <c r="X293" s="317"/>
      <c r="Y293" s="448"/>
      <c r="Z293" s="451"/>
      <c r="AA293" s="451"/>
      <c r="AB293" s="451"/>
      <c r="AC293" s="451"/>
      <c r="AD293" s="451"/>
      <c r="AE293" s="451"/>
      <c r="AF293" s="451"/>
      <c r="AG293" s="451"/>
      <c r="AH293" s="451"/>
      <c r="AI293" s="451"/>
      <c r="AJ293" s="451"/>
      <c r="AK293" s="451"/>
      <c r="AL293" s="451"/>
      <c r="AM293" s="332"/>
    </row>
    <row r="294" spans="1:39" ht="30" outlineLevel="1">
      <c r="A294" s="557">
        <v>23</v>
      </c>
      <c r="B294" s="555" t="s">
        <v>116</v>
      </c>
      <c r="C294" s="317" t="s">
        <v>25</v>
      </c>
      <c r="D294" s="321"/>
      <c r="E294" s="321"/>
      <c r="F294" s="321"/>
      <c r="G294" s="321"/>
      <c r="H294" s="321"/>
      <c r="I294" s="321"/>
      <c r="J294" s="321"/>
      <c r="K294" s="321"/>
      <c r="L294" s="321"/>
      <c r="M294" s="321"/>
      <c r="N294" s="317"/>
      <c r="O294" s="321"/>
      <c r="P294" s="321"/>
      <c r="Q294" s="321"/>
      <c r="R294" s="321"/>
      <c r="S294" s="321"/>
      <c r="T294" s="321"/>
      <c r="U294" s="321"/>
      <c r="V294" s="321"/>
      <c r="W294" s="321"/>
      <c r="X294" s="321"/>
      <c r="Y294" s="436"/>
      <c r="Z294" s="436"/>
      <c r="AA294" s="436"/>
      <c r="AB294" s="436"/>
      <c r="AC294" s="436"/>
      <c r="AD294" s="436"/>
      <c r="AE294" s="436"/>
      <c r="AF294" s="436"/>
      <c r="AG294" s="436"/>
      <c r="AH294" s="436"/>
      <c r="AI294" s="436"/>
      <c r="AJ294" s="436"/>
      <c r="AK294" s="436"/>
      <c r="AL294" s="436"/>
      <c r="AM294" s="322">
        <f>SUM(Y294:AL294)</f>
        <v>0</v>
      </c>
    </row>
    <row r="295" spans="1:39" outlineLevel="1">
      <c r="B295" s="320" t="s">
        <v>292</v>
      </c>
      <c r="C295" s="317" t="s">
        <v>164</v>
      </c>
      <c r="D295" s="321"/>
      <c r="E295" s="321"/>
      <c r="F295" s="321"/>
      <c r="G295" s="321"/>
      <c r="H295" s="321"/>
      <c r="I295" s="321"/>
      <c r="J295" s="321"/>
      <c r="K295" s="321"/>
      <c r="L295" s="321"/>
      <c r="M295" s="321"/>
      <c r="N295" s="317"/>
      <c r="O295" s="321"/>
      <c r="P295" s="321"/>
      <c r="Q295" s="321"/>
      <c r="R295" s="321"/>
      <c r="S295" s="321"/>
      <c r="T295" s="321"/>
      <c r="U295" s="321"/>
      <c r="V295" s="321"/>
      <c r="W295" s="321"/>
      <c r="X295" s="321"/>
      <c r="Y295" s="437">
        <f t="shared" ref="Y295:AL295" si="80">Y294</f>
        <v>0</v>
      </c>
      <c r="Z295" s="437">
        <f t="shared" si="80"/>
        <v>0</v>
      </c>
      <c r="AA295" s="437">
        <f t="shared" si="80"/>
        <v>0</v>
      </c>
      <c r="AB295" s="437">
        <f t="shared" si="80"/>
        <v>0</v>
      </c>
      <c r="AC295" s="437">
        <f t="shared" si="80"/>
        <v>0</v>
      </c>
      <c r="AD295" s="437">
        <f t="shared" si="80"/>
        <v>0</v>
      </c>
      <c r="AE295" s="437">
        <f t="shared" si="80"/>
        <v>0</v>
      </c>
      <c r="AF295" s="437">
        <f t="shared" si="80"/>
        <v>0</v>
      </c>
      <c r="AG295" s="437">
        <f t="shared" si="80"/>
        <v>0</v>
      </c>
      <c r="AH295" s="437">
        <f t="shared" si="80"/>
        <v>0</v>
      </c>
      <c r="AI295" s="437">
        <f t="shared" si="80"/>
        <v>0</v>
      </c>
      <c r="AJ295" s="437">
        <f t="shared" si="80"/>
        <v>0</v>
      </c>
      <c r="AK295" s="437">
        <f t="shared" si="80"/>
        <v>0</v>
      </c>
      <c r="AL295" s="437">
        <f t="shared" si="80"/>
        <v>0</v>
      </c>
      <c r="AM295" s="332"/>
    </row>
    <row r="296" spans="1:39" outlineLevel="1">
      <c r="B296" s="348"/>
      <c r="C296" s="317"/>
      <c r="D296" s="317"/>
      <c r="E296" s="317"/>
      <c r="F296" s="317"/>
      <c r="G296" s="317"/>
      <c r="H296" s="317"/>
      <c r="I296" s="317"/>
      <c r="J296" s="317"/>
      <c r="K296" s="317"/>
      <c r="L296" s="317"/>
      <c r="M296" s="317"/>
      <c r="N296" s="317"/>
      <c r="O296" s="317"/>
      <c r="P296" s="317"/>
      <c r="Q296" s="317"/>
      <c r="R296" s="317"/>
      <c r="S296" s="317"/>
      <c r="T296" s="317"/>
      <c r="U296" s="317"/>
      <c r="V296" s="317"/>
      <c r="W296" s="317"/>
      <c r="X296" s="317"/>
      <c r="Y296" s="448"/>
      <c r="Z296" s="451"/>
      <c r="AA296" s="451"/>
      <c r="AB296" s="451"/>
      <c r="AC296" s="451"/>
      <c r="AD296" s="451"/>
      <c r="AE296" s="451"/>
      <c r="AF296" s="451"/>
      <c r="AG296" s="451"/>
      <c r="AH296" s="451"/>
      <c r="AI296" s="451"/>
      <c r="AJ296" s="451"/>
      <c r="AK296" s="451"/>
      <c r="AL296" s="451"/>
      <c r="AM296" s="332"/>
    </row>
    <row r="297" spans="1:39" ht="30" outlineLevel="1">
      <c r="A297" s="557">
        <v>24</v>
      </c>
      <c r="B297" s="555" t="s">
        <v>117</v>
      </c>
      <c r="C297" s="317" t="s">
        <v>25</v>
      </c>
      <c r="D297" s="321">
        <v>181241</v>
      </c>
      <c r="E297" s="321">
        <v>181241</v>
      </c>
      <c r="F297" s="321">
        <v>181241</v>
      </c>
      <c r="G297" s="321">
        <v>181241</v>
      </c>
      <c r="H297" s="321">
        <v>181241</v>
      </c>
      <c r="I297" s="321">
        <v>181095</v>
      </c>
      <c r="J297" s="321">
        <v>181095</v>
      </c>
      <c r="K297" s="321">
        <v>181095</v>
      </c>
      <c r="L297" s="321">
        <v>181095</v>
      </c>
      <c r="M297" s="321">
        <v>159165</v>
      </c>
      <c r="N297" s="317"/>
      <c r="O297" s="321">
        <v>26</v>
      </c>
      <c r="P297" s="321">
        <v>26</v>
      </c>
      <c r="Q297" s="321">
        <v>26</v>
      </c>
      <c r="R297" s="321">
        <v>26</v>
      </c>
      <c r="S297" s="321">
        <v>26</v>
      </c>
      <c r="T297" s="321">
        <v>25</v>
      </c>
      <c r="U297" s="321">
        <v>25</v>
      </c>
      <c r="V297" s="321">
        <v>25</v>
      </c>
      <c r="W297" s="321">
        <v>25</v>
      </c>
      <c r="X297" s="321">
        <v>23</v>
      </c>
      <c r="Y297" s="436">
        <v>1</v>
      </c>
      <c r="Z297" s="436"/>
      <c r="AA297" s="436"/>
      <c r="AB297" s="436"/>
      <c r="AC297" s="436"/>
      <c r="AD297" s="436"/>
      <c r="AE297" s="436"/>
      <c r="AF297" s="436"/>
      <c r="AG297" s="436"/>
      <c r="AH297" s="436"/>
      <c r="AI297" s="436"/>
      <c r="AJ297" s="436"/>
      <c r="AK297" s="436"/>
      <c r="AL297" s="436"/>
      <c r="AM297" s="322">
        <f>SUM(Y297:AL297)</f>
        <v>1</v>
      </c>
    </row>
    <row r="298" spans="1:39" outlineLevel="1">
      <c r="B298" s="320" t="s">
        <v>292</v>
      </c>
      <c r="C298" s="317" t="s">
        <v>164</v>
      </c>
      <c r="D298" s="321"/>
      <c r="E298" s="321"/>
      <c r="F298" s="321"/>
      <c r="G298" s="321"/>
      <c r="H298" s="321"/>
      <c r="I298" s="321"/>
      <c r="J298" s="321"/>
      <c r="K298" s="321"/>
      <c r="L298" s="321"/>
      <c r="M298" s="321"/>
      <c r="N298" s="317"/>
      <c r="O298" s="321"/>
      <c r="P298" s="321"/>
      <c r="Q298" s="321"/>
      <c r="R298" s="321"/>
      <c r="S298" s="321"/>
      <c r="T298" s="321"/>
      <c r="U298" s="321"/>
      <c r="V298" s="321"/>
      <c r="W298" s="321"/>
      <c r="X298" s="321"/>
      <c r="Y298" s="437">
        <f t="shared" ref="Y298:AL298" si="81">Y297</f>
        <v>1</v>
      </c>
      <c r="Z298" s="437">
        <f t="shared" si="81"/>
        <v>0</v>
      </c>
      <c r="AA298" s="437">
        <f t="shared" si="81"/>
        <v>0</v>
      </c>
      <c r="AB298" s="437">
        <f t="shared" si="81"/>
        <v>0</v>
      </c>
      <c r="AC298" s="437">
        <f t="shared" si="81"/>
        <v>0</v>
      </c>
      <c r="AD298" s="437">
        <f t="shared" si="81"/>
        <v>0</v>
      </c>
      <c r="AE298" s="437">
        <f t="shared" si="81"/>
        <v>0</v>
      </c>
      <c r="AF298" s="437">
        <f t="shared" si="81"/>
        <v>0</v>
      </c>
      <c r="AG298" s="437">
        <f t="shared" si="81"/>
        <v>0</v>
      </c>
      <c r="AH298" s="437">
        <f t="shared" si="81"/>
        <v>0</v>
      </c>
      <c r="AI298" s="437">
        <f t="shared" si="81"/>
        <v>0</v>
      </c>
      <c r="AJ298" s="437">
        <f t="shared" si="81"/>
        <v>0</v>
      </c>
      <c r="AK298" s="437">
        <f t="shared" si="81"/>
        <v>0</v>
      </c>
      <c r="AL298" s="437">
        <f t="shared" si="81"/>
        <v>0</v>
      </c>
      <c r="AM298" s="332"/>
    </row>
    <row r="299" spans="1:39" outlineLevel="1">
      <c r="B299" s="320"/>
      <c r="C299" s="317"/>
      <c r="D299" s="317"/>
      <c r="E299" s="317"/>
      <c r="F299" s="317"/>
      <c r="G299" s="317"/>
      <c r="H299" s="317"/>
      <c r="I299" s="317"/>
      <c r="J299" s="317"/>
      <c r="K299" s="317"/>
      <c r="L299" s="317"/>
      <c r="M299" s="317"/>
      <c r="N299" s="317"/>
      <c r="O299" s="317"/>
      <c r="P299" s="317"/>
      <c r="Q299" s="317"/>
      <c r="R299" s="317"/>
      <c r="S299" s="317"/>
      <c r="T299" s="317"/>
      <c r="U299" s="317"/>
      <c r="V299" s="317"/>
      <c r="W299" s="317"/>
      <c r="X299" s="317"/>
      <c r="Y299" s="438"/>
      <c r="Z299" s="451"/>
      <c r="AA299" s="451"/>
      <c r="AB299" s="451"/>
      <c r="AC299" s="451"/>
      <c r="AD299" s="451"/>
      <c r="AE299" s="451"/>
      <c r="AF299" s="451"/>
      <c r="AG299" s="451"/>
      <c r="AH299" s="451"/>
      <c r="AI299" s="451"/>
      <c r="AJ299" s="451"/>
      <c r="AK299" s="451"/>
      <c r="AL299" s="451"/>
      <c r="AM299" s="332"/>
    </row>
    <row r="300" spans="1:39" ht="15.75" outlineLevel="1">
      <c r="B300" s="314" t="s">
        <v>513</v>
      </c>
      <c r="C300" s="317"/>
      <c r="D300" s="317"/>
      <c r="E300" s="317"/>
      <c r="F300" s="317"/>
      <c r="G300" s="317"/>
      <c r="H300" s="317"/>
      <c r="I300" s="317"/>
      <c r="J300" s="317"/>
      <c r="K300" s="317"/>
      <c r="L300" s="317"/>
      <c r="M300" s="317"/>
      <c r="N300" s="317"/>
      <c r="O300" s="317"/>
      <c r="P300" s="317"/>
      <c r="Q300" s="317"/>
      <c r="R300" s="317"/>
      <c r="S300" s="317"/>
      <c r="T300" s="317"/>
      <c r="U300" s="317"/>
      <c r="V300" s="317"/>
      <c r="W300" s="317"/>
      <c r="X300" s="317"/>
      <c r="Y300" s="438"/>
      <c r="Z300" s="451"/>
      <c r="AA300" s="451"/>
      <c r="AB300" s="451"/>
      <c r="AC300" s="451"/>
      <c r="AD300" s="451"/>
      <c r="AE300" s="451"/>
      <c r="AF300" s="451"/>
      <c r="AG300" s="451"/>
      <c r="AH300" s="451"/>
      <c r="AI300" s="451"/>
      <c r="AJ300" s="451"/>
      <c r="AK300" s="451"/>
      <c r="AL300" s="451"/>
      <c r="AM300" s="332"/>
    </row>
    <row r="301" spans="1:39" outlineLevel="1">
      <c r="A301" s="557">
        <v>25</v>
      </c>
      <c r="B301" s="555" t="s">
        <v>118</v>
      </c>
      <c r="C301" s="317" t="s">
        <v>25</v>
      </c>
      <c r="D301" s="321">
        <v>210282</v>
      </c>
      <c r="E301" s="321">
        <v>210282</v>
      </c>
      <c r="F301" s="321">
        <v>210282</v>
      </c>
      <c r="G301" s="321">
        <v>210282</v>
      </c>
      <c r="H301" s="321">
        <v>210282</v>
      </c>
      <c r="I301" s="321">
        <v>210282</v>
      </c>
      <c r="J301" s="321">
        <v>210282</v>
      </c>
      <c r="K301" s="321">
        <v>210282</v>
      </c>
      <c r="L301" s="321">
        <v>210282</v>
      </c>
      <c r="M301" s="321">
        <v>210282</v>
      </c>
      <c r="N301" s="321">
        <v>12</v>
      </c>
      <c r="O301" s="321">
        <v>27</v>
      </c>
      <c r="P301" s="321">
        <v>27</v>
      </c>
      <c r="Q301" s="321">
        <v>27</v>
      </c>
      <c r="R301" s="321">
        <v>27</v>
      </c>
      <c r="S301" s="321">
        <v>27</v>
      </c>
      <c r="T301" s="321">
        <v>27</v>
      </c>
      <c r="U301" s="321">
        <v>27</v>
      </c>
      <c r="V301" s="321">
        <v>27</v>
      </c>
      <c r="W301" s="321">
        <v>27</v>
      </c>
      <c r="X301" s="321">
        <v>27</v>
      </c>
      <c r="Y301" s="452"/>
      <c r="Z301" s="436">
        <v>0.1633</v>
      </c>
      <c r="AA301" s="436">
        <v>0.71430000000000005</v>
      </c>
      <c r="AB301" s="436">
        <v>0.10199999999999999</v>
      </c>
      <c r="AC301" s="436">
        <v>2.0400000000000001E-2</v>
      </c>
      <c r="AD301" s="436"/>
      <c r="AE301" s="436"/>
      <c r="AF301" s="436"/>
      <c r="AG301" s="441"/>
      <c r="AH301" s="441"/>
      <c r="AI301" s="441"/>
      <c r="AJ301" s="441"/>
      <c r="AK301" s="441"/>
      <c r="AL301" s="441"/>
      <c r="AM301" s="322">
        <f>SUM(Y301:AL301)</f>
        <v>1</v>
      </c>
    </row>
    <row r="302" spans="1:39" outlineLevel="1">
      <c r="B302" s="320" t="s">
        <v>292</v>
      </c>
      <c r="C302" s="317" t="s">
        <v>164</v>
      </c>
      <c r="D302" s="321">
        <v>275995.45133448404</v>
      </c>
      <c r="E302" s="321">
        <v>275995.45133448404</v>
      </c>
      <c r="F302" s="321">
        <v>275995.45133448404</v>
      </c>
      <c r="G302" s="321"/>
      <c r="H302" s="321"/>
      <c r="I302" s="321"/>
      <c r="J302" s="321"/>
      <c r="K302" s="321"/>
      <c r="L302" s="321"/>
      <c r="M302" s="321"/>
      <c r="N302" s="321">
        <v>12</v>
      </c>
      <c r="O302" s="321">
        <v>36.014679107903447</v>
      </c>
      <c r="P302" s="321">
        <v>36.014679107903447</v>
      </c>
      <c r="Q302" s="321">
        <v>36.014679107903447</v>
      </c>
      <c r="R302" s="321"/>
      <c r="S302" s="321"/>
      <c r="T302" s="321"/>
      <c r="U302" s="321"/>
      <c r="V302" s="321"/>
      <c r="W302" s="321"/>
      <c r="X302" s="321"/>
      <c r="Y302" s="437">
        <f t="shared" ref="Y302:AL302" si="82">Y301</f>
        <v>0</v>
      </c>
      <c r="Z302" s="437">
        <f t="shared" si="82"/>
        <v>0.1633</v>
      </c>
      <c r="AA302" s="437">
        <f t="shared" si="82"/>
        <v>0.71430000000000005</v>
      </c>
      <c r="AB302" s="437">
        <f t="shared" si="82"/>
        <v>0.10199999999999999</v>
      </c>
      <c r="AC302" s="437">
        <f t="shared" si="82"/>
        <v>2.0400000000000001E-2</v>
      </c>
      <c r="AD302" s="437">
        <f t="shared" si="82"/>
        <v>0</v>
      </c>
      <c r="AE302" s="437">
        <f t="shared" si="82"/>
        <v>0</v>
      </c>
      <c r="AF302" s="437">
        <f t="shared" si="82"/>
        <v>0</v>
      </c>
      <c r="AG302" s="437">
        <f t="shared" si="82"/>
        <v>0</v>
      </c>
      <c r="AH302" s="437">
        <f t="shared" si="82"/>
        <v>0</v>
      </c>
      <c r="AI302" s="437">
        <f t="shared" si="82"/>
        <v>0</v>
      </c>
      <c r="AJ302" s="437">
        <f t="shared" si="82"/>
        <v>0</v>
      </c>
      <c r="AK302" s="437">
        <f t="shared" si="82"/>
        <v>0</v>
      </c>
      <c r="AL302" s="437">
        <f t="shared" si="82"/>
        <v>0</v>
      </c>
      <c r="AM302" s="332"/>
    </row>
    <row r="303" spans="1:39" outlineLevel="1">
      <c r="B303" s="320"/>
      <c r="C303" s="317"/>
      <c r="D303" s="317"/>
      <c r="E303" s="317"/>
      <c r="F303" s="317"/>
      <c r="G303" s="317"/>
      <c r="H303" s="317"/>
      <c r="I303" s="317"/>
      <c r="J303" s="317"/>
      <c r="K303" s="317"/>
      <c r="L303" s="317"/>
      <c r="M303" s="317"/>
      <c r="N303" s="317"/>
      <c r="O303" s="317"/>
      <c r="P303" s="317"/>
      <c r="Q303" s="317"/>
      <c r="R303" s="317"/>
      <c r="S303" s="317"/>
      <c r="T303" s="317"/>
      <c r="U303" s="317"/>
      <c r="V303" s="317"/>
      <c r="W303" s="317"/>
      <c r="X303" s="317"/>
      <c r="Y303" s="438"/>
      <c r="Z303" s="451"/>
      <c r="AA303" s="451"/>
      <c r="AB303" s="451"/>
      <c r="AC303" s="451"/>
      <c r="AD303" s="451"/>
      <c r="AE303" s="451"/>
      <c r="AF303" s="451"/>
      <c r="AG303" s="451"/>
      <c r="AH303" s="451"/>
      <c r="AI303" s="451"/>
      <c r="AJ303" s="451"/>
      <c r="AK303" s="451"/>
      <c r="AL303" s="451"/>
      <c r="AM303" s="332"/>
    </row>
    <row r="304" spans="1:39" outlineLevel="1">
      <c r="A304" s="557">
        <v>26</v>
      </c>
      <c r="B304" s="555" t="s">
        <v>119</v>
      </c>
      <c r="C304" s="317" t="s">
        <v>25</v>
      </c>
      <c r="D304" s="321">
        <v>3976883</v>
      </c>
      <c r="E304" s="321">
        <v>3812817</v>
      </c>
      <c r="F304" s="321">
        <v>3812817</v>
      </c>
      <c r="G304" s="321">
        <v>3812817</v>
      </c>
      <c r="H304" s="321">
        <v>3812817</v>
      </c>
      <c r="I304" s="321">
        <v>3812817</v>
      </c>
      <c r="J304" s="321">
        <v>3812817</v>
      </c>
      <c r="K304" s="321">
        <v>3812817</v>
      </c>
      <c r="L304" s="321">
        <v>3812817</v>
      </c>
      <c r="M304" s="321">
        <v>3812817</v>
      </c>
      <c r="N304" s="321">
        <v>12</v>
      </c>
      <c r="O304" s="321">
        <v>533</v>
      </c>
      <c r="P304" s="321">
        <v>510</v>
      </c>
      <c r="Q304" s="321">
        <v>510</v>
      </c>
      <c r="R304" s="321">
        <v>510</v>
      </c>
      <c r="S304" s="321">
        <v>510</v>
      </c>
      <c r="T304" s="321">
        <v>510</v>
      </c>
      <c r="U304" s="321">
        <v>510</v>
      </c>
      <c r="V304" s="321">
        <v>510</v>
      </c>
      <c r="W304" s="321">
        <v>510</v>
      </c>
      <c r="X304" s="321">
        <v>510</v>
      </c>
      <c r="Y304" s="452"/>
      <c r="Z304" s="436">
        <v>8.5699999999999998E-2</v>
      </c>
      <c r="AA304" s="436">
        <v>0.38890000000000002</v>
      </c>
      <c r="AB304" s="436">
        <v>0.50460000000000005</v>
      </c>
      <c r="AC304" s="436">
        <v>2.0799999999999999E-2</v>
      </c>
      <c r="AD304" s="436"/>
      <c r="AE304" s="436"/>
      <c r="AF304" s="436"/>
      <c r="AG304" s="441"/>
      <c r="AH304" s="441"/>
      <c r="AI304" s="441"/>
      <c r="AJ304" s="441"/>
      <c r="AK304" s="441"/>
      <c r="AL304" s="441"/>
      <c r="AM304" s="322">
        <f>SUM(Y304:AL304)</f>
        <v>1</v>
      </c>
    </row>
    <row r="305" spans="1:39" outlineLevel="1">
      <c r="B305" s="320" t="s">
        <v>292</v>
      </c>
      <c r="C305" s="317" t="s">
        <v>164</v>
      </c>
      <c r="D305" s="321">
        <v>1495337.714829199</v>
      </c>
      <c r="E305" s="321">
        <v>2041497.1</v>
      </c>
      <c r="F305" s="321">
        <v>2062924.2684453968</v>
      </c>
      <c r="G305" s="321"/>
      <c r="H305" s="321"/>
      <c r="I305" s="321"/>
      <c r="J305" s="321"/>
      <c r="K305" s="321"/>
      <c r="L305" s="321"/>
      <c r="M305" s="321"/>
      <c r="N305" s="321">
        <v>12</v>
      </c>
      <c r="O305" s="321">
        <v>257.53590301476061</v>
      </c>
      <c r="P305" s="321">
        <v>355.56</v>
      </c>
      <c r="Q305" s="321">
        <v>360.43</v>
      </c>
      <c r="R305" s="321"/>
      <c r="S305" s="321"/>
      <c r="T305" s="321"/>
      <c r="U305" s="321"/>
      <c r="V305" s="321"/>
      <c r="W305" s="321"/>
      <c r="X305" s="321"/>
      <c r="Y305" s="437">
        <f t="shared" ref="Y305:AL305" si="83">Y304</f>
        <v>0</v>
      </c>
      <c r="Z305" s="437">
        <f t="shared" si="83"/>
        <v>8.5699999999999998E-2</v>
      </c>
      <c r="AA305" s="437">
        <f t="shared" si="83"/>
        <v>0.38890000000000002</v>
      </c>
      <c r="AB305" s="437">
        <f t="shared" si="83"/>
        <v>0.50460000000000005</v>
      </c>
      <c r="AC305" s="437">
        <f t="shared" si="83"/>
        <v>2.0799999999999999E-2</v>
      </c>
      <c r="AD305" s="437">
        <f t="shared" si="83"/>
        <v>0</v>
      </c>
      <c r="AE305" s="437">
        <f t="shared" si="83"/>
        <v>0</v>
      </c>
      <c r="AF305" s="437">
        <f t="shared" si="83"/>
        <v>0</v>
      </c>
      <c r="AG305" s="437">
        <f t="shared" si="83"/>
        <v>0</v>
      </c>
      <c r="AH305" s="437">
        <f t="shared" si="83"/>
        <v>0</v>
      </c>
      <c r="AI305" s="437">
        <f t="shared" si="83"/>
        <v>0</v>
      </c>
      <c r="AJ305" s="437">
        <f t="shared" si="83"/>
        <v>0</v>
      </c>
      <c r="AK305" s="437">
        <f t="shared" si="83"/>
        <v>0</v>
      </c>
      <c r="AL305" s="437">
        <f t="shared" si="83"/>
        <v>0</v>
      </c>
      <c r="AM305" s="332"/>
    </row>
    <row r="306" spans="1:39" outlineLevel="1">
      <c r="B306" s="320"/>
      <c r="C306" s="317"/>
      <c r="D306" s="317"/>
      <c r="E306" s="317"/>
      <c r="F306" s="317"/>
      <c r="G306" s="317"/>
      <c r="H306" s="317"/>
      <c r="I306" s="317"/>
      <c r="J306" s="317"/>
      <c r="K306" s="317"/>
      <c r="L306" s="317"/>
      <c r="M306" s="317"/>
      <c r="N306" s="317"/>
      <c r="O306" s="317"/>
      <c r="P306" s="317"/>
      <c r="Q306" s="317"/>
      <c r="R306" s="317"/>
      <c r="S306" s="317"/>
      <c r="T306" s="317"/>
      <c r="U306" s="317"/>
      <c r="V306" s="317"/>
      <c r="W306" s="317"/>
      <c r="X306" s="317"/>
      <c r="Y306" s="438"/>
      <c r="Z306" s="451"/>
      <c r="AA306" s="451"/>
      <c r="AB306" s="451"/>
      <c r="AC306" s="451"/>
      <c r="AD306" s="451"/>
      <c r="AE306" s="451"/>
      <c r="AF306" s="451"/>
      <c r="AG306" s="451"/>
      <c r="AH306" s="451"/>
      <c r="AI306" s="451"/>
      <c r="AJ306" s="451"/>
      <c r="AK306" s="451"/>
      <c r="AL306" s="451"/>
      <c r="AM306" s="332"/>
    </row>
    <row r="307" spans="1:39" outlineLevel="1">
      <c r="A307" s="557">
        <v>27</v>
      </c>
      <c r="B307" s="555" t="s">
        <v>738</v>
      </c>
      <c r="C307" s="317" t="s">
        <v>25</v>
      </c>
      <c r="D307" s="321">
        <v>27704772</v>
      </c>
      <c r="E307" s="321">
        <v>27558928</v>
      </c>
      <c r="F307" s="321">
        <v>27558928</v>
      </c>
      <c r="G307" s="321">
        <v>27558928</v>
      </c>
      <c r="H307" s="321">
        <v>27558928</v>
      </c>
      <c r="I307" s="321">
        <v>27558928</v>
      </c>
      <c r="J307" s="321">
        <v>27558928</v>
      </c>
      <c r="K307" s="321">
        <v>27558928</v>
      </c>
      <c r="L307" s="321">
        <v>26593418</v>
      </c>
      <c r="M307" s="321">
        <v>26593418</v>
      </c>
      <c r="N307" s="321">
        <v>12</v>
      </c>
      <c r="O307" s="321">
        <v>4244</v>
      </c>
      <c r="P307" s="321">
        <v>4197</v>
      </c>
      <c r="Q307" s="321">
        <v>4197</v>
      </c>
      <c r="R307" s="321">
        <v>4197</v>
      </c>
      <c r="S307" s="321">
        <v>4197</v>
      </c>
      <c r="T307" s="321">
        <v>4197</v>
      </c>
      <c r="U307" s="321">
        <v>4197</v>
      </c>
      <c r="V307" s="321">
        <v>4197</v>
      </c>
      <c r="W307" s="321">
        <v>3990</v>
      </c>
      <c r="X307" s="321">
        <v>3990</v>
      </c>
      <c r="Y307" s="452"/>
      <c r="Z307" s="436">
        <v>8.5599999999999996E-2</v>
      </c>
      <c r="AA307" s="436">
        <v>0.38819999999999999</v>
      </c>
      <c r="AB307" s="436">
        <v>0.50539999999999996</v>
      </c>
      <c r="AC307" s="436">
        <v>2.0799999999999999E-2</v>
      </c>
      <c r="AD307" s="436"/>
      <c r="AE307" s="436"/>
      <c r="AF307" s="436"/>
      <c r="AG307" s="441"/>
      <c r="AH307" s="441"/>
      <c r="AI307" s="441"/>
      <c r="AJ307" s="441"/>
      <c r="AK307" s="441"/>
      <c r="AL307" s="441"/>
      <c r="AM307" s="322">
        <f>SUM(Y307:AL307)</f>
        <v>1</v>
      </c>
    </row>
    <row r="308" spans="1:39" outlineLevel="1">
      <c r="B308" s="320" t="s">
        <v>292</v>
      </c>
      <c r="C308" s="317" t="s">
        <v>164</v>
      </c>
      <c r="D308" s="321">
        <v>18258597.193829793</v>
      </c>
      <c r="E308" s="321">
        <v>18404440.544334736</v>
      </c>
      <c r="F308" s="321">
        <v>18469814.547751416</v>
      </c>
      <c r="G308" s="321"/>
      <c r="H308" s="321"/>
      <c r="I308" s="321"/>
      <c r="J308" s="321"/>
      <c r="K308" s="321"/>
      <c r="L308" s="321"/>
      <c r="M308" s="321"/>
      <c r="N308" s="321">
        <v>12</v>
      </c>
      <c r="O308" s="321">
        <v>2874.0183924346848</v>
      </c>
      <c r="P308" s="321">
        <v>2920.8167670967296</v>
      </c>
      <c r="Q308" s="321">
        <v>2937.7499999999995</v>
      </c>
      <c r="R308" s="321"/>
      <c r="S308" s="321"/>
      <c r="T308" s="321"/>
      <c r="U308" s="321"/>
      <c r="V308" s="321"/>
      <c r="W308" s="321"/>
      <c r="X308" s="321"/>
      <c r="Y308" s="437">
        <f t="shared" ref="Y308:AL308" si="84">Y307</f>
        <v>0</v>
      </c>
      <c r="Z308" s="437">
        <f t="shared" si="84"/>
        <v>8.5599999999999996E-2</v>
      </c>
      <c r="AA308" s="437">
        <f t="shared" si="84"/>
        <v>0.38819999999999999</v>
      </c>
      <c r="AB308" s="437">
        <f t="shared" si="84"/>
        <v>0.50539999999999996</v>
      </c>
      <c r="AC308" s="437">
        <f t="shared" si="84"/>
        <v>2.0799999999999999E-2</v>
      </c>
      <c r="AD308" s="437">
        <f t="shared" si="84"/>
        <v>0</v>
      </c>
      <c r="AE308" s="437">
        <f t="shared" si="84"/>
        <v>0</v>
      </c>
      <c r="AF308" s="437">
        <f t="shared" si="84"/>
        <v>0</v>
      </c>
      <c r="AG308" s="437">
        <f t="shared" si="84"/>
        <v>0</v>
      </c>
      <c r="AH308" s="437">
        <f t="shared" si="84"/>
        <v>0</v>
      </c>
      <c r="AI308" s="437">
        <f t="shared" si="84"/>
        <v>0</v>
      </c>
      <c r="AJ308" s="437">
        <f t="shared" si="84"/>
        <v>0</v>
      </c>
      <c r="AK308" s="437">
        <f t="shared" si="84"/>
        <v>0</v>
      </c>
      <c r="AL308" s="437">
        <f t="shared" si="84"/>
        <v>0</v>
      </c>
      <c r="AM308" s="332"/>
    </row>
    <row r="309" spans="1:39" outlineLevel="1">
      <c r="B309" s="320"/>
      <c r="C309" s="317"/>
      <c r="D309" s="317"/>
      <c r="E309" s="317"/>
      <c r="F309" s="317"/>
      <c r="G309" s="317"/>
      <c r="H309" s="317"/>
      <c r="I309" s="317"/>
      <c r="J309" s="317"/>
      <c r="K309" s="317"/>
      <c r="L309" s="317"/>
      <c r="M309" s="317"/>
      <c r="N309" s="317"/>
      <c r="O309" s="317"/>
      <c r="P309" s="317"/>
      <c r="Q309" s="317"/>
      <c r="R309" s="317"/>
      <c r="S309" s="317"/>
      <c r="T309" s="317"/>
      <c r="U309" s="317"/>
      <c r="V309" s="317"/>
      <c r="W309" s="317"/>
      <c r="X309" s="317"/>
      <c r="Y309" s="438"/>
      <c r="Z309" s="451"/>
      <c r="AA309" s="451"/>
      <c r="AB309" s="451"/>
      <c r="AC309" s="451"/>
      <c r="AD309" s="451"/>
      <c r="AE309" s="451"/>
      <c r="AF309" s="451"/>
      <c r="AG309" s="451"/>
      <c r="AH309" s="451"/>
      <c r="AI309" s="451"/>
      <c r="AJ309" s="451"/>
      <c r="AK309" s="451"/>
      <c r="AL309" s="451"/>
      <c r="AM309" s="332"/>
    </row>
    <row r="310" spans="1:39" ht="30" outlineLevel="1">
      <c r="B310" s="555" t="s">
        <v>753</v>
      </c>
      <c r="C310" s="317" t="s">
        <v>25</v>
      </c>
      <c r="D310" s="321">
        <v>13378448</v>
      </c>
      <c r="E310" s="321">
        <v>13378448</v>
      </c>
      <c r="F310" s="321">
        <v>13378448</v>
      </c>
      <c r="G310" s="321">
        <v>13378448</v>
      </c>
      <c r="H310" s="321">
        <v>13378448</v>
      </c>
      <c r="I310" s="321">
        <v>13378448</v>
      </c>
      <c r="J310" s="321">
        <v>13378448</v>
      </c>
      <c r="K310" s="321">
        <v>13378448</v>
      </c>
      <c r="L310" s="321">
        <v>10905303</v>
      </c>
      <c r="M310" s="321">
        <v>10905303</v>
      </c>
      <c r="N310" s="321">
        <v>12</v>
      </c>
      <c r="O310" s="321"/>
      <c r="P310" s="321"/>
      <c r="Q310" s="321"/>
      <c r="R310" s="321"/>
      <c r="S310" s="321"/>
      <c r="T310" s="321"/>
      <c r="U310" s="321"/>
      <c r="V310" s="321"/>
      <c r="W310" s="321"/>
      <c r="X310" s="321"/>
      <c r="Y310" s="452"/>
      <c r="Z310" s="436"/>
      <c r="AA310" s="436"/>
      <c r="AB310" s="436"/>
      <c r="AC310" s="436"/>
      <c r="AD310" s="436">
        <v>1</v>
      </c>
      <c r="AE310" s="436"/>
      <c r="AF310" s="436"/>
      <c r="AG310" s="441"/>
      <c r="AH310" s="441"/>
      <c r="AI310" s="441"/>
      <c r="AJ310" s="441"/>
      <c r="AK310" s="441"/>
      <c r="AL310" s="441"/>
      <c r="AM310" s="322">
        <f>SUM(Y310:AL310)</f>
        <v>1</v>
      </c>
    </row>
    <row r="311" spans="1:39" outlineLevel="1">
      <c r="B311" s="320" t="s">
        <v>292</v>
      </c>
      <c r="C311" s="317" t="s">
        <v>164</v>
      </c>
      <c r="D311" s="321"/>
      <c r="E311" s="321"/>
      <c r="F311" s="321"/>
      <c r="G311" s="321"/>
      <c r="H311" s="321"/>
      <c r="I311" s="321"/>
      <c r="J311" s="321"/>
      <c r="K311" s="321"/>
      <c r="L311" s="321"/>
      <c r="M311" s="321"/>
      <c r="N311" s="321">
        <v>12</v>
      </c>
      <c r="O311" s="321"/>
      <c r="P311" s="321"/>
      <c r="Q311" s="321"/>
      <c r="R311" s="321"/>
      <c r="S311" s="321"/>
      <c r="T311" s="321"/>
      <c r="U311" s="321"/>
      <c r="V311" s="321"/>
      <c r="W311" s="321"/>
      <c r="X311" s="321"/>
      <c r="Y311" s="437">
        <f>Y310</f>
        <v>0</v>
      </c>
      <c r="Z311" s="437">
        <f t="shared" ref="Z311:AL311" si="85">Z310</f>
        <v>0</v>
      </c>
      <c r="AA311" s="437">
        <f t="shared" si="85"/>
        <v>0</v>
      </c>
      <c r="AB311" s="437">
        <f t="shared" si="85"/>
        <v>0</v>
      </c>
      <c r="AC311" s="437">
        <f t="shared" si="85"/>
        <v>0</v>
      </c>
      <c r="AD311" s="437">
        <f t="shared" si="85"/>
        <v>1</v>
      </c>
      <c r="AE311" s="437">
        <f t="shared" si="85"/>
        <v>0</v>
      </c>
      <c r="AF311" s="437">
        <f t="shared" si="85"/>
        <v>0</v>
      </c>
      <c r="AG311" s="437">
        <f t="shared" si="85"/>
        <v>0</v>
      </c>
      <c r="AH311" s="437">
        <f t="shared" si="85"/>
        <v>0</v>
      </c>
      <c r="AI311" s="437">
        <f t="shared" si="85"/>
        <v>0</v>
      </c>
      <c r="AJ311" s="437">
        <f t="shared" si="85"/>
        <v>0</v>
      </c>
      <c r="AK311" s="437">
        <f t="shared" si="85"/>
        <v>0</v>
      </c>
      <c r="AL311" s="437">
        <f t="shared" si="85"/>
        <v>0</v>
      </c>
      <c r="AM311" s="332"/>
    </row>
    <row r="312" spans="1:39" outlineLevel="1">
      <c r="B312" s="320"/>
      <c r="C312" s="317"/>
      <c r="D312" s="317"/>
      <c r="E312" s="317"/>
      <c r="F312" s="317"/>
      <c r="G312" s="317"/>
      <c r="H312" s="317"/>
      <c r="I312" s="317"/>
      <c r="J312" s="317"/>
      <c r="K312" s="317"/>
      <c r="L312" s="317"/>
      <c r="M312" s="317"/>
      <c r="N312" s="317"/>
      <c r="O312" s="317"/>
      <c r="P312" s="317"/>
      <c r="Q312" s="317"/>
      <c r="R312" s="317"/>
      <c r="S312" s="317"/>
      <c r="T312" s="317"/>
      <c r="U312" s="317"/>
      <c r="V312" s="317"/>
      <c r="W312" s="317"/>
      <c r="X312" s="317"/>
      <c r="Y312" s="438"/>
      <c r="Z312" s="451"/>
      <c r="AA312" s="451"/>
      <c r="AB312" s="451"/>
      <c r="AC312" s="451"/>
      <c r="AD312" s="451"/>
      <c r="AE312" s="451"/>
      <c r="AF312" s="451"/>
      <c r="AG312" s="451"/>
      <c r="AH312" s="451"/>
      <c r="AI312" s="451"/>
      <c r="AJ312" s="451"/>
      <c r="AK312" s="451"/>
      <c r="AL312" s="451"/>
      <c r="AM312" s="332"/>
    </row>
    <row r="313" spans="1:39" ht="30" outlineLevel="1">
      <c r="A313" s="557">
        <v>28</v>
      </c>
      <c r="B313" s="555" t="s">
        <v>121</v>
      </c>
      <c r="C313" s="317" t="s">
        <v>25</v>
      </c>
      <c r="D313" s="321">
        <v>82648</v>
      </c>
      <c r="E313" s="321">
        <v>82648</v>
      </c>
      <c r="F313" s="321">
        <v>82648</v>
      </c>
      <c r="G313" s="321">
        <v>82648</v>
      </c>
      <c r="H313" s="321">
        <v>82648</v>
      </c>
      <c r="I313" s="321">
        <v>82648</v>
      </c>
      <c r="J313" s="321">
        <v>82648</v>
      </c>
      <c r="K313" s="321">
        <v>82648</v>
      </c>
      <c r="L313" s="321">
        <v>82648</v>
      </c>
      <c r="M313" s="321">
        <v>82648</v>
      </c>
      <c r="N313" s="321">
        <v>12</v>
      </c>
      <c r="O313" s="321">
        <v>15</v>
      </c>
      <c r="P313" s="321">
        <v>15</v>
      </c>
      <c r="Q313" s="321">
        <v>15</v>
      </c>
      <c r="R313" s="321">
        <v>15</v>
      </c>
      <c r="S313" s="321">
        <v>15</v>
      </c>
      <c r="T313" s="321">
        <v>15</v>
      </c>
      <c r="U313" s="321">
        <v>15</v>
      </c>
      <c r="V313" s="321">
        <v>15</v>
      </c>
      <c r="W313" s="321">
        <v>15</v>
      </c>
      <c r="X313" s="321">
        <v>15</v>
      </c>
      <c r="Y313" s="452"/>
      <c r="Z313" s="436">
        <v>3.3000000000000002E-2</v>
      </c>
      <c r="AA313" s="436">
        <v>5.8599999999999999E-2</v>
      </c>
      <c r="AB313" s="436">
        <v>0.90839999999999999</v>
      </c>
      <c r="AC313" s="436"/>
      <c r="AD313" s="436"/>
      <c r="AE313" s="436"/>
      <c r="AF313" s="436"/>
      <c r="AG313" s="441"/>
      <c r="AH313" s="441"/>
      <c r="AI313" s="441"/>
      <c r="AJ313" s="441"/>
      <c r="AK313" s="441"/>
      <c r="AL313" s="441"/>
      <c r="AM313" s="322">
        <f>SUM(Y313:AL313)</f>
        <v>1</v>
      </c>
    </row>
    <row r="314" spans="1:39" outlineLevel="1">
      <c r="B314" s="320" t="s">
        <v>292</v>
      </c>
      <c r="C314" s="317" t="s">
        <v>164</v>
      </c>
      <c r="D314" s="321"/>
      <c r="E314" s="321"/>
      <c r="F314" s="321"/>
      <c r="G314" s="321"/>
      <c r="H314" s="321"/>
      <c r="I314" s="321"/>
      <c r="J314" s="321"/>
      <c r="K314" s="321"/>
      <c r="L314" s="321"/>
      <c r="M314" s="321"/>
      <c r="N314" s="321">
        <v>12</v>
      </c>
      <c r="O314" s="321"/>
      <c r="P314" s="321"/>
      <c r="Q314" s="321"/>
      <c r="R314" s="321"/>
      <c r="S314" s="321"/>
      <c r="T314" s="321"/>
      <c r="U314" s="321"/>
      <c r="V314" s="321"/>
      <c r="W314" s="321"/>
      <c r="X314" s="321"/>
      <c r="Y314" s="437">
        <f t="shared" ref="Y314:AL314" si="86">Y313</f>
        <v>0</v>
      </c>
      <c r="Z314" s="437">
        <f t="shared" si="86"/>
        <v>3.3000000000000002E-2</v>
      </c>
      <c r="AA314" s="437">
        <f t="shared" si="86"/>
        <v>5.8599999999999999E-2</v>
      </c>
      <c r="AB314" s="437">
        <f t="shared" si="86"/>
        <v>0.90839999999999999</v>
      </c>
      <c r="AC314" s="437">
        <f t="shared" si="86"/>
        <v>0</v>
      </c>
      <c r="AD314" s="437">
        <f t="shared" si="86"/>
        <v>0</v>
      </c>
      <c r="AE314" s="437">
        <f t="shared" si="86"/>
        <v>0</v>
      </c>
      <c r="AF314" s="437">
        <f t="shared" si="86"/>
        <v>0</v>
      </c>
      <c r="AG314" s="437">
        <f t="shared" si="86"/>
        <v>0</v>
      </c>
      <c r="AH314" s="437">
        <f t="shared" si="86"/>
        <v>0</v>
      </c>
      <c r="AI314" s="437">
        <f t="shared" si="86"/>
        <v>0</v>
      </c>
      <c r="AJ314" s="437">
        <f t="shared" si="86"/>
        <v>0</v>
      </c>
      <c r="AK314" s="437">
        <f t="shared" si="86"/>
        <v>0</v>
      </c>
      <c r="AL314" s="437">
        <f t="shared" si="86"/>
        <v>0</v>
      </c>
      <c r="AM314" s="332"/>
    </row>
    <row r="315" spans="1:39" outlineLevel="1">
      <c r="B315" s="320"/>
      <c r="C315" s="317"/>
      <c r="D315" s="317"/>
      <c r="E315" s="317"/>
      <c r="F315" s="317"/>
      <c r="G315" s="317"/>
      <c r="H315" s="317"/>
      <c r="I315" s="317"/>
      <c r="J315" s="317"/>
      <c r="K315" s="317"/>
      <c r="L315" s="317"/>
      <c r="M315" s="317"/>
      <c r="N315" s="317"/>
      <c r="O315" s="317"/>
      <c r="P315" s="317"/>
      <c r="Q315" s="317"/>
      <c r="R315" s="317"/>
      <c r="S315" s="317"/>
      <c r="T315" s="317"/>
      <c r="U315" s="317"/>
      <c r="V315" s="317"/>
      <c r="W315" s="317"/>
      <c r="X315" s="317"/>
      <c r="Y315" s="438"/>
      <c r="Z315" s="451"/>
      <c r="AA315" s="451"/>
      <c r="AB315" s="451"/>
      <c r="AC315" s="451"/>
      <c r="AD315" s="451"/>
      <c r="AE315" s="451"/>
      <c r="AF315" s="451"/>
      <c r="AG315" s="451"/>
      <c r="AH315" s="451"/>
      <c r="AI315" s="451"/>
      <c r="AJ315" s="451"/>
      <c r="AK315" s="451"/>
      <c r="AL315" s="451"/>
      <c r="AM315" s="332"/>
    </row>
    <row r="316" spans="1:39" ht="30" outlineLevel="1">
      <c r="A316" s="557">
        <v>29</v>
      </c>
      <c r="B316" s="555" t="s">
        <v>122</v>
      </c>
      <c r="C316" s="317" t="s">
        <v>25</v>
      </c>
      <c r="D316" s="321"/>
      <c r="E316" s="321"/>
      <c r="F316" s="321"/>
      <c r="G316" s="321"/>
      <c r="H316" s="321"/>
      <c r="I316" s="321"/>
      <c r="J316" s="321"/>
      <c r="K316" s="321"/>
      <c r="L316" s="321"/>
      <c r="M316" s="321"/>
      <c r="N316" s="321">
        <v>3</v>
      </c>
      <c r="O316" s="321"/>
      <c r="P316" s="321"/>
      <c r="Q316" s="321"/>
      <c r="R316" s="321"/>
      <c r="S316" s="321"/>
      <c r="T316" s="321"/>
      <c r="U316" s="321"/>
      <c r="V316" s="321"/>
      <c r="W316" s="321"/>
      <c r="X316" s="321"/>
      <c r="Y316" s="452"/>
      <c r="Z316" s="436"/>
      <c r="AA316" s="436"/>
      <c r="AB316" s="436"/>
      <c r="AC316" s="436"/>
      <c r="AD316" s="436"/>
      <c r="AE316" s="436"/>
      <c r="AF316" s="436"/>
      <c r="AG316" s="441"/>
      <c r="AH316" s="441"/>
      <c r="AI316" s="441"/>
      <c r="AJ316" s="441"/>
      <c r="AK316" s="441"/>
      <c r="AL316" s="441"/>
      <c r="AM316" s="322">
        <f>SUM(Y316:AL316)</f>
        <v>0</v>
      </c>
    </row>
    <row r="317" spans="1:39" outlineLevel="1">
      <c r="B317" s="320" t="s">
        <v>292</v>
      </c>
      <c r="C317" s="317" t="s">
        <v>164</v>
      </c>
      <c r="D317" s="321"/>
      <c r="E317" s="321"/>
      <c r="F317" s="321"/>
      <c r="G317" s="321"/>
      <c r="H317" s="321"/>
      <c r="I317" s="321"/>
      <c r="J317" s="321"/>
      <c r="K317" s="321"/>
      <c r="L317" s="321"/>
      <c r="M317" s="321"/>
      <c r="N317" s="321">
        <v>3</v>
      </c>
      <c r="O317" s="321"/>
      <c r="P317" s="321"/>
      <c r="Q317" s="321"/>
      <c r="R317" s="321"/>
      <c r="S317" s="321"/>
      <c r="T317" s="321"/>
      <c r="U317" s="321"/>
      <c r="V317" s="321"/>
      <c r="W317" s="321"/>
      <c r="X317" s="321"/>
      <c r="Y317" s="437">
        <f t="shared" ref="Y317:AL317" si="87">Y316</f>
        <v>0</v>
      </c>
      <c r="Z317" s="437">
        <f t="shared" si="87"/>
        <v>0</v>
      </c>
      <c r="AA317" s="437">
        <f t="shared" si="87"/>
        <v>0</v>
      </c>
      <c r="AB317" s="437">
        <f t="shared" si="87"/>
        <v>0</v>
      </c>
      <c r="AC317" s="437">
        <f t="shared" si="87"/>
        <v>0</v>
      </c>
      <c r="AD317" s="437">
        <f t="shared" si="87"/>
        <v>0</v>
      </c>
      <c r="AE317" s="437">
        <f t="shared" si="87"/>
        <v>0</v>
      </c>
      <c r="AF317" s="437">
        <f t="shared" si="87"/>
        <v>0</v>
      </c>
      <c r="AG317" s="437">
        <f t="shared" si="87"/>
        <v>0</v>
      </c>
      <c r="AH317" s="437">
        <f t="shared" si="87"/>
        <v>0</v>
      </c>
      <c r="AI317" s="437">
        <f t="shared" si="87"/>
        <v>0</v>
      </c>
      <c r="AJ317" s="437">
        <f t="shared" si="87"/>
        <v>0</v>
      </c>
      <c r="AK317" s="437">
        <f t="shared" si="87"/>
        <v>0</v>
      </c>
      <c r="AL317" s="437">
        <f t="shared" si="87"/>
        <v>0</v>
      </c>
      <c r="AM317" s="332"/>
    </row>
    <row r="318" spans="1:39" outlineLevel="1">
      <c r="B318" s="320"/>
      <c r="C318" s="317"/>
      <c r="D318" s="317"/>
      <c r="E318" s="317"/>
      <c r="F318" s="317"/>
      <c r="G318" s="317"/>
      <c r="H318" s="317"/>
      <c r="I318" s="317"/>
      <c r="J318" s="317"/>
      <c r="K318" s="317"/>
      <c r="L318" s="317"/>
      <c r="M318" s="317"/>
      <c r="N318" s="317"/>
      <c r="O318" s="317"/>
      <c r="P318" s="317"/>
      <c r="Q318" s="317"/>
      <c r="R318" s="317"/>
      <c r="S318" s="317"/>
      <c r="T318" s="317"/>
      <c r="U318" s="317"/>
      <c r="V318" s="317"/>
      <c r="W318" s="317"/>
      <c r="X318" s="317"/>
      <c r="Y318" s="438"/>
      <c r="Z318" s="451"/>
      <c r="AA318" s="451"/>
      <c r="AB318" s="451"/>
      <c r="AC318" s="451"/>
      <c r="AD318" s="451"/>
      <c r="AE318" s="451"/>
      <c r="AF318" s="451"/>
      <c r="AG318" s="451"/>
      <c r="AH318" s="451"/>
      <c r="AI318" s="451"/>
      <c r="AJ318" s="451"/>
      <c r="AK318" s="451"/>
      <c r="AL318" s="451"/>
      <c r="AM318" s="332"/>
    </row>
    <row r="319" spans="1:39" ht="30" outlineLevel="1">
      <c r="A319" s="557">
        <v>30</v>
      </c>
      <c r="B319" s="555" t="s">
        <v>739</v>
      </c>
      <c r="C319" s="317" t="s">
        <v>25</v>
      </c>
      <c r="D319" s="321">
        <v>10957531</v>
      </c>
      <c r="E319" s="321">
        <v>10957531</v>
      </c>
      <c r="F319" s="321">
        <v>10957531</v>
      </c>
      <c r="G319" s="321">
        <v>10957531</v>
      </c>
      <c r="H319" s="321">
        <v>10957531</v>
      </c>
      <c r="I319" s="321">
        <v>10957531</v>
      </c>
      <c r="J319" s="321">
        <v>10957531</v>
      </c>
      <c r="K319" s="321">
        <v>10957531</v>
      </c>
      <c r="L319" s="321">
        <v>10957531</v>
      </c>
      <c r="M319" s="321">
        <v>10957531</v>
      </c>
      <c r="N319" s="321">
        <v>12</v>
      </c>
      <c r="O319" s="321">
        <v>1596</v>
      </c>
      <c r="P319" s="321">
        <v>1596</v>
      </c>
      <c r="Q319" s="321">
        <v>1596</v>
      </c>
      <c r="R319" s="321">
        <v>1596</v>
      </c>
      <c r="S319" s="321">
        <v>1596</v>
      </c>
      <c r="T319" s="321">
        <v>1596</v>
      </c>
      <c r="U319" s="321">
        <v>1596</v>
      </c>
      <c r="V319" s="321">
        <v>1596</v>
      </c>
      <c r="W319" s="321">
        <v>1596</v>
      </c>
      <c r="X319" s="321">
        <v>1596</v>
      </c>
      <c r="Y319" s="452"/>
      <c r="Z319" s="436"/>
      <c r="AA319" s="436"/>
      <c r="AB319" s="436">
        <v>0.47060000000000002</v>
      </c>
      <c r="AC319" s="436">
        <v>0.52939999999999998</v>
      </c>
      <c r="AD319" s="436"/>
      <c r="AE319" s="436"/>
      <c r="AF319" s="436"/>
      <c r="AG319" s="441"/>
      <c r="AH319" s="441"/>
      <c r="AI319" s="441"/>
      <c r="AJ319" s="441"/>
      <c r="AK319" s="441"/>
      <c r="AL319" s="441"/>
      <c r="AM319" s="322">
        <f>SUM(Y319:AL319)</f>
        <v>1</v>
      </c>
    </row>
    <row r="320" spans="1:39" outlineLevel="1">
      <c r="B320" s="320" t="s">
        <v>292</v>
      </c>
      <c r="C320" s="317" t="s">
        <v>164</v>
      </c>
      <c r="D320" s="321">
        <v>13179465.5698785</v>
      </c>
      <c r="E320" s="321">
        <v>13179465.5698785</v>
      </c>
      <c r="F320" s="321">
        <v>13179465.5698785</v>
      </c>
      <c r="G320" s="321"/>
      <c r="H320" s="321"/>
      <c r="I320" s="321"/>
      <c r="J320" s="321"/>
      <c r="K320" s="321"/>
      <c r="L320" s="321"/>
      <c r="M320" s="321"/>
      <c r="N320" s="321">
        <v>12</v>
      </c>
      <c r="O320" s="321">
        <v>1888.4868092731338</v>
      </c>
      <c r="P320" s="321">
        <v>1888.4868092731338</v>
      </c>
      <c r="Q320" s="321">
        <v>1888.4868092731338</v>
      </c>
      <c r="R320" s="321"/>
      <c r="S320" s="321"/>
      <c r="T320" s="321"/>
      <c r="U320" s="321"/>
      <c r="V320" s="321"/>
      <c r="W320" s="321"/>
      <c r="X320" s="321"/>
      <c r="Y320" s="437">
        <f t="shared" ref="Y320:AL320" si="88">Y319</f>
        <v>0</v>
      </c>
      <c r="Z320" s="437">
        <f t="shared" si="88"/>
        <v>0</v>
      </c>
      <c r="AA320" s="437">
        <f t="shared" si="88"/>
        <v>0</v>
      </c>
      <c r="AB320" s="437">
        <f t="shared" si="88"/>
        <v>0.47060000000000002</v>
      </c>
      <c r="AC320" s="437">
        <f t="shared" si="88"/>
        <v>0.52939999999999998</v>
      </c>
      <c r="AD320" s="437">
        <f t="shared" si="88"/>
        <v>0</v>
      </c>
      <c r="AE320" s="437">
        <f t="shared" si="88"/>
        <v>0</v>
      </c>
      <c r="AF320" s="437">
        <f t="shared" si="88"/>
        <v>0</v>
      </c>
      <c r="AG320" s="437">
        <f t="shared" si="88"/>
        <v>0</v>
      </c>
      <c r="AH320" s="437">
        <f t="shared" si="88"/>
        <v>0</v>
      </c>
      <c r="AI320" s="437">
        <f t="shared" si="88"/>
        <v>0</v>
      </c>
      <c r="AJ320" s="437">
        <f t="shared" si="88"/>
        <v>0</v>
      </c>
      <c r="AK320" s="437">
        <f t="shared" si="88"/>
        <v>0</v>
      </c>
      <c r="AL320" s="437">
        <f t="shared" si="88"/>
        <v>0</v>
      </c>
      <c r="AM320" s="332"/>
    </row>
    <row r="321" spans="1:39" outlineLevel="1">
      <c r="B321" s="320"/>
      <c r="C321" s="317"/>
      <c r="D321" s="317"/>
      <c r="E321" s="317"/>
      <c r="F321" s="317"/>
      <c r="G321" s="317"/>
      <c r="H321" s="317"/>
      <c r="I321" s="317"/>
      <c r="J321" s="317"/>
      <c r="K321" s="317"/>
      <c r="L321" s="317"/>
      <c r="M321" s="317"/>
      <c r="N321" s="317"/>
      <c r="O321" s="317"/>
      <c r="P321" s="317"/>
      <c r="Q321" s="317"/>
      <c r="R321" s="317"/>
      <c r="S321" s="317"/>
      <c r="T321" s="317"/>
      <c r="U321" s="317"/>
      <c r="V321" s="317"/>
      <c r="W321" s="317"/>
      <c r="X321" s="317"/>
      <c r="Y321" s="438"/>
      <c r="Z321" s="451"/>
      <c r="AA321" s="451"/>
      <c r="AB321" s="451"/>
      <c r="AC321" s="451"/>
      <c r="AD321" s="451"/>
      <c r="AE321" s="451"/>
      <c r="AF321" s="451"/>
      <c r="AG321" s="451"/>
      <c r="AH321" s="451"/>
      <c r="AI321" s="451"/>
      <c r="AJ321" s="451"/>
      <c r="AK321" s="451"/>
      <c r="AL321" s="451"/>
      <c r="AM321" s="332"/>
    </row>
    <row r="322" spans="1:39" ht="30" outlineLevel="1">
      <c r="A322" s="557">
        <v>31</v>
      </c>
      <c r="B322" s="555" t="s">
        <v>124</v>
      </c>
      <c r="C322" s="317" t="s">
        <v>25</v>
      </c>
      <c r="D322" s="321"/>
      <c r="E322" s="321"/>
      <c r="F322" s="321"/>
      <c r="G322" s="321"/>
      <c r="H322" s="321"/>
      <c r="I322" s="321"/>
      <c r="J322" s="321"/>
      <c r="K322" s="321"/>
      <c r="L322" s="321"/>
      <c r="M322" s="321"/>
      <c r="N322" s="321">
        <v>12</v>
      </c>
      <c r="O322" s="321"/>
      <c r="P322" s="321"/>
      <c r="Q322" s="321"/>
      <c r="R322" s="321"/>
      <c r="S322" s="321"/>
      <c r="T322" s="321"/>
      <c r="U322" s="321"/>
      <c r="V322" s="321"/>
      <c r="W322" s="321"/>
      <c r="X322" s="321"/>
      <c r="Y322" s="452"/>
      <c r="Z322" s="436"/>
      <c r="AA322" s="436"/>
      <c r="AB322" s="436"/>
      <c r="AC322" s="436"/>
      <c r="AD322" s="436"/>
      <c r="AE322" s="436"/>
      <c r="AF322" s="436"/>
      <c r="AG322" s="441"/>
      <c r="AH322" s="441"/>
      <c r="AI322" s="441"/>
      <c r="AJ322" s="441"/>
      <c r="AK322" s="441"/>
      <c r="AL322" s="441"/>
      <c r="AM322" s="322">
        <f>SUM(Y322:AL322)</f>
        <v>0</v>
      </c>
    </row>
    <row r="323" spans="1:39" outlineLevel="1">
      <c r="B323" s="320" t="s">
        <v>292</v>
      </c>
      <c r="C323" s="317" t="s">
        <v>164</v>
      </c>
      <c r="D323" s="321"/>
      <c r="E323" s="321"/>
      <c r="F323" s="321"/>
      <c r="G323" s="321"/>
      <c r="H323" s="321"/>
      <c r="I323" s="321"/>
      <c r="J323" s="321"/>
      <c r="K323" s="321"/>
      <c r="L323" s="321"/>
      <c r="M323" s="321"/>
      <c r="N323" s="321">
        <v>12</v>
      </c>
      <c r="O323" s="321"/>
      <c r="P323" s="321"/>
      <c r="Q323" s="321"/>
      <c r="R323" s="321"/>
      <c r="S323" s="321"/>
      <c r="T323" s="321"/>
      <c r="U323" s="321"/>
      <c r="V323" s="321"/>
      <c r="W323" s="321"/>
      <c r="X323" s="321"/>
      <c r="Y323" s="437">
        <f t="shared" ref="Y323:AL323" si="89">Y322</f>
        <v>0</v>
      </c>
      <c r="Z323" s="437">
        <f t="shared" si="89"/>
        <v>0</v>
      </c>
      <c r="AA323" s="437">
        <f t="shared" si="89"/>
        <v>0</v>
      </c>
      <c r="AB323" s="437">
        <f t="shared" si="89"/>
        <v>0</v>
      </c>
      <c r="AC323" s="437">
        <f t="shared" si="89"/>
        <v>0</v>
      </c>
      <c r="AD323" s="437">
        <f t="shared" si="89"/>
        <v>0</v>
      </c>
      <c r="AE323" s="437">
        <f t="shared" si="89"/>
        <v>0</v>
      </c>
      <c r="AF323" s="437">
        <f t="shared" si="89"/>
        <v>0</v>
      </c>
      <c r="AG323" s="437">
        <f t="shared" si="89"/>
        <v>0</v>
      </c>
      <c r="AH323" s="437">
        <f t="shared" si="89"/>
        <v>0</v>
      </c>
      <c r="AI323" s="437">
        <f t="shared" si="89"/>
        <v>0</v>
      </c>
      <c r="AJ323" s="437">
        <f t="shared" si="89"/>
        <v>0</v>
      </c>
      <c r="AK323" s="437">
        <f t="shared" si="89"/>
        <v>0</v>
      </c>
      <c r="AL323" s="437">
        <f t="shared" si="89"/>
        <v>0</v>
      </c>
      <c r="AM323" s="332"/>
    </row>
    <row r="324" spans="1:39" outlineLevel="1">
      <c r="B324" s="555"/>
      <c r="C324" s="317"/>
      <c r="D324" s="317"/>
      <c r="E324" s="317"/>
      <c r="F324" s="317"/>
      <c r="G324" s="317"/>
      <c r="H324" s="317"/>
      <c r="I324" s="317"/>
      <c r="J324" s="317"/>
      <c r="K324" s="317"/>
      <c r="L324" s="317"/>
      <c r="M324" s="317"/>
      <c r="N324" s="317"/>
      <c r="O324" s="317"/>
      <c r="P324" s="317"/>
      <c r="Q324" s="317"/>
      <c r="R324" s="317"/>
      <c r="S324" s="317"/>
      <c r="T324" s="317"/>
      <c r="U324" s="317"/>
      <c r="V324" s="317"/>
      <c r="W324" s="317"/>
      <c r="X324" s="317"/>
      <c r="Y324" s="438"/>
      <c r="Z324" s="451"/>
      <c r="AA324" s="451"/>
      <c r="AB324" s="451"/>
      <c r="AC324" s="451"/>
      <c r="AD324" s="451"/>
      <c r="AE324" s="451"/>
      <c r="AF324" s="451"/>
      <c r="AG324" s="451"/>
      <c r="AH324" s="451"/>
      <c r="AI324" s="451"/>
      <c r="AJ324" s="451"/>
      <c r="AK324" s="451"/>
      <c r="AL324" s="451"/>
      <c r="AM324" s="332"/>
    </row>
    <row r="325" spans="1:39" ht="30" outlineLevel="1">
      <c r="A325" s="557">
        <v>32</v>
      </c>
      <c r="B325" s="555" t="s">
        <v>125</v>
      </c>
      <c r="C325" s="317" t="s">
        <v>25</v>
      </c>
      <c r="D325" s="321">
        <v>388603</v>
      </c>
      <c r="E325" s="321">
        <v>388603</v>
      </c>
      <c r="F325" s="321">
        <v>123933</v>
      </c>
      <c r="G325" s="321">
        <v>123933</v>
      </c>
      <c r="H325" s="321">
        <v>123933</v>
      </c>
      <c r="I325" s="321">
        <v>123933</v>
      </c>
      <c r="J325" s="321">
        <v>123933</v>
      </c>
      <c r="K325" s="321">
        <v>123933</v>
      </c>
      <c r="L325" s="321">
        <v>123933</v>
      </c>
      <c r="M325" s="321">
        <v>123933</v>
      </c>
      <c r="N325" s="321">
        <v>12</v>
      </c>
      <c r="O325" s="321">
        <v>53</v>
      </c>
      <c r="P325" s="321">
        <v>53</v>
      </c>
      <c r="Q325" s="321">
        <v>10</v>
      </c>
      <c r="R325" s="321">
        <v>10</v>
      </c>
      <c r="S325" s="321">
        <v>10</v>
      </c>
      <c r="T325" s="321">
        <v>10</v>
      </c>
      <c r="U325" s="321">
        <v>10</v>
      </c>
      <c r="V325" s="321">
        <v>10</v>
      </c>
      <c r="W325" s="321">
        <v>10</v>
      </c>
      <c r="X325" s="321">
        <v>10</v>
      </c>
      <c r="Y325" s="452"/>
      <c r="Z325" s="436"/>
      <c r="AA325" s="436"/>
      <c r="AB325" s="436">
        <v>0.57010000000000005</v>
      </c>
      <c r="AC325" s="436">
        <v>0.4299</v>
      </c>
      <c r="AD325" s="436"/>
      <c r="AE325" s="436"/>
      <c r="AF325" s="436"/>
      <c r="AG325" s="441"/>
      <c r="AH325" s="441"/>
      <c r="AI325" s="441"/>
      <c r="AJ325" s="441"/>
      <c r="AK325" s="441"/>
      <c r="AL325" s="441"/>
      <c r="AM325" s="322">
        <f>SUM(Y325:AL325)</f>
        <v>1</v>
      </c>
    </row>
    <row r="326" spans="1:39" outlineLevel="1">
      <c r="B326" s="320" t="s">
        <v>292</v>
      </c>
      <c r="C326" s="317" t="s">
        <v>164</v>
      </c>
      <c r="D326" s="321">
        <v>1041427.568046188</v>
      </c>
      <c r="E326" s="321">
        <v>882439.71286250011</v>
      </c>
      <c r="F326" s="321">
        <v>882439.71286249999</v>
      </c>
      <c r="G326" s="321"/>
      <c r="H326" s="321"/>
      <c r="I326" s="321"/>
      <c r="J326" s="321"/>
      <c r="K326" s="321"/>
      <c r="L326" s="321"/>
      <c r="M326" s="321"/>
      <c r="N326" s="321">
        <v>12</v>
      </c>
      <c r="O326" s="321">
        <v>31.51699004928</v>
      </c>
      <c r="P326" s="321">
        <v>10.773949039200001</v>
      </c>
      <c r="Q326" s="321">
        <v>10.773949039200001</v>
      </c>
      <c r="R326" s="321"/>
      <c r="S326" s="321"/>
      <c r="T326" s="321"/>
      <c r="U326" s="321"/>
      <c r="V326" s="321"/>
      <c r="W326" s="321"/>
      <c r="X326" s="321"/>
      <c r="Y326" s="437">
        <f t="shared" ref="Y326:AL326" si="90">Y325</f>
        <v>0</v>
      </c>
      <c r="Z326" s="437">
        <f t="shared" si="90"/>
        <v>0</v>
      </c>
      <c r="AA326" s="437">
        <f t="shared" si="90"/>
        <v>0</v>
      </c>
      <c r="AB326" s="437">
        <f t="shared" si="90"/>
        <v>0.57010000000000005</v>
      </c>
      <c r="AC326" s="437">
        <f t="shared" si="90"/>
        <v>0.4299</v>
      </c>
      <c r="AD326" s="437">
        <f t="shared" si="90"/>
        <v>0</v>
      </c>
      <c r="AE326" s="437">
        <f t="shared" si="90"/>
        <v>0</v>
      </c>
      <c r="AF326" s="437">
        <f t="shared" si="90"/>
        <v>0</v>
      </c>
      <c r="AG326" s="437">
        <f t="shared" si="90"/>
        <v>0</v>
      </c>
      <c r="AH326" s="437">
        <f t="shared" si="90"/>
        <v>0</v>
      </c>
      <c r="AI326" s="437">
        <f t="shared" si="90"/>
        <v>0</v>
      </c>
      <c r="AJ326" s="437">
        <f t="shared" si="90"/>
        <v>0</v>
      </c>
      <c r="AK326" s="437">
        <f t="shared" si="90"/>
        <v>0</v>
      </c>
      <c r="AL326" s="437">
        <f t="shared" si="90"/>
        <v>0</v>
      </c>
      <c r="AM326" s="332"/>
    </row>
    <row r="327" spans="1:39" outlineLevel="1">
      <c r="B327" s="555"/>
      <c r="C327" s="317"/>
      <c r="D327" s="317"/>
      <c r="E327" s="317"/>
      <c r="F327" s="317"/>
      <c r="G327" s="317"/>
      <c r="H327" s="317"/>
      <c r="I327" s="317"/>
      <c r="J327" s="317"/>
      <c r="K327" s="317"/>
      <c r="L327" s="317"/>
      <c r="M327" s="317"/>
      <c r="N327" s="317"/>
      <c r="O327" s="317"/>
      <c r="P327" s="317"/>
      <c r="Q327" s="317"/>
      <c r="R327" s="317"/>
      <c r="S327" s="317"/>
      <c r="T327" s="317"/>
      <c r="U327" s="317"/>
      <c r="V327" s="317"/>
      <c r="W327" s="317"/>
      <c r="X327" s="317"/>
      <c r="Y327" s="438"/>
      <c r="Z327" s="451"/>
      <c r="AA327" s="451"/>
      <c r="AB327" s="451"/>
      <c r="AC327" s="451"/>
      <c r="AD327" s="451"/>
      <c r="AE327" s="451"/>
      <c r="AF327" s="451"/>
      <c r="AG327" s="451"/>
      <c r="AH327" s="451"/>
      <c r="AI327" s="451"/>
      <c r="AJ327" s="451"/>
      <c r="AK327" s="451"/>
      <c r="AL327" s="451"/>
      <c r="AM327" s="332"/>
    </row>
    <row r="328" spans="1:39" ht="15.75" outlineLevel="1">
      <c r="B328" s="314" t="s">
        <v>514</v>
      </c>
      <c r="C328" s="317"/>
      <c r="D328" s="317"/>
      <c r="E328" s="317"/>
      <c r="F328" s="317"/>
      <c r="G328" s="317"/>
      <c r="H328" s="317"/>
      <c r="I328" s="317"/>
      <c r="J328" s="317"/>
      <c r="K328" s="317"/>
      <c r="L328" s="317"/>
      <c r="M328" s="317"/>
      <c r="N328" s="317"/>
      <c r="O328" s="317"/>
      <c r="P328" s="317"/>
      <c r="Q328" s="317"/>
      <c r="R328" s="317"/>
      <c r="S328" s="317"/>
      <c r="T328" s="317"/>
      <c r="U328" s="317"/>
      <c r="V328" s="317"/>
      <c r="W328" s="317"/>
      <c r="X328" s="317"/>
      <c r="Y328" s="438"/>
      <c r="Z328" s="451"/>
      <c r="AA328" s="451"/>
      <c r="AB328" s="451"/>
      <c r="AC328" s="451"/>
      <c r="AD328" s="451"/>
      <c r="AE328" s="451"/>
      <c r="AF328" s="451"/>
      <c r="AG328" s="451"/>
      <c r="AH328" s="451"/>
      <c r="AI328" s="451"/>
      <c r="AJ328" s="451"/>
      <c r="AK328" s="451"/>
      <c r="AL328" s="451"/>
      <c r="AM328" s="332"/>
    </row>
    <row r="329" spans="1:39" outlineLevel="1">
      <c r="A329" s="557">
        <v>33</v>
      </c>
      <c r="B329" s="555" t="s">
        <v>126</v>
      </c>
      <c r="C329" s="317" t="s">
        <v>25</v>
      </c>
      <c r="D329" s="321"/>
      <c r="E329" s="321"/>
      <c r="F329" s="321"/>
      <c r="G329" s="321"/>
      <c r="H329" s="321"/>
      <c r="I329" s="321"/>
      <c r="J329" s="321"/>
      <c r="K329" s="321"/>
      <c r="L329" s="321"/>
      <c r="M329" s="321"/>
      <c r="N329" s="321">
        <v>0</v>
      </c>
      <c r="O329" s="321"/>
      <c r="P329" s="321"/>
      <c r="Q329" s="321"/>
      <c r="R329" s="321"/>
      <c r="S329" s="321"/>
      <c r="T329" s="321"/>
      <c r="U329" s="321"/>
      <c r="V329" s="321"/>
      <c r="W329" s="321"/>
      <c r="X329" s="321"/>
      <c r="Y329" s="452"/>
      <c r="Z329" s="436"/>
      <c r="AA329" s="436"/>
      <c r="AB329" s="436"/>
      <c r="AC329" s="436"/>
      <c r="AD329" s="436"/>
      <c r="AE329" s="436"/>
      <c r="AF329" s="436"/>
      <c r="AG329" s="441"/>
      <c r="AH329" s="441"/>
      <c r="AI329" s="441"/>
      <c r="AJ329" s="441"/>
      <c r="AK329" s="441"/>
      <c r="AL329" s="441"/>
      <c r="AM329" s="322">
        <f>SUM(Y329:AL329)</f>
        <v>0</v>
      </c>
    </row>
    <row r="330" spans="1:39" outlineLevel="1">
      <c r="B330" s="320" t="s">
        <v>292</v>
      </c>
      <c r="C330" s="317" t="s">
        <v>164</v>
      </c>
      <c r="D330" s="321"/>
      <c r="E330" s="321"/>
      <c r="F330" s="321"/>
      <c r="G330" s="321"/>
      <c r="H330" s="321"/>
      <c r="I330" s="321"/>
      <c r="J330" s="321"/>
      <c r="K330" s="321"/>
      <c r="L330" s="321"/>
      <c r="M330" s="321"/>
      <c r="N330" s="321">
        <v>0</v>
      </c>
      <c r="O330" s="321"/>
      <c r="P330" s="321"/>
      <c r="Q330" s="321"/>
      <c r="R330" s="321"/>
      <c r="S330" s="321"/>
      <c r="T330" s="321"/>
      <c r="U330" s="321"/>
      <c r="V330" s="321"/>
      <c r="W330" s="321"/>
      <c r="X330" s="321"/>
      <c r="Y330" s="437">
        <f t="shared" ref="Y330:AL330" si="91">Y329</f>
        <v>0</v>
      </c>
      <c r="Z330" s="437">
        <f t="shared" si="91"/>
        <v>0</v>
      </c>
      <c r="AA330" s="437">
        <f t="shared" si="91"/>
        <v>0</v>
      </c>
      <c r="AB330" s="437">
        <f t="shared" si="91"/>
        <v>0</v>
      </c>
      <c r="AC330" s="437">
        <f t="shared" si="91"/>
        <v>0</v>
      </c>
      <c r="AD330" s="437">
        <f t="shared" si="91"/>
        <v>0</v>
      </c>
      <c r="AE330" s="437">
        <f t="shared" si="91"/>
        <v>0</v>
      </c>
      <c r="AF330" s="437">
        <f t="shared" si="91"/>
        <v>0</v>
      </c>
      <c r="AG330" s="437">
        <f t="shared" si="91"/>
        <v>0</v>
      </c>
      <c r="AH330" s="437">
        <f t="shared" si="91"/>
        <v>0</v>
      </c>
      <c r="AI330" s="437">
        <f t="shared" si="91"/>
        <v>0</v>
      </c>
      <c r="AJ330" s="437">
        <f t="shared" si="91"/>
        <v>0</v>
      </c>
      <c r="AK330" s="437">
        <f t="shared" si="91"/>
        <v>0</v>
      </c>
      <c r="AL330" s="437">
        <f t="shared" si="91"/>
        <v>0</v>
      </c>
      <c r="AM330" s="332"/>
    </row>
    <row r="331" spans="1:39" outlineLevel="1">
      <c r="B331" s="555"/>
      <c r="C331" s="317"/>
      <c r="D331" s="317"/>
      <c r="E331" s="317"/>
      <c r="F331" s="317"/>
      <c r="G331" s="317"/>
      <c r="H331" s="317"/>
      <c r="I331" s="317"/>
      <c r="J331" s="317"/>
      <c r="K331" s="317"/>
      <c r="L331" s="317"/>
      <c r="M331" s="317"/>
      <c r="N331" s="317"/>
      <c r="O331" s="317"/>
      <c r="P331" s="317"/>
      <c r="Q331" s="317"/>
      <c r="R331" s="317"/>
      <c r="S331" s="317"/>
      <c r="T331" s="317"/>
      <c r="U331" s="317"/>
      <c r="V331" s="317"/>
      <c r="W331" s="317"/>
      <c r="X331" s="317"/>
      <c r="Y331" s="438"/>
      <c r="Z331" s="451"/>
      <c r="AA331" s="451"/>
      <c r="AB331" s="451"/>
      <c r="AC331" s="451"/>
      <c r="AD331" s="451"/>
      <c r="AE331" s="451"/>
      <c r="AF331" s="451"/>
      <c r="AG331" s="451"/>
      <c r="AH331" s="451"/>
      <c r="AI331" s="451"/>
      <c r="AJ331" s="451"/>
      <c r="AK331" s="451"/>
      <c r="AL331" s="451"/>
      <c r="AM331" s="332"/>
    </row>
    <row r="332" spans="1:39" outlineLevel="1">
      <c r="A332" s="557">
        <v>34</v>
      </c>
      <c r="B332" s="555" t="s">
        <v>127</v>
      </c>
      <c r="C332" s="317" t="s">
        <v>25</v>
      </c>
      <c r="D332" s="321"/>
      <c r="E332" s="321"/>
      <c r="F332" s="321"/>
      <c r="G332" s="321"/>
      <c r="H332" s="321"/>
      <c r="I332" s="321"/>
      <c r="J332" s="321"/>
      <c r="K332" s="321"/>
      <c r="L332" s="321"/>
      <c r="M332" s="321"/>
      <c r="N332" s="321">
        <v>0</v>
      </c>
      <c r="O332" s="321"/>
      <c r="P332" s="321"/>
      <c r="Q332" s="321"/>
      <c r="R332" s="321"/>
      <c r="S332" s="321"/>
      <c r="T332" s="321"/>
      <c r="U332" s="321"/>
      <c r="V332" s="321"/>
      <c r="W332" s="321"/>
      <c r="X332" s="321"/>
      <c r="Y332" s="452"/>
      <c r="Z332" s="436"/>
      <c r="AA332" s="436"/>
      <c r="AB332" s="436"/>
      <c r="AC332" s="436"/>
      <c r="AD332" s="436"/>
      <c r="AE332" s="436"/>
      <c r="AF332" s="436"/>
      <c r="AG332" s="441"/>
      <c r="AH332" s="441"/>
      <c r="AI332" s="441"/>
      <c r="AJ332" s="441"/>
      <c r="AK332" s="441"/>
      <c r="AL332" s="441"/>
      <c r="AM332" s="322">
        <f>SUM(Y332:AL332)</f>
        <v>0</v>
      </c>
    </row>
    <row r="333" spans="1:39" outlineLevel="1">
      <c r="B333" s="320" t="s">
        <v>292</v>
      </c>
      <c r="C333" s="317" t="s">
        <v>164</v>
      </c>
      <c r="D333" s="321"/>
      <c r="E333" s="321"/>
      <c r="F333" s="321"/>
      <c r="G333" s="321"/>
      <c r="H333" s="321"/>
      <c r="I333" s="321"/>
      <c r="J333" s="321"/>
      <c r="K333" s="321"/>
      <c r="L333" s="321"/>
      <c r="M333" s="321"/>
      <c r="N333" s="321">
        <v>0</v>
      </c>
      <c r="O333" s="321"/>
      <c r="P333" s="321"/>
      <c r="Q333" s="321"/>
      <c r="R333" s="321"/>
      <c r="S333" s="321"/>
      <c r="T333" s="321"/>
      <c r="U333" s="321"/>
      <c r="V333" s="321"/>
      <c r="W333" s="321"/>
      <c r="X333" s="321"/>
      <c r="Y333" s="437">
        <f t="shared" ref="Y333:AL333" si="92">Y332</f>
        <v>0</v>
      </c>
      <c r="Z333" s="437">
        <f t="shared" si="92"/>
        <v>0</v>
      </c>
      <c r="AA333" s="437">
        <f t="shared" si="92"/>
        <v>0</v>
      </c>
      <c r="AB333" s="437">
        <f t="shared" si="92"/>
        <v>0</v>
      </c>
      <c r="AC333" s="437">
        <f t="shared" si="92"/>
        <v>0</v>
      </c>
      <c r="AD333" s="437">
        <f t="shared" si="92"/>
        <v>0</v>
      </c>
      <c r="AE333" s="437">
        <f t="shared" si="92"/>
        <v>0</v>
      </c>
      <c r="AF333" s="437">
        <f t="shared" si="92"/>
        <v>0</v>
      </c>
      <c r="AG333" s="437">
        <f t="shared" si="92"/>
        <v>0</v>
      </c>
      <c r="AH333" s="437">
        <f t="shared" si="92"/>
        <v>0</v>
      </c>
      <c r="AI333" s="437">
        <f t="shared" si="92"/>
        <v>0</v>
      </c>
      <c r="AJ333" s="437">
        <f t="shared" si="92"/>
        <v>0</v>
      </c>
      <c r="AK333" s="437">
        <f t="shared" si="92"/>
        <v>0</v>
      </c>
      <c r="AL333" s="437">
        <f t="shared" si="92"/>
        <v>0</v>
      </c>
      <c r="AM333" s="332"/>
    </row>
    <row r="334" spans="1:39" outlineLevel="1">
      <c r="B334" s="555"/>
      <c r="C334" s="317"/>
      <c r="D334" s="317"/>
      <c r="E334" s="317"/>
      <c r="F334" s="317"/>
      <c r="G334" s="317"/>
      <c r="H334" s="317"/>
      <c r="I334" s="317"/>
      <c r="J334" s="317"/>
      <c r="K334" s="317"/>
      <c r="L334" s="317"/>
      <c r="M334" s="317"/>
      <c r="N334" s="317"/>
      <c r="O334" s="317"/>
      <c r="P334" s="317"/>
      <c r="Q334" s="317"/>
      <c r="R334" s="317"/>
      <c r="S334" s="317"/>
      <c r="T334" s="317"/>
      <c r="U334" s="317"/>
      <c r="V334" s="317"/>
      <c r="W334" s="317"/>
      <c r="X334" s="317"/>
      <c r="Y334" s="438"/>
      <c r="Z334" s="451"/>
      <c r="AA334" s="451"/>
      <c r="AB334" s="451"/>
      <c r="AC334" s="451"/>
      <c r="AD334" s="451"/>
      <c r="AE334" s="451"/>
      <c r="AF334" s="451"/>
      <c r="AG334" s="451"/>
      <c r="AH334" s="451"/>
      <c r="AI334" s="451"/>
      <c r="AJ334" s="451"/>
      <c r="AK334" s="451"/>
      <c r="AL334" s="451"/>
      <c r="AM334" s="332"/>
    </row>
    <row r="335" spans="1:39" outlineLevel="1">
      <c r="A335" s="557">
        <v>35</v>
      </c>
      <c r="B335" s="555" t="s">
        <v>128</v>
      </c>
      <c r="C335" s="317" t="s">
        <v>25</v>
      </c>
      <c r="D335" s="321"/>
      <c r="E335" s="321"/>
      <c r="F335" s="321"/>
      <c r="G335" s="321"/>
      <c r="H335" s="321"/>
      <c r="I335" s="321"/>
      <c r="J335" s="321"/>
      <c r="K335" s="321"/>
      <c r="L335" s="321"/>
      <c r="M335" s="321"/>
      <c r="N335" s="321">
        <v>0</v>
      </c>
      <c r="O335" s="321"/>
      <c r="P335" s="321"/>
      <c r="Q335" s="321"/>
      <c r="R335" s="321"/>
      <c r="S335" s="321"/>
      <c r="T335" s="321"/>
      <c r="U335" s="321"/>
      <c r="V335" s="321"/>
      <c r="W335" s="321"/>
      <c r="X335" s="321"/>
      <c r="Y335" s="452"/>
      <c r="Z335" s="436"/>
      <c r="AA335" s="436"/>
      <c r="AB335" s="436"/>
      <c r="AC335" s="436"/>
      <c r="AD335" s="436"/>
      <c r="AE335" s="436"/>
      <c r="AF335" s="436"/>
      <c r="AG335" s="441"/>
      <c r="AH335" s="441"/>
      <c r="AI335" s="441"/>
      <c r="AJ335" s="441"/>
      <c r="AK335" s="441"/>
      <c r="AL335" s="441"/>
      <c r="AM335" s="322">
        <f>SUM(Y335:AL335)</f>
        <v>0</v>
      </c>
    </row>
    <row r="336" spans="1:39" outlineLevel="1">
      <c r="B336" s="320" t="s">
        <v>292</v>
      </c>
      <c r="C336" s="317" t="s">
        <v>164</v>
      </c>
      <c r="D336" s="321"/>
      <c r="E336" s="321"/>
      <c r="F336" s="321"/>
      <c r="G336" s="321"/>
      <c r="H336" s="321"/>
      <c r="I336" s="321"/>
      <c r="J336" s="321"/>
      <c r="K336" s="321"/>
      <c r="L336" s="321"/>
      <c r="M336" s="321"/>
      <c r="N336" s="321">
        <v>0</v>
      </c>
      <c r="O336" s="321"/>
      <c r="P336" s="321"/>
      <c r="Q336" s="321"/>
      <c r="R336" s="321"/>
      <c r="S336" s="321"/>
      <c r="T336" s="321"/>
      <c r="U336" s="321"/>
      <c r="V336" s="321"/>
      <c r="W336" s="321"/>
      <c r="X336" s="321"/>
      <c r="Y336" s="437">
        <f t="shared" ref="Y336:AL336" si="93">Y335</f>
        <v>0</v>
      </c>
      <c r="Z336" s="437">
        <f t="shared" si="93"/>
        <v>0</v>
      </c>
      <c r="AA336" s="437">
        <f t="shared" si="93"/>
        <v>0</v>
      </c>
      <c r="AB336" s="437">
        <f t="shared" si="93"/>
        <v>0</v>
      </c>
      <c r="AC336" s="437">
        <f t="shared" si="93"/>
        <v>0</v>
      </c>
      <c r="AD336" s="437">
        <f t="shared" si="93"/>
        <v>0</v>
      </c>
      <c r="AE336" s="437">
        <f t="shared" si="93"/>
        <v>0</v>
      </c>
      <c r="AF336" s="437">
        <f t="shared" si="93"/>
        <v>0</v>
      </c>
      <c r="AG336" s="437">
        <f t="shared" si="93"/>
        <v>0</v>
      </c>
      <c r="AH336" s="437">
        <f t="shared" si="93"/>
        <v>0</v>
      </c>
      <c r="AI336" s="437">
        <f t="shared" si="93"/>
        <v>0</v>
      </c>
      <c r="AJ336" s="437">
        <f t="shared" si="93"/>
        <v>0</v>
      </c>
      <c r="AK336" s="437">
        <f t="shared" si="93"/>
        <v>0</v>
      </c>
      <c r="AL336" s="437">
        <f t="shared" si="93"/>
        <v>0</v>
      </c>
      <c r="AM336" s="332"/>
    </row>
    <row r="337" spans="1:39" outlineLevel="1">
      <c r="B337" s="320"/>
      <c r="C337" s="317"/>
      <c r="D337" s="317"/>
      <c r="E337" s="317"/>
      <c r="F337" s="317"/>
      <c r="G337" s="317"/>
      <c r="H337" s="317"/>
      <c r="I337" s="317"/>
      <c r="J337" s="317"/>
      <c r="K337" s="317"/>
      <c r="L337" s="317"/>
      <c r="M337" s="317"/>
      <c r="N337" s="317"/>
      <c r="O337" s="317"/>
      <c r="P337" s="317"/>
      <c r="Q337" s="317"/>
      <c r="R337" s="317"/>
      <c r="S337" s="317"/>
      <c r="T337" s="317"/>
      <c r="U337" s="317"/>
      <c r="V337" s="317"/>
      <c r="W337" s="317"/>
      <c r="X337" s="317"/>
      <c r="Y337" s="438"/>
      <c r="Z337" s="451"/>
      <c r="AA337" s="451"/>
      <c r="AB337" s="451"/>
      <c r="AC337" s="451"/>
      <c r="AD337" s="451"/>
      <c r="AE337" s="451"/>
      <c r="AF337" s="451"/>
      <c r="AG337" s="451"/>
      <c r="AH337" s="451"/>
      <c r="AI337" s="451"/>
      <c r="AJ337" s="451"/>
      <c r="AK337" s="451"/>
      <c r="AL337" s="451"/>
      <c r="AM337" s="332"/>
    </row>
    <row r="338" spans="1:39" ht="15.75" outlineLevel="1">
      <c r="B338" s="314" t="s">
        <v>515</v>
      </c>
      <c r="C338" s="317"/>
      <c r="D338" s="317"/>
      <c r="E338" s="317"/>
      <c r="F338" s="317"/>
      <c r="G338" s="317"/>
      <c r="H338" s="317"/>
      <c r="I338" s="317"/>
      <c r="J338" s="317"/>
      <c r="K338" s="317"/>
      <c r="L338" s="317"/>
      <c r="M338" s="317"/>
      <c r="N338" s="317"/>
      <c r="O338" s="317"/>
      <c r="P338" s="317"/>
      <c r="Q338" s="317"/>
      <c r="R338" s="317"/>
      <c r="S338" s="317"/>
      <c r="T338" s="317"/>
      <c r="U338" s="317"/>
      <c r="V338" s="317"/>
      <c r="W338" s="317"/>
      <c r="X338" s="317"/>
      <c r="Y338" s="438"/>
      <c r="Z338" s="451"/>
      <c r="AA338" s="451"/>
      <c r="AB338" s="451"/>
      <c r="AC338" s="451"/>
      <c r="AD338" s="451"/>
      <c r="AE338" s="451"/>
      <c r="AF338" s="451"/>
      <c r="AG338" s="451"/>
      <c r="AH338" s="451"/>
      <c r="AI338" s="451"/>
      <c r="AJ338" s="451"/>
      <c r="AK338" s="451"/>
      <c r="AL338" s="451"/>
      <c r="AM338" s="332"/>
    </row>
    <row r="339" spans="1:39" ht="45" outlineLevel="1">
      <c r="A339" s="557">
        <v>36</v>
      </c>
      <c r="B339" s="555" t="s">
        <v>129</v>
      </c>
      <c r="C339" s="317" t="s">
        <v>25</v>
      </c>
      <c r="D339" s="321"/>
      <c r="E339" s="321"/>
      <c r="F339" s="321"/>
      <c r="G339" s="321"/>
      <c r="H339" s="321"/>
      <c r="I339" s="321"/>
      <c r="J339" s="321"/>
      <c r="K339" s="321"/>
      <c r="L339" s="321"/>
      <c r="M339" s="321"/>
      <c r="N339" s="321">
        <v>0</v>
      </c>
      <c r="O339" s="321"/>
      <c r="P339" s="321"/>
      <c r="Q339" s="321"/>
      <c r="R339" s="321"/>
      <c r="S339" s="321"/>
      <c r="T339" s="321"/>
      <c r="U339" s="321"/>
      <c r="V339" s="321"/>
      <c r="W339" s="321"/>
      <c r="X339" s="321"/>
      <c r="Y339" s="452"/>
      <c r="Z339" s="436"/>
      <c r="AA339" s="436"/>
      <c r="AB339" s="436"/>
      <c r="AC339" s="436"/>
      <c r="AD339" s="436"/>
      <c r="AE339" s="436"/>
      <c r="AF339" s="436"/>
      <c r="AG339" s="441"/>
      <c r="AH339" s="441"/>
      <c r="AI339" s="441"/>
      <c r="AJ339" s="441"/>
      <c r="AK339" s="441"/>
      <c r="AL339" s="441"/>
      <c r="AM339" s="322">
        <f>SUM(Y339:AL339)</f>
        <v>0</v>
      </c>
    </row>
    <row r="340" spans="1:39" outlineLevel="1">
      <c r="B340" s="320" t="s">
        <v>292</v>
      </c>
      <c r="C340" s="317" t="s">
        <v>164</v>
      </c>
      <c r="D340" s="321"/>
      <c r="E340" s="321"/>
      <c r="F340" s="321"/>
      <c r="G340" s="321"/>
      <c r="H340" s="321"/>
      <c r="I340" s="321"/>
      <c r="J340" s="321"/>
      <c r="K340" s="321"/>
      <c r="L340" s="321"/>
      <c r="M340" s="321"/>
      <c r="N340" s="321">
        <v>0</v>
      </c>
      <c r="O340" s="321"/>
      <c r="P340" s="321"/>
      <c r="Q340" s="321"/>
      <c r="R340" s="321"/>
      <c r="S340" s="321"/>
      <c r="T340" s="321"/>
      <c r="U340" s="321"/>
      <c r="V340" s="321"/>
      <c r="W340" s="321"/>
      <c r="X340" s="321"/>
      <c r="Y340" s="437">
        <f t="shared" ref="Y340:AL340" si="94">Y339</f>
        <v>0</v>
      </c>
      <c r="Z340" s="437">
        <f t="shared" si="94"/>
        <v>0</v>
      </c>
      <c r="AA340" s="437">
        <f t="shared" si="94"/>
        <v>0</v>
      </c>
      <c r="AB340" s="437">
        <f t="shared" si="94"/>
        <v>0</v>
      </c>
      <c r="AC340" s="437">
        <f t="shared" si="94"/>
        <v>0</v>
      </c>
      <c r="AD340" s="437">
        <f t="shared" si="94"/>
        <v>0</v>
      </c>
      <c r="AE340" s="437">
        <f t="shared" si="94"/>
        <v>0</v>
      </c>
      <c r="AF340" s="437">
        <f t="shared" si="94"/>
        <v>0</v>
      </c>
      <c r="AG340" s="437">
        <f t="shared" si="94"/>
        <v>0</v>
      </c>
      <c r="AH340" s="437">
        <f t="shared" si="94"/>
        <v>0</v>
      </c>
      <c r="AI340" s="437">
        <f t="shared" si="94"/>
        <v>0</v>
      </c>
      <c r="AJ340" s="437">
        <f t="shared" si="94"/>
        <v>0</v>
      </c>
      <c r="AK340" s="437">
        <f t="shared" si="94"/>
        <v>0</v>
      </c>
      <c r="AL340" s="437">
        <f t="shared" si="94"/>
        <v>0</v>
      </c>
      <c r="AM340" s="332"/>
    </row>
    <row r="341" spans="1:39" outlineLevel="1">
      <c r="B341" s="555"/>
      <c r="C341" s="317"/>
      <c r="D341" s="317"/>
      <c r="E341" s="317"/>
      <c r="F341" s="317"/>
      <c r="G341" s="317"/>
      <c r="H341" s="317"/>
      <c r="I341" s="317"/>
      <c r="J341" s="317"/>
      <c r="K341" s="317"/>
      <c r="L341" s="317"/>
      <c r="M341" s="317"/>
      <c r="N341" s="317"/>
      <c r="O341" s="317"/>
      <c r="P341" s="317"/>
      <c r="Q341" s="317"/>
      <c r="R341" s="317"/>
      <c r="S341" s="317"/>
      <c r="T341" s="317"/>
      <c r="U341" s="317"/>
      <c r="V341" s="317"/>
      <c r="W341" s="317"/>
      <c r="X341" s="317"/>
      <c r="Y341" s="438"/>
      <c r="Z341" s="451"/>
      <c r="AA341" s="451"/>
      <c r="AB341" s="451"/>
      <c r="AC341" s="451"/>
      <c r="AD341" s="451"/>
      <c r="AE341" s="451"/>
      <c r="AF341" s="451"/>
      <c r="AG341" s="451"/>
      <c r="AH341" s="451"/>
      <c r="AI341" s="451"/>
      <c r="AJ341" s="451"/>
      <c r="AK341" s="451"/>
      <c r="AL341" s="451"/>
      <c r="AM341" s="332"/>
    </row>
    <row r="342" spans="1:39" ht="30" outlineLevel="1">
      <c r="A342" s="557">
        <v>37</v>
      </c>
      <c r="B342" s="555" t="s">
        <v>130</v>
      </c>
      <c r="C342" s="317" t="s">
        <v>25</v>
      </c>
      <c r="D342" s="321"/>
      <c r="E342" s="321"/>
      <c r="F342" s="321"/>
      <c r="G342" s="321"/>
      <c r="H342" s="321"/>
      <c r="I342" s="321"/>
      <c r="J342" s="321"/>
      <c r="K342" s="321"/>
      <c r="L342" s="321"/>
      <c r="M342" s="321"/>
      <c r="N342" s="321">
        <v>0</v>
      </c>
      <c r="O342" s="321"/>
      <c r="P342" s="321"/>
      <c r="Q342" s="321"/>
      <c r="R342" s="321"/>
      <c r="S342" s="321"/>
      <c r="T342" s="321"/>
      <c r="U342" s="321"/>
      <c r="V342" s="321"/>
      <c r="W342" s="321"/>
      <c r="X342" s="321"/>
      <c r="Y342" s="452"/>
      <c r="Z342" s="436"/>
      <c r="AA342" s="436"/>
      <c r="AB342" s="436"/>
      <c r="AC342" s="436"/>
      <c r="AD342" s="436"/>
      <c r="AE342" s="436"/>
      <c r="AF342" s="436"/>
      <c r="AG342" s="441"/>
      <c r="AH342" s="441"/>
      <c r="AI342" s="441"/>
      <c r="AJ342" s="441"/>
      <c r="AK342" s="441"/>
      <c r="AL342" s="441"/>
      <c r="AM342" s="322">
        <f>SUM(Y342:AL342)</f>
        <v>0</v>
      </c>
    </row>
    <row r="343" spans="1:39" outlineLevel="1">
      <c r="B343" s="320" t="s">
        <v>292</v>
      </c>
      <c r="C343" s="317" t="s">
        <v>164</v>
      </c>
      <c r="D343" s="321"/>
      <c r="E343" s="321"/>
      <c r="F343" s="321"/>
      <c r="G343" s="321"/>
      <c r="H343" s="321"/>
      <c r="I343" s="321"/>
      <c r="J343" s="321"/>
      <c r="K343" s="321"/>
      <c r="L343" s="321"/>
      <c r="M343" s="321"/>
      <c r="N343" s="321">
        <v>0</v>
      </c>
      <c r="O343" s="321"/>
      <c r="P343" s="321"/>
      <c r="Q343" s="321"/>
      <c r="R343" s="321"/>
      <c r="S343" s="321"/>
      <c r="T343" s="321"/>
      <c r="U343" s="321"/>
      <c r="V343" s="321"/>
      <c r="W343" s="321"/>
      <c r="X343" s="321"/>
      <c r="Y343" s="437">
        <f t="shared" ref="Y343:AL343" si="95">Y342</f>
        <v>0</v>
      </c>
      <c r="Z343" s="437">
        <f t="shared" si="95"/>
        <v>0</v>
      </c>
      <c r="AA343" s="437">
        <f t="shared" si="95"/>
        <v>0</v>
      </c>
      <c r="AB343" s="437">
        <f t="shared" si="95"/>
        <v>0</v>
      </c>
      <c r="AC343" s="437">
        <f t="shared" si="95"/>
        <v>0</v>
      </c>
      <c r="AD343" s="437">
        <f t="shared" si="95"/>
        <v>0</v>
      </c>
      <c r="AE343" s="437">
        <f t="shared" si="95"/>
        <v>0</v>
      </c>
      <c r="AF343" s="437">
        <f t="shared" si="95"/>
        <v>0</v>
      </c>
      <c r="AG343" s="437">
        <f t="shared" si="95"/>
        <v>0</v>
      </c>
      <c r="AH343" s="437">
        <f t="shared" si="95"/>
        <v>0</v>
      </c>
      <c r="AI343" s="437">
        <f t="shared" si="95"/>
        <v>0</v>
      </c>
      <c r="AJ343" s="437">
        <f t="shared" si="95"/>
        <v>0</v>
      </c>
      <c r="AK343" s="437">
        <f t="shared" si="95"/>
        <v>0</v>
      </c>
      <c r="AL343" s="437">
        <f t="shared" si="95"/>
        <v>0</v>
      </c>
      <c r="AM343" s="332"/>
    </row>
    <row r="344" spans="1:39" outlineLevel="1">
      <c r="B344" s="555"/>
      <c r="C344" s="317"/>
      <c r="D344" s="317"/>
      <c r="E344" s="317"/>
      <c r="F344" s="317"/>
      <c r="G344" s="317"/>
      <c r="H344" s="317"/>
      <c r="I344" s="317"/>
      <c r="J344" s="317"/>
      <c r="K344" s="317"/>
      <c r="L344" s="317"/>
      <c r="M344" s="317"/>
      <c r="N344" s="317"/>
      <c r="O344" s="317"/>
      <c r="P344" s="317"/>
      <c r="Q344" s="317"/>
      <c r="R344" s="317"/>
      <c r="S344" s="317"/>
      <c r="T344" s="317"/>
      <c r="U344" s="317"/>
      <c r="V344" s="317"/>
      <c r="W344" s="317"/>
      <c r="X344" s="317"/>
      <c r="Y344" s="438"/>
      <c r="Z344" s="451"/>
      <c r="AA344" s="451"/>
      <c r="AB344" s="451"/>
      <c r="AC344" s="451"/>
      <c r="AD344" s="451"/>
      <c r="AE344" s="451"/>
      <c r="AF344" s="451"/>
      <c r="AG344" s="451"/>
      <c r="AH344" s="451"/>
      <c r="AI344" s="451"/>
      <c r="AJ344" s="451"/>
      <c r="AK344" s="451"/>
      <c r="AL344" s="451"/>
      <c r="AM344" s="332"/>
    </row>
    <row r="345" spans="1:39" outlineLevel="1">
      <c r="A345" s="557">
        <v>38</v>
      </c>
      <c r="B345" s="555" t="s">
        <v>131</v>
      </c>
      <c r="C345" s="317" t="s">
        <v>25</v>
      </c>
      <c r="D345" s="321"/>
      <c r="E345" s="321"/>
      <c r="F345" s="321"/>
      <c r="G345" s="321"/>
      <c r="H345" s="321"/>
      <c r="I345" s="321"/>
      <c r="J345" s="321"/>
      <c r="K345" s="321"/>
      <c r="L345" s="321"/>
      <c r="M345" s="321"/>
      <c r="N345" s="321">
        <v>0</v>
      </c>
      <c r="O345" s="321"/>
      <c r="P345" s="321"/>
      <c r="Q345" s="321"/>
      <c r="R345" s="321"/>
      <c r="S345" s="321"/>
      <c r="T345" s="321"/>
      <c r="U345" s="321"/>
      <c r="V345" s="321"/>
      <c r="W345" s="321"/>
      <c r="X345" s="321"/>
      <c r="Y345" s="452"/>
      <c r="Z345" s="436"/>
      <c r="AA345" s="436"/>
      <c r="AB345" s="436"/>
      <c r="AC345" s="436"/>
      <c r="AD345" s="436"/>
      <c r="AE345" s="436"/>
      <c r="AF345" s="436"/>
      <c r="AG345" s="441"/>
      <c r="AH345" s="441"/>
      <c r="AI345" s="441"/>
      <c r="AJ345" s="441"/>
      <c r="AK345" s="441"/>
      <c r="AL345" s="441"/>
      <c r="AM345" s="322">
        <f>SUM(Y345:AL345)</f>
        <v>0</v>
      </c>
    </row>
    <row r="346" spans="1:39" outlineLevel="1">
      <c r="B346" s="320" t="s">
        <v>292</v>
      </c>
      <c r="C346" s="317" t="s">
        <v>164</v>
      </c>
      <c r="D346" s="321"/>
      <c r="E346" s="321"/>
      <c r="F346" s="321"/>
      <c r="G346" s="321"/>
      <c r="H346" s="321"/>
      <c r="I346" s="321"/>
      <c r="J346" s="321"/>
      <c r="K346" s="321"/>
      <c r="L346" s="321"/>
      <c r="M346" s="321"/>
      <c r="N346" s="321">
        <v>0</v>
      </c>
      <c r="O346" s="321"/>
      <c r="P346" s="321"/>
      <c r="Q346" s="321"/>
      <c r="R346" s="321"/>
      <c r="S346" s="321"/>
      <c r="T346" s="321"/>
      <c r="U346" s="321"/>
      <c r="V346" s="321"/>
      <c r="W346" s="321"/>
      <c r="X346" s="321"/>
      <c r="Y346" s="437">
        <f t="shared" ref="Y346:AL346" si="96">Y345</f>
        <v>0</v>
      </c>
      <c r="Z346" s="437">
        <f t="shared" si="96"/>
        <v>0</v>
      </c>
      <c r="AA346" s="437">
        <f t="shared" si="96"/>
        <v>0</v>
      </c>
      <c r="AB346" s="437">
        <f t="shared" si="96"/>
        <v>0</v>
      </c>
      <c r="AC346" s="437">
        <f t="shared" si="96"/>
        <v>0</v>
      </c>
      <c r="AD346" s="437">
        <f t="shared" si="96"/>
        <v>0</v>
      </c>
      <c r="AE346" s="437">
        <f t="shared" si="96"/>
        <v>0</v>
      </c>
      <c r="AF346" s="437">
        <f t="shared" si="96"/>
        <v>0</v>
      </c>
      <c r="AG346" s="437">
        <f t="shared" si="96"/>
        <v>0</v>
      </c>
      <c r="AH346" s="437">
        <f t="shared" si="96"/>
        <v>0</v>
      </c>
      <c r="AI346" s="437">
        <f t="shared" si="96"/>
        <v>0</v>
      </c>
      <c r="AJ346" s="437">
        <f t="shared" si="96"/>
        <v>0</v>
      </c>
      <c r="AK346" s="437">
        <f t="shared" si="96"/>
        <v>0</v>
      </c>
      <c r="AL346" s="437">
        <f t="shared" si="96"/>
        <v>0</v>
      </c>
      <c r="AM346" s="332"/>
    </row>
    <row r="347" spans="1:39" outlineLevel="1">
      <c r="B347" s="555"/>
      <c r="C347" s="317"/>
      <c r="D347" s="317"/>
      <c r="E347" s="317"/>
      <c r="F347" s="317"/>
      <c r="G347" s="317"/>
      <c r="H347" s="317"/>
      <c r="I347" s="317"/>
      <c r="J347" s="317"/>
      <c r="K347" s="317"/>
      <c r="L347" s="317"/>
      <c r="M347" s="317"/>
      <c r="N347" s="317"/>
      <c r="O347" s="317"/>
      <c r="P347" s="317"/>
      <c r="Q347" s="317"/>
      <c r="R347" s="317"/>
      <c r="S347" s="317"/>
      <c r="T347" s="317"/>
      <c r="U347" s="317"/>
      <c r="V347" s="317"/>
      <c r="W347" s="317"/>
      <c r="X347" s="317"/>
      <c r="Y347" s="438"/>
      <c r="Z347" s="451"/>
      <c r="AA347" s="451"/>
      <c r="AB347" s="451"/>
      <c r="AC347" s="451"/>
      <c r="AD347" s="451"/>
      <c r="AE347" s="451"/>
      <c r="AF347" s="451"/>
      <c r="AG347" s="451"/>
      <c r="AH347" s="451"/>
      <c r="AI347" s="451"/>
      <c r="AJ347" s="451"/>
      <c r="AK347" s="451"/>
      <c r="AL347" s="451"/>
      <c r="AM347" s="332"/>
    </row>
    <row r="348" spans="1:39" ht="30" outlineLevel="1">
      <c r="A348" s="557">
        <v>39</v>
      </c>
      <c r="B348" s="555" t="s">
        <v>132</v>
      </c>
      <c r="C348" s="317" t="s">
        <v>25</v>
      </c>
      <c r="D348" s="321"/>
      <c r="E348" s="321"/>
      <c r="F348" s="321"/>
      <c r="G348" s="321"/>
      <c r="H348" s="321"/>
      <c r="I348" s="321"/>
      <c r="J348" s="321"/>
      <c r="K348" s="321"/>
      <c r="L348" s="321"/>
      <c r="M348" s="321"/>
      <c r="N348" s="321">
        <v>0</v>
      </c>
      <c r="O348" s="321"/>
      <c r="P348" s="321"/>
      <c r="Q348" s="321"/>
      <c r="R348" s="321"/>
      <c r="S348" s="321"/>
      <c r="T348" s="321"/>
      <c r="U348" s="321"/>
      <c r="V348" s="321"/>
      <c r="W348" s="321"/>
      <c r="X348" s="321"/>
      <c r="Y348" s="452"/>
      <c r="Z348" s="436"/>
      <c r="AA348" s="436"/>
      <c r="AB348" s="436"/>
      <c r="AC348" s="436"/>
      <c r="AD348" s="436"/>
      <c r="AE348" s="436"/>
      <c r="AF348" s="436"/>
      <c r="AG348" s="441"/>
      <c r="AH348" s="441"/>
      <c r="AI348" s="441"/>
      <c r="AJ348" s="441"/>
      <c r="AK348" s="441"/>
      <c r="AL348" s="441"/>
      <c r="AM348" s="322">
        <f>SUM(Y348:AL348)</f>
        <v>0</v>
      </c>
    </row>
    <row r="349" spans="1:39" outlineLevel="1">
      <c r="B349" s="320" t="s">
        <v>292</v>
      </c>
      <c r="C349" s="317" t="s">
        <v>164</v>
      </c>
      <c r="D349" s="321"/>
      <c r="E349" s="321"/>
      <c r="F349" s="321"/>
      <c r="G349" s="321"/>
      <c r="H349" s="321"/>
      <c r="I349" s="321"/>
      <c r="J349" s="321"/>
      <c r="K349" s="321"/>
      <c r="L349" s="321"/>
      <c r="M349" s="321"/>
      <c r="N349" s="321">
        <v>0</v>
      </c>
      <c r="O349" s="321"/>
      <c r="P349" s="321"/>
      <c r="Q349" s="321"/>
      <c r="R349" s="321"/>
      <c r="S349" s="321"/>
      <c r="T349" s="321"/>
      <c r="U349" s="321"/>
      <c r="V349" s="321"/>
      <c r="W349" s="321"/>
      <c r="X349" s="321"/>
      <c r="Y349" s="437">
        <f t="shared" ref="Y349:AL349" si="97">Y348</f>
        <v>0</v>
      </c>
      <c r="Z349" s="437">
        <f t="shared" si="97"/>
        <v>0</v>
      </c>
      <c r="AA349" s="437">
        <f t="shared" si="97"/>
        <v>0</v>
      </c>
      <c r="AB349" s="437">
        <f t="shared" si="97"/>
        <v>0</v>
      </c>
      <c r="AC349" s="437">
        <f t="shared" si="97"/>
        <v>0</v>
      </c>
      <c r="AD349" s="437">
        <f t="shared" si="97"/>
        <v>0</v>
      </c>
      <c r="AE349" s="437">
        <f t="shared" si="97"/>
        <v>0</v>
      </c>
      <c r="AF349" s="437">
        <f t="shared" si="97"/>
        <v>0</v>
      </c>
      <c r="AG349" s="437">
        <f t="shared" si="97"/>
        <v>0</v>
      </c>
      <c r="AH349" s="437">
        <f t="shared" si="97"/>
        <v>0</v>
      </c>
      <c r="AI349" s="437">
        <f t="shared" si="97"/>
        <v>0</v>
      </c>
      <c r="AJ349" s="437">
        <f t="shared" si="97"/>
        <v>0</v>
      </c>
      <c r="AK349" s="437">
        <f t="shared" si="97"/>
        <v>0</v>
      </c>
      <c r="AL349" s="437">
        <f t="shared" si="97"/>
        <v>0</v>
      </c>
      <c r="AM349" s="332"/>
    </row>
    <row r="350" spans="1:39" outlineLevel="1">
      <c r="B350" s="555"/>
      <c r="C350" s="317"/>
      <c r="D350" s="317"/>
      <c r="E350" s="317"/>
      <c r="F350" s="317"/>
      <c r="G350" s="317"/>
      <c r="H350" s="317"/>
      <c r="I350" s="317"/>
      <c r="J350" s="317"/>
      <c r="K350" s="317"/>
      <c r="L350" s="317"/>
      <c r="M350" s="317"/>
      <c r="N350" s="317"/>
      <c r="O350" s="317"/>
      <c r="P350" s="317"/>
      <c r="Q350" s="317"/>
      <c r="R350" s="317"/>
      <c r="S350" s="317"/>
      <c r="T350" s="317"/>
      <c r="U350" s="317"/>
      <c r="V350" s="317"/>
      <c r="W350" s="317"/>
      <c r="X350" s="317"/>
      <c r="Y350" s="438"/>
      <c r="Z350" s="451"/>
      <c r="AA350" s="451"/>
      <c r="AB350" s="451"/>
      <c r="AC350" s="451"/>
      <c r="AD350" s="451"/>
      <c r="AE350" s="451"/>
      <c r="AF350" s="451"/>
      <c r="AG350" s="451"/>
      <c r="AH350" s="451"/>
      <c r="AI350" s="451"/>
      <c r="AJ350" s="451"/>
      <c r="AK350" s="451"/>
      <c r="AL350" s="451"/>
      <c r="AM350" s="332"/>
    </row>
    <row r="351" spans="1:39" ht="30" outlineLevel="1">
      <c r="A351" s="557">
        <v>40</v>
      </c>
      <c r="B351" s="555" t="s">
        <v>133</v>
      </c>
      <c r="C351" s="317" t="s">
        <v>25</v>
      </c>
      <c r="D351" s="321"/>
      <c r="E351" s="321"/>
      <c r="F351" s="321"/>
      <c r="G351" s="321"/>
      <c r="H351" s="321"/>
      <c r="I351" s="321"/>
      <c r="J351" s="321"/>
      <c r="K351" s="321"/>
      <c r="L351" s="321"/>
      <c r="M351" s="321"/>
      <c r="N351" s="321">
        <v>0</v>
      </c>
      <c r="O351" s="321"/>
      <c r="P351" s="321"/>
      <c r="Q351" s="321"/>
      <c r="R351" s="321"/>
      <c r="S351" s="321"/>
      <c r="T351" s="321"/>
      <c r="U351" s="321"/>
      <c r="V351" s="321"/>
      <c r="W351" s="321"/>
      <c r="X351" s="321"/>
      <c r="Y351" s="452"/>
      <c r="Z351" s="436"/>
      <c r="AA351" s="436"/>
      <c r="AB351" s="436"/>
      <c r="AC351" s="436"/>
      <c r="AD351" s="436"/>
      <c r="AE351" s="436"/>
      <c r="AF351" s="436"/>
      <c r="AG351" s="441"/>
      <c r="AH351" s="441"/>
      <c r="AI351" s="441"/>
      <c r="AJ351" s="441"/>
      <c r="AK351" s="441"/>
      <c r="AL351" s="441"/>
      <c r="AM351" s="322">
        <f>SUM(Y351:AL351)</f>
        <v>0</v>
      </c>
    </row>
    <row r="352" spans="1:39" outlineLevel="1">
      <c r="B352" s="320" t="s">
        <v>292</v>
      </c>
      <c r="C352" s="317" t="s">
        <v>164</v>
      </c>
      <c r="D352" s="321"/>
      <c r="E352" s="321"/>
      <c r="F352" s="321"/>
      <c r="G352" s="321"/>
      <c r="H352" s="321"/>
      <c r="I352" s="321"/>
      <c r="J352" s="321"/>
      <c r="K352" s="321"/>
      <c r="L352" s="321"/>
      <c r="M352" s="321"/>
      <c r="N352" s="321">
        <v>0</v>
      </c>
      <c r="O352" s="321"/>
      <c r="P352" s="321"/>
      <c r="Q352" s="321"/>
      <c r="R352" s="321"/>
      <c r="S352" s="321"/>
      <c r="T352" s="321"/>
      <c r="U352" s="321"/>
      <c r="V352" s="321"/>
      <c r="W352" s="321"/>
      <c r="X352" s="321"/>
      <c r="Y352" s="437">
        <f t="shared" ref="Y352:AL352" si="98">Y351</f>
        <v>0</v>
      </c>
      <c r="Z352" s="437">
        <f t="shared" si="98"/>
        <v>0</v>
      </c>
      <c r="AA352" s="437">
        <f t="shared" si="98"/>
        <v>0</v>
      </c>
      <c r="AB352" s="437">
        <f t="shared" si="98"/>
        <v>0</v>
      </c>
      <c r="AC352" s="437">
        <f t="shared" si="98"/>
        <v>0</v>
      </c>
      <c r="AD352" s="437">
        <f t="shared" si="98"/>
        <v>0</v>
      </c>
      <c r="AE352" s="437">
        <f t="shared" si="98"/>
        <v>0</v>
      </c>
      <c r="AF352" s="437">
        <f t="shared" si="98"/>
        <v>0</v>
      </c>
      <c r="AG352" s="437">
        <f t="shared" si="98"/>
        <v>0</v>
      </c>
      <c r="AH352" s="437">
        <f t="shared" si="98"/>
        <v>0</v>
      </c>
      <c r="AI352" s="437">
        <f t="shared" si="98"/>
        <v>0</v>
      </c>
      <c r="AJ352" s="437">
        <f t="shared" si="98"/>
        <v>0</v>
      </c>
      <c r="AK352" s="437">
        <f t="shared" si="98"/>
        <v>0</v>
      </c>
      <c r="AL352" s="437">
        <f t="shared" si="98"/>
        <v>0</v>
      </c>
      <c r="AM352" s="332"/>
    </row>
    <row r="353" spans="1:39" outlineLevel="1">
      <c r="B353" s="555"/>
      <c r="C353" s="317"/>
      <c r="D353" s="317"/>
      <c r="E353" s="317"/>
      <c r="F353" s="317"/>
      <c r="G353" s="317"/>
      <c r="H353" s="317"/>
      <c r="I353" s="317"/>
      <c r="J353" s="317"/>
      <c r="K353" s="317"/>
      <c r="L353" s="317"/>
      <c r="M353" s="317"/>
      <c r="N353" s="317"/>
      <c r="O353" s="317"/>
      <c r="P353" s="317"/>
      <c r="Q353" s="317"/>
      <c r="R353" s="317"/>
      <c r="S353" s="317"/>
      <c r="T353" s="317"/>
      <c r="U353" s="317"/>
      <c r="V353" s="317"/>
      <c r="W353" s="317"/>
      <c r="X353" s="317"/>
      <c r="Y353" s="438"/>
      <c r="Z353" s="451"/>
      <c r="AA353" s="451"/>
      <c r="AB353" s="451"/>
      <c r="AC353" s="451"/>
      <c r="AD353" s="451"/>
      <c r="AE353" s="451"/>
      <c r="AF353" s="451"/>
      <c r="AG353" s="451"/>
      <c r="AH353" s="451"/>
      <c r="AI353" s="451"/>
      <c r="AJ353" s="451"/>
      <c r="AK353" s="451"/>
      <c r="AL353" s="451"/>
      <c r="AM353" s="332"/>
    </row>
    <row r="354" spans="1:39" ht="45" outlineLevel="1">
      <c r="A354" s="557">
        <v>41</v>
      </c>
      <c r="B354" s="555" t="s">
        <v>134</v>
      </c>
      <c r="C354" s="317" t="s">
        <v>25</v>
      </c>
      <c r="D354" s="321"/>
      <c r="E354" s="321"/>
      <c r="F354" s="321"/>
      <c r="G354" s="321"/>
      <c r="H354" s="321"/>
      <c r="I354" s="321"/>
      <c r="J354" s="321"/>
      <c r="K354" s="321"/>
      <c r="L354" s="321"/>
      <c r="M354" s="321"/>
      <c r="N354" s="321">
        <v>0</v>
      </c>
      <c r="O354" s="321"/>
      <c r="P354" s="321"/>
      <c r="Q354" s="321"/>
      <c r="R354" s="321"/>
      <c r="S354" s="321"/>
      <c r="T354" s="321"/>
      <c r="U354" s="321"/>
      <c r="V354" s="321"/>
      <c r="W354" s="321"/>
      <c r="X354" s="321"/>
      <c r="Y354" s="452"/>
      <c r="Z354" s="436"/>
      <c r="AA354" s="436"/>
      <c r="AB354" s="436"/>
      <c r="AC354" s="436"/>
      <c r="AD354" s="436"/>
      <c r="AE354" s="436"/>
      <c r="AF354" s="436"/>
      <c r="AG354" s="441"/>
      <c r="AH354" s="441"/>
      <c r="AI354" s="441"/>
      <c r="AJ354" s="441"/>
      <c r="AK354" s="441"/>
      <c r="AL354" s="441"/>
      <c r="AM354" s="322">
        <f>SUM(Y354:AL354)</f>
        <v>0</v>
      </c>
    </row>
    <row r="355" spans="1:39" outlineLevel="1">
      <c r="B355" s="320" t="s">
        <v>292</v>
      </c>
      <c r="C355" s="317" t="s">
        <v>164</v>
      </c>
      <c r="D355" s="321"/>
      <c r="E355" s="321"/>
      <c r="F355" s="321"/>
      <c r="G355" s="321"/>
      <c r="H355" s="321"/>
      <c r="I355" s="321"/>
      <c r="J355" s="321"/>
      <c r="K355" s="321"/>
      <c r="L355" s="321"/>
      <c r="M355" s="321"/>
      <c r="N355" s="321">
        <v>0</v>
      </c>
      <c r="O355" s="321"/>
      <c r="P355" s="321"/>
      <c r="Q355" s="321"/>
      <c r="R355" s="321"/>
      <c r="S355" s="321"/>
      <c r="T355" s="321"/>
      <c r="U355" s="321"/>
      <c r="V355" s="321"/>
      <c r="W355" s="321"/>
      <c r="X355" s="321"/>
      <c r="Y355" s="437">
        <f t="shared" ref="Y355:AL355" si="99">Y354</f>
        <v>0</v>
      </c>
      <c r="Z355" s="437">
        <f t="shared" si="99"/>
        <v>0</v>
      </c>
      <c r="AA355" s="437">
        <f t="shared" si="99"/>
        <v>0</v>
      </c>
      <c r="AB355" s="437">
        <f t="shared" si="99"/>
        <v>0</v>
      </c>
      <c r="AC355" s="437">
        <f t="shared" si="99"/>
        <v>0</v>
      </c>
      <c r="AD355" s="437">
        <f t="shared" si="99"/>
        <v>0</v>
      </c>
      <c r="AE355" s="437">
        <f t="shared" si="99"/>
        <v>0</v>
      </c>
      <c r="AF355" s="437">
        <f t="shared" si="99"/>
        <v>0</v>
      </c>
      <c r="AG355" s="437">
        <f t="shared" si="99"/>
        <v>0</v>
      </c>
      <c r="AH355" s="437">
        <f t="shared" si="99"/>
        <v>0</v>
      </c>
      <c r="AI355" s="437">
        <f t="shared" si="99"/>
        <v>0</v>
      </c>
      <c r="AJ355" s="437">
        <f t="shared" si="99"/>
        <v>0</v>
      </c>
      <c r="AK355" s="437">
        <f t="shared" si="99"/>
        <v>0</v>
      </c>
      <c r="AL355" s="437">
        <f t="shared" si="99"/>
        <v>0</v>
      </c>
      <c r="AM355" s="332"/>
    </row>
    <row r="356" spans="1:39" outlineLevel="1">
      <c r="B356" s="555"/>
      <c r="C356" s="317"/>
      <c r="D356" s="317"/>
      <c r="E356" s="317"/>
      <c r="F356" s="317"/>
      <c r="G356" s="317"/>
      <c r="H356" s="317"/>
      <c r="I356" s="317"/>
      <c r="J356" s="317"/>
      <c r="K356" s="317"/>
      <c r="L356" s="317"/>
      <c r="M356" s="317"/>
      <c r="N356" s="317"/>
      <c r="O356" s="317"/>
      <c r="P356" s="317"/>
      <c r="Q356" s="317"/>
      <c r="R356" s="317"/>
      <c r="S356" s="317"/>
      <c r="T356" s="317"/>
      <c r="U356" s="317"/>
      <c r="V356" s="317"/>
      <c r="W356" s="317"/>
      <c r="X356" s="317"/>
      <c r="Y356" s="438"/>
      <c r="Z356" s="451"/>
      <c r="AA356" s="451"/>
      <c r="AB356" s="451"/>
      <c r="AC356" s="451"/>
      <c r="AD356" s="451"/>
      <c r="AE356" s="451"/>
      <c r="AF356" s="451"/>
      <c r="AG356" s="451"/>
      <c r="AH356" s="451"/>
      <c r="AI356" s="451"/>
      <c r="AJ356" s="451"/>
      <c r="AK356" s="451"/>
      <c r="AL356" s="451"/>
      <c r="AM356" s="332"/>
    </row>
    <row r="357" spans="1:39" ht="45" outlineLevel="1">
      <c r="A357" s="557">
        <v>42</v>
      </c>
      <c r="B357" s="555" t="s">
        <v>135</v>
      </c>
      <c r="C357" s="317" t="s">
        <v>25</v>
      </c>
      <c r="D357" s="321"/>
      <c r="E357" s="321"/>
      <c r="F357" s="321"/>
      <c r="G357" s="321"/>
      <c r="H357" s="321"/>
      <c r="I357" s="321"/>
      <c r="J357" s="321"/>
      <c r="K357" s="321"/>
      <c r="L357" s="321"/>
      <c r="M357" s="321"/>
      <c r="N357" s="317"/>
      <c r="O357" s="321"/>
      <c r="P357" s="321"/>
      <c r="Q357" s="321"/>
      <c r="R357" s="321"/>
      <c r="S357" s="321"/>
      <c r="T357" s="321"/>
      <c r="U357" s="321"/>
      <c r="V357" s="321"/>
      <c r="W357" s="321"/>
      <c r="X357" s="321"/>
      <c r="Y357" s="452"/>
      <c r="Z357" s="436"/>
      <c r="AA357" s="436"/>
      <c r="AB357" s="436"/>
      <c r="AC357" s="436"/>
      <c r="AD357" s="436"/>
      <c r="AE357" s="436"/>
      <c r="AF357" s="436"/>
      <c r="AG357" s="441"/>
      <c r="AH357" s="441"/>
      <c r="AI357" s="441"/>
      <c r="AJ357" s="441"/>
      <c r="AK357" s="441"/>
      <c r="AL357" s="441"/>
      <c r="AM357" s="322">
        <f>SUM(Y357:AL357)</f>
        <v>0</v>
      </c>
    </row>
    <row r="358" spans="1:39" outlineLevel="1">
      <c r="B358" s="320" t="s">
        <v>292</v>
      </c>
      <c r="C358" s="317" t="s">
        <v>164</v>
      </c>
      <c r="D358" s="321"/>
      <c r="E358" s="321"/>
      <c r="F358" s="321"/>
      <c r="G358" s="321"/>
      <c r="H358" s="321"/>
      <c r="I358" s="321"/>
      <c r="J358" s="321"/>
      <c r="K358" s="321"/>
      <c r="L358" s="321"/>
      <c r="M358" s="321"/>
      <c r="N358" s="494"/>
      <c r="O358" s="321"/>
      <c r="P358" s="321"/>
      <c r="Q358" s="321"/>
      <c r="R358" s="321"/>
      <c r="S358" s="321"/>
      <c r="T358" s="321"/>
      <c r="U358" s="321"/>
      <c r="V358" s="321"/>
      <c r="W358" s="321"/>
      <c r="X358" s="321"/>
      <c r="Y358" s="437">
        <f t="shared" ref="Y358:AL358" si="100">Y357</f>
        <v>0</v>
      </c>
      <c r="Z358" s="437">
        <f t="shared" si="100"/>
        <v>0</v>
      </c>
      <c r="AA358" s="437">
        <f t="shared" si="100"/>
        <v>0</v>
      </c>
      <c r="AB358" s="437">
        <f t="shared" si="100"/>
        <v>0</v>
      </c>
      <c r="AC358" s="437">
        <f t="shared" si="100"/>
        <v>0</v>
      </c>
      <c r="AD358" s="437">
        <f t="shared" si="100"/>
        <v>0</v>
      </c>
      <c r="AE358" s="437">
        <f t="shared" si="100"/>
        <v>0</v>
      </c>
      <c r="AF358" s="437">
        <f t="shared" si="100"/>
        <v>0</v>
      </c>
      <c r="AG358" s="437">
        <f t="shared" si="100"/>
        <v>0</v>
      </c>
      <c r="AH358" s="437">
        <f t="shared" si="100"/>
        <v>0</v>
      </c>
      <c r="AI358" s="437">
        <f t="shared" si="100"/>
        <v>0</v>
      </c>
      <c r="AJ358" s="437">
        <f t="shared" si="100"/>
        <v>0</v>
      </c>
      <c r="AK358" s="437">
        <f t="shared" si="100"/>
        <v>0</v>
      </c>
      <c r="AL358" s="437">
        <f t="shared" si="100"/>
        <v>0</v>
      </c>
      <c r="AM358" s="332"/>
    </row>
    <row r="359" spans="1:39" outlineLevel="1">
      <c r="B359" s="555"/>
      <c r="C359" s="317"/>
      <c r="D359" s="317"/>
      <c r="E359" s="317"/>
      <c r="F359" s="317"/>
      <c r="G359" s="317"/>
      <c r="H359" s="317"/>
      <c r="I359" s="317"/>
      <c r="J359" s="317"/>
      <c r="K359" s="317"/>
      <c r="L359" s="317"/>
      <c r="M359" s="317"/>
      <c r="N359" s="317"/>
      <c r="O359" s="317"/>
      <c r="P359" s="317"/>
      <c r="Q359" s="317"/>
      <c r="R359" s="317"/>
      <c r="S359" s="317"/>
      <c r="T359" s="317"/>
      <c r="U359" s="317"/>
      <c r="V359" s="317"/>
      <c r="W359" s="317"/>
      <c r="X359" s="317"/>
      <c r="Y359" s="438"/>
      <c r="Z359" s="451"/>
      <c r="AA359" s="451"/>
      <c r="AB359" s="451"/>
      <c r="AC359" s="451"/>
      <c r="AD359" s="451"/>
      <c r="AE359" s="451"/>
      <c r="AF359" s="451"/>
      <c r="AG359" s="451"/>
      <c r="AH359" s="451"/>
      <c r="AI359" s="451"/>
      <c r="AJ359" s="451"/>
      <c r="AK359" s="451"/>
      <c r="AL359" s="451"/>
      <c r="AM359" s="332"/>
    </row>
    <row r="360" spans="1:39" ht="30" outlineLevel="1">
      <c r="A360" s="557">
        <v>43</v>
      </c>
      <c r="B360" s="555" t="s">
        <v>136</v>
      </c>
      <c r="C360" s="317" t="s">
        <v>25</v>
      </c>
      <c r="D360" s="321"/>
      <c r="E360" s="321"/>
      <c r="F360" s="321"/>
      <c r="G360" s="321"/>
      <c r="H360" s="321"/>
      <c r="I360" s="321"/>
      <c r="J360" s="321"/>
      <c r="K360" s="321"/>
      <c r="L360" s="321"/>
      <c r="M360" s="321"/>
      <c r="N360" s="321">
        <v>0</v>
      </c>
      <c r="O360" s="321"/>
      <c r="P360" s="321"/>
      <c r="Q360" s="321"/>
      <c r="R360" s="321"/>
      <c r="S360" s="321"/>
      <c r="T360" s="321"/>
      <c r="U360" s="321"/>
      <c r="V360" s="321"/>
      <c r="W360" s="321"/>
      <c r="X360" s="321"/>
      <c r="Y360" s="452"/>
      <c r="Z360" s="436"/>
      <c r="AA360" s="436"/>
      <c r="AB360" s="436"/>
      <c r="AC360" s="436"/>
      <c r="AD360" s="436"/>
      <c r="AE360" s="436"/>
      <c r="AF360" s="436"/>
      <c r="AG360" s="441"/>
      <c r="AH360" s="441"/>
      <c r="AI360" s="441"/>
      <c r="AJ360" s="441"/>
      <c r="AK360" s="441"/>
      <c r="AL360" s="441"/>
      <c r="AM360" s="322">
        <f>SUM(Y360:AL360)</f>
        <v>0</v>
      </c>
    </row>
    <row r="361" spans="1:39" outlineLevel="1">
      <c r="B361" s="320" t="s">
        <v>292</v>
      </c>
      <c r="C361" s="317" t="s">
        <v>164</v>
      </c>
      <c r="D361" s="321"/>
      <c r="E361" s="321"/>
      <c r="F361" s="321"/>
      <c r="G361" s="321"/>
      <c r="H361" s="321"/>
      <c r="I361" s="321"/>
      <c r="J361" s="321"/>
      <c r="K361" s="321"/>
      <c r="L361" s="321"/>
      <c r="M361" s="321"/>
      <c r="N361" s="321">
        <v>0</v>
      </c>
      <c r="O361" s="321"/>
      <c r="P361" s="321"/>
      <c r="Q361" s="321"/>
      <c r="R361" s="321"/>
      <c r="S361" s="321"/>
      <c r="T361" s="321"/>
      <c r="U361" s="321"/>
      <c r="V361" s="321"/>
      <c r="W361" s="321"/>
      <c r="X361" s="321"/>
      <c r="Y361" s="437">
        <f t="shared" ref="Y361:AL361" si="101">Y360</f>
        <v>0</v>
      </c>
      <c r="Z361" s="437">
        <f t="shared" si="101"/>
        <v>0</v>
      </c>
      <c r="AA361" s="437">
        <f t="shared" si="101"/>
        <v>0</v>
      </c>
      <c r="AB361" s="437">
        <f t="shared" si="101"/>
        <v>0</v>
      </c>
      <c r="AC361" s="437">
        <f t="shared" si="101"/>
        <v>0</v>
      </c>
      <c r="AD361" s="437">
        <f t="shared" si="101"/>
        <v>0</v>
      </c>
      <c r="AE361" s="437">
        <f t="shared" si="101"/>
        <v>0</v>
      </c>
      <c r="AF361" s="437">
        <f t="shared" si="101"/>
        <v>0</v>
      </c>
      <c r="AG361" s="437">
        <f t="shared" si="101"/>
        <v>0</v>
      </c>
      <c r="AH361" s="437">
        <f t="shared" si="101"/>
        <v>0</v>
      </c>
      <c r="AI361" s="437">
        <f t="shared" si="101"/>
        <v>0</v>
      </c>
      <c r="AJ361" s="437">
        <f t="shared" si="101"/>
        <v>0</v>
      </c>
      <c r="AK361" s="437">
        <f t="shared" si="101"/>
        <v>0</v>
      </c>
      <c r="AL361" s="437">
        <f t="shared" si="101"/>
        <v>0</v>
      </c>
      <c r="AM361" s="332"/>
    </row>
    <row r="362" spans="1:39" outlineLevel="1">
      <c r="B362" s="555"/>
      <c r="C362" s="317"/>
      <c r="D362" s="317"/>
      <c r="E362" s="317"/>
      <c r="F362" s="317"/>
      <c r="G362" s="317"/>
      <c r="H362" s="317"/>
      <c r="I362" s="317"/>
      <c r="J362" s="317"/>
      <c r="K362" s="317"/>
      <c r="L362" s="317"/>
      <c r="M362" s="317"/>
      <c r="N362" s="317"/>
      <c r="O362" s="317"/>
      <c r="P362" s="317"/>
      <c r="Q362" s="317"/>
      <c r="R362" s="317"/>
      <c r="S362" s="317"/>
      <c r="T362" s="317"/>
      <c r="U362" s="317"/>
      <c r="V362" s="317"/>
      <c r="W362" s="317"/>
      <c r="X362" s="317"/>
      <c r="Y362" s="438"/>
      <c r="Z362" s="451"/>
      <c r="AA362" s="451"/>
      <c r="AB362" s="451"/>
      <c r="AC362" s="451"/>
      <c r="AD362" s="451"/>
      <c r="AE362" s="451"/>
      <c r="AF362" s="451"/>
      <c r="AG362" s="451"/>
      <c r="AH362" s="451"/>
      <c r="AI362" s="451"/>
      <c r="AJ362" s="451"/>
      <c r="AK362" s="451"/>
      <c r="AL362" s="451"/>
      <c r="AM362" s="332"/>
    </row>
    <row r="363" spans="1:39" ht="45" outlineLevel="1">
      <c r="A363" s="557">
        <v>44</v>
      </c>
      <c r="B363" s="555" t="s">
        <v>137</v>
      </c>
      <c r="C363" s="317" t="s">
        <v>25</v>
      </c>
      <c r="D363" s="321"/>
      <c r="E363" s="321"/>
      <c r="F363" s="321"/>
      <c r="G363" s="321"/>
      <c r="H363" s="321"/>
      <c r="I363" s="321"/>
      <c r="J363" s="321"/>
      <c r="K363" s="321"/>
      <c r="L363" s="321"/>
      <c r="M363" s="321"/>
      <c r="N363" s="321">
        <v>0</v>
      </c>
      <c r="O363" s="321"/>
      <c r="P363" s="321"/>
      <c r="Q363" s="321"/>
      <c r="R363" s="321"/>
      <c r="S363" s="321"/>
      <c r="T363" s="321"/>
      <c r="U363" s="321"/>
      <c r="V363" s="321"/>
      <c r="W363" s="321"/>
      <c r="X363" s="321"/>
      <c r="Y363" s="452"/>
      <c r="Z363" s="436"/>
      <c r="AA363" s="436"/>
      <c r="AB363" s="436"/>
      <c r="AC363" s="436"/>
      <c r="AD363" s="436"/>
      <c r="AE363" s="436"/>
      <c r="AF363" s="436"/>
      <c r="AG363" s="441"/>
      <c r="AH363" s="441"/>
      <c r="AI363" s="441"/>
      <c r="AJ363" s="441"/>
      <c r="AK363" s="441"/>
      <c r="AL363" s="441"/>
      <c r="AM363" s="322">
        <f>SUM(Y363:AL363)</f>
        <v>0</v>
      </c>
    </row>
    <row r="364" spans="1:39" outlineLevel="1">
      <c r="B364" s="320" t="s">
        <v>292</v>
      </c>
      <c r="C364" s="317" t="s">
        <v>164</v>
      </c>
      <c r="D364" s="321"/>
      <c r="E364" s="321"/>
      <c r="F364" s="321"/>
      <c r="G364" s="321"/>
      <c r="H364" s="321"/>
      <c r="I364" s="321"/>
      <c r="J364" s="321"/>
      <c r="K364" s="321"/>
      <c r="L364" s="321"/>
      <c r="M364" s="321"/>
      <c r="N364" s="321">
        <v>0</v>
      </c>
      <c r="O364" s="321"/>
      <c r="P364" s="321"/>
      <c r="Q364" s="321"/>
      <c r="R364" s="321"/>
      <c r="S364" s="321"/>
      <c r="T364" s="321"/>
      <c r="U364" s="321"/>
      <c r="V364" s="321"/>
      <c r="W364" s="321"/>
      <c r="X364" s="321"/>
      <c r="Y364" s="437">
        <f t="shared" ref="Y364:AL364" si="102">Y363</f>
        <v>0</v>
      </c>
      <c r="Z364" s="437">
        <f t="shared" si="102"/>
        <v>0</v>
      </c>
      <c r="AA364" s="437">
        <f t="shared" si="102"/>
        <v>0</v>
      </c>
      <c r="AB364" s="437">
        <f t="shared" si="102"/>
        <v>0</v>
      </c>
      <c r="AC364" s="437">
        <f t="shared" si="102"/>
        <v>0</v>
      </c>
      <c r="AD364" s="437">
        <f t="shared" si="102"/>
        <v>0</v>
      </c>
      <c r="AE364" s="437">
        <f t="shared" si="102"/>
        <v>0</v>
      </c>
      <c r="AF364" s="437">
        <f t="shared" si="102"/>
        <v>0</v>
      </c>
      <c r="AG364" s="437">
        <f t="shared" si="102"/>
        <v>0</v>
      </c>
      <c r="AH364" s="437">
        <f t="shared" si="102"/>
        <v>0</v>
      </c>
      <c r="AI364" s="437">
        <f t="shared" si="102"/>
        <v>0</v>
      </c>
      <c r="AJ364" s="437">
        <f t="shared" si="102"/>
        <v>0</v>
      </c>
      <c r="AK364" s="437">
        <f t="shared" si="102"/>
        <v>0</v>
      </c>
      <c r="AL364" s="437">
        <f t="shared" si="102"/>
        <v>0</v>
      </c>
      <c r="AM364" s="332"/>
    </row>
    <row r="365" spans="1:39" outlineLevel="1">
      <c r="B365" s="555"/>
      <c r="C365" s="317"/>
      <c r="D365" s="317"/>
      <c r="E365" s="317"/>
      <c r="F365" s="317"/>
      <c r="G365" s="317"/>
      <c r="H365" s="317"/>
      <c r="I365" s="317"/>
      <c r="J365" s="317"/>
      <c r="K365" s="317"/>
      <c r="L365" s="317"/>
      <c r="M365" s="317"/>
      <c r="N365" s="317"/>
      <c r="O365" s="317"/>
      <c r="P365" s="317"/>
      <c r="Q365" s="317"/>
      <c r="R365" s="317"/>
      <c r="S365" s="317"/>
      <c r="T365" s="317"/>
      <c r="U365" s="317"/>
      <c r="V365" s="317"/>
      <c r="W365" s="317"/>
      <c r="X365" s="317"/>
      <c r="Y365" s="438"/>
      <c r="Z365" s="451"/>
      <c r="AA365" s="451"/>
      <c r="AB365" s="451"/>
      <c r="AC365" s="451"/>
      <c r="AD365" s="451"/>
      <c r="AE365" s="451"/>
      <c r="AF365" s="451"/>
      <c r="AG365" s="451"/>
      <c r="AH365" s="451"/>
      <c r="AI365" s="451"/>
      <c r="AJ365" s="451"/>
      <c r="AK365" s="451"/>
      <c r="AL365" s="451"/>
      <c r="AM365" s="332"/>
    </row>
    <row r="366" spans="1:39" ht="30" outlineLevel="1">
      <c r="A366" s="557">
        <v>45</v>
      </c>
      <c r="B366" s="555" t="s">
        <v>138</v>
      </c>
      <c r="C366" s="317" t="s">
        <v>25</v>
      </c>
      <c r="D366" s="321"/>
      <c r="E366" s="321"/>
      <c r="F366" s="321"/>
      <c r="G366" s="321"/>
      <c r="H366" s="321"/>
      <c r="I366" s="321"/>
      <c r="J366" s="321"/>
      <c r="K366" s="321"/>
      <c r="L366" s="321"/>
      <c r="M366" s="321"/>
      <c r="N366" s="321">
        <v>0</v>
      </c>
      <c r="O366" s="321"/>
      <c r="P366" s="321"/>
      <c r="Q366" s="321"/>
      <c r="R366" s="321"/>
      <c r="S366" s="321"/>
      <c r="T366" s="321"/>
      <c r="U366" s="321"/>
      <c r="V366" s="321"/>
      <c r="W366" s="321"/>
      <c r="X366" s="321"/>
      <c r="Y366" s="452"/>
      <c r="Z366" s="436"/>
      <c r="AA366" s="436"/>
      <c r="AB366" s="436"/>
      <c r="AC366" s="436"/>
      <c r="AD366" s="436"/>
      <c r="AE366" s="436"/>
      <c r="AF366" s="436"/>
      <c r="AG366" s="441"/>
      <c r="AH366" s="441"/>
      <c r="AI366" s="441"/>
      <c r="AJ366" s="441"/>
      <c r="AK366" s="441"/>
      <c r="AL366" s="441"/>
      <c r="AM366" s="322">
        <f>SUM(Y366:AL366)</f>
        <v>0</v>
      </c>
    </row>
    <row r="367" spans="1:39" outlineLevel="1">
      <c r="B367" s="320" t="s">
        <v>292</v>
      </c>
      <c r="C367" s="317" t="s">
        <v>164</v>
      </c>
      <c r="D367" s="321"/>
      <c r="E367" s="321"/>
      <c r="F367" s="321"/>
      <c r="G367" s="321"/>
      <c r="H367" s="321"/>
      <c r="I367" s="321"/>
      <c r="J367" s="321"/>
      <c r="K367" s="321"/>
      <c r="L367" s="321"/>
      <c r="M367" s="321"/>
      <c r="N367" s="321">
        <v>0</v>
      </c>
      <c r="O367" s="321"/>
      <c r="P367" s="321"/>
      <c r="Q367" s="321"/>
      <c r="R367" s="321"/>
      <c r="S367" s="321"/>
      <c r="T367" s="321"/>
      <c r="U367" s="321"/>
      <c r="V367" s="321"/>
      <c r="W367" s="321"/>
      <c r="X367" s="321"/>
      <c r="Y367" s="437">
        <f t="shared" ref="Y367:AL367" si="103">Y366</f>
        <v>0</v>
      </c>
      <c r="Z367" s="437">
        <f t="shared" si="103"/>
        <v>0</v>
      </c>
      <c r="AA367" s="437">
        <f t="shared" si="103"/>
        <v>0</v>
      </c>
      <c r="AB367" s="437">
        <f t="shared" si="103"/>
        <v>0</v>
      </c>
      <c r="AC367" s="437">
        <f t="shared" si="103"/>
        <v>0</v>
      </c>
      <c r="AD367" s="437">
        <f t="shared" si="103"/>
        <v>0</v>
      </c>
      <c r="AE367" s="437">
        <f t="shared" si="103"/>
        <v>0</v>
      </c>
      <c r="AF367" s="437">
        <f t="shared" si="103"/>
        <v>0</v>
      </c>
      <c r="AG367" s="437">
        <f t="shared" si="103"/>
        <v>0</v>
      </c>
      <c r="AH367" s="437">
        <f t="shared" si="103"/>
        <v>0</v>
      </c>
      <c r="AI367" s="437">
        <f t="shared" si="103"/>
        <v>0</v>
      </c>
      <c r="AJ367" s="437">
        <f t="shared" si="103"/>
        <v>0</v>
      </c>
      <c r="AK367" s="437">
        <f t="shared" si="103"/>
        <v>0</v>
      </c>
      <c r="AL367" s="437">
        <f t="shared" si="103"/>
        <v>0</v>
      </c>
      <c r="AM367" s="332"/>
    </row>
    <row r="368" spans="1:39" outlineLevel="1">
      <c r="B368" s="555"/>
      <c r="C368" s="317"/>
      <c r="D368" s="317"/>
      <c r="E368" s="317"/>
      <c r="F368" s="317"/>
      <c r="G368" s="317"/>
      <c r="H368" s="317"/>
      <c r="I368" s="317"/>
      <c r="J368" s="317"/>
      <c r="K368" s="317"/>
      <c r="L368" s="317"/>
      <c r="M368" s="317"/>
      <c r="N368" s="317"/>
      <c r="O368" s="317"/>
      <c r="P368" s="317"/>
      <c r="Q368" s="317"/>
      <c r="R368" s="317"/>
      <c r="S368" s="317"/>
      <c r="T368" s="317"/>
      <c r="U368" s="317"/>
      <c r="V368" s="317"/>
      <c r="W368" s="317"/>
      <c r="X368" s="317"/>
      <c r="Y368" s="438"/>
      <c r="Z368" s="451"/>
      <c r="AA368" s="451"/>
      <c r="AB368" s="451"/>
      <c r="AC368" s="451"/>
      <c r="AD368" s="451"/>
      <c r="AE368" s="451"/>
      <c r="AF368" s="451"/>
      <c r="AG368" s="451"/>
      <c r="AH368" s="451"/>
      <c r="AI368" s="451"/>
      <c r="AJ368" s="451"/>
      <c r="AK368" s="451"/>
      <c r="AL368" s="451"/>
      <c r="AM368" s="332"/>
    </row>
    <row r="369" spans="1:42" ht="30" outlineLevel="1">
      <c r="A369" s="557">
        <v>46</v>
      </c>
      <c r="B369" s="555" t="s">
        <v>139</v>
      </c>
      <c r="C369" s="317" t="s">
        <v>25</v>
      </c>
      <c r="D369" s="321"/>
      <c r="E369" s="321"/>
      <c r="F369" s="321"/>
      <c r="G369" s="321"/>
      <c r="H369" s="321"/>
      <c r="I369" s="321"/>
      <c r="J369" s="321"/>
      <c r="K369" s="321"/>
      <c r="L369" s="321"/>
      <c r="M369" s="321"/>
      <c r="N369" s="321">
        <v>0</v>
      </c>
      <c r="O369" s="321"/>
      <c r="P369" s="321"/>
      <c r="Q369" s="321"/>
      <c r="R369" s="321"/>
      <c r="S369" s="321"/>
      <c r="T369" s="321"/>
      <c r="U369" s="321"/>
      <c r="V369" s="321"/>
      <c r="W369" s="321"/>
      <c r="X369" s="321"/>
      <c r="Y369" s="452"/>
      <c r="Z369" s="436"/>
      <c r="AA369" s="436"/>
      <c r="AB369" s="436"/>
      <c r="AC369" s="436"/>
      <c r="AD369" s="436"/>
      <c r="AE369" s="436"/>
      <c r="AF369" s="436"/>
      <c r="AG369" s="441"/>
      <c r="AH369" s="441"/>
      <c r="AI369" s="441"/>
      <c r="AJ369" s="441"/>
      <c r="AK369" s="441"/>
      <c r="AL369" s="441"/>
      <c r="AM369" s="322">
        <f>SUM(Y369:AL369)</f>
        <v>0</v>
      </c>
    </row>
    <row r="370" spans="1:42" outlineLevel="1">
      <c r="B370" s="320" t="s">
        <v>292</v>
      </c>
      <c r="C370" s="317" t="s">
        <v>164</v>
      </c>
      <c r="D370" s="321"/>
      <c r="E370" s="321"/>
      <c r="F370" s="321"/>
      <c r="G370" s="321"/>
      <c r="H370" s="321"/>
      <c r="I370" s="321"/>
      <c r="J370" s="321"/>
      <c r="K370" s="321"/>
      <c r="L370" s="321"/>
      <c r="M370" s="321"/>
      <c r="N370" s="321">
        <v>0</v>
      </c>
      <c r="O370" s="321"/>
      <c r="P370" s="321"/>
      <c r="Q370" s="321"/>
      <c r="R370" s="321"/>
      <c r="S370" s="321"/>
      <c r="T370" s="321"/>
      <c r="U370" s="321"/>
      <c r="V370" s="321"/>
      <c r="W370" s="321"/>
      <c r="X370" s="321"/>
      <c r="Y370" s="437">
        <f t="shared" ref="Y370:AL370" si="104">Y369</f>
        <v>0</v>
      </c>
      <c r="Z370" s="437">
        <f t="shared" si="104"/>
        <v>0</v>
      </c>
      <c r="AA370" s="437">
        <f t="shared" si="104"/>
        <v>0</v>
      </c>
      <c r="AB370" s="437">
        <f t="shared" si="104"/>
        <v>0</v>
      </c>
      <c r="AC370" s="437">
        <f t="shared" si="104"/>
        <v>0</v>
      </c>
      <c r="AD370" s="437">
        <f t="shared" si="104"/>
        <v>0</v>
      </c>
      <c r="AE370" s="437">
        <f t="shared" si="104"/>
        <v>0</v>
      </c>
      <c r="AF370" s="437">
        <f t="shared" si="104"/>
        <v>0</v>
      </c>
      <c r="AG370" s="437">
        <f t="shared" si="104"/>
        <v>0</v>
      </c>
      <c r="AH370" s="437">
        <f t="shared" si="104"/>
        <v>0</v>
      </c>
      <c r="AI370" s="437">
        <f t="shared" si="104"/>
        <v>0</v>
      </c>
      <c r="AJ370" s="437">
        <f t="shared" si="104"/>
        <v>0</v>
      </c>
      <c r="AK370" s="437">
        <f t="shared" si="104"/>
        <v>0</v>
      </c>
      <c r="AL370" s="437">
        <f t="shared" si="104"/>
        <v>0</v>
      </c>
      <c r="AM370" s="332"/>
    </row>
    <row r="371" spans="1:42" outlineLevel="1">
      <c r="B371" s="555"/>
      <c r="C371" s="317"/>
      <c r="D371" s="317"/>
      <c r="E371" s="317"/>
      <c r="F371" s="317"/>
      <c r="G371" s="317"/>
      <c r="H371" s="317"/>
      <c r="I371" s="317"/>
      <c r="J371" s="317"/>
      <c r="K371" s="317"/>
      <c r="L371" s="317"/>
      <c r="M371" s="317"/>
      <c r="N371" s="317"/>
      <c r="O371" s="317"/>
      <c r="P371" s="317"/>
      <c r="Q371" s="317"/>
      <c r="R371" s="317"/>
      <c r="S371" s="317"/>
      <c r="T371" s="317"/>
      <c r="U371" s="317"/>
      <c r="V371" s="317"/>
      <c r="W371" s="317"/>
      <c r="X371" s="317"/>
      <c r="Y371" s="438"/>
      <c r="Z371" s="451"/>
      <c r="AA371" s="451"/>
      <c r="AB371" s="451"/>
      <c r="AC371" s="451"/>
      <c r="AD371" s="451"/>
      <c r="AE371" s="451"/>
      <c r="AF371" s="451"/>
      <c r="AG371" s="451"/>
      <c r="AH371" s="451"/>
      <c r="AI371" s="451"/>
      <c r="AJ371" s="451"/>
      <c r="AK371" s="451"/>
      <c r="AL371" s="451"/>
      <c r="AM371" s="332"/>
    </row>
    <row r="372" spans="1:42" ht="30" outlineLevel="1">
      <c r="A372" s="557">
        <v>47</v>
      </c>
      <c r="B372" s="555" t="s">
        <v>140</v>
      </c>
      <c r="C372" s="317" t="s">
        <v>25</v>
      </c>
      <c r="D372" s="321"/>
      <c r="E372" s="321"/>
      <c r="F372" s="321"/>
      <c r="G372" s="321"/>
      <c r="H372" s="321"/>
      <c r="I372" s="321"/>
      <c r="J372" s="321"/>
      <c r="K372" s="321"/>
      <c r="L372" s="321"/>
      <c r="M372" s="321"/>
      <c r="N372" s="321">
        <v>0</v>
      </c>
      <c r="O372" s="321"/>
      <c r="P372" s="321"/>
      <c r="Q372" s="321"/>
      <c r="R372" s="321"/>
      <c r="S372" s="321"/>
      <c r="T372" s="321"/>
      <c r="U372" s="321"/>
      <c r="V372" s="321"/>
      <c r="W372" s="321"/>
      <c r="X372" s="321"/>
      <c r="Y372" s="452"/>
      <c r="Z372" s="436"/>
      <c r="AA372" s="436"/>
      <c r="AB372" s="436"/>
      <c r="AC372" s="436"/>
      <c r="AD372" s="436"/>
      <c r="AE372" s="436"/>
      <c r="AF372" s="436"/>
      <c r="AG372" s="441"/>
      <c r="AH372" s="441"/>
      <c r="AI372" s="441"/>
      <c r="AJ372" s="441"/>
      <c r="AK372" s="441"/>
      <c r="AL372" s="441"/>
      <c r="AM372" s="322">
        <f>SUM(Y372:AL372)</f>
        <v>0</v>
      </c>
    </row>
    <row r="373" spans="1:42" outlineLevel="1">
      <c r="B373" s="320" t="s">
        <v>292</v>
      </c>
      <c r="C373" s="317" t="s">
        <v>164</v>
      </c>
      <c r="D373" s="321"/>
      <c r="E373" s="321"/>
      <c r="F373" s="321"/>
      <c r="G373" s="321"/>
      <c r="H373" s="321"/>
      <c r="I373" s="321"/>
      <c r="J373" s="321"/>
      <c r="K373" s="321"/>
      <c r="L373" s="321"/>
      <c r="M373" s="321"/>
      <c r="N373" s="321">
        <v>0</v>
      </c>
      <c r="O373" s="321"/>
      <c r="P373" s="321"/>
      <c r="Q373" s="321"/>
      <c r="R373" s="321"/>
      <c r="S373" s="321"/>
      <c r="T373" s="321"/>
      <c r="U373" s="321"/>
      <c r="V373" s="321"/>
      <c r="W373" s="321"/>
      <c r="X373" s="321"/>
      <c r="Y373" s="437">
        <f t="shared" ref="Y373:AL373" si="105">Y372</f>
        <v>0</v>
      </c>
      <c r="Z373" s="437">
        <f t="shared" si="105"/>
        <v>0</v>
      </c>
      <c r="AA373" s="437">
        <f t="shared" si="105"/>
        <v>0</v>
      </c>
      <c r="AB373" s="437">
        <f t="shared" si="105"/>
        <v>0</v>
      </c>
      <c r="AC373" s="437">
        <f t="shared" si="105"/>
        <v>0</v>
      </c>
      <c r="AD373" s="437">
        <f t="shared" si="105"/>
        <v>0</v>
      </c>
      <c r="AE373" s="437">
        <f t="shared" si="105"/>
        <v>0</v>
      </c>
      <c r="AF373" s="437">
        <f t="shared" si="105"/>
        <v>0</v>
      </c>
      <c r="AG373" s="437">
        <f t="shared" si="105"/>
        <v>0</v>
      </c>
      <c r="AH373" s="437">
        <f t="shared" si="105"/>
        <v>0</v>
      </c>
      <c r="AI373" s="437">
        <f t="shared" si="105"/>
        <v>0</v>
      </c>
      <c r="AJ373" s="437">
        <f t="shared" si="105"/>
        <v>0</v>
      </c>
      <c r="AK373" s="437">
        <f t="shared" si="105"/>
        <v>0</v>
      </c>
      <c r="AL373" s="437">
        <f t="shared" si="105"/>
        <v>0</v>
      </c>
      <c r="AM373" s="332"/>
    </row>
    <row r="374" spans="1:42" outlineLevel="1">
      <c r="B374" s="555"/>
      <c r="C374" s="317"/>
      <c r="D374" s="317"/>
      <c r="E374" s="317"/>
      <c r="F374" s="317"/>
      <c r="G374" s="317"/>
      <c r="H374" s="317"/>
      <c r="I374" s="317"/>
      <c r="J374" s="317"/>
      <c r="K374" s="317"/>
      <c r="L374" s="317"/>
      <c r="M374" s="317"/>
      <c r="N374" s="317"/>
      <c r="O374" s="317"/>
      <c r="P374" s="317"/>
      <c r="Q374" s="317"/>
      <c r="R374" s="317"/>
      <c r="S374" s="317"/>
      <c r="T374" s="317"/>
      <c r="U374" s="317"/>
      <c r="V374" s="317"/>
      <c r="W374" s="317"/>
      <c r="X374" s="317"/>
      <c r="Y374" s="438"/>
      <c r="Z374" s="451"/>
      <c r="AA374" s="451"/>
      <c r="AB374" s="451"/>
      <c r="AC374" s="451"/>
      <c r="AD374" s="451"/>
      <c r="AE374" s="451"/>
      <c r="AF374" s="451"/>
      <c r="AG374" s="451"/>
      <c r="AH374" s="451"/>
      <c r="AI374" s="451"/>
      <c r="AJ374" s="451"/>
      <c r="AK374" s="451"/>
      <c r="AL374" s="451"/>
      <c r="AM374" s="332"/>
    </row>
    <row r="375" spans="1:42" ht="45" outlineLevel="1">
      <c r="A375" s="557">
        <v>48</v>
      </c>
      <c r="B375" s="555" t="s">
        <v>141</v>
      </c>
      <c r="C375" s="317" t="s">
        <v>25</v>
      </c>
      <c r="D375" s="321"/>
      <c r="E375" s="321"/>
      <c r="F375" s="321"/>
      <c r="G375" s="321"/>
      <c r="H375" s="321"/>
      <c r="I375" s="321"/>
      <c r="J375" s="321"/>
      <c r="K375" s="321"/>
      <c r="L375" s="321"/>
      <c r="M375" s="321"/>
      <c r="N375" s="321">
        <v>0</v>
      </c>
      <c r="O375" s="321"/>
      <c r="P375" s="321"/>
      <c r="Q375" s="321"/>
      <c r="R375" s="321"/>
      <c r="S375" s="321"/>
      <c r="T375" s="321"/>
      <c r="U375" s="321"/>
      <c r="V375" s="321"/>
      <c r="W375" s="321"/>
      <c r="X375" s="321"/>
      <c r="Y375" s="452"/>
      <c r="Z375" s="436"/>
      <c r="AA375" s="436"/>
      <c r="AB375" s="436"/>
      <c r="AC375" s="436"/>
      <c r="AD375" s="436"/>
      <c r="AE375" s="436"/>
      <c r="AF375" s="436"/>
      <c r="AG375" s="441"/>
      <c r="AH375" s="441"/>
      <c r="AI375" s="441"/>
      <c r="AJ375" s="441"/>
      <c r="AK375" s="441"/>
      <c r="AL375" s="441"/>
      <c r="AM375" s="322">
        <f>SUM(Y375:AL375)</f>
        <v>0</v>
      </c>
    </row>
    <row r="376" spans="1:42" outlineLevel="1">
      <c r="B376" s="320" t="s">
        <v>292</v>
      </c>
      <c r="C376" s="317" t="s">
        <v>164</v>
      </c>
      <c r="D376" s="321"/>
      <c r="E376" s="321"/>
      <c r="F376" s="321"/>
      <c r="G376" s="321"/>
      <c r="H376" s="321"/>
      <c r="I376" s="321"/>
      <c r="J376" s="321"/>
      <c r="K376" s="321"/>
      <c r="L376" s="321"/>
      <c r="M376" s="321"/>
      <c r="N376" s="321">
        <v>0</v>
      </c>
      <c r="O376" s="321"/>
      <c r="P376" s="321"/>
      <c r="Q376" s="321"/>
      <c r="R376" s="321"/>
      <c r="S376" s="321"/>
      <c r="T376" s="321"/>
      <c r="U376" s="321"/>
      <c r="V376" s="321"/>
      <c r="W376" s="321"/>
      <c r="X376" s="321"/>
      <c r="Y376" s="437">
        <f t="shared" ref="Y376:AL376" si="106">Y375</f>
        <v>0</v>
      </c>
      <c r="Z376" s="437">
        <f t="shared" si="106"/>
        <v>0</v>
      </c>
      <c r="AA376" s="437">
        <f t="shared" si="106"/>
        <v>0</v>
      </c>
      <c r="AB376" s="437">
        <f t="shared" si="106"/>
        <v>0</v>
      </c>
      <c r="AC376" s="437">
        <f t="shared" si="106"/>
        <v>0</v>
      </c>
      <c r="AD376" s="437">
        <f t="shared" si="106"/>
        <v>0</v>
      </c>
      <c r="AE376" s="437">
        <f t="shared" si="106"/>
        <v>0</v>
      </c>
      <c r="AF376" s="437">
        <f t="shared" si="106"/>
        <v>0</v>
      </c>
      <c r="AG376" s="437">
        <f t="shared" si="106"/>
        <v>0</v>
      </c>
      <c r="AH376" s="437">
        <f t="shared" si="106"/>
        <v>0</v>
      </c>
      <c r="AI376" s="437">
        <f t="shared" si="106"/>
        <v>0</v>
      </c>
      <c r="AJ376" s="437">
        <f t="shared" si="106"/>
        <v>0</v>
      </c>
      <c r="AK376" s="437">
        <f t="shared" si="106"/>
        <v>0</v>
      </c>
      <c r="AL376" s="437">
        <f t="shared" si="106"/>
        <v>0</v>
      </c>
      <c r="AM376" s="332"/>
    </row>
    <row r="377" spans="1:42" outlineLevel="1">
      <c r="B377" s="555"/>
      <c r="C377" s="317"/>
      <c r="D377" s="317"/>
      <c r="E377" s="317"/>
      <c r="F377" s="317"/>
      <c r="G377" s="317"/>
      <c r="H377" s="317"/>
      <c r="I377" s="317"/>
      <c r="J377" s="317"/>
      <c r="K377" s="317"/>
      <c r="L377" s="317"/>
      <c r="M377" s="317"/>
      <c r="N377" s="317"/>
      <c r="O377" s="317"/>
      <c r="P377" s="317"/>
      <c r="Q377" s="317"/>
      <c r="R377" s="317"/>
      <c r="S377" s="317"/>
      <c r="T377" s="317"/>
      <c r="U377" s="317"/>
      <c r="V377" s="317"/>
      <c r="W377" s="317"/>
      <c r="X377" s="317"/>
      <c r="Y377" s="438"/>
      <c r="Z377" s="451"/>
      <c r="AA377" s="451"/>
      <c r="AB377" s="451"/>
      <c r="AC377" s="451"/>
      <c r="AD377" s="451"/>
      <c r="AE377" s="451"/>
      <c r="AF377" s="451"/>
      <c r="AG377" s="451"/>
      <c r="AH377" s="451"/>
      <c r="AI377" s="451"/>
      <c r="AJ377" s="451"/>
      <c r="AK377" s="451"/>
      <c r="AL377" s="451"/>
      <c r="AM377" s="332"/>
    </row>
    <row r="378" spans="1:42" outlineLevel="1">
      <c r="A378" s="557">
        <v>49</v>
      </c>
      <c r="B378" s="555" t="s">
        <v>740</v>
      </c>
      <c r="C378" s="317" t="s">
        <v>25</v>
      </c>
      <c r="D378" s="321">
        <v>1067232</v>
      </c>
      <c r="E378" s="321">
        <v>1067232</v>
      </c>
      <c r="F378" s="321">
        <v>1067232</v>
      </c>
      <c r="G378" s="321">
        <v>1067232</v>
      </c>
      <c r="H378" s="321">
        <v>1067232</v>
      </c>
      <c r="I378" s="321">
        <v>1067232</v>
      </c>
      <c r="J378" s="321">
        <v>1067232</v>
      </c>
      <c r="K378" s="321">
        <v>1067232</v>
      </c>
      <c r="L378" s="321">
        <v>1067232</v>
      </c>
      <c r="M378" s="321">
        <v>1067232</v>
      </c>
      <c r="N378" s="321">
        <v>12</v>
      </c>
      <c r="O378" s="321">
        <v>67</v>
      </c>
      <c r="P378" s="321">
        <v>67</v>
      </c>
      <c r="Q378" s="321">
        <v>67</v>
      </c>
      <c r="R378" s="321">
        <v>67</v>
      </c>
      <c r="S378" s="321">
        <v>67</v>
      </c>
      <c r="T378" s="321">
        <v>67</v>
      </c>
      <c r="U378" s="321">
        <v>67</v>
      </c>
      <c r="V378" s="321">
        <v>67</v>
      </c>
      <c r="W378" s="321">
        <v>67</v>
      </c>
      <c r="X378" s="321">
        <v>67</v>
      </c>
      <c r="Y378" s="452">
        <v>1</v>
      </c>
      <c r="Z378" s="436"/>
      <c r="AA378" s="436"/>
      <c r="AB378" s="436"/>
      <c r="AC378" s="436"/>
      <c r="AD378" s="436"/>
      <c r="AE378" s="436"/>
      <c r="AF378" s="436"/>
      <c r="AG378" s="441"/>
      <c r="AH378" s="441"/>
      <c r="AI378" s="441"/>
      <c r="AJ378" s="441"/>
      <c r="AK378" s="441"/>
      <c r="AL378" s="441"/>
      <c r="AM378" s="322">
        <f>SUM(Y378:AL378)</f>
        <v>1</v>
      </c>
    </row>
    <row r="379" spans="1:42" outlineLevel="1">
      <c r="B379" s="320" t="s">
        <v>292</v>
      </c>
      <c r="C379" s="317" t="s">
        <v>164</v>
      </c>
      <c r="D379" s="321"/>
      <c r="E379" s="321"/>
      <c r="F379" s="321"/>
      <c r="G379" s="321"/>
      <c r="H379" s="321"/>
      <c r="I379" s="321"/>
      <c r="J379" s="321"/>
      <c r="K379" s="321"/>
      <c r="L379" s="321"/>
      <c r="M379" s="321"/>
      <c r="N379" s="321">
        <v>12</v>
      </c>
      <c r="O379" s="321"/>
      <c r="P379" s="321"/>
      <c r="Q379" s="321"/>
      <c r="R379" s="321"/>
      <c r="S379" s="321"/>
      <c r="T379" s="321"/>
      <c r="U379" s="321"/>
      <c r="V379" s="321"/>
      <c r="W379" s="321"/>
      <c r="X379" s="321"/>
      <c r="Y379" s="437">
        <f t="shared" ref="Y379:AL379" si="107">Y378</f>
        <v>1</v>
      </c>
      <c r="Z379" s="437">
        <f t="shared" si="107"/>
        <v>0</v>
      </c>
      <c r="AA379" s="437">
        <f t="shared" si="107"/>
        <v>0</v>
      </c>
      <c r="AB379" s="437">
        <f t="shared" si="107"/>
        <v>0</v>
      </c>
      <c r="AC379" s="437">
        <f t="shared" si="107"/>
        <v>0</v>
      </c>
      <c r="AD379" s="437">
        <f t="shared" si="107"/>
        <v>0</v>
      </c>
      <c r="AE379" s="437">
        <f t="shared" si="107"/>
        <v>0</v>
      </c>
      <c r="AF379" s="437">
        <f t="shared" si="107"/>
        <v>0</v>
      </c>
      <c r="AG379" s="437">
        <f t="shared" si="107"/>
        <v>0</v>
      </c>
      <c r="AH379" s="437">
        <f t="shared" si="107"/>
        <v>0</v>
      </c>
      <c r="AI379" s="437">
        <f t="shared" si="107"/>
        <v>0</v>
      </c>
      <c r="AJ379" s="437">
        <f t="shared" si="107"/>
        <v>0</v>
      </c>
      <c r="AK379" s="437">
        <f t="shared" si="107"/>
        <v>0</v>
      </c>
      <c r="AL379" s="437">
        <f t="shared" si="107"/>
        <v>0</v>
      </c>
      <c r="AM379" s="332"/>
    </row>
    <row r="380" spans="1:42" outlineLevel="1">
      <c r="B380" s="463"/>
      <c r="C380" s="331"/>
      <c r="D380" s="317"/>
      <c r="E380" s="317"/>
      <c r="F380" s="317"/>
      <c r="G380" s="317"/>
      <c r="H380" s="317"/>
      <c r="I380" s="317"/>
      <c r="J380" s="317"/>
      <c r="K380" s="317"/>
      <c r="L380" s="317"/>
      <c r="M380" s="317"/>
      <c r="N380" s="317"/>
      <c r="O380" s="317"/>
      <c r="P380" s="317"/>
      <c r="Q380" s="317"/>
      <c r="R380" s="317"/>
      <c r="S380" s="317"/>
      <c r="T380" s="317"/>
      <c r="U380" s="317"/>
      <c r="V380" s="317"/>
      <c r="W380" s="317"/>
      <c r="X380" s="317"/>
      <c r="Y380" s="327"/>
      <c r="Z380" s="327"/>
      <c r="AA380" s="327"/>
      <c r="AB380" s="327"/>
      <c r="AC380" s="327"/>
      <c r="AD380" s="327"/>
      <c r="AE380" s="327"/>
      <c r="AF380" s="327"/>
      <c r="AG380" s="327"/>
      <c r="AH380" s="327"/>
      <c r="AI380" s="327"/>
      <c r="AJ380" s="327"/>
      <c r="AK380" s="327"/>
      <c r="AL380" s="327"/>
      <c r="AM380" s="332"/>
    </row>
    <row r="381" spans="1:42" ht="15.75">
      <c r="B381" s="353" t="s">
        <v>277</v>
      </c>
      <c r="C381" s="355"/>
      <c r="D381" s="355">
        <f>SUM(D221:D379)</f>
        <v>118084355.85749346</v>
      </c>
      <c r="E381" s="355">
        <f t="shared" ref="E381:M381" si="108">SUM(E221:E379)</f>
        <v>118307460.73798552</v>
      </c>
      <c r="F381" s="355">
        <f t="shared" si="108"/>
        <v>118129591.9098476</v>
      </c>
      <c r="G381" s="355">
        <f t="shared" si="108"/>
        <v>80992919</v>
      </c>
      <c r="H381" s="355">
        <f t="shared" si="108"/>
        <v>80992919</v>
      </c>
      <c r="I381" s="355">
        <f t="shared" si="108"/>
        <v>80992773</v>
      </c>
      <c r="J381" s="355">
        <f t="shared" si="108"/>
        <v>80992773</v>
      </c>
      <c r="K381" s="355">
        <f t="shared" si="108"/>
        <v>80990263</v>
      </c>
      <c r="L381" s="355">
        <f t="shared" si="108"/>
        <v>77551608</v>
      </c>
      <c r="M381" s="355">
        <f t="shared" si="108"/>
        <v>77451200</v>
      </c>
      <c r="N381" s="355"/>
      <c r="O381" s="355">
        <f>SUM(O221:O379)</f>
        <v>14321.011718881087</v>
      </c>
      <c r="P381" s="355">
        <f t="shared" ref="P381:X381" si="109">SUM(P221:P379)</f>
        <v>14375.09114951829</v>
      </c>
      <c r="Q381" s="355">
        <f t="shared" si="109"/>
        <v>14353.89438242156</v>
      </c>
      <c r="R381" s="355">
        <f t="shared" si="109"/>
        <v>8961</v>
      </c>
      <c r="S381" s="355">
        <f t="shared" si="109"/>
        <v>8961</v>
      </c>
      <c r="T381" s="355">
        <f t="shared" si="109"/>
        <v>8960</v>
      </c>
      <c r="U381" s="355">
        <f t="shared" si="109"/>
        <v>8960</v>
      </c>
      <c r="V381" s="355">
        <f t="shared" si="109"/>
        <v>8960</v>
      </c>
      <c r="W381" s="355">
        <f t="shared" si="109"/>
        <v>8753</v>
      </c>
      <c r="X381" s="355">
        <f t="shared" si="109"/>
        <v>8746</v>
      </c>
      <c r="Y381" s="355">
        <f>IF(Y219="kWh",SUMPRODUCT(D221:D379,Y221:Y379))</f>
        <v>27134365.359575294</v>
      </c>
      <c r="Z381" s="355">
        <f>IF(Z219="kWh",SUMPRODUCT(D221:D379,Z221:Z379))</f>
        <v>4485570.210055613</v>
      </c>
      <c r="AA381" s="355">
        <f>IF(AA219="kw",SUMPRODUCT(N221:N379,O221:O379,AA221:AA379),SUMPRODUCT(D221:D379,AA221:AA379))</f>
        <v>37398.534454948327</v>
      </c>
      <c r="AB381" s="355">
        <f>IF(AB219="kw",SUMPRODUCT(N221:N379,O221:O379,AB221:AB379),SUMPRODUCT(D221:D379,AB221:AB379))</f>
        <v>68452.644455253307</v>
      </c>
      <c r="AC381" s="355">
        <f>IF(AC219="kw",SUMPRODUCT(N221:N379,O221:O379,AC221:AC379),SUMPRODUCT(D221:D379,AC221:AC379))</f>
        <v>24561.655195806383</v>
      </c>
      <c r="AD381" s="355">
        <f>IF(AD219="kw",SUMPRODUCT(N221:N379,O221:O379,AD221:AD379),SUMPRODUCT(D221:D379,AD221:AD379))</f>
        <v>0</v>
      </c>
      <c r="AE381" s="355">
        <f>IF(AE219="kw",SUMPRODUCT(N221:N379,O221:O379,AE221:AE379),SUMPRODUCT(D221:D379,AE221:AE379))</f>
        <v>0</v>
      </c>
      <c r="AF381" s="355">
        <f>IF(AF219="kw",SUMPRODUCT(N221:N379,O221:O379,AF221:AF379),SUMPRODUCT(D221:D379,AF221:AF379))</f>
        <v>0</v>
      </c>
      <c r="AG381" s="355">
        <f>IF(AG219="kw",SUMPRODUCT(N221:N379,O221:O379,AG221:AG379),SUMPRODUCT(D221:D379,AG221:AG379))</f>
        <v>0</v>
      </c>
      <c r="AH381" s="355">
        <f>IF(AH219="kw",SUMPRODUCT(N221:N379,O221:O379,AH221:AH379),SUMPRODUCT(D221:D379,AH221:AH379))</f>
        <v>0</v>
      </c>
      <c r="AI381" s="355">
        <f>IF(AI219="kw",SUMPRODUCT(N221:N379,O221:O379,AI221:AI379),SUMPRODUCT(D221:D379,AI221:AI379))</f>
        <v>0</v>
      </c>
      <c r="AJ381" s="355">
        <f>IF(AJ219="kw",SUMPRODUCT(N221:N379,O221:O379,AJ221:AJ379),SUMPRODUCT(D221:D379,AJ221:AJ379))</f>
        <v>0</v>
      </c>
      <c r="AK381" s="355">
        <f>IF(AK219="kw",SUMPRODUCT(N221:N379,O221:O379,AK221:AK379),SUMPRODUCT(D221:D379,AK221:AK379))</f>
        <v>0</v>
      </c>
      <c r="AL381" s="355">
        <f>IF(AL219="kw",SUMPRODUCT(N221:N379,O221:O379,AL221:AL379),SUMPRODUCT(D221:D379,AL221:AL379))</f>
        <v>0</v>
      </c>
      <c r="AM381" s="356"/>
    </row>
    <row r="382" spans="1:42" ht="15.75">
      <c r="B382" s="417" t="s">
        <v>278</v>
      </c>
      <c r="C382" s="418"/>
      <c r="D382" s="418"/>
      <c r="E382" s="418"/>
      <c r="F382" s="418"/>
      <c r="G382" s="418"/>
      <c r="H382" s="418"/>
      <c r="I382" s="418"/>
      <c r="J382" s="418"/>
      <c r="K382" s="418"/>
      <c r="L382" s="418"/>
      <c r="M382" s="418"/>
      <c r="N382" s="418"/>
      <c r="O382" s="418"/>
      <c r="P382" s="418"/>
      <c r="Q382" s="418"/>
      <c r="R382" s="418"/>
      <c r="S382" s="418"/>
      <c r="T382" s="418"/>
      <c r="U382" s="418"/>
      <c r="V382" s="418"/>
      <c r="W382" s="418"/>
      <c r="X382" s="418"/>
      <c r="Y382" s="418">
        <f>HLOOKUP(Y218,'2. LRAMVA Threshold'!$B$42:$Q$53,8,FALSE)</f>
        <v>0</v>
      </c>
      <c r="Z382" s="418">
        <f>HLOOKUP(Z218,'2. LRAMVA Threshold'!$B$42:$Q$53,8,FALSE)</f>
        <v>0</v>
      </c>
      <c r="AA382" s="418">
        <f>HLOOKUP(AA218,'2. LRAMVA Threshold'!$B$42:$Q$53,8,FALSE)</f>
        <v>0</v>
      </c>
      <c r="AB382" s="418">
        <f>HLOOKUP(AB218,'2. LRAMVA Threshold'!$B$42:$Q$53,8,FALSE)</f>
        <v>0</v>
      </c>
      <c r="AC382" s="418">
        <f>HLOOKUP(AC218,'2. LRAMVA Threshold'!$B$42:$Q$53,8,FALSE)</f>
        <v>0</v>
      </c>
      <c r="AD382" s="418">
        <f>HLOOKUP(AD218,'2. LRAMVA Threshold'!$B$42:$Q$53,8,FALSE)</f>
        <v>0</v>
      </c>
      <c r="AE382" s="418">
        <f>HLOOKUP(AE218,'2. LRAMVA Threshold'!$B$42:$Q$53,8,FALSE)</f>
        <v>0</v>
      </c>
      <c r="AF382" s="418">
        <f>HLOOKUP(AF218,'2. LRAMVA Threshold'!$B$42:$Q$53,8,FALSE)</f>
        <v>0</v>
      </c>
      <c r="AG382" s="418">
        <f>HLOOKUP(AG218,'2. LRAMVA Threshold'!$B$42:$Q$53,8,FALSE)</f>
        <v>0</v>
      </c>
      <c r="AH382" s="418">
        <f>HLOOKUP(AH218,'2. LRAMVA Threshold'!$B$42:$Q$53,8,FALSE)</f>
        <v>0</v>
      </c>
      <c r="AI382" s="418">
        <f>HLOOKUP(AI218,'2. LRAMVA Threshold'!$B$42:$Q$53,8,FALSE)</f>
        <v>0</v>
      </c>
      <c r="AJ382" s="418">
        <f>HLOOKUP(AJ218,'2. LRAMVA Threshold'!$B$42:$Q$53,8,FALSE)</f>
        <v>0</v>
      </c>
      <c r="AK382" s="418">
        <f>HLOOKUP(AK218,'2. LRAMVA Threshold'!$B$42:$Q$53,8,FALSE)</f>
        <v>0</v>
      </c>
      <c r="AL382" s="418">
        <f>HLOOKUP(AL218,'2. LRAMVA Threshold'!$B$42:$Q$53,8,FALSE)</f>
        <v>0</v>
      </c>
      <c r="AM382" s="419"/>
    </row>
    <row r="383" spans="1:42">
      <c r="B383" s="420"/>
      <c r="C383" s="458"/>
      <c r="D383" s="459"/>
      <c r="E383" s="459"/>
      <c r="F383" s="459"/>
      <c r="G383" s="459"/>
      <c r="H383" s="459"/>
      <c r="I383" s="459"/>
      <c r="J383" s="459"/>
      <c r="K383" s="459"/>
      <c r="L383" s="459"/>
      <c r="M383" s="459"/>
      <c r="N383" s="459"/>
      <c r="O383" s="460"/>
      <c r="P383" s="459"/>
      <c r="Q383" s="459"/>
      <c r="R383" s="459"/>
      <c r="S383" s="461"/>
      <c r="T383" s="461"/>
      <c r="U383" s="461"/>
      <c r="V383" s="461"/>
      <c r="W383" s="459"/>
      <c r="X383" s="459"/>
      <c r="Y383" s="462"/>
      <c r="Z383" s="462"/>
      <c r="AA383" s="462"/>
      <c r="AB383" s="462"/>
      <c r="AC383" s="462"/>
      <c r="AD383" s="462"/>
      <c r="AE383" s="462"/>
      <c r="AF383" s="425"/>
      <c r="AG383" s="425"/>
      <c r="AH383" s="425"/>
      <c r="AI383" s="425"/>
      <c r="AJ383" s="425"/>
      <c r="AK383" s="425"/>
      <c r="AL383" s="425"/>
      <c r="AM383" s="426"/>
    </row>
    <row r="384" spans="1:42">
      <c r="B384" s="350" t="s">
        <v>279</v>
      </c>
      <c r="C384" s="364"/>
      <c r="D384" s="364"/>
      <c r="E384" s="402"/>
      <c r="F384" s="402"/>
      <c r="G384" s="402"/>
      <c r="H384" s="402"/>
      <c r="I384" s="402"/>
      <c r="J384" s="402"/>
      <c r="K384" s="402"/>
      <c r="L384" s="402"/>
      <c r="M384" s="402"/>
      <c r="N384" s="402"/>
      <c r="O384" s="317"/>
      <c r="P384" s="366"/>
      <c r="Q384" s="366"/>
      <c r="R384" s="366"/>
      <c r="S384" s="365"/>
      <c r="T384" s="365"/>
      <c r="U384" s="365"/>
      <c r="V384" s="365"/>
      <c r="W384" s="366"/>
      <c r="X384" s="366"/>
      <c r="Y384" s="367"/>
      <c r="Z384" s="367"/>
      <c r="AA384" s="367"/>
      <c r="AB384" s="367"/>
      <c r="AC384" s="367"/>
      <c r="AD384" s="367"/>
      <c r="AE384" s="367">
        <f>HLOOKUP(AE$35,'3.  Distribution Rates'!$C$122:$P$133,8,FALSE)</f>
        <v>0</v>
      </c>
      <c r="AF384" s="367">
        <f>HLOOKUP(AF$35,'3.  Distribution Rates'!$C$122:$P$133,8,FALSE)</f>
        <v>0</v>
      </c>
      <c r="AG384" s="367">
        <f>HLOOKUP(AG$35,'3.  Distribution Rates'!$C$122:$P$133,8,FALSE)</f>
        <v>0</v>
      </c>
      <c r="AH384" s="367">
        <f>HLOOKUP(AH$35,'3.  Distribution Rates'!$C$122:$P$133,8,FALSE)</f>
        <v>0</v>
      </c>
      <c r="AI384" s="367">
        <f>HLOOKUP(AI$35,'3.  Distribution Rates'!$C$122:$P$133,8,FALSE)</f>
        <v>0</v>
      </c>
      <c r="AJ384" s="367">
        <f>HLOOKUP(AJ$35,'3.  Distribution Rates'!$C$122:$P$133,8,FALSE)</f>
        <v>0</v>
      </c>
      <c r="AK384" s="367">
        <f>HLOOKUP(AK$35,'3.  Distribution Rates'!$C$122:$P$133,8,FALSE)</f>
        <v>0</v>
      </c>
      <c r="AL384" s="367">
        <f>HLOOKUP(AL$35,'3.  Distribution Rates'!$C$122:$P$133,8,FALSE)</f>
        <v>0</v>
      </c>
      <c r="AM384" s="403"/>
      <c r="AN384" s="367"/>
      <c r="AO384" s="367"/>
      <c r="AP384" s="367"/>
    </row>
    <row r="385" spans="2:39">
      <c r="B385" s="350" t="s">
        <v>280</v>
      </c>
      <c r="C385" s="371"/>
      <c r="D385" s="335"/>
      <c r="E385" s="305"/>
      <c r="F385" s="305"/>
      <c r="G385" s="305"/>
      <c r="H385" s="305"/>
      <c r="I385" s="305"/>
      <c r="J385" s="305"/>
      <c r="K385" s="305"/>
      <c r="L385" s="305"/>
      <c r="M385" s="305"/>
      <c r="N385" s="305"/>
      <c r="O385" s="317"/>
      <c r="P385" s="305"/>
      <c r="Q385" s="305"/>
      <c r="R385" s="305"/>
      <c r="S385" s="335"/>
      <c r="T385" s="335"/>
      <c r="U385" s="335"/>
      <c r="V385" s="335"/>
      <c r="W385" s="305"/>
      <c r="X385" s="305"/>
      <c r="Y385" s="404"/>
      <c r="Z385" s="404"/>
      <c r="AA385" s="404"/>
      <c r="AB385" s="404"/>
      <c r="AC385" s="404"/>
      <c r="AD385" s="404"/>
      <c r="AE385" s="404">
        <f>'4.  2011-2014 LRAM'!AE139*AE384</f>
        <v>0</v>
      </c>
      <c r="AF385" s="404">
        <f>'4.  2011-2014 LRAM'!AF139*AF384</f>
        <v>0</v>
      </c>
      <c r="AG385" s="404">
        <f>'4.  2011-2014 LRAM'!AG139*AG384</f>
        <v>0</v>
      </c>
      <c r="AH385" s="404">
        <f>'4.  2011-2014 LRAM'!AH139*AH384</f>
        <v>0</v>
      </c>
      <c r="AI385" s="404">
        <f>'4.  2011-2014 LRAM'!AI139*AI384</f>
        <v>0</v>
      </c>
      <c r="AJ385" s="404">
        <f>'4.  2011-2014 LRAM'!AJ139*AJ384</f>
        <v>0</v>
      </c>
      <c r="AK385" s="404">
        <f>'4.  2011-2014 LRAM'!AK139*AK384</f>
        <v>0</v>
      </c>
      <c r="AL385" s="404">
        <f>'4.  2011-2014 LRAM'!AL139*AL384</f>
        <v>0</v>
      </c>
      <c r="AM385" s="403">
        <f t="shared" ref="AM385:AM390" si="110">SUM(Y385:AL385)</f>
        <v>0</v>
      </c>
    </row>
    <row r="386" spans="2:39">
      <c r="B386" s="350" t="s">
        <v>281</v>
      </c>
      <c r="C386" s="371"/>
      <c r="D386" s="335"/>
      <c r="E386" s="305"/>
      <c r="F386" s="305"/>
      <c r="G386" s="305"/>
      <c r="H386" s="305"/>
      <c r="I386" s="305"/>
      <c r="J386" s="305"/>
      <c r="K386" s="305"/>
      <c r="L386" s="305"/>
      <c r="M386" s="305"/>
      <c r="N386" s="305"/>
      <c r="O386" s="317"/>
      <c r="P386" s="305"/>
      <c r="Q386" s="305"/>
      <c r="R386" s="305"/>
      <c r="S386" s="335"/>
      <c r="T386" s="335"/>
      <c r="U386" s="335"/>
      <c r="V386" s="335"/>
      <c r="W386" s="305"/>
      <c r="X386" s="305"/>
      <c r="Y386" s="404"/>
      <c r="Z386" s="404"/>
      <c r="AA386" s="404"/>
      <c r="AB386" s="404"/>
      <c r="AC386" s="404"/>
      <c r="AD386" s="404"/>
      <c r="AE386" s="404">
        <f>'4.  2011-2014 LRAM'!AE268*AE384</f>
        <v>0</v>
      </c>
      <c r="AF386" s="404">
        <f>'4.  2011-2014 LRAM'!AF268*AF384</f>
        <v>0</v>
      </c>
      <c r="AG386" s="404">
        <f>'4.  2011-2014 LRAM'!AG268*AG384</f>
        <v>0</v>
      </c>
      <c r="AH386" s="404">
        <f>'4.  2011-2014 LRAM'!AH268*AH384</f>
        <v>0</v>
      </c>
      <c r="AI386" s="404">
        <f>'4.  2011-2014 LRAM'!AI268*AI384</f>
        <v>0</v>
      </c>
      <c r="AJ386" s="404">
        <f>'4.  2011-2014 LRAM'!AJ268*AJ384</f>
        <v>0</v>
      </c>
      <c r="AK386" s="404">
        <f>'4.  2011-2014 LRAM'!AK268*AK384</f>
        <v>0</v>
      </c>
      <c r="AL386" s="404">
        <f>'4.  2011-2014 LRAM'!AL268*AL384</f>
        <v>0</v>
      </c>
      <c r="AM386" s="403">
        <f t="shared" si="110"/>
        <v>0</v>
      </c>
    </row>
    <row r="387" spans="2:39">
      <c r="B387" s="350" t="s">
        <v>282</v>
      </c>
      <c r="C387" s="371"/>
      <c r="D387" s="335"/>
      <c r="E387" s="305"/>
      <c r="F387" s="305"/>
      <c r="G387" s="305"/>
      <c r="H387" s="305"/>
      <c r="I387" s="305"/>
      <c r="J387" s="305"/>
      <c r="K387" s="305"/>
      <c r="L387" s="305"/>
      <c r="M387" s="305"/>
      <c r="N387" s="305"/>
      <c r="O387" s="317"/>
      <c r="P387" s="305"/>
      <c r="Q387" s="305"/>
      <c r="R387" s="305"/>
      <c r="S387" s="335"/>
      <c r="T387" s="335"/>
      <c r="U387" s="335"/>
      <c r="V387" s="335"/>
      <c r="W387" s="305"/>
      <c r="X387" s="305"/>
      <c r="Y387" s="404"/>
      <c r="Z387" s="404"/>
      <c r="AA387" s="404"/>
      <c r="AB387" s="404"/>
      <c r="AC387" s="404"/>
      <c r="AD387" s="404"/>
      <c r="AE387" s="404">
        <f>'4.  2011-2014 LRAM'!AE397*AE384</f>
        <v>0</v>
      </c>
      <c r="AF387" s="404">
        <f>'4.  2011-2014 LRAM'!AF397*AF384</f>
        <v>0</v>
      </c>
      <c r="AG387" s="404">
        <f>'4.  2011-2014 LRAM'!AG397*AG384</f>
        <v>0</v>
      </c>
      <c r="AH387" s="404">
        <f>'4.  2011-2014 LRAM'!AH397*AH384</f>
        <v>0</v>
      </c>
      <c r="AI387" s="404">
        <f>'4.  2011-2014 LRAM'!AI397*AI384</f>
        <v>0</v>
      </c>
      <c r="AJ387" s="404">
        <f>'4.  2011-2014 LRAM'!AJ397*AJ384</f>
        <v>0</v>
      </c>
      <c r="AK387" s="404">
        <f>'4.  2011-2014 LRAM'!AK397*AK384</f>
        <v>0</v>
      </c>
      <c r="AL387" s="404">
        <f>'4.  2011-2014 LRAM'!AL397*AL384</f>
        <v>0</v>
      </c>
      <c r="AM387" s="403">
        <f t="shared" si="110"/>
        <v>0</v>
      </c>
    </row>
    <row r="388" spans="2:39">
      <c r="B388" s="350" t="s">
        <v>283</v>
      </c>
      <c r="C388" s="371"/>
      <c r="D388" s="335"/>
      <c r="E388" s="305"/>
      <c r="F388" s="305"/>
      <c r="G388" s="305"/>
      <c r="H388" s="305"/>
      <c r="I388" s="305"/>
      <c r="J388" s="305"/>
      <c r="K388" s="305"/>
      <c r="L388" s="305"/>
      <c r="M388" s="305"/>
      <c r="N388" s="305"/>
      <c r="O388" s="317"/>
      <c r="P388" s="305"/>
      <c r="Q388" s="305"/>
      <c r="R388" s="305"/>
      <c r="S388" s="335"/>
      <c r="T388" s="335"/>
      <c r="U388" s="335"/>
      <c r="V388" s="335"/>
      <c r="W388" s="305"/>
      <c r="X388" s="305"/>
      <c r="Y388" s="404"/>
      <c r="Z388" s="404"/>
      <c r="AA388" s="404"/>
      <c r="AB388" s="404"/>
      <c r="AC388" s="404"/>
      <c r="AD388" s="404"/>
      <c r="AE388" s="404">
        <f>'4.  2011-2014 LRAM'!AE527*AE384</f>
        <v>0</v>
      </c>
      <c r="AF388" s="404">
        <f>'4.  2011-2014 LRAM'!AF527*AF384</f>
        <v>0</v>
      </c>
      <c r="AG388" s="404">
        <f>'4.  2011-2014 LRAM'!AG527*AG384</f>
        <v>0</v>
      </c>
      <c r="AH388" s="404">
        <f>'4.  2011-2014 LRAM'!AH527*AH384</f>
        <v>0</v>
      </c>
      <c r="AI388" s="404">
        <f>'4.  2011-2014 LRAM'!AI527*AI384</f>
        <v>0</v>
      </c>
      <c r="AJ388" s="404">
        <f>'4.  2011-2014 LRAM'!AJ527*AJ384</f>
        <v>0</v>
      </c>
      <c r="AK388" s="404">
        <f>'4.  2011-2014 LRAM'!AK527*AK384</f>
        <v>0</v>
      </c>
      <c r="AL388" s="404">
        <f>'4.  2011-2014 LRAM'!AL527*AL384</f>
        <v>0</v>
      </c>
      <c r="AM388" s="403">
        <f t="shared" si="110"/>
        <v>0</v>
      </c>
    </row>
    <row r="389" spans="2:39">
      <c r="B389" s="350" t="s">
        <v>284</v>
      </c>
      <c r="C389" s="371"/>
      <c r="D389" s="335"/>
      <c r="E389" s="305"/>
      <c r="F389" s="305"/>
      <c r="G389" s="305"/>
      <c r="H389" s="305"/>
      <c r="I389" s="305"/>
      <c r="J389" s="305"/>
      <c r="K389" s="305"/>
      <c r="L389" s="305"/>
      <c r="M389" s="305"/>
      <c r="N389" s="305"/>
      <c r="O389" s="317"/>
      <c r="P389" s="305"/>
      <c r="Q389" s="305"/>
      <c r="R389" s="305"/>
      <c r="S389" s="335"/>
      <c r="T389" s="335"/>
      <c r="U389" s="335"/>
      <c r="V389" s="335"/>
      <c r="W389" s="305"/>
      <c r="X389" s="305"/>
      <c r="Y389" s="404"/>
      <c r="Z389" s="404"/>
      <c r="AA389" s="404"/>
      <c r="AB389" s="404"/>
      <c r="AC389" s="404"/>
      <c r="AD389" s="404"/>
      <c r="AE389" s="404">
        <f t="shared" ref="AE389:AL389" si="111">AE208*AE384</f>
        <v>0</v>
      </c>
      <c r="AF389" s="404">
        <f t="shared" si="111"/>
        <v>0</v>
      </c>
      <c r="AG389" s="404">
        <f t="shared" si="111"/>
        <v>0</v>
      </c>
      <c r="AH389" s="404">
        <f t="shared" si="111"/>
        <v>0</v>
      </c>
      <c r="AI389" s="404">
        <f t="shared" si="111"/>
        <v>0</v>
      </c>
      <c r="AJ389" s="404">
        <f t="shared" si="111"/>
        <v>0</v>
      </c>
      <c r="AK389" s="404">
        <f t="shared" si="111"/>
        <v>0</v>
      </c>
      <c r="AL389" s="404">
        <f t="shared" si="111"/>
        <v>0</v>
      </c>
      <c r="AM389" s="403">
        <f t="shared" si="110"/>
        <v>0</v>
      </c>
    </row>
    <row r="390" spans="2:39">
      <c r="B390" s="350" t="s">
        <v>293</v>
      </c>
      <c r="C390" s="371"/>
      <c r="D390" s="335"/>
      <c r="E390" s="305"/>
      <c r="F390" s="305"/>
      <c r="G390" s="305"/>
      <c r="H390" s="305"/>
      <c r="I390" s="305"/>
      <c r="J390" s="305"/>
      <c r="K390" s="305"/>
      <c r="L390" s="305"/>
      <c r="M390" s="305"/>
      <c r="N390" s="305"/>
      <c r="O390" s="317"/>
      <c r="P390" s="305"/>
      <c r="Q390" s="305"/>
      <c r="R390" s="305"/>
      <c r="S390" s="335"/>
      <c r="T390" s="335"/>
      <c r="U390" s="335"/>
      <c r="V390" s="335"/>
      <c r="W390" s="305"/>
      <c r="X390" s="305"/>
      <c r="Y390" s="404"/>
      <c r="Z390" s="404"/>
      <c r="AA390" s="404"/>
      <c r="AB390" s="404"/>
      <c r="AC390" s="404"/>
      <c r="AD390" s="404"/>
      <c r="AE390" s="404">
        <f t="shared" ref="AE390:AL390" si="112">AE381*AE384</f>
        <v>0</v>
      </c>
      <c r="AF390" s="404">
        <f t="shared" si="112"/>
        <v>0</v>
      </c>
      <c r="AG390" s="404">
        <f t="shared" si="112"/>
        <v>0</v>
      </c>
      <c r="AH390" s="404">
        <f t="shared" si="112"/>
        <v>0</v>
      </c>
      <c r="AI390" s="404">
        <f t="shared" si="112"/>
        <v>0</v>
      </c>
      <c r="AJ390" s="404">
        <f t="shared" si="112"/>
        <v>0</v>
      </c>
      <c r="AK390" s="404">
        <f t="shared" si="112"/>
        <v>0</v>
      </c>
      <c r="AL390" s="404">
        <f t="shared" si="112"/>
        <v>0</v>
      </c>
      <c r="AM390" s="403">
        <f t="shared" si="110"/>
        <v>0</v>
      </c>
    </row>
    <row r="391" spans="2:39" ht="15.75">
      <c r="B391" s="375" t="s">
        <v>285</v>
      </c>
      <c r="C391" s="371"/>
      <c r="D391" s="362"/>
      <c r="E391" s="360"/>
      <c r="F391" s="360"/>
      <c r="G391" s="360"/>
      <c r="H391" s="360"/>
      <c r="I391" s="360"/>
      <c r="J391" s="360"/>
      <c r="K391" s="360"/>
      <c r="L391" s="360"/>
      <c r="M391" s="360"/>
      <c r="N391" s="360"/>
      <c r="O391" s="326"/>
      <c r="P391" s="360"/>
      <c r="Q391" s="360"/>
      <c r="R391" s="360"/>
      <c r="S391" s="362"/>
      <c r="T391" s="362"/>
      <c r="U391" s="362"/>
      <c r="V391" s="362"/>
      <c r="W391" s="360"/>
      <c r="X391" s="360"/>
      <c r="Y391" s="372"/>
      <c r="Z391" s="372"/>
      <c r="AA391" s="372"/>
      <c r="AB391" s="372"/>
      <c r="AC391" s="372"/>
      <c r="AD391" s="372"/>
      <c r="AE391" s="372">
        <f>SUM(AE385:AE390)</f>
        <v>0</v>
      </c>
      <c r="AF391" s="372">
        <f>SUM(AF385:AF390)</f>
        <v>0</v>
      </c>
      <c r="AG391" s="372">
        <f t="shared" ref="AG391:AL391" si="113">SUM(AG385:AG390)</f>
        <v>0</v>
      </c>
      <c r="AH391" s="372">
        <f t="shared" si="113"/>
        <v>0</v>
      </c>
      <c r="AI391" s="372">
        <f t="shared" si="113"/>
        <v>0</v>
      </c>
      <c r="AJ391" s="372">
        <f t="shared" si="113"/>
        <v>0</v>
      </c>
      <c r="AK391" s="372">
        <f t="shared" si="113"/>
        <v>0</v>
      </c>
      <c r="AL391" s="372">
        <f t="shared" si="113"/>
        <v>0</v>
      </c>
      <c r="AM391" s="374">
        <f>SUM(AM385:AM390)</f>
        <v>0</v>
      </c>
    </row>
    <row r="392" spans="2:39" ht="15.75">
      <c r="B392" s="375" t="s">
        <v>286</v>
      </c>
      <c r="C392" s="371"/>
      <c r="D392" s="376"/>
      <c r="E392" s="360"/>
      <c r="F392" s="360"/>
      <c r="G392" s="360"/>
      <c r="H392" s="360"/>
      <c r="I392" s="360"/>
      <c r="J392" s="360"/>
      <c r="K392" s="360"/>
      <c r="L392" s="360"/>
      <c r="M392" s="360"/>
      <c r="N392" s="360"/>
      <c r="O392" s="326"/>
      <c r="P392" s="360"/>
      <c r="Q392" s="360"/>
      <c r="R392" s="360"/>
      <c r="S392" s="362"/>
      <c r="T392" s="362"/>
      <c r="U392" s="362"/>
      <c r="V392" s="362"/>
      <c r="W392" s="360"/>
      <c r="X392" s="360"/>
      <c r="Y392" s="373"/>
      <c r="Z392" s="373"/>
      <c r="AA392" s="373"/>
      <c r="AB392" s="373"/>
      <c r="AC392" s="373"/>
      <c r="AD392" s="373"/>
      <c r="AE392" s="373">
        <f>AE382*AE384</f>
        <v>0</v>
      </c>
      <c r="AF392" s="373">
        <f>AF382*AF384</f>
        <v>0</v>
      </c>
      <c r="AG392" s="373">
        <f t="shared" ref="AG392:AL392" si="114">AG382*AG384</f>
        <v>0</v>
      </c>
      <c r="AH392" s="373">
        <f t="shared" si="114"/>
        <v>0</v>
      </c>
      <c r="AI392" s="373">
        <f t="shared" si="114"/>
        <v>0</v>
      </c>
      <c r="AJ392" s="373">
        <f t="shared" si="114"/>
        <v>0</v>
      </c>
      <c r="AK392" s="373">
        <f t="shared" si="114"/>
        <v>0</v>
      </c>
      <c r="AL392" s="373">
        <f t="shared" si="114"/>
        <v>0</v>
      </c>
      <c r="AM392" s="374">
        <f>SUM(Y392:AL392)</f>
        <v>0</v>
      </c>
    </row>
    <row r="393" spans="2:39" ht="15.75">
      <c r="B393" s="375" t="s">
        <v>287</v>
      </c>
      <c r="C393" s="371"/>
      <c r="D393" s="376"/>
      <c r="E393" s="360"/>
      <c r="F393" s="360"/>
      <c r="G393" s="360"/>
      <c r="H393" s="360"/>
      <c r="I393" s="360"/>
      <c r="J393" s="360"/>
      <c r="K393" s="360"/>
      <c r="L393" s="360"/>
      <c r="M393" s="360"/>
      <c r="N393" s="360"/>
      <c r="O393" s="326"/>
      <c r="P393" s="360"/>
      <c r="Q393" s="360"/>
      <c r="R393" s="360"/>
      <c r="S393" s="376"/>
      <c r="T393" s="376"/>
      <c r="U393" s="376"/>
      <c r="V393" s="376"/>
      <c r="W393" s="360"/>
      <c r="X393" s="360"/>
      <c r="Y393" s="377"/>
      <c r="Z393" s="377"/>
      <c r="AA393" s="377"/>
      <c r="AB393" s="377"/>
      <c r="AC393" s="377"/>
      <c r="AD393" s="377"/>
      <c r="AE393" s="377"/>
      <c r="AF393" s="377"/>
      <c r="AG393" s="377"/>
      <c r="AH393" s="377"/>
      <c r="AI393" s="377"/>
      <c r="AJ393" s="377"/>
      <c r="AK393" s="377"/>
      <c r="AL393" s="377"/>
      <c r="AM393" s="374">
        <f>AM391-AM392</f>
        <v>0</v>
      </c>
    </row>
    <row r="394" spans="2:39">
      <c r="B394" s="350"/>
      <c r="C394" s="376"/>
      <c r="D394" s="376"/>
      <c r="E394" s="360"/>
      <c r="F394" s="360"/>
      <c r="G394" s="360"/>
      <c r="H394" s="360"/>
      <c r="I394" s="360"/>
      <c r="J394" s="360"/>
      <c r="K394" s="360"/>
      <c r="L394" s="360"/>
      <c r="M394" s="360"/>
      <c r="N394" s="360"/>
      <c r="O394" s="326"/>
      <c r="P394" s="360"/>
      <c r="Q394" s="360"/>
      <c r="R394" s="360"/>
      <c r="S394" s="376"/>
      <c r="T394" s="371"/>
      <c r="U394" s="376"/>
      <c r="V394" s="376"/>
      <c r="W394" s="360"/>
      <c r="X394" s="360"/>
      <c r="Y394" s="378"/>
      <c r="Z394" s="378"/>
      <c r="AA394" s="378"/>
      <c r="AB394" s="378"/>
      <c r="AC394" s="378"/>
      <c r="AD394" s="378"/>
      <c r="AE394" s="378"/>
      <c r="AF394" s="378"/>
      <c r="AG394" s="378"/>
      <c r="AH394" s="378"/>
      <c r="AI394" s="378"/>
      <c r="AJ394" s="378"/>
      <c r="AK394" s="378"/>
      <c r="AL394" s="378"/>
      <c r="AM394" s="374"/>
    </row>
    <row r="395" spans="2:39">
      <c r="B395" s="465" t="s">
        <v>288</v>
      </c>
      <c r="C395" s="330"/>
      <c r="D395" s="305"/>
      <c r="E395" s="305"/>
      <c r="F395" s="305"/>
      <c r="G395" s="305"/>
      <c r="H395" s="305"/>
      <c r="I395" s="305"/>
      <c r="J395" s="305"/>
      <c r="K395" s="305"/>
      <c r="L395" s="305"/>
      <c r="M395" s="305"/>
      <c r="N395" s="305"/>
      <c r="O395" s="383"/>
      <c r="P395" s="305"/>
      <c r="Q395" s="305"/>
      <c r="R395" s="305"/>
      <c r="S395" s="330"/>
      <c r="T395" s="335"/>
      <c r="U395" s="335"/>
      <c r="V395" s="305"/>
      <c r="W395" s="305"/>
      <c r="X395" s="335"/>
      <c r="Y395" s="317">
        <f>SUMPRODUCT(E221:E379,Y221:Y379)</f>
        <v>27134365.359575294</v>
      </c>
      <c r="Z395" s="317">
        <f>SUMPRODUCT(E221:E379,Z221:Z379)</f>
        <v>4518315.5575679746</v>
      </c>
      <c r="AA395" s="317">
        <f>IF(AA219="kw",SUMPRODUCT($N$221:$N$379,$P$221:$P$379,AA221:AA379),SUMPRODUCT($E$221:$E$379,AA221:AA379))</f>
        <v>37747.71765928471</v>
      </c>
      <c r="AB395" s="317">
        <f>IF(AB219="kw",SUMPRODUCT($N$221:$N$379,$P$221:$P$379,AB221:AB379),SUMPRODUCT($E$221:$E$379,AB221:AB379))</f>
        <v>68763.800257810537</v>
      </c>
      <c r="AC395" s="317">
        <f>IF(AC219="kw",SUMPRODUCT($N$221:$N$379,$P$221:$P$379,AC221:AC379),SUMPRODUCT($E$221:$E$379,AC221:AC379))</f>
        <v>24473.321684766743</v>
      </c>
      <c r="AD395" s="317">
        <f t="shared" ref="AD395:AL395" si="115">IF(AD219="kw",SUMPRODUCT($N$221:$N$379,$P$221:$P$379,AD221:AD379),SUMPRODUCT($E$221:$E$379,AD221:AD379))</f>
        <v>0</v>
      </c>
      <c r="AE395" s="317">
        <f t="shared" si="115"/>
        <v>0</v>
      </c>
      <c r="AF395" s="317">
        <f t="shared" si="115"/>
        <v>0</v>
      </c>
      <c r="AG395" s="317">
        <f t="shared" si="115"/>
        <v>0</v>
      </c>
      <c r="AH395" s="317">
        <f t="shared" si="115"/>
        <v>0</v>
      </c>
      <c r="AI395" s="317">
        <f t="shared" si="115"/>
        <v>0</v>
      </c>
      <c r="AJ395" s="317">
        <f t="shared" si="115"/>
        <v>0</v>
      </c>
      <c r="AK395" s="317">
        <f t="shared" si="115"/>
        <v>0</v>
      </c>
      <c r="AL395" s="317">
        <f t="shared" si="115"/>
        <v>0</v>
      </c>
      <c r="AM395" s="374"/>
    </row>
    <row r="396" spans="2:39">
      <c r="B396" s="465" t="s">
        <v>289</v>
      </c>
      <c r="C396" s="330"/>
      <c r="D396" s="305"/>
      <c r="E396" s="305"/>
      <c r="F396" s="305"/>
      <c r="G396" s="305"/>
      <c r="H396" s="305"/>
      <c r="I396" s="305"/>
      <c r="J396" s="305"/>
      <c r="K396" s="305"/>
      <c r="L396" s="305"/>
      <c r="M396" s="305"/>
      <c r="N396" s="305"/>
      <c r="O396" s="383"/>
      <c r="P396" s="305"/>
      <c r="Q396" s="305"/>
      <c r="R396" s="305"/>
      <c r="S396" s="330"/>
      <c r="T396" s="335"/>
      <c r="U396" s="335"/>
      <c r="V396" s="305"/>
      <c r="W396" s="305"/>
      <c r="X396" s="335"/>
      <c r="Y396" s="317">
        <f>SUMPRODUCT(F221:F379,Y221:Y379)</f>
        <v>27134365.359575294</v>
      </c>
      <c r="Z396" s="317">
        <f>SUMPRODUCT(F221:F379,Z221:Z379)</f>
        <v>4525747.880596213</v>
      </c>
      <c r="AA396" s="317">
        <f>IF(AA219="kw",SUMPRODUCT($N$221:$N$379,$Q$221:$Q$379,AA221:AA379),SUMPRODUCT($F$221:$F$379,AA221:AA379))</f>
        <v>37849.326747441308</v>
      </c>
      <c r="AB396" s="317">
        <f>IF(AB219="kw",SUMPRODUCT($N$221:$N$379,$Q$221:$Q$379,AB221:AB379),SUMPRODUCT($F$221:$F$379,AB221:AB379))</f>
        <v>68601.814152722291</v>
      </c>
      <c r="AC396" s="317">
        <f>IF(AC219="kw",SUMPRODUCT($N$221:$N$379,$Q$221:$Q$379,AC221:AC379),SUMPRODUCT($F$221:$F$379,AC221:AC379))</f>
        <v>24256.935371699401</v>
      </c>
      <c r="AD396" s="317">
        <f t="shared" ref="AD396:AL396" si="116">IF(AD219="kw",SUMPRODUCT($N$221:$N$379,$Q$221:$Q$379,AD221:AD379),SUMPRODUCT($F$221:$F$379,AD221:AD379))</f>
        <v>0</v>
      </c>
      <c r="AE396" s="317">
        <f t="shared" si="116"/>
        <v>0</v>
      </c>
      <c r="AF396" s="317">
        <f t="shared" si="116"/>
        <v>0</v>
      </c>
      <c r="AG396" s="317">
        <f t="shared" si="116"/>
        <v>0</v>
      </c>
      <c r="AH396" s="317">
        <f t="shared" si="116"/>
        <v>0</v>
      </c>
      <c r="AI396" s="317">
        <f t="shared" si="116"/>
        <v>0</v>
      </c>
      <c r="AJ396" s="317">
        <f t="shared" si="116"/>
        <v>0</v>
      </c>
      <c r="AK396" s="317">
        <f t="shared" si="116"/>
        <v>0</v>
      </c>
      <c r="AL396" s="317">
        <f t="shared" si="116"/>
        <v>0</v>
      </c>
      <c r="AM396" s="363"/>
    </row>
    <row r="397" spans="2:39">
      <c r="B397" s="465" t="s">
        <v>290</v>
      </c>
      <c r="C397" s="330"/>
      <c r="D397" s="305"/>
      <c r="E397" s="305"/>
      <c r="F397" s="305"/>
      <c r="G397" s="305"/>
      <c r="H397" s="305"/>
      <c r="I397" s="305"/>
      <c r="J397" s="305"/>
      <c r="K397" s="305"/>
      <c r="L397" s="305"/>
      <c r="M397" s="305"/>
      <c r="N397" s="305"/>
      <c r="O397" s="383"/>
      <c r="P397" s="305"/>
      <c r="Q397" s="305"/>
      <c r="R397" s="305"/>
      <c r="S397" s="330"/>
      <c r="T397" s="335"/>
      <c r="U397" s="335"/>
      <c r="V397" s="305"/>
      <c r="W397" s="305"/>
      <c r="X397" s="335"/>
      <c r="Y397" s="317">
        <f>SUMPRODUCT(G221:G379,Y221:Y379)</f>
        <v>24868332</v>
      </c>
      <c r="Z397" s="317">
        <f>SUMPRODUCT(G221:G379,Z221:Z379)</f>
        <v>2722869.0883000004</v>
      </c>
      <c r="AA397" s="317">
        <f t="shared" ref="AA397:AL397" si="117">IF(AA219="kw",SUMPRODUCT($N$221:$N$379,$R$221:$R$379,AA221:AA379),SUMPRODUCT($G$221:$G$379,AA221:AA379))</f>
        <v>22173.353999999996</v>
      </c>
      <c r="AB397" s="317">
        <f t="shared" si="117"/>
        <v>37820.020799999998</v>
      </c>
      <c r="AC397" s="317">
        <f t="shared" si="117"/>
        <v>11372.133599999999</v>
      </c>
      <c r="AD397" s="317">
        <f t="shared" si="117"/>
        <v>0</v>
      </c>
      <c r="AE397" s="317">
        <f t="shared" si="117"/>
        <v>0</v>
      </c>
      <c r="AF397" s="317">
        <f t="shared" si="117"/>
        <v>0</v>
      </c>
      <c r="AG397" s="317">
        <f t="shared" si="117"/>
        <v>0</v>
      </c>
      <c r="AH397" s="317">
        <f t="shared" si="117"/>
        <v>0</v>
      </c>
      <c r="AI397" s="317">
        <f t="shared" si="117"/>
        <v>0</v>
      </c>
      <c r="AJ397" s="317">
        <f t="shared" si="117"/>
        <v>0</v>
      </c>
      <c r="AK397" s="317">
        <f t="shared" si="117"/>
        <v>0</v>
      </c>
      <c r="AL397" s="317">
        <f t="shared" si="117"/>
        <v>0</v>
      </c>
      <c r="AM397" s="363"/>
    </row>
    <row r="398" spans="2:39">
      <c r="B398" s="466" t="s">
        <v>291</v>
      </c>
      <c r="C398" s="390"/>
      <c r="D398" s="410"/>
      <c r="E398" s="410"/>
      <c r="F398" s="410"/>
      <c r="G398" s="410"/>
      <c r="H398" s="410"/>
      <c r="I398" s="410"/>
      <c r="J398" s="410"/>
      <c r="K398" s="410"/>
      <c r="L398" s="410"/>
      <c r="M398" s="410"/>
      <c r="N398" s="410"/>
      <c r="O398" s="409"/>
      <c r="P398" s="410"/>
      <c r="Q398" s="410"/>
      <c r="R398" s="410"/>
      <c r="S398" s="390"/>
      <c r="T398" s="411"/>
      <c r="U398" s="411"/>
      <c r="V398" s="410"/>
      <c r="W398" s="410"/>
      <c r="X398" s="411"/>
      <c r="Y398" s="352">
        <f>SUMPRODUCT(H221:H379,Y221:Y379)</f>
        <v>24868332</v>
      </c>
      <c r="Z398" s="352">
        <f>SUMPRODUCT(H221:H379,Z221:Z379)</f>
        <v>2722869.0883000004</v>
      </c>
      <c r="AA398" s="352">
        <f t="shared" ref="AA398:AL398" si="118">IF(AA219="kw",SUMPRODUCT($N$221:$N$379,$S$221:$S$379,AA221:AA379),SUMPRODUCT($H$221:$H$379,AA221:AA379))</f>
        <v>22173.353999999996</v>
      </c>
      <c r="AB398" s="352">
        <f t="shared" si="118"/>
        <v>37820.020799999998</v>
      </c>
      <c r="AC398" s="352">
        <f t="shared" si="118"/>
        <v>11372.133599999999</v>
      </c>
      <c r="AD398" s="352">
        <f t="shared" si="118"/>
        <v>0</v>
      </c>
      <c r="AE398" s="352">
        <f t="shared" si="118"/>
        <v>0</v>
      </c>
      <c r="AF398" s="352">
        <f t="shared" si="118"/>
        <v>0</v>
      </c>
      <c r="AG398" s="352">
        <f t="shared" si="118"/>
        <v>0</v>
      </c>
      <c r="AH398" s="352">
        <f t="shared" si="118"/>
        <v>0</v>
      </c>
      <c r="AI398" s="352">
        <f t="shared" si="118"/>
        <v>0</v>
      </c>
      <c r="AJ398" s="352">
        <f t="shared" si="118"/>
        <v>0</v>
      </c>
      <c r="AK398" s="352">
        <f t="shared" si="118"/>
        <v>0</v>
      </c>
      <c r="AL398" s="352">
        <f t="shared" si="118"/>
        <v>0</v>
      </c>
      <c r="AM398" s="412"/>
    </row>
    <row r="399" spans="2:39" ht="21" customHeight="1">
      <c r="B399" s="394" t="s">
        <v>226</v>
      </c>
      <c r="C399" s="413"/>
      <c r="D399" s="414"/>
      <c r="E399" s="414"/>
      <c r="F399" s="414"/>
      <c r="G399" s="414"/>
      <c r="H399" s="414"/>
      <c r="I399" s="414"/>
      <c r="J399" s="414"/>
      <c r="K399" s="414"/>
      <c r="L399" s="414"/>
      <c r="M399" s="414"/>
      <c r="N399" s="414"/>
      <c r="O399" s="414"/>
      <c r="P399" s="414"/>
      <c r="Q399" s="414"/>
      <c r="R399" s="414"/>
      <c r="S399" s="397"/>
      <c r="T399" s="398"/>
      <c r="U399" s="414"/>
      <c r="V399" s="414"/>
      <c r="W399" s="414"/>
      <c r="X399" s="414"/>
      <c r="Y399" s="435"/>
      <c r="Z399" s="435"/>
      <c r="AA399" s="435"/>
      <c r="AB399" s="435"/>
      <c r="AC399" s="435"/>
      <c r="AD399" s="435"/>
      <c r="AE399" s="435"/>
      <c r="AF399" s="435"/>
      <c r="AG399" s="435"/>
      <c r="AH399" s="435"/>
      <c r="AI399" s="435"/>
      <c r="AJ399" s="435"/>
      <c r="AK399" s="435"/>
      <c r="AL399" s="435"/>
      <c r="AM399" s="415"/>
    </row>
    <row r="402" spans="1:39" ht="15.75">
      <c r="B402" s="306" t="s">
        <v>294</v>
      </c>
      <c r="C402" s="307"/>
      <c r="D402" s="626" t="s">
        <v>588</v>
      </c>
      <c r="E402" s="279"/>
      <c r="F402" s="628" t="s">
        <v>599</v>
      </c>
      <c r="G402" s="279"/>
      <c r="H402" s="279"/>
      <c r="I402" s="279"/>
      <c r="J402" s="279"/>
      <c r="K402" s="279"/>
      <c r="L402" s="279"/>
      <c r="M402" s="279"/>
      <c r="N402" s="279"/>
      <c r="O402" s="307"/>
      <c r="P402" s="279"/>
      <c r="Q402" s="279"/>
      <c r="R402" s="279"/>
      <c r="S402" s="279"/>
      <c r="T402" s="279"/>
      <c r="U402" s="279"/>
      <c r="V402" s="279"/>
      <c r="W402" s="279"/>
      <c r="X402" s="279"/>
      <c r="Y402" s="296"/>
      <c r="Z402" s="293"/>
      <c r="AA402" s="293"/>
      <c r="AB402" s="293"/>
      <c r="AC402" s="293"/>
      <c r="AD402" s="293"/>
      <c r="AE402" s="293"/>
      <c r="AF402" s="293"/>
      <c r="AG402" s="293"/>
      <c r="AH402" s="293"/>
      <c r="AI402" s="293"/>
      <c r="AJ402" s="293"/>
      <c r="AK402" s="293"/>
      <c r="AL402" s="293"/>
      <c r="AM402" s="308"/>
    </row>
    <row r="403" spans="1:39" ht="33.75" customHeight="1">
      <c r="B403" s="782" t="s">
        <v>213</v>
      </c>
      <c r="C403" s="784" t="s">
        <v>33</v>
      </c>
      <c r="D403" s="310" t="s">
        <v>426</v>
      </c>
      <c r="E403" s="786" t="s">
        <v>211</v>
      </c>
      <c r="F403" s="787"/>
      <c r="G403" s="787"/>
      <c r="H403" s="787"/>
      <c r="I403" s="787"/>
      <c r="J403" s="787"/>
      <c r="K403" s="787"/>
      <c r="L403" s="787"/>
      <c r="M403" s="788"/>
      <c r="N403" s="789" t="s">
        <v>215</v>
      </c>
      <c r="O403" s="310" t="s">
        <v>427</v>
      </c>
      <c r="P403" s="786" t="s">
        <v>214</v>
      </c>
      <c r="Q403" s="787"/>
      <c r="R403" s="787"/>
      <c r="S403" s="787"/>
      <c r="T403" s="787"/>
      <c r="U403" s="787"/>
      <c r="V403" s="787"/>
      <c r="W403" s="787"/>
      <c r="X403" s="788"/>
      <c r="Y403" s="779" t="s">
        <v>246</v>
      </c>
      <c r="Z403" s="780"/>
      <c r="AA403" s="780"/>
      <c r="AB403" s="780"/>
      <c r="AC403" s="780"/>
      <c r="AD403" s="780"/>
      <c r="AE403" s="780"/>
      <c r="AF403" s="780"/>
      <c r="AG403" s="780"/>
      <c r="AH403" s="780"/>
      <c r="AI403" s="780"/>
      <c r="AJ403" s="780"/>
      <c r="AK403" s="780"/>
      <c r="AL403" s="780"/>
      <c r="AM403" s="781"/>
    </row>
    <row r="404" spans="1:39" ht="61.5" customHeight="1">
      <c r="B404" s="783"/>
      <c r="C404" s="785"/>
      <c r="D404" s="311">
        <v>2017</v>
      </c>
      <c r="E404" s="311">
        <v>2018</v>
      </c>
      <c r="F404" s="311">
        <v>2019</v>
      </c>
      <c r="G404" s="311">
        <v>2020</v>
      </c>
      <c r="H404" s="311">
        <v>2021</v>
      </c>
      <c r="I404" s="311">
        <v>2022</v>
      </c>
      <c r="J404" s="311">
        <v>2023</v>
      </c>
      <c r="K404" s="311">
        <v>2024</v>
      </c>
      <c r="L404" s="311">
        <v>2025</v>
      </c>
      <c r="M404" s="311">
        <v>2026</v>
      </c>
      <c r="N404" s="790"/>
      <c r="O404" s="311">
        <v>2017</v>
      </c>
      <c r="P404" s="311">
        <v>2018</v>
      </c>
      <c r="Q404" s="311">
        <v>2019</v>
      </c>
      <c r="R404" s="311">
        <v>2020</v>
      </c>
      <c r="S404" s="311">
        <v>2021</v>
      </c>
      <c r="T404" s="311">
        <v>2022</v>
      </c>
      <c r="U404" s="311">
        <v>2023</v>
      </c>
      <c r="V404" s="311">
        <v>2024</v>
      </c>
      <c r="W404" s="311">
        <v>2025</v>
      </c>
      <c r="X404" s="311">
        <v>2026</v>
      </c>
      <c r="Y404" s="311" t="str">
        <f>'1.  LRAMVA Summary'!D51</f>
        <v>Residential</v>
      </c>
      <c r="Z404" s="311" t="str">
        <f>'1.  LRAMVA Summary'!E51</f>
        <v>GS&lt;50 kW</v>
      </c>
      <c r="AA404" s="311" t="str">
        <f>'1.  LRAMVA Summary'!F51</f>
        <v>General Service 50 to 499 kW</v>
      </c>
      <c r="AB404" s="311" t="str">
        <f>'1.  LRAMVA Summary'!G51</f>
        <v>General Service 500 to 4,999 kW</v>
      </c>
      <c r="AC404" s="311" t="str">
        <f>'1.  LRAMVA Summary'!H51</f>
        <v>Large Use</v>
      </c>
      <c r="AD404" s="311" t="str">
        <f>'1.  LRAMVA Summary'!I51</f>
        <v>Street Lighting</v>
      </c>
      <c r="AE404" s="311" t="str">
        <f>'1.  LRAMVA Summary'!J51</f>
        <v>Unmetered Scattered Load</v>
      </c>
      <c r="AF404" s="311" t="str">
        <f>'1.  LRAMVA Summary'!K51</f>
        <v/>
      </c>
      <c r="AG404" s="311" t="str">
        <f>'1.  LRAMVA Summary'!L51</f>
        <v/>
      </c>
      <c r="AH404" s="311" t="str">
        <f>'1.  LRAMVA Summary'!M51</f>
        <v/>
      </c>
      <c r="AI404" s="311" t="str">
        <f>'1.  LRAMVA Summary'!N51</f>
        <v/>
      </c>
      <c r="AJ404" s="311" t="str">
        <f>'1.  LRAMVA Summary'!O51</f>
        <v/>
      </c>
      <c r="AK404" s="311" t="str">
        <f>'1.  LRAMVA Summary'!P51</f>
        <v/>
      </c>
      <c r="AL404" s="311" t="str">
        <f>'1.  LRAMVA Summary'!Q51</f>
        <v/>
      </c>
      <c r="AM404" s="313" t="str">
        <f>'1.  LRAMVA Summary'!R51</f>
        <v>Total</v>
      </c>
    </row>
    <row r="405" spans="1:39" ht="15.75" customHeight="1">
      <c r="A405" s="567"/>
      <c r="B405" s="559" t="s">
        <v>517</v>
      </c>
      <c r="C405" s="315"/>
      <c r="D405" s="315"/>
      <c r="E405" s="315"/>
      <c r="F405" s="315"/>
      <c r="G405" s="315"/>
      <c r="H405" s="315"/>
      <c r="I405" s="315"/>
      <c r="J405" s="315"/>
      <c r="K405" s="315"/>
      <c r="L405" s="315"/>
      <c r="M405" s="315"/>
      <c r="N405" s="316"/>
      <c r="O405" s="315"/>
      <c r="P405" s="315"/>
      <c r="Q405" s="315"/>
      <c r="R405" s="315"/>
      <c r="S405" s="315"/>
      <c r="T405" s="315"/>
      <c r="U405" s="315"/>
      <c r="V405" s="315"/>
      <c r="W405" s="315"/>
      <c r="X405" s="315"/>
      <c r="Y405" s="317" t="str">
        <f>'1.  LRAMVA Summary'!D52</f>
        <v>kWh</v>
      </c>
      <c r="Z405" s="317" t="str">
        <f>'1.  LRAMVA Summary'!E52</f>
        <v>kWh</v>
      </c>
      <c r="AA405" s="317" t="str">
        <f>'1.  LRAMVA Summary'!F52</f>
        <v>kW</v>
      </c>
      <c r="AB405" s="317" t="str">
        <f>'1.  LRAMVA Summary'!G52</f>
        <v>kW</v>
      </c>
      <c r="AC405" s="317" t="str">
        <f>'1.  LRAMVA Summary'!H52</f>
        <v>kW</v>
      </c>
      <c r="AD405" s="317" t="str">
        <f>'1.  LRAMVA Summary'!I52</f>
        <v>kW</v>
      </c>
      <c r="AE405" s="317" t="s">
        <v>27</v>
      </c>
      <c r="AF405" s="317" t="str">
        <f>'1.  LRAMVA Summary'!K52</f>
        <v/>
      </c>
      <c r="AG405" s="317" t="str">
        <f>'1.  LRAMVA Summary'!L52</f>
        <v/>
      </c>
      <c r="AH405" s="317" t="str">
        <f>'1.  LRAMVA Summary'!M52</f>
        <v/>
      </c>
      <c r="AI405" s="317" t="str">
        <f>'1.  LRAMVA Summary'!N52</f>
        <v/>
      </c>
      <c r="AJ405" s="317" t="str">
        <f>'1.  LRAMVA Summary'!O52</f>
        <v/>
      </c>
      <c r="AK405" s="317" t="str">
        <f>'1.  LRAMVA Summary'!P52</f>
        <v/>
      </c>
      <c r="AL405" s="317" t="str">
        <f>'1.  LRAMVA Summary'!Q52</f>
        <v/>
      </c>
      <c r="AM405" s="318"/>
    </row>
    <row r="406" spans="1:39" ht="15.75" outlineLevel="1">
      <c r="A406" s="567"/>
      <c r="B406" s="539" t="s">
        <v>510</v>
      </c>
      <c r="C406" s="315"/>
      <c r="D406" s="315"/>
      <c r="E406" s="315"/>
      <c r="F406" s="315"/>
      <c r="G406" s="315"/>
      <c r="H406" s="315"/>
      <c r="I406" s="315"/>
      <c r="J406" s="315"/>
      <c r="K406" s="315"/>
      <c r="L406" s="315"/>
      <c r="M406" s="315"/>
      <c r="N406" s="316"/>
      <c r="O406" s="315"/>
      <c r="P406" s="315"/>
      <c r="Q406" s="315"/>
      <c r="R406" s="315"/>
      <c r="S406" s="315"/>
      <c r="T406" s="315"/>
      <c r="U406" s="315"/>
      <c r="V406" s="315"/>
      <c r="W406" s="315"/>
      <c r="X406" s="315"/>
      <c r="Y406" s="317"/>
      <c r="Z406" s="317"/>
      <c r="AA406" s="317"/>
      <c r="AB406" s="317"/>
      <c r="AC406" s="317"/>
      <c r="AD406" s="317"/>
      <c r="AE406" s="317"/>
      <c r="AF406" s="317"/>
      <c r="AG406" s="317"/>
      <c r="AH406" s="317"/>
      <c r="AI406" s="317"/>
      <c r="AJ406" s="317"/>
      <c r="AK406" s="317"/>
      <c r="AL406" s="317"/>
      <c r="AM406" s="318"/>
    </row>
    <row r="407" spans="1:39" outlineLevel="1">
      <c r="A407" s="567">
        <v>1</v>
      </c>
      <c r="B407" s="454" t="s">
        <v>95</v>
      </c>
      <c r="C407" s="317" t="s">
        <v>25</v>
      </c>
      <c r="D407" s="321"/>
      <c r="E407" s="321"/>
      <c r="F407" s="321"/>
      <c r="G407" s="321"/>
      <c r="H407" s="321"/>
      <c r="I407" s="321"/>
      <c r="J407" s="321"/>
      <c r="K407" s="321"/>
      <c r="L407" s="321"/>
      <c r="M407" s="321"/>
      <c r="N407" s="317"/>
      <c r="O407" s="321"/>
      <c r="P407" s="321"/>
      <c r="Q407" s="321"/>
      <c r="R407" s="321"/>
      <c r="S407" s="321"/>
      <c r="T407" s="321"/>
      <c r="U407" s="321"/>
      <c r="V407" s="321"/>
      <c r="W407" s="321"/>
      <c r="X407" s="321"/>
      <c r="Y407" s="436"/>
      <c r="Z407" s="436"/>
      <c r="AA407" s="436"/>
      <c r="AB407" s="436"/>
      <c r="AC407" s="436"/>
      <c r="AD407" s="436"/>
      <c r="AE407" s="436"/>
      <c r="AF407" s="436"/>
      <c r="AG407" s="436"/>
      <c r="AH407" s="436"/>
      <c r="AI407" s="436"/>
      <c r="AJ407" s="436"/>
      <c r="AK407" s="436"/>
      <c r="AL407" s="436"/>
      <c r="AM407" s="322">
        <f>SUM(Y407:AL407)</f>
        <v>0</v>
      </c>
    </row>
    <row r="408" spans="1:39" outlineLevel="1">
      <c r="A408" s="567"/>
      <c r="B408" s="457" t="s">
        <v>311</v>
      </c>
      <c r="C408" s="317" t="s">
        <v>164</v>
      </c>
      <c r="D408" s="321"/>
      <c r="E408" s="321"/>
      <c r="F408" s="321"/>
      <c r="G408" s="321"/>
      <c r="H408" s="321"/>
      <c r="I408" s="321"/>
      <c r="J408" s="321"/>
      <c r="K408" s="321"/>
      <c r="L408" s="321"/>
      <c r="M408" s="321"/>
      <c r="N408" s="494"/>
      <c r="O408" s="321"/>
      <c r="P408" s="321"/>
      <c r="Q408" s="321"/>
      <c r="R408" s="321"/>
      <c r="S408" s="321"/>
      <c r="T408" s="321"/>
      <c r="U408" s="321"/>
      <c r="V408" s="321"/>
      <c r="W408" s="321"/>
      <c r="X408" s="321"/>
      <c r="Y408" s="437">
        <f t="shared" ref="Y408:AL408" si="119">Y407</f>
        <v>0</v>
      </c>
      <c r="Z408" s="437">
        <f t="shared" si="119"/>
        <v>0</v>
      </c>
      <c r="AA408" s="437">
        <f t="shared" si="119"/>
        <v>0</v>
      </c>
      <c r="AB408" s="437">
        <f t="shared" si="119"/>
        <v>0</v>
      </c>
      <c r="AC408" s="437">
        <f t="shared" si="119"/>
        <v>0</v>
      </c>
      <c r="AD408" s="437">
        <f t="shared" si="119"/>
        <v>0</v>
      </c>
      <c r="AE408" s="437">
        <f t="shared" si="119"/>
        <v>0</v>
      </c>
      <c r="AF408" s="437">
        <f t="shared" si="119"/>
        <v>0</v>
      </c>
      <c r="AG408" s="437">
        <f t="shared" si="119"/>
        <v>0</v>
      </c>
      <c r="AH408" s="437">
        <f t="shared" si="119"/>
        <v>0</v>
      </c>
      <c r="AI408" s="437">
        <f t="shared" si="119"/>
        <v>0</v>
      </c>
      <c r="AJ408" s="437">
        <f t="shared" si="119"/>
        <v>0</v>
      </c>
      <c r="AK408" s="437">
        <f t="shared" si="119"/>
        <v>0</v>
      </c>
      <c r="AL408" s="437">
        <f t="shared" si="119"/>
        <v>0</v>
      </c>
      <c r="AM408" s="323"/>
    </row>
    <row r="409" spans="1:39" ht="15.75" outlineLevel="1">
      <c r="A409" s="567"/>
      <c r="B409" s="560"/>
      <c r="C409" s="325"/>
      <c r="D409" s="325"/>
      <c r="E409" s="325"/>
      <c r="F409" s="325"/>
      <c r="G409" s="325"/>
      <c r="H409" s="325"/>
      <c r="I409" s="325"/>
      <c r="J409" s="325"/>
      <c r="K409" s="325"/>
      <c r="L409" s="325"/>
      <c r="M409" s="325"/>
      <c r="N409" s="326"/>
      <c r="O409" s="325"/>
      <c r="P409" s="325"/>
      <c r="Q409" s="325"/>
      <c r="R409" s="325"/>
      <c r="S409" s="325"/>
      <c r="T409" s="325"/>
      <c r="U409" s="325"/>
      <c r="V409" s="325"/>
      <c r="W409" s="325"/>
      <c r="X409" s="325"/>
      <c r="Y409" s="438"/>
      <c r="Z409" s="439"/>
      <c r="AA409" s="439"/>
      <c r="AB409" s="439"/>
      <c r="AC409" s="439"/>
      <c r="AD409" s="439"/>
      <c r="AE409" s="439"/>
      <c r="AF409" s="439"/>
      <c r="AG409" s="439"/>
      <c r="AH409" s="439"/>
      <c r="AI409" s="439"/>
      <c r="AJ409" s="439"/>
      <c r="AK409" s="439"/>
      <c r="AL409" s="439"/>
      <c r="AM409" s="328"/>
    </row>
    <row r="410" spans="1:39" outlineLevel="1">
      <c r="A410" s="567">
        <v>2</v>
      </c>
      <c r="B410" s="454" t="s">
        <v>96</v>
      </c>
      <c r="C410" s="317" t="s">
        <v>25</v>
      </c>
      <c r="D410" s="321"/>
      <c r="E410" s="321"/>
      <c r="F410" s="321"/>
      <c r="G410" s="321"/>
      <c r="H410" s="321"/>
      <c r="I410" s="321"/>
      <c r="J410" s="321"/>
      <c r="K410" s="321"/>
      <c r="L410" s="321"/>
      <c r="M410" s="321"/>
      <c r="N410" s="317"/>
      <c r="O410" s="321"/>
      <c r="P410" s="321"/>
      <c r="Q410" s="321"/>
      <c r="R410" s="321"/>
      <c r="S410" s="321"/>
      <c r="T410" s="321"/>
      <c r="U410" s="321"/>
      <c r="V410" s="321"/>
      <c r="W410" s="321"/>
      <c r="X410" s="321"/>
      <c r="Y410" s="436"/>
      <c r="Z410" s="436"/>
      <c r="AA410" s="436"/>
      <c r="AB410" s="436"/>
      <c r="AC410" s="436"/>
      <c r="AD410" s="436"/>
      <c r="AE410" s="436"/>
      <c r="AF410" s="436"/>
      <c r="AG410" s="436"/>
      <c r="AH410" s="436"/>
      <c r="AI410" s="436"/>
      <c r="AJ410" s="436"/>
      <c r="AK410" s="436"/>
      <c r="AL410" s="436"/>
      <c r="AM410" s="322">
        <f>SUM(Y410:AL410)</f>
        <v>0</v>
      </c>
    </row>
    <row r="411" spans="1:39" outlineLevel="1">
      <c r="A411" s="567"/>
      <c r="B411" s="457" t="s">
        <v>311</v>
      </c>
      <c r="C411" s="317" t="s">
        <v>164</v>
      </c>
      <c r="D411" s="321"/>
      <c r="E411" s="321"/>
      <c r="F411" s="321"/>
      <c r="G411" s="321"/>
      <c r="H411" s="321"/>
      <c r="I411" s="321"/>
      <c r="J411" s="321"/>
      <c r="K411" s="321"/>
      <c r="L411" s="321"/>
      <c r="M411" s="321"/>
      <c r="N411" s="494"/>
      <c r="O411" s="321"/>
      <c r="P411" s="321"/>
      <c r="Q411" s="321"/>
      <c r="R411" s="321"/>
      <c r="S411" s="321"/>
      <c r="T411" s="321"/>
      <c r="U411" s="321"/>
      <c r="V411" s="321"/>
      <c r="W411" s="321"/>
      <c r="X411" s="321"/>
      <c r="Y411" s="437">
        <f t="shared" ref="Y411:AL411" si="120">Y410</f>
        <v>0</v>
      </c>
      <c r="Z411" s="437">
        <f t="shared" si="120"/>
        <v>0</v>
      </c>
      <c r="AA411" s="437">
        <f t="shared" si="120"/>
        <v>0</v>
      </c>
      <c r="AB411" s="437">
        <f t="shared" si="120"/>
        <v>0</v>
      </c>
      <c r="AC411" s="437">
        <f t="shared" si="120"/>
        <v>0</v>
      </c>
      <c r="AD411" s="437">
        <f t="shared" si="120"/>
        <v>0</v>
      </c>
      <c r="AE411" s="437">
        <f t="shared" si="120"/>
        <v>0</v>
      </c>
      <c r="AF411" s="437">
        <f t="shared" si="120"/>
        <v>0</v>
      </c>
      <c r="AG411" s="437">
        <f t="shared" si="120"/>
        <v>0</v>
      </c>
      <c r="AH411" s="437">
        <f t="shared" si="120"/>
        <v>0</v>
      </c>
      <c r="AI411" s="437">
        <f t="shared" si="120"/>
        <v>0</v>
      </c>
      <c r="AJ411" s="437">
        <f t="shared" si="120"/>
        <v>0</v>
      </c>
      <c r="AK411" s="437">
        <f t="shared" si="120"/>
        <v>0</v>
      </c>
      <c r="AL411" s="437">
        <f t="shared" si="120"/>
        <v>0</v>
      </c>
      <c r="AM411" s="323"/>
    </row>
    <row r="412" spans="1:39" ht="15.75" outlineLevel="1">
      <c r="A412" s="567"/>
      <c r="B412" s="560"/>
      <c r="C412" s="325"/>
      <c r="D412" s="330"/>
      <c r="E412" s="330"/>
      <c r="F412" s="330"/>
      <c r="G412" s="330"/>
      <c r="H412" s="330"/>
      <c r="I412" s="330"/>
      <c r="J412" s="330"/>
      <c r="K412" s="330"/>
      <c r="L412" s="330"/>
      <c r="M412" s="330"/>
      <c r="N412" s="326"/>
      <c r="O412" s="330"/>
      <c r="P412" s="330"/>
      <c r="Q412" s="330"/>
      <c r="R412" s="330"/>
      <c r="S412" s="330"/>
      <c r="T412" s="330"/>
      <c r="U412" s="330"/>
      <c r="V412" s="330"/>
      <c r="W412" s="330"/>
      <c r="X412" s="330"/>
      <c r="Y412" s="438"/>
      <c r="Z412" s="439"/>
      <c r="AA412" s="439"/>
      <c r="AB412" s="439"/>
      <c r="AC412" s="439"/>
      <c r="AD412" s="439"/>
      <c r="AE412" s="439"/>
      <c r="AF412" s="439"/>
      <c r="AG412" s="439"/>
      <c r="AH412" s="439"/>
      <c r="AI412" s="439"/>
      <c r="AJ412" s="439"/>
      <c r="AK412" s="439"/>
      <c r="AL412" s="439"/>
      <c r="AM412" s="328"/>
    </row>
    <row r="413" spans="1:39" outlineLevel="1">
      <c r="A413" s="567">
        <v>3</v>
      </c>
      <c r="B413" s="454" t="s">
        <v>97</v>
      </c>
      <c r="C413" s="317" t="s">
        <v>25</v>
      </c>
      <c r="D413" s="321"/>
      <c r="E413" s="321"/>
      <c r="F413" s="321"/>
      <c r="G413" s="321"/>
      <c r="H413" s="321"/>
      <c r="I413" s="321"/>
      <c r="J413" s="321"/>
      <c r="K413" s="321"/>
      <c r="L413" s="321"/>
      <c r="M413" s="321"/>
      <c r="N413" s="317"/>
      <c r="O413" s="321"/>
      <c r="P413" s="321"/>
      <c r="Q413" s="321"/>
      <c r="R413" s="321"/>
      <c r="S413" s="321"/>
      <c r="T413" s="321"/>
      <c r="U413" s="321"/>
      <c r="V413" s="321"/>
      <c r="W413" s="321"/>
      <c r="X413" s="321"/>
      <c r="Y413" s="436"/>
      <c r="Z413" s="436"/>
      <c r="AA413" s="436"/>
      <c r="AB413" s="436"/>
      <c r="AC413" s="436"/>
      <c r="AD413" s="436"/>
      <c r="AE413" s="436"/>
      <c r="AF413" s="436"/>
      <c r="AG413" s="436"/>
      <c r="AH413" s="436"/>
      <c r="AI413" s="436"/>
      <c r="AJ413" s="436"/>
      <c r="AK413" s="436"/>
      <c r="AL413" s="436"/>
      <c r="AM413" s="322">
        <f>SUM(Y413:AL413)</f>
        <v>0</v>
      </c>
    </row>
    <row r="414" spans="1:39" outlineLevel="1">
      <c r="A414" s="567"/>
      <c r="B414" s="457" t="s">
        <v>311</v>
      </c>
      <c r="C414" s="317" t="s">
        <v>164</v>
      </c>
      <c r="D414" s="321"/>
      <c r="E414" s="321"/>
      <c r="F414" s="321"/>
      <c r="G414" s="321"/>
      <c r="H414" s="321"/>
      <c r="I414" s="321"/>
      <c r="J414" s="321"/>
      <c r="K414" s="321"/>
      <c r="L414" s="321"/>
      <c r="M414" s="321"/>
      <c r="N414" s="494"/>
      <c r="O414" s="321"/>
      <c r="P414" s="321"/>
      <c r="Q414" s="321"/>
      <c r="R414" s="321"/>
      <c r="S414" s="321"/>
      <c r="T414" s="321"/>
      <c r="U414" s="321"/>
      <c r="V414" s="321"/>
      <c r="W414" s="321"/>
      <c r="X414" s="321"/>
      <c r="Y414" s="437">
        <f t="shared" ref="Y414:AL414" si="121">Y413</f>
        <v>0</v>
      </c>
      <c r="Z414" s="437">
        <f t="shared" si="121"/>
        <v>0</v>
      </c>
      <c r="AA414" s="437">
        <f t="shared" si="121"/>
        <v>0</v>
      </c>
      <c r="AB414" s="437">
        <f t="shared" si="121"/>
        <v>0</v>
      </c>
      <c r="AC414" s="437">
        <f t="shared" si="121"/>
        <v>0</v>
      </c>
      <c r="AD414" s="437">
        <f t="shared" si="121"/>
        <v>0</v>
      </c>
      <c r="AE414" s="437">
        <f t="shared" si="121"/>
        <v>0</v>
      </c>
      <c r="AF414" s="437">
        <f t="shared" si="121"/>
        <v>0</v>
      </c>
      <c r="AG414" s="437">
        <f t="shared" si="121"/>
        <v>0</v>
      </c>
      <c r="AH414" s="437">
        <f t="shared" si="121"/>
        <v>0</v>
      </c>
      <c r="AI414" s="437">
        <f t="shared" si="121"/>
        <v>0</v>
      </c>
      <c r="AJ414" s="437">
        <f t="shared" si="121"/>
        <v>0</v>
      </c>
      <c r="AK414" s="437">
        <f t="shared" si="121"/>
        <v>0</v>
      </c>
      <c r="AL414" s="437">
        <f t="shared" si="121"/>
        <v>0</v>
      </c>
      <c r="AM414" s="323"/>
    </row>
    <row r="415" spans="1:39" outlineLevel="1">
      <c r="A415" s="567"/>
      <c r="B415" s="457"/>
      <c r="C415" s="331"/>
      <c r="D415" s="317"/>
      <c r="E415" s="317"/>
      <c r="F415" s="317"/>
      <c r="G415" s="317"/>
      <c r="H415" s="317"/>
      <c r="I415" s="317"/>
      <c r="J415" s="317"/>
      <c r="K415" s="317"/>
      <c r="L415" s="317"/>
      <c r="M415" s="317"/>
      <c r="N415" s="317"/>
      <c r="O415" s="317"/>
      <c r="P415" s="317"/>
      <c r="Q415" s="317"/>
      <c r="R415" s="317"/>
      <c r="S415" s="317"/>
      <c r="T415" s="317"/>
      <c r="U415" s="317"/>
      <c r="V415" s="317"/>
      <c r="W415" s="317"/>
      <c r="X415" s="317"/>
      <c r="Y415" s="438"/>
      <c r="Z415" s="438"/>
      <c r="AA415" s="438"/>
      <c r="AB415" s="438"/>
      <c r="AC415" s="438"/>
      <c r="AD415" s="438"/>
      <c r="AE415" s="438"/>
      <c r="AF415" s="438"/>
      <c r="AG415" s="438"/>
      <c r="AH415" s="438"/>
      <c r="AI415" s="438"/>
      <c r="AJ415" s="438"/>
      <c r="AK415" s="438"/>
      <c r="AL415" s="438"/>
      <c r="AM415" s="332"/>
    </row>
    <row r="416" spans="1:39" outlineLevel="1">
      <c r="A416" s="567">
        <v>4</v>
      </c>
      <c r="B416" s="454" t="s">
        <v>98</v>
      </c>
      <c r="C416" s="317" t="s">
        <v>25</v>
      </c>
      <c r="D416" s="321"/>
      <c r="E416" s="321"/>
      <c r="F416" s="321"/>
      <c r="G416" s="321"/>
      <c r="H416" s="321"/>
      <c r="I416" s="321"/>
      <c r="J416" s="321"/>
      <c r="K416" s="321"/>
      <c r="L416" s="321"/>
      <c r="M416" s="321"/>
      <c r="N416" s="317"/>
      <c r="O416" s="321"/>
      <c r="P416" s="321"/>
      <c r="Q416" s="321"/>
      <c r="R416" s="321"/>
      <c r="S416" s="321"/>
      <c r="T416" s="321"/>
      <c r="U416" s="321"/>
      <c r="V416" s="321"/>
      <c r="W416" s="321"/>
      <c r="X416" s="321"/>
      <c r="Y416" s="436"/>
      <c r="Z416" s="436"/>
      <c r="AA416" s="436"/>
      <c r="AB416" s="436"/>
      <c r="AC416" s="436"/>
      <c r="AD416" s="436"/>
      <c r="AE416" s="436"/>
      <c r="AF416" s="436"/>
      <c r="AG416" s="436"/>
      <c r="AH416" s="436"/>
      <c r="AI416" s="436"/>
      <c r="AJ416" s="436"/>
      <c r="AK416" s="436"/>
      <c r="AL416" s="436"/>
      <c r="AM416" s="322">
        <f>SUM(Y416:AL416)</f>
        <v>0</v>
      </c>
    </row>
    <row r="417" spans="1:39" outlineLevel="1">
      <c r="A417" s="567"/>
      <c r="B417" s="457" t="s">
        <v>311</v>
      </c>
      <c r="C417" s="317" t="s">
        <v>164</v>
      </c>
      <c r="D417" s="321"/>
      <c r="E417" s="321"/>
      <c r="F417" s="321"/>
      <c r="G417" s="321"/>
      <c r="H417" s="321"/>
      <c r="I417" s="321"/>
      <c r="J417" s="321"/>
      <c r="K417" s="321"/>
      <c r="L417" s="321"/>
      <c r="M417" s="321"/>
      <c r="N417" s="494"/>
      <c r="O417" s="321"/>
      <c r="P417" s="321"/>
      <c r="Q417" s="321"/>
      <c r="R417" s="321"/>
      <c r="S417" s="321"/>
      <c r="T417" s="321"/>
      <c r="U417" s="321"/>
      <c r="V417" s="321"/>
      <c r="W417" s="321"/>
      <c r="X417" s="321"/>
      <c r="Y417" s="437">
        <f t="shared" ref="Y417:AL417" si="122">Y416</f>
        <v>0</v>
      </c>
      <c r="Z417" s="437">
        <f t="shared" si="122"/>
        <v>0</v>
      </c>
      <c r="AA417" s="437">
        <f t="shared" si="122"/>
        <v>0</v>
      </c>
      <c r="AB417" s="437">
        <f t="shared" si="122"/>
        <v>0</v>
      </c>
      <c r="AC417" s="437">
        <f t="shared" si="122"/>
        <v>0</v>
      </c>
      <c r="AD417" s="437">
        <f t="shared" si="122"/>
        <v>0</v>
      </c>
      <c r="AE417" s="437">
        <f t="shared" si="122"/>
        <v>0</v>
      </c>
      <c r="AF417" s="437">
        <f t="shared" si="122"/>
        <v>0</v>
      </c>
      <c r="AG417" s="437">
        <f t="shared" si="122"/>
        <v>0</v>
      </c>
      <c r="AH417" s="437">
        <f t="shared" si="122"/>
        <v>0</v>
      </c>
      <c r="AI417" s="437">
        <f t="shared" si="122"/>
        <v>0</v>
      </c>
      <c r="AJ417" s="437">
        <f t="shared" si="122"/>
        <v>0</v>
      </c>
      <c r="AK417" s="437">
        <f t="shared" si="122"/>
        <v>0</v>
      </c>
      <c r="AL417" s="437">
        <f t="shared" si="122"/>
        <v>0</v>
      </c>
      <c r="AM417" s="323"/>
    </row>
    <row r="418" spans="1:39" outlineLevel="1">
      <c r="A418" s="567"/>
      <c r="B418" s="457"/>
      <c r="C418" s="331"/>
      <c r="D418" s="330"/>
      <c r="E418" s="330"/>
      <c r="F418" s="330"/>
      <c r="G418" s="330"/>
      <c r="H418" s="330"/>
      <c r="I418" s="330"/>
      <c r="J418" s="330"/>
      <c r="K418" s="330"/>
      <c r="L418" s="330"/>
      <c r="M418" s="330"/>
      <c r="N418" s="317"/>
      <c r="O418" s="330"/>
      <c r="P418" s="330"/>
      <c r="Q418" s="330"/>
      <c r="R418" s="330"/>
      <c r="S418" s="330"/>
      <c r="T418" s="330"/>
      <c r="U418" s="330"/>
      <c r="V418" s="330"/>
      <c r="W418" s="330"/>
      <c r="X418" s="330"/>
      <c r="Y418" s="438"/>
      <c r="Z418" s="438"/>
      <c r="AA418" s="438"/>
      <c r="AB418" s="438"/>
      <c r="AC418" s="438"/>
      <c r="AD418" s="438"/>
      <c r="AE418" s="438"/>
      <c r="AF418" s="438"/>
      <c r="AG418" s="438"/>
      <c r="AH418" s="438"/>
      <c r="AI418" s="438"/>
      <c r="AJ418" s="438"/>
      <c r="AK418" s="438"/>
      <c r="AL418" s="438"/>
      <c r="AM418" s="332"/>
    </row>
    <row r="419" spans="1:39" ht="30" outlineLevel="1">
      <c r="A419" s="567">
        <v>5</v>
      </c>
      <c r="B419" s="454" t="s">
        <v>99</v>
      </c>
      <c r="C419" s="317" t="s">
        <v>25</v>
      </c>
      <c r="D419" s="321"/>
      <c r="E419" s="321"/>
      <c r="F419" s="321"/>
      <c r="G419" s="321"/>
      <c r="H419" s="321"/>
      <c r="I419" s="321"/>
      <c r="J419" s="321"/>
      <c r="K419" s="321"/>
      <c r="L419" s="321"/>
      <c r="M419" s="321"/>
      <c r="N419" s="317"/>
      <c r="O419" s="321"/>
      <c r="P419" s="321"/>
      <c r="Q419" s="321"/>
      <c r="R419" s="321"/>
      <c r="S419" s="321"/>
      <c r="T419" s="321"/>
      <c r="U419" s="321"/>
      <c r="V419" s="321"/>
      <c r="W419" s="321"/>
      <c r="X419" s="321"/>
      <c r="Y419" s="436"/>
      <c r="Z419" s="436"/>
      <c r="AA419" s="436"/>
      <c r="AB419" s="436"/>
      <c r="AC419" s="436"/>
      <c r="AD419" s="436"/>
      <c r="AE419" s="436"/>
      <c r="AF419" s="436"/>
      <c r="AG419" s="436"/>
      <c r="AH419" s="436"/>
      <c r="AI419" s="436"/>
      <c r="AJ419" s="436"/>
      <c r="AK419" s="436"/>
      <c r="AL419" s="436"/>
      <c r="AM419" s="322">
        <f>SUM(Y419:AL419)</f>
        <v>0</v>
      </c>
    </row>
    <row r="420" spans="1:39" outlineLevel="1">
      <c r="A420" s="567"/>
      <c r="B420" s="457" t="s">
        <v>311</v>
      </c>
      <c r="C420" s="317" t="s">
        <v>164</v>
      </c>
      <c r="D420" s="321"/>
      <c r="E420" s="321"/>
      <c r="F420" s="321"/>
      <c r="G420" s="321"/>
      <c r="H420" s="321"/>
      <c r="I420" s="321"/>
      <c r="J420" s="321"/>
      <c r="K420" s="321"/>
      <c r="L420" s="321"/>
      <c r="M420" s="321"/>
      <c r="N420" s="494"/>
      <c r="O420" s="321"/>
      <c r="P420" s="321"/>
      <c r="Q420" s="321"/>
      <c r="R420" s="321"/>
      <c r="S420" s="321"/>
      <c r="T420" s="321"/>
      <c r="U420" s="321"/>
      <c r="V420" s="321"/>
      <c r="W420" s="321"/>
      <c r="X420" s="321"/>
      <c r="Y420" s="437">
        <f t="shared" ref="Y420:AL420" si="123">Y419</f>
        <v>0</v>
      </c>
      <c r="Z420" s="437">
        <f t="shared" si="123"/>
        <v>0</v>
      </c>
      <c r="AA420" s="437">
        <f t="shared" si="123"/>
        <v>0</v>
      </c>
      <c r="AB420" s="437">
        <f t="shared" si="123"/>
        <v>0</v>
      </c>
      <c r="AC420" s="437">
        <f t="shared" si="123"/>
        <v>0</v>
      </c>
      <c r="AD420" s="437">
        <f t="shared" si="123"/>
        <v>0</v>
      </c>
      <c r="AE420" s="437">
        <f t="shared" si="123"/>
        <v>0</v>
      </c>
      <c r="AF420" s="437">
        <f t="shared" si="123"/>
        <v>0</v>
      </c>
      <c r="AG420" s="437">
        <f t="shared" si="123"/>
        <v>0</v>
      </c>
      <c r="AH420" s="437">
        <f t="shared" si="123"/>
        <v>0</v>
      </c>
      <c r="AI420" s="437">
        <f t="shared" si="123"/>
        <v>0</v>
      </c>
      <c r="AJ420" s="437">
        <f t="shared" si="123"/>
        <v>0</v>
      </c>
      <c r="AK420" s="437">
        <f t="shared" si="123"/>
        <v>0</v>
      </c>
      <c r="AL420" s="437">
        <f t="shared" si="123"/>
        <v>0</v>
      </c>
      <c r="AM420" s="323"/>
    </row>
    <row r="421" spans="1:39" outlineLevel="1">
      <c r="A421" s="567"/>
      <c r="B421" s="457"/>
      <c r="C421" s="317"/>
      <c r="D421" s="317"/>
      <c r="E421" s="317"/>
      <c r="F421" s="317"/>
      <c r="G421" s="317"/>
      <c r="H421" s="317"/>
      <c r="I421" s="317"/>
      <c r="J421" s="317"/>
      <c r="K421" s="317"/>
      <c r="L421" s="317"/>
      <c r="M421" s="317"/>
      <c r="N421" s="317"/>
      <c r="O421" s="317"/>
      <c r="P421" s="317"/>
      <c r="Q421" s="317"/>
      <c r="R421" s="317"/>
      <c r="S421" s="317"/>
      <c r="T421" s="317"/>
      <c r="U421" s="317"/>
      <c r="V421" s="317"/>
      <c r="W421" s="317"/>
      <c r="X421" s="317"/>
      <c r="Y421" s="448"/>
      <c r="Z421" s="449"/>
      <c r="AA421" s="449"/>
      <c r="AB421" s="449"/>
      <c r="AC421" s="449"/>
      <c r="AD421" s="449"/>
      <c r="AE421" s="449"/>
      <c r="AF421" s="449"/>
      <c r="AG421" s="449"/>
      <c r="AH421" s="449"/>
      <c r="AI421" s="449"/>
      <c r="AJ421" s="449"/>
      <c r="AK421" s="449"/>
      <c r="AL421" s="449"/>
      <c r="AM421" s="323"/>
    </row>
    <row r="422" spans="1:39" ht="15.75" outlineLevel="1">
      <c r="A422" s="567"/>
      <c r="B422" s="549" t="s">
        <v>511</v>
      </c>
      <c r="C422" s="315"/>
      <c r="D422" s="315"/>
      <c r="E422" s="315"/>
      <c r="F422" s="315"/>
      <c r="G422" s="315"/>
      <c r="H422" s="315"/>
      <c r="I422" s="315"/>
      <c r="J422" s="315"/>
      <c r="K422" s="315"/>
      <c r="L422" s="315"/>
      <c r="M422" s="315"/>
      <c r="N422" s="316"/>
      <c r="O422" s="315"/>
      <c r="P422" s="315"/>
      <c r="Q422" s="315"/>
      <c r="R422" s="315"/>
      <c r="S422" s="315"/>
      <c r="T422" s="315"/>
      <c r="U422" s="315"/>
      <c r="V422" s="315"/>
      <c r="W422" s="315"/>
      <c r="X422" s="315"/>
      <c r="Y422" s="440"/>
      <c r="Z422" s="440"/>
      <c r="AA422" s="440"/>
      <c r="AB422" s="440"/>
      <c r="AC422" s="440"/>
      <c r="AD422" s="440"/>
      <c r="AE422" s="440"/>
      <c r="AF422" s="440"/>
      <c r="AG422" s="440"/>
      <c r="AH422" s="440"/>
      <c r="AI422" s="440"/>
      <c r="AJ422" s="440"/>
      <c r="AK422" s="440"/>
      <c r="AL422" s="440"/>
      <c r="AM422" s="318"/>
    </row>
    <row r="423" spans="1:39" outlineLevel="1">
      <c r="A423" s="567">
        <v>6</v>
      </c>
      <c r="B423" s="454" t="s">
        <v>100</v>
      </c>
      <c r="C423" s="317" t="s">
        <v>25</v>
      </c>
      <c r="D423" s="321"/>
      <c r="E423" s="321"/>
      <c r="F423" s="321"/>
      <c r="G423" s="321"/>
      <c r="H423" s="321"/>
      <c r="I423" s="321"/>
      <c r="J423" s="321"/>
      <c r="K423" s="321"/>
      <c r="L423" s="321"/>
      <c r="M423" s="321"/>
      <c r="N423" s="321">
        <v>12</v>
      </c>
      <c r="O423" s="321"/>
      <c r="P423" s="321"/>
      <c r="Q423" s="321"/>
      <c r="R423" s="321"/>
      <c r="S423" s="321"/>
      <c r="T423" s="321"/>
      <c r="U423" s="321"/>
      <c r="V423" s="321"/>
      <c r="W423" s="321"/>
      <c r="X423" s="321"/>
      <c r="Y423" s="441"/>
      <c r="Z423" s="436"/>
      <c r="AA423" s="436"/>
      <c r="AB423" s="436"/>
      <c r="AC423" s="436"/>
      <c r="AD423" s="436"/>
      <c r="AE423" s="436"/>
      <c r="AF423" s="441"/>
      <c r="AG423" s="441"/>
      <c r="AH423" s="441"/>
      <c r="AI423" s="441"/>
      <c r="AJ423" s="441"/>
      <c r="AK423" s="441"/>
      <c r="AL423" s="441"/>
      <c r="AM423" s="322">
        <f>SUM(Y423:AL423)</f>
        <v>0</v>
      </c>
    </row>
    <row r="424" spans="1:39" outlineLevel="1">
      <c r="A424" s="567"/>
      <c r="B424" s="457" t="s">
        <v>311</v>
      </c>
      <c r="C424" s="317" t="s">
        <v>164</v>
      </c>
      <c r="D424" s="321"/>
      <c r="E424" s="321"/>
      <c r="F424" s="321"/>
      <c r="G424" s="321"/>
      <c r="H424" s="321"/>
      <c r="I424" s="321"/>
      <c r="J424" s="321"/>
      <c r="K424" s="321"/>
      <c r="L424" s="321"/>
      <c r="M424" s="321"/>
      <c r="N424" s="321">
        <f>N423</f>
        <v>12</v>
      </c>
      <c r="O424" s="321"/>
      <c r="P424" s="321"/>
      <c r="Q424" s="321"/>
      <c r="R424" s="321"/>
      <c r="S424" s="321"/>
      <c r="T424" s="321"/>
      <c r="U424" s="321"/>
      <c r="V424" s="321"/>
      <c r="W424" s="321"/>
      <c r="X424" s="321"/>
      <c r="Y424" s="437">
        <f t="shared" ref="Y424:AL424" si="124">Y423</f>
        <v>0</v>
      </c>
      <c r="Z424" s="437">
        <f t="shared" si="124"/>
        <v>0</v>
      </c>
      <c r="AA424" s="437">
        <f t="shared" si="124"/>
        <v>0</v>
      </c>
      <c r="AB424" s="437">
        <f t="shared" si="124"/>
        <v>0</v>
      </c>
      <c r="AC424" s="437">
        <f t="shared" si="124"/>
        <v>0</v>
      </c>
      <c r="AD424" s="437">
        <f t="shared" si="124"/>
        <v>0</v>
      </c>
      <c r="AE424" s="437">
        <f t="shared" si="124"/>
        <v>0</v>
      </c>
      <c r="AF424" s="437">
        <f t="shared" si="124"/>
        <v>0</v>
      </c>
      <c r="AG424" s="437">
        <f t="shared" si="124"/>
        <v>0</v>
      </c>
      <c r="AH424" s="437">
        <f t="shared" si="124"/>
        <v>0</v>
      </c>
      <c r="AI424" s="437">
        <f t="shared" si="124"/>
        <v>0</v>
      </c>
      <c r="AJ424" s="437">
        <f t="shared" si="124"/>
        <v>0</v>
      </c>
      <c r="AK424" s="437">
        <f t="shared" si="124"/>
        <v>0</v>
      </c>
      <c r="AL424" s="437">
        <f t="shared" si="124"/>
        <v>0</v>
      </c>
      <c r="AM424" s="337"/>
    </row>
    <row r="425" spans="1:39" outlineLevel="1">
      <c r="A425" s="567"/>
      <c r="B425" s="561"/>
      <c r="C425" s="338"/>
      <c r="D425" s="317"/>
      <c r="E425" s="317"/>
      <c r="F425" s="317"/>
      <c r="G425" s="317"/>
      <c r="H425" s="317"/>
      <c r="I425" s="317"/>
      <c r="J425" s="317"/>
      <c r="K425" s="317"/>
      <c r="L425" s="317"/>
      <c r="M425" s="317"/>
      <c r="N425" s="317"/>
      <c r="O425" s="317"/>
      <c r="P425" s="317"/>
      <c r="Q425" s="317"/>
      <c r="R425" s="317"/>
      <c r="S425" s="317"/>
      <c r="T425" s="317"/>
      <c r="U425" s="317"/>
      <c r="V425" s="317"/>
      <c r="W425" s="317"/>
      <c r="X425" s="317"/>
      <c r="Y425" s="442"/>
      <c r="Z425" s="442"/>
      <c r="AA425" s="442"/>
      <c r="AB425" s="442"/>
      <c r="AC425" s="442"/>
      <c r="AD425" s="442"/>
      <c r="AE425" s="442"/>
      <c r="AF425" s="442"/>
      <c r="AG425" s="442"/>
      <c r="AH425" s="442"/>
      <c r="AI425" s="442"/>
      <c r="AJ425" s="442"/>
      <c r="AK425" s="442"/>
      <c r="AL425" s="442"/>
      <c r="AM425" s="339"/>
    </row>
    <row r="426" spans="1:39" ht="30" outlineLevel="1">
      <c r="A426" s="567">
        <v>7</v>
      </c>
      <c r="B426" s="454" t="s">
        <v>101</v>
      </c>
      <c r="C426" s="317" t="s">
        <v>25</v>
      </c>
      <c r="D426" s="321"/>
      <c r="E426" s="321"/>
      <c r="F426" s="321"/>
      <c r="G426" s="321"/>
      <c r="H426" s="321"/>
      <c r="I426" s="321"/>
      <c r="J426" s="321"/>
      <c r="K426" s="321"/>
      <c r="L426" s="321"/>
      <c r="M426" s="321"/>
      <c r="N426" s="321">
        <v>12</v>
      </c>
      <c r="O426" s="321"/>
      <c r="P426" s="321"/>
      <c r="Q426" s="321"/>
      <c r="R426" s="321"/>
      <c r="S426" s="321"/>
      <c r="T426" s="321"/>
      <c r="U426" s="321"/>
      <c r="V426" s="321"/>
      <c r="W426" s="321"/>
      <c r="X426" s="321"/>
      <c r="Y426" s="441"/>
      <c r="Z426" s="436"/>
      <c r="AA426" s="436"/>
      <c r="AB426" s="436"/>
      <c r="AC426" s="436"/>
      <c r="AD426" s="436"/>
      <c r="AE426" s="436"/>
      <c r="AF426" s="441"/>
      <c r="AG426" s="441"/>
      <c r="AH426" s="441"/>
      <c r="AI426" s="441"/>
      <c r="AJ426" s="441"/>
      <c r="AK426" s="441"/>
      <c r="AL426" s="441"/>
      <c r="AM426" s="322">
        <f>SUM(Y426:AL426)</f>
        <v>0</v>
      </c>
    </row>
    <row r="427" spans="1:39" outlineLevel="1">
      <c r="A427" s="567"/>
      <c r="B427" s="457" t="s">
        <v>311</v>
      </c>
      <c r="C427" s="317" t="s">
        <v>164</v>
      </c>
      <c r="D427" s="321"/>
      <c r="E427" s="321"/>
      <c r="F427" s="321"/>
      <c r="G427" s="321"/>
      <c r="H427" s="321"/>
      <c r="I427" s="321"/>
      <c r="J427" s="321"/>
      <c r="K427" s="321"/>
      <c r="L427" s="321"/>
      <c r="M427" s="321"/>
      <c r="N427" s="321">
        <f>N426</f>
        <v>12</v>
      </c>
      <c r="O427" s="321"/>
      <c r="P427" s="321"/>
      <c r="Q427" s="321"/>
      <c r="R427" s="321"/>
      <c r="S427" s="321"/>
      <c r="T427" s="321"/>
      <c r="U427" s="321"/>
      <c r="V427" s="321"/>
      <c r="W427" s="321"/>
      <c r="X427" s="321"/>
      <c r="Y427" s="437">
        <f t="shared" ref="Y427:AL427" si="125">Y426</f>
        <v>0</v>
      </c>
      <c r="Z427" s="437">
        <f t="shared" si="125"/>
        <v>0</v>
      </c>
      <c r="AA427" s="437">
        <f t="shared" si="125"/>
        <v>0</v>
      </c>
      <c r="AB427" s="437">
        <f t="shared" si="125"/>
        <v>0</v>
      </c>
      <c r="AC427" s="437">
        <f t="shared" si="125"/>
        <v>0</v>
      </c>
      <c r="AD427" s="437">
        <f t="shared" si="125"/>
        <v>0</v>
      </c>
      <c r="AE427" s="437">
        <f t="shared" si="125"/>
        <v>0</v>
      </c>
      <c r="AF427" s="437">
        <f t="shared" si="125"/>
        <v>0</v>
      </c>
      <c r="AG427" s="437">
        <f t="shared" si="125"/>
        <v>0</v>
      </c>
      <c r="AH427" s="437">
        <f t="shared" si="125"/>
        <v>0</v>
      </c>
      <c r="AI427" s="437">
        <f t="shared" si="125"/>
        <v>0</v>
      </c>
      <c r="AJ427" s="437">
        <f t="shared" si="125"/>
        <v>0</v>
      </c>
      <c r="AK427" s="437">
        <f t="shared" si="125"/>
        <v>0</v>
      </c>
      <c r="AL427" s="437">
        <f t="shared" si="125"/>
        <v>0</v>
      </c>
      <c r="AM427" s="337"/>
    </row>
    <row r="428" spans="1:39" outlineLevel="1">
      <c r="A428" s="567"/>
      <c r="B428" s="562"/>
      <c r="C428" s="338"/>
      <c r="D428" s="317"/>
      <c r="E428" s="317"/>
      <c r="F428" s="317"/>
      <c r="G428" s="317"/>
      <c r="H428" s="317"/>
      <c r="I428" s="317"/>
      <c r="J428" s="317"/>
      <c r="K428" s="317"/>
      <c r="L428" s="317"/>
      <c r="M428" s="317"/>
      <c r="N428" s="317"/>
      <c r="O428" s="317"/>
      <c r="P428" s="317"/>
      <c r="Q428" s="317"/>
      <c r="R428" s="317"/>
      <c r="S428" s="317"/>
      <c r="T428" s="317"/>
      <c r="U428" s="317"/>
      <c r="V428" s="317"/>
      <c r="W428" s="317"/>
      <c r="X428" s="317"/>
      <c r="Y428" s="442"/>
      <c r="Z428" s="443"/>
      <c r="AA428" s="442"/>
      <c r="AB428" s="442"/>
      <c r="AC428" s="442"/>
      <c r="AD428" s="442"/>
      <c r="AE428" s="442"/>
      <c r="AF428" s="442"/>
      <c r="AG428" s="442"/>
      <c r="AH428" s="442"/>
      <c r="AI428" s="442"/>
      <c r="AJ428" s="442"/>
      <c r="AK428" s="442"/>
      <c r="AL428" s="442"/>
      <c r="AM428" s="339"/>
    </row>
    <row r="429" spans="1:39" ht="30" outlineLevel="1">
      <c r="A429" s="567">
        <v>8</v>
      </c>
      <c r="B429" s="454" t="s">
        <v>102</v>
      </c>
      <c r="C429" s="317" t="s">
        <v>25</v>
      </c>
      <c r="D429" s="321"/>
      <c r="E429" s="321"/>
      <c r="F429" s="321"/>
      <c r="G429" s="321"/>
      <c r="H429" s="321"/>
      <c r="I429" s="321"/>
      <c r="J429" s="321"/>
      <c r="K429" s="321"/>
      <c r="L429" s="321"/>
      <c r="M429" s="321"/>
      <c r="N429" s="321">
        <v>12</v>
      </c>
      <c r="O429" s="321"/>
      <c r="P429" s="321"/>
      <c r="Q429" s="321"/>
      <c r="R429" s="321"/>
      <c r="S429" s="321"/>
      <c r="T429" s="321"/>
      <c r="U429" s="321"/>
      <c r="V429" s="321"/>
      <c r="W429" s="321"/>
      <c r="X429" s="321"/>
      <c r="Y429" s="441"/>
      <c r="Z429" s="436"/>
      <c r="AA429" s="436"/>
      <c r="AB429" s="436"/>
      <c r="AC429" s="436"/>
      <c r="AD429" s="436"/>
      <c r="AE429" s="436"/>
      <c r="AF429" s="441"/>
      <c r="AG429" s="441"/>
      <c r="AH429" s="441"/>
      <c r="AI429" s="441"/>
      <c r="AJ429" s="441"/>
      <c r="AK429" s="441"/>
      <c r="AL429" s="441"/>
      <c r="AM429" s="322">
        <f>SUM(Y429:AL429)</f>
        <v>0</v>
      </c>
    </row>
    <row r="430" spans="1:39" outlineLevel="1">
      <c r="A430" s="567"/>
      <c r="B430" s="457" t="s">
        <v>311</v>
      </c>
      <c r="C430" s="317" t="s">
        <v>164</v>
      </c>
      <c r="D430" s="321"/>
      <c r="E430" s="321"/>
      <c r="F430" s="321"/>
      <c r="G430" s="321"/>
      <c r="H430" s="321"/>
      <c r="I430" s="321"/>
      <c r="J430" s="321"/>
      <c r="K430" s="321"/>
      <c r="L430" s="321"/>
      <c r="M430" s="321"/>
      <c r="N430" s="321">
        <f>N429</f>
        <v>12</v>
      </c>
      <c r="O430" s="321"/>
      <c r="P430" s="321"/>
      <c r="Q430" s="321"/>
      <c r="R430" s="321"/>
      <c r="S430" s="321"/>
      <c r="T430" s="321"/>
      <c r="U430" s="321"/>
      <c r="V430" s="321"/>
      <c r="W430" s="321"/>
      <c r="X430" s="321"/>
      <c r="Y430" s="437">
        <f t="shared" ref="Y430:AL430" si="126">Y429</f>
        <v>0</v>
      </c>
      <c r="Z430" s="437">
        <f t="shared" si="126"/>
        <v>0</v>
      </c>
      <c r="AA430" s="437">
        <f t="shared" si="126"/>
        <v>0</v>
      </c>
      <c r="AB430" s="437">
        <f t="shared" si="126"/>
        <v>0</v>
      </c>
      <c r="AC430" s="437">
        <f t="shared" si="126"/>
        <v>0</v>
      </c>
      <c r="AD430" s="437">
        <f t="shared" si="126"/>
        <v>0</v>
      </c>
      <c r="AE430" s="437">
        <f t="shared" si="126"/>
        <v>0</v>
      </c>
      <c r="AF430" s="437">
        <f t="shared" si="126"/>
        <v>0</v>
      </c>
      <c r="AG430" s="437">
        <f t="shared" si="126"/>
        <v>0</v>
      </c>
      <c r="AH430" s="437">
        <f t="shared" si="126"/>
        <v>0</v>
      </c>
      <c r="AI430" s="437">
        <f t="shared" si="126"/>
        <v>0</v>
      </c>
      <c r="AJ430" s="437">
        <f t="shared" si="126"/>
        <v>0</v>
      </c>
      <c r="AK430" s="437">
        <f t="shared" si="126"/>
        <v>0</v>
      </c>
      <c r="AL430" s="437">
        <f t="shared" si="126"/>
        <v>0</v>
      </c>
      <c r="AM430" s="337"/>
    </row>
    <row r="431" spans="1:39" outlineLevel="1">
      <c r="A431" s="567"/>
      <c r="B431" s="562"/>
      <c r="C431" s="338"/>
      <c r="D431" s="342"/>
      <c r="E431" s="342"/>
      <c r="F431" s="342"/>
      <c r="G431" s="342"/>
      <c r="H431" s="342"/>
      <c r="I431" s="342"/>
      <c r="J431" s="342"/>
      <c r="K431" s="342"/>
      <c r="L431" s="342"/>
      <c r="M431" s="342"/>
      <c r="N431" s="317"/>
      <c r="O431" s="342"/>
      <c r="P431" s="342"/>
      <c r="Q431" s="342"/>
      <c r="R431" s="342"/>
      <c r="S431" s="342"/>
      <c r="T431" s="342"/>
      <c r="U431" s="342"/>
      <c r="V431" s="342"/>
      <c r="W431" s="342"/>
      <c r="X431" s="342"/>
      <c r="Y431" s="442"/>
      <c r="Z431" s="443"/>
      <c r="AA431" s="442"/>
      <c r="AB431" s="442"/>
      <c r="AC431" s="442"/>
      <c r="AD431" s="442"/>
      <c r="AE431" s="442"/>
      <c r="AF431" s="442"/>
      <c r="AG431" s="442"/>
      <c r="AH431" s="442"/>
      <c r="AI431" s="442"/>
      <c r="AJ431" s="442"/>
      <c r="AK431" s="442"/>
      <c r="AL431" s="442"/>
      <c r="AM431" s="339"/>
    </row>
    <row r="432" spans="1:39" ht="30" outlineLevel="1">
      <c r="A432" s="567">
        <v>9</v>
      </c>
      <c r="B432" s="454" t="s">
        <v>103</v>
      </c>
      <c r="C432" s="317" t="s">
        <v>25</v>
      </c>
      <c r="D432" s="321"/>
      <c r="E432" s="321"/>
      <c r="F432" s="321"/>
      <c r="G432" s="321"/>
      <c r="H432" s="321"/>
      <c r="I432" s="321"/>
      <c r="J432" s="321"/>
      <c r="K432" s="321"/>
      <c r="L432" s="321"/>
      <c r="M432" s="321"/>
      <c r="N432" s="321">
        <v>12</v>
      </c>
      <c r="O432" s="321"/>
      <c r="P432" s="321"/>
      <c r="Q432" s="321"/>
      <c r="R432" s="321"/>
      <c r="S432" s="321"/>
      <c r="T432" s="321"/>
      <c r="U432" s="321"/>
      <c r="V432" s="321"/>
      <c r="W432" s="321"/>
      <c r="X432" s="321"/>
      <c r="Y432" s="441"/>
      <c r="Z432" s="436"/>
      <c r="AA432" s="436"/>
      <c r="AB432" s="436"/>
      <c r="AC432" s="436"/>
      <c r="AD432" s="436"/>
      <c r="AE432" s="436"/>
      <c r="AF432" s="441"/>
      <c r="AG432" s="441"/>
      <c r="AH432" s="441"/>
      <c r="AI432" s="441"/>
      <c r="AJ432" s="441"/>
      <c r="AK432" s="441"/>
      <c r="AL432" s="441"/>
      <c r="AM432" s="322">
        <f>SUM(Y432:AL432)</f>
        <v>0</v>
      </c>
    </row>
    <row r="433" spans="1:39" outlineLevel="1">
      <c r="A433" s="567"/>
      <c r="B433" s="457" t="s">
        <v>311</v>
      </c>
      <c r="C433" s="317" t="s">
        <v>164</v>
      </c>
      <c r="D433" s="321"/>
      <c r="E433" s="321"/>
      <c r="F433" s="321"/>
      <c r="G433" s="321"/>
      <c r="H433" s="321"/>
      <c r="I433" s="321"/>
      <c r="J433" s="321"/>
      <c r="K433" s="321"/>
      <c r="L433" s="321"/>
      <c r="M433" s="321"/>
      <c r="N433" s="321">
        <f>N432</f>
        <v>12</v>
      </c>
      <c r="O433" s="321"/>
      <c r="P433" s="321"/>
      <c r="Q433" s="321"/>
      <c r="R433" s="321"/>
      <c r="S433" s="321"/>
      <c r="T433" s="321"/>
      <c r="U433" s="321"/>
      <c r="V433" s="321"/>
      <c r="W433" s="321"/>
      <c r="X433" s="321"/>
      <c r="Y433" s="437">
        <f t="shared" ref="Y433:AL433" si="127">Y432</f>
        <v>0</v>
      </c>
      <c r="Z433" s="437">
        <f t="shared" si="127"/>
        <v>0</v>
      </c>
      <c r="AA433" s="437">
        <f t="shared" si="127"/>
        <v>0</v>
      </c>
      <c r="AB433" s="437">
        <f t="shared" si="127"/>
        <v>0</v>
      </c>
      <c r="AC433" s="437">
        <f t="shared" si="127"/>
        <v>0</v>
      </c>
      <c r="AD433" s="437">
        <f t="shared" si="127"/>
        <v>0</v>
      </c>
      <c r="AE433" s="437">
        <f t="shared" si="127"/>
        <v>0</v>
      </c>
      <c r="AF433" s="437">
        <f t="shared" si="127"/>
        <v>0</v>
      </c>
      <c r="AG433" s="437">
        <f t="shared" si="127"/>
        <v>0</v>
      </c>
      <c r="AH433" s="437">
        <f t="shared" si="127"/>
        <v>0</v>
      </c>
      <c r="AI433" s="437">
        <f t="shared" si="127"/>
        <v>0</v>
      </c>
      <c r="AJ433" s="437">
        <f t="shared" si="127"/>
        <v>0</v>
      </c>
      <c r="AK433" s="437">
        <f t="shared" si="127"/>
        <v>0</v>
      </c>
      <c r="AL433" s="437">
        <f t="shared" si="127"/>
        <v>0</v>
      </c>
      <c r="AM433" s="337"/>
    </row>
    <row r="434" spans="1:39" outlineLevel="1">
      <c r="A434" s="567"/>
      <c r="B434" s="562"/>
      <c r="C434" s="338"/>
      <c r="D434" s="342"/>
      <c r="E434" s="342"/>
      <c r="F434" s="342"/>
      <c r="G434" s="342"/>
      <c r="H434" s="342"/>
      <c r="I434" s="342"/>
      <c r="J434" s="342"/>
      <c r="K434" s="342"/>
      <c r="L434" s="342"/>
      <c r="M434" s="342"/>
      <c r="N434" s="317"/>
      <c r="O434" s="342"/>
      <c r="P434" s="342"/>
      <c r="Q434" s="342"/>
      <c r="R434" s="342"/>
      <c r="S434" s="342"/>
      <c r="T434" s="342"/>
      <c r="U434" s="342"/>
      <c r="V434" s="342"/>
      <c r="W434" s="342"/>
      <c r="X434" s="342"/>
      <c r="Y434" s="442"/>
      <c r="Z434" s="442"/>
      <c r="AA434" s="442"/>
      <c r="AB434" s="442"/>
      <c r="AC434" s="442"/>
      <c r="AD434" s="442"/>
      <c r="AE434" s="442"/>
      <c r="AF434" s="442"/>
      <c r="AG434" s="442"/>
      <c r="AH434" s="442"/>
      <c r="AI434" s="442"/>
      <c r="AJ434" s="442"/>
      <c r="AK434" s="442"/>
      <c r="AL434" s="442"/>
      <c r="AM434" s="339"/>
    </row>
    <row r="435" spans="1:39" ht="30" outlineLevel="1">
      <c r="A435" s="567">
        <v>10</v>
      </c>
      <c r="B435" s="454" t="s">
        <v>104</v>
      </c>
      <c r="C435" s="317" t="s">
        <v>25</v>
      </c>
      <c r="D435" s="321"/>
      <c r="E435" s="321"/>
      <c r="F435" s="321"/>
      <c r="G435" s="321"/>
      <c r="H435" s="321"/>
      <c r="I435" s="321"/>
      <c r="J435" s="321"/>
      <c r="K435" s="321"/>
      <c r="L435" s="321"/>
      <c r="M435" s="321"/>
      <c r="N435" s="321">
        <v>3</v>
      </c>
      <c r="O435" s="321"/>
      <c r="P435" s="321"/>
      <c r="Q435" s="321"/>
      <c r="R435" s="321"/>
      <c r="S435" s="321"/>
      <c r="T435" s="321"/>
      <c r="U435" s="321"/>
      <c r="V435" s="321"/>
      <c r="W435" s="321"/>
      <c r="X435" s="321"/>
      <c r="Y435" s="441"/>
      <c r="Z435" s="436"/>
      <c r="AA435" s="436"/>
      <c r="AB435" s="436"/>
      <c r="AC435" s="436"/>
      <c r="AD435" s="436"/>
      <c r="AE435" s="436"/>
      <c r="AF435" s="441"/>
      <c r="AG435" s="441"/>
      <c r="AH435" s="441"/>
      <c r="AI435" s="441"/>
      <c r="AJ435" s="441"/>
      <c r="AK435" s="441"/>
      <c r="AL435" s="441"/>
      <c r="AM435" s="322">
        <f>SUM(Y435:AL435)</f>
        <v>0</v>
      </c>
    </row>
    <row r="436" spans="1:39" outlineLevel="1">
      <c r="A436" s="567"/>
      <c r="B436" s="457" t="s">
        <v>311</v>
      </c>
      <c r="C436" s="317" t="s">
        <v>164</v>
      </c>
      <c r="D436" s="321"/>
      <c r="E436" s="321"/>
      <c r="F436" s="321"/>
      <c r="G436" s="321"/>
      <c r="H436" s="321"/>
      <c r="I436" s="321"/>
      <c r="J436" s="321"/>
      <c r="K436" s="321"/>
      <c r="L436" s="321"/>
      <c r="M436" s="321"/>
      <c r="N436" s="321">
        <f>N435</f>
        <v>3</v>
      </c>
      <c r="O436" s="321"/>
      <c r="P436" s="321"/>
      <c r="Q436" s="321"/>
      <c r="R436" s="321"/>
      <c r="S436" s="321"/>
      <c r="T436" s="321"/>
      <c r="U436" s="321"/>
      <c r="V436" s="321"/>
      <c r="W436" s="321"/>
      <c r="X436" s="321"/>
      <c r="Y436" s="437">
        <f t="shared" ref="Y436:AL436" si="128">Y435</f>
        <v>0</v>
      </c>
      <c r="Z436" s="437">
        <f t="shared" si="128"/>
        <v>0</v>
      </c>
      <c r="AA436" s="437">
        <f t="shared" si="128"/>
        <v>0</v>
      </c>
      <c r="AB436" s="437">
        <f t="shared" si="128"/>
        <v>0</v>
      </c>
      <c r="AC436" s="437">
        <f t="shared" si="128"/>
        <v>0</v>
      </c>
      <c r="AD436" s="437">
        <f t="shared" si="128"/>
        <v>0</v>
      </c>
      <c r="AE436" s="437">
        <f t="shared" si="128"/>
        <v>0</v>
      </c>
      <c r="AF436" s="437">
        <f t="shared" si="128"/>
        <v>0</v>
      </c>
      <c r="AG436" s="437">
        <f t="shared" si="128"/>
        <v>0</v>
      </c>
      <c r="AH436" s="437">
        <f t="shared" si="128"/>
        <v>0</v>
      </c>
      <c r="AI436" s="437">
        <f t="shared" si="128"/>
        <v>0</v>
      </c>
      <c r="AJ436" s="437">
        <f t="shared" si="128"/>
        <v>0</v>
      </c>
      <c r="AK436" s="437">
        <f t="shared" si="128"/>
        <v>0</v>
      </c>
      <c r="AL436" s="437">
        <f t="shared" si="128"/>
        <v>0</v>
      </c>
      <c r="AM436" s="337"/>
    </row>
    <row r="437" spans="1:39" outlineLevel="1">
      <c r="A437" s="567"/>
      <c r="B437" s="562"/>
      <c r="C437" s="338"/>
      <c r="D437" s="342"/>
      <c r="E437" s="342"/>
      <c r="F437" s="342"/>
      <c r="G437" s="342"/>
      <c r="H437" s="342"/>
      <c r="I437" s="342"/>
      <c r="J437" s="342"/>
      <c r="K437" s="342"/>
      <c r="L437" s="342"/>
      <c r="M437" s="342"/>
      <c r="N437" s="317"/>
      <c r="O437" s="342"/>
      <c r="P437" s="342"/>
      <c r="Q437" s="342"/>
      <c r="R437" s="342"/>
      <c r="S437" s="342"/>
      <c r="T437" s="342"/>
      <c r="U437" s="342"/>
      <c r="V437" s="342"/>
      <c r="W437" s="342"/>
      <c r="X437" s="342"/>
      <c r="Y437" s="442"/>
      <c r="Z437" s="443"/>
      <c r="AA437" s="442"/>
      <c r="AB437" s="442"/>
      <c r="AC437" s="442"/>
      <c r="AD437" s="442"/>
      <c r="AE437" s="442"/>
      <c r="AF437" s="442"/>
      <c r="AG437" s="442"/>
      <c r="AH437" s="442"/>
      <c r="AI437" s="442"/>
      <c r="AJ437" s="442"/>
      <c r="AK437" s="442"/>
      <c r="AL437" s="442"/>
      <c r="AM437" s="339"/>
    </row>
    <row r="438" spans="1:39" ht="15.75" outlineLevel="1">
      <c r="A438" s="567"/>
      <c r="B438" s="539" t="s">
        <v>10</v>
      </c>
      <c r="C438" s="315"/>
      <c r="D438" s="315"/>
      <c r="E438" s="315"/>
      <c r="F438" s="315"/>
      <c r="G438" s="315"/>
      <c r="H438" s="315"/>
      <c r="I438" s="315"/>
      <c r="J438" s="315"/>
      <c r="K438" s="315"/>
      <c r="L438" s="315"/>
      <c r="M438" s="315"/>
      <c r="N438" s="316"/>
      <c r="O438" s="315"/>
      <c r="P438" s="315"/>
      <c r="Q438" s="315"/>
      <c r="R438" s="315"/>
      <c r="S438" s="315"/>
      <c r="T438" s="315"/>
      <c r="U438" s="315"/>
      <c r="V438" s="315"/>
      <c r="W438" s="315"/>
      <c r="X438" s="315"/>
      <c r="Y438" s="440"/>
      <c r="Z438" s="440"/>
      <c r="AA438" s="440"/>
      <c r="AB438" s="440"/>
      <c r="AC438" s="440"/>
      <c r="AD438" s="440"/>
      <c r="AE438" s="440"/>
      <c r="AF438" s="440"/>
      <c r="AG438" s="440"/>
      <c r="AH438" s="440"/>
      <c r="AI438" s="440"/>
      <c r="AJ438" s="440"/>
      <c r="AK438" s="440"/>
      <c r="AL438" s="440"/>
      <c r="AM438" s="318"/>
    </row>
    <row r="439" spans="1:39" ht="30" outlineLevel="1">
      <c r="A439" s="567">
        <v>11</v>
      </c>
      <c r="B439" s="454" t="s">
        <v>105</v>
      </c>
      <c r="C439" s="317" t="s">
        <v>25</v>
      </c>
      <c r="D439" s="321"/>
      <c r="E439" s="321"/>
      <c r="F439" s="321"/>
      <c r="G439" s="321"/>
      <c r="H439" s="321"/>
      <c r="I439" s="321"/>
      <c r="J439" s="321"/>
      <c r="K439" s="321"/>
      <c r="L439" s="321"/>
      <c r="M439" s="321"/>
      <c r="N439" s="321">
        <v>12</v>
      </c>
      <c r="O439" s="321"/>
      <c r="P439" s="321"/>
      <c r="Q439" s="321"/>
      <c r="R439" s="321"/>
      <c r="S439" s="321"/>
      <c r="T439" s="321"/>
      <c r="U439" s="321"/>
      <c r="V439" s="321"/>
      <c r="W439" s="321"/>
      <c r="X439" s="321"/>
      <c r="Y439" s="452"/>
      <c r="Z439" s="436"/>
      <c r="AA439" s="436"/>
      <c r="AB439" s="436"/>
      <c r="AC439" s="436"/>
      <c r="AD439" s="436"/>
      <c r="AE439" s="436"/>
      <c r="AF439" s="441"/>
      <c r="AG439" s="441"/>
      <c r="AH439" s="441"/>
      <c r="AI439" s="441"/>
      <c r="AJ439" s="441"/>
      <c r="AK439" s="441"/>
      <c r="AL439" s="441"/>
      <c r="AM439" s="322">
        <f>SUM(Y439:AL439)</f>
        <v>0</v>
      </c>
    </row>
    <row r="440" spans="1:39" outlineLevel="1">
      <c r="A440" s="567"/>
      <c r="B440" s="457" t="s">
        <v>311</v>
      </c>
      <c r="C440" s="317" t="s">
        <v>164</v>
      </c>
      <c r="D440" s="321"/>
      <c r="E440" s="321"/>
      <c r="F440" s="321"/>
      <c r="G440" s="321"/>
      <c r="H440" s="321"/>
      <c r="I440" s="321"/>
      <c r="J440" s="321"/>
      <c r="K440" s="321"/>
      <c r="L440" s="321"/>
      <c r="M440" s="321"/>
      <c r="N440" s="321">
        <f>N439</f>
        <v>12</v>
      </c>
      <c r="O440" s="321"/>
      <c r="P440" s="321"/>
      <c r="Q440" s="321"/>
      <c r="R440" s="321"/>
      <c r="S440" s="321"/>
      <c r="T440" s="321"/>
      <c r="U440" s="321"/>
      <c r="V440" s="321"/>
      <c r="W440" s="321"/>
      <c r="X440" s="321"/>
      <c r="Y440" s="437">
        <f t="shared" ref="Y440:AL440" si="129">Y439</f>
        <v>0</v>
      </c>
      <c r="Z440" s="437">
        <f t="shared" si="129"/>
        <v>0</v>
      </c>
      <c r="AA440" s="437">
        <f t="shared" si="129"/>
        <v>0</v>
      </c>
      <c r="AB440" s="437">
        <f t="shared" si="129"/>
        <v>0</v>
      </c>
      <c r="AC440" s="437">
        <f t="shared" si="129"/>
        <v>0</v>
      </c>
      <c r="AD440" s="437">
        <f t="shared" si="129"/>
        <v>0</v>
      </c>
      <c r="AE440" s="437">
        <f t="shared" si="129"/>
        <v>0</v>
      </c>
      <c r="AF440" s="437">
        <f t="shared" si="129"/>
        <v>0</v>
      </c>
      <c r="AG440" s="437">
        <f t="shared" si="129"/>
        <v>0</v>
      </c>
      <c r="AH440" s="437">
        <f t="shared" si="129"/>
        <v>0</v>
      </c>
      <c r="AI440" s="437">
        <f t="shared" si="129"/>
        <v>0</v>
      </c>
      <c r="AJ440" s="437">
        <f t="shared" si="129"/>
        <v>0</v>
      </c>
      <c r="AK440" s="437">
        <f t="shared" si="129"/>
        <v>0</v>
      </c>
      <c r="AL440" s="437">
        <f t="shared" si="129"/>
        <v>0</v>
      </c>
      <c r="AM440" s="323"/>
    </row>
    <row r="441" spans="1:39" outlineLevel="1">
      <c r="A441" s="567"/>
      <c r="B441" s="563"/>
      <c r="C441" s="331"/>
      <c r="D441" s="317"/>
      <c r="E441" s="317"/>
      <c r="F441" s="317"/>
      <c r="G441" s="317"/>
      <c r="H441" s="317"/>
      <c r="I441" s="317"/>
      <c r="J441" s="317"/>
      <c r="K441" s="317"/>
      <c r="L441" s="317"/>
      <c r="M441" s="317"/>
      <c r="N441" s="317"/>
      <c r="O441" s="317"/>
      <c r="P441" s="317"/>
      <c r="Q441" s="317"/>
      <c r="R441" s="317"/>
      <c r="S441" s="317"/>
      <c r="T441" s="317"/>
      <c r="U441" s="317"/>
      <c r="V441" s="317"/>
      <c r="W441" s="317"/>
      <c r="X441" s="317"/>
      <c r="Y441" s="438"/>
      <c r="Z441" s="447"/>
      <c r="AA441" s="447"/>
      <c r="AB441" s="447"/>
      <c r="AC441" s="447"/>
      <c r="AD441" s="447"/>
      <c r="AE441" s="447"/>
      <c r="AF441" s="447"/>
      <c r="AG441" s="447"/>
      <c r="AH441" s="447"/>
      <c r="AI441" s="447"/>
      <c r="AJ441" s="447"/>
      <c r="AK441" s="447"/>
      <c r="AL441" s="447"/>
      <c r="AM441" s="332"/>
    </row>
    <row r="442" spans="1:39" ht="45" outlineLevel="1">
      <c r="A442" s="567">
        <v>12</v>
      </c>
      <c r="B442" s="454" t="s">
        <v>106</v>
      </c>
      <c r="C442" s="317" t="s">
        <v>25</v>
      </c>
      <c r="D442" s="321"/>
      <c r="E442" s="321"/>
      <c r="F442" s="321"/>
      <c r="G442" s="321"/>
      <c r="H442" s="321"/>
      <c r="I442" s="321"/>
      <c r="J442" s="321"/>
      <c r="K442" s="321"/>
      <c r="L442" s="321"/>
      <c r="M442" s="321"/>
      <c r="N442" s="321">
        <v>12</v>
      </c>
      <c r="O442" s="321"/>
      <c r="P442" s="321"/>
      <c r="Q442" s="321"/>
      <c r="R442" s="321"/>
      <c r="S442" s="321"/>
      <c r="T442" s="321"/>
      <c r="U442" s="321"/>
      <c r="V442" s="321"/>
      <c r="W442" s="321"/>
      <c r="X442" s="321"/>
      <c r="Y442" s="436"/>
      <c r="Z442" s="436"/>
      <c r="AA442" s="436"/>
      <c r="AB442" s="436"/>
      <c r="AC442" s="436"/>
      <c r="AD442" s="436"/>
      <c r="AE442" s="436"/>
      <c r="AF442" s="441"/>
      <c r="AG442" s="441"/>
      <c r="AH442" s="441"/>
      <c r="AI442" s="441"/>
      <c r="AJ442" s="441"/>
      <c r="AK442" s="441"/>
      <c r="AL442" s="441"/>
      <c r="AM442" s="322">
        <f>SUM(Y442:AL442)</f>
        <v>0</v>
      </c>
    </row>
    <row r="443" spans="1:39" outlineLevel="1">
      <c r="A443" s="567"/>
      <c r="B443" s="457" t="s">
        <v>311</v>
      </c>
      <c r="C443" s="317" t="s">
        <v>164</v>
      </c>
      <c r="D443" s="321"/>
      <c r="E443" s="321"/>
      <c r="F443" s="321"/>
      <c r="G443" s="321"/>
      <c r="H443" s="321"/>
      <c r="I443" s="321"/>
      <c r="J443" s="321"/>
      <c r="K443" s="321"/>
      <c r="L443" s="321"/>
      <c r="M443" s="321"/>
      <c r="N443" s="321">
        <f>N442</f>
        <v>12</v>
      </c>
      <c r="O443" s="321"/>
      <c r="P443" s="321"/>
      <c r="Q443" s="321"/>
      <c r="R443" s="321"/>
      <c r="S443" s="321"/>
      <c r="T443" s="321"/>
      <c r="U443" s="321"/>
      <c r="V443" s="321"/>
      <c r="W443" s="321"/>
      <c r="X443" s="321"/>
      <c r="Y443" s="437">
        <f t="shared" ref="Y443:AL443" si="130">Y442</f>
        <v>0</v>
      </c>
      <c r="Z443" s="437">
        <f t="shared" si="130"/>
        <v>0</v>
      </c>
      <c r="AA443" s="437">
        <f t="shared" si="130"/>
        <v>0</v>
      </c>
      <c r="AB443" s="437">
        <f t="shared" si="130"/>
        <v>0</v>
      </c>
      <c r="AC443" s="437">
        <f t="shared" si="130"/>
        <v>0</v>
      </c>
      <c r="AD443" s="437">
        <f t="shared" si="130"/>
        <v>0</v>
      </c>
      <c r="AE443" s="437">
        <f t="shared" si="130"/>
        <v>0</v>
      </c>
      <c r="AF443" s="437">
        <f t="shared" si="130"/>
        <v>0</v>
      </c>
      <c r="AG443" s="437">
        <f t="shared" si="130"/>
        <v>0</v>
      </c>
      <c r="AH443" s="437">
        <f t="shared" si="130"/>
        <v>0</v>
      </c>
      <c r="AI443" s="437">
        <f t="shared" si="130"/>
        <v>0</v>
      </c>
      <c r="AJ443" s="437">
        <f t="shared" si="130"/>
        <v>0</v>
      </c>
      <c r="AK443" s="437">
        <f t="shared" si="130"/>
        <v>0</v>
      </c>
      <c r="AL443" s="437">
        <f t="shared" si="130"/>
        <v>0</v>
      </c>
      <c r="AM443" s="323"/>
    </row>
    <row r="444" spans="1:39" outlineLevel="1">
      <c r="A444" s="567"/>
      <c r="B444" s="563"/>
      <c r="C444" s="331"/>
      <c r="D444" s="317"/>
      <c r="E444" s="317"/>
      <c r="F444" s="317"/>
      <c r="G444" s="317"/>
      <c r="H444" s="317"/>
      <c r="I444" s="317"/>
      <c r="J444" s="317"/>
      <c r="K444" s="317"/>
      <c r="L444" s="317"/>
      <c r="M444" s="317"/>
      <c r="N444" s="317"/>
      <c r="O444" s="317"/>
      <c r="P444" s="317"/>
      <c r="Q444" s="317"/>
      <c r="R444" s="317"/>
      <c r="S444" s="317"/>
      <c r="T444" s="317"/>
      <c r="U444" s="317"/>
      <c r="V444" s="317"/>
      <c r="W444" s="317"/>
      <c r="X444" s="317"/>
      <c r="Y444" s="448"/>
      <c r="Z444" s="448"/>
      <c r="AA444" s="438"/>
      <c r="AB444" s="438"/>
      <c r="AC444" s="438"/>
      <c r="AD444" s="438"/>
      <c r="AE444" s="438"/>
      <c r="AF444" s="438"/>
      <c r="AG444" s="438"/>
      <c r="AH444" s="438"/>
      <c r="AI444" s="438"/>
      <c r="AJ444" s="438"/>
      <c r="AK444" s="438"/>
      <c r="AL444" s="438"/>
      <c r="AM444" s="332"/>
    </row>
    <row r="445" spans="1:39" ht="30" outlineLevel="1">
      <c r="A445" s="567">
        <v>13</v>
      </c>
      <c r="B445" s="454" t="s">
        <v>107</v>
      </c>
      <c r="C445" s="317" t="s">
        <v>25</v>
      </c>
      <c r="D445" s="321"/>
      <c r="E445" s="321"/>
      <c r="F445" s="321"/>
      <c r="G445" s="321"/>
      <c r="H445" s="321"/>
      <c r="I445" s="321"/>
      <c r="J445" s="321"/>
      <c r="K445" s="321"/>
      <c r="L445" s="321"/>
      <c r="M445" s="321"/>
      <c r="N445" s="321">
        <v>12</v>
      </c>
      <c r="O445" s="321"/>
      <c r="P445" s="321"/>
      <c r="Q445" s="321"/>
      <c r="R445" s="321"/>
      <c r="S445" s="321"/>
      <c r="T445" s="321"/>
      <c r="U445" s="321"/>
      <c r="V445" s="321"/>
      <c r="W445" s="321"/>
      <c r="X445" s="321"/>
      <c r="Y445" s="436"/>
      <c r="Z445" s="436"/>
      <c r="AA445" s="436"/>
      <c r="AB445" s="436"/>
      <c r="AC445" s="436"/>
      <c r="AD445" s="436"/>
      <c r="AE445" s="436"/>
      <c r="AF445" s="441"/>
      <c r="AG445" s="441"/>
      <c r="AH445" s="441"/>
      <c r="AI445" s="441"/>
      <c r="AJ445" s="441"/>
      <c r="AK445" s="441"/>
      <c r="AL445" s="441"/>
      <c r="AM445" s="322">
        <f>SUM(Y445:AL445)</f>
        <v>0</v>
      </c>
    </row>
    <row r="446" spans="1:39" outlineLevel="1">
      <c r="A446" s="567"/>
      <c r="B446" s="457" t="s">
        <v>311</v>
      </c>
      <c r="C446" s="317" t="s">
        <v>164</v>
      </c>
      <c r="D446" s="321"/>
      <c r="E446" s="321"/>
      <c r="F446" s="321"/>
      <c r="G446" s="321"/>
      <c r="H446" s="321"/>
      <c r="I446" s="321"/>
      <c r="J446" s="321"/>
      <c r="K446" s="321"/>
      <c r="L446" s="321"/>
      <c r="M446" s="321"/>
      <c r="N446" s="321">
        <f>N445</f>
        <v>12</v>
      </c>
      <c r="O446" s="321"/>
      <c r="P446" s="321"/>
      <c r="Q446" s="321"/>
      <c r="R446" s="321"/>
      <c r="S446" s="321"/>
      <c r="T446" s="321"/>
      <c r="U446" s="321"/>
      <c r="V446" s="321"/>
      <c r="W446" s="321"/>
      <c r="X446" s="321"/>
      <c r="Y446" s="437">
        <f t="shared" ref="Y446:AL446" si="131">Y445</f>
        <v>0</v>
      </c>
      <c r="Z446" s="437">
        <f t="shared" si="131"/>
        <v>0</v>
      </c>
      <c r="AA446" s="437">
        <f t="shared" si="131"/>
        <v>0</v>
      </c>
      <c r="AB446" s="437">
        <f t="shared" si="131"/>
        <v>0</v>
      </c>
      <c r="AC446" s="437">
        <f t="shared" si="131"/>
        <v>0</v>
      </c>
      <c r="AD446" s="437">
        <f t="shared" si="131"/>
        <v>0</v>
      </c>
      <c r="AE446" s="437">
        <f t="shared" si="131"/>
        <v>0</v>
      </c>
      <c r="AF446" s="437">
        <f t="shared" si="131"/>
        <v>0</v>
      </c>
      <c r="AG446" s="437">
        <f t="shared" si="131"/>
        <v>0</v>
      </c>
      <c r="AH446" s="437">
        <f t="shared" si="131"/>
        <v>0</v>
      </c>
      <c r="AI446" s="437">
        <f t="shared" si="131"/>
        <v>0</v>
      </c>
      <c r="AJ446" s="437">
        <f t="shared" si="131"/>
        <v>0</v>
      </c>
      <c r="AK446" s="437">
        <f t="shared" si="131"/>
        <v>0</v>
      </c>
      <c r="AL446" s="437">
        <f t="shared" si="131"/>
        <v>0</v>
      </c>
      <c r="AM446" s="332"/>
    </row>
    <row r="447" spans="1:39" outlineLevel="1">
      <c r="A447" s="567"/>
      <c r="B447" s="563"/>
      <c r="C447" s="331"/>
      <c r="D447" s="317"/>
      <c r="E447" s="317"/>
      <c r="F447" s="317"/>
      <c r="G447" s="317"/>
      <c r="H447" s="317"/>
      <c r="I447" s="317"/>
      <c r="J447" s="317"/>
      <c r="K447" s="317"/>
      <c r="L447" s="317"/>
      <c r="M447" s="317"/>
      <c r="N447" s="317"/>
      <c r="O447" s="317"/>
      <c r="P447" s="317"/>
      <c r="Q447" s="317"/>
      <c r="R447" s="317"/>
      <c r="S447" s="317"/>
      <c r="T447" s="317"/>
      <c r="U447" s="317"/>
      <c r="V447" s="317"/>
      <c r="W447" s="317"/>
      <c r="X447" s="317"/>
      <c r="Y447" s="438"/>
      <c r="Z447" s="438"/>
      <c r="AA447" s="438"/>
      <c r="AB447" s="438"/>
      <c r="AC447" s="438"/>
      <c r="AD447" s="438"/>
      <c r="AE447" s="438"/>
      <c r="AF447" s="438"/>
      <c r="AG447" s="438"/>
      <c r="AH447" s="438"/>
      <c r="AI447" s="438"/>
      <c r="AJ447" s="438"/>
      <c r="AK447" s="438"/>
      <c r="AL447" s="438"/>
      <c r="AM447" s="332"/>
    </row>
    <row r="448" spans="1:39" ht="15.75" outlineLevel="1">
      <c r="A448" s="567"/>
      <c r="B448" s="539" t="s">
        <v>108</v>
      </c>
      <c r="C448" s="315"/>
      <c r="D448" s="316"/>
      <c r="E448" s="316"/>
      <c r="F448" s="316"/>
      <c r="G448" s="316"/>
      <c r="H448" s="316"/>
      <c r="I448" s="316"/>
      <c r="J448" s="316"/>
      <c r="K448" s="316"/>
      <c r="L448" s="316"/>
      <c r="M448" s="316"/>
      <c r="N448" s="316"/>
      <c r="O448" s="316"/>
      <c r="P448" s="315"/>
      <c r="Q448" s="315"/>
      <c r="R448" s="315"/>
      <c r="S448" s="315"/>
      <c r="T448" s="315"/>
      <c r="U448" s="315"/>
      <c r="V448" s="315"/>
      <c r="W448" s="315"/>
      <c r="X448" s="315"/>
      <c r="Y448" s="440"/>
      <c r="Z448" s="440"/>
      <c r="AA448" s="440"/>
      <c r="AB448" s="440"/>
      <c r="AC448" s="440"/>
      <c r="AD448" s="440"/>
      <c r="AE448" s="440"/>
      <c r="AF448" s="440"/>
      <c r="AG448" s="440"/>
      <c r="AH448" s="440"/>
      <c r="AI448" s="440"/>
      <c r="AJ448" s="440"/>
      <c r="AK448" s="440"/>
      <c r="AL448" s="440"/>
      <c r="AM448" s="318"/>
    </row>
    <row r="449" spans="1:39" outlineLevel="1">
      <c r="A449" s="567">
        <v>14</v>
      </c>
      <c r="B449" s="563" t="s">
        <v>109</v>
      </c>
      <c r="C449" s="317" t="s">
        <v>25</v>
      </c>
      <c r="D449" s="321"/>
      <c r="E449" s="321"/>
      <c r="F449" s="321"/>
      <c r="G449" s="321"/>
      <c r="H449" s="321"/>
      <c r="I449" s="321"/>
      <c r="J449" s="321"/>
      <c r="K449" s="321"/>
      <c r="L449" s="321"/>
      <c r="M449" s="321"/>
      <c r="N449" s="321">
        <v>12</v>
      </c>
      <c r="O449" s="321"/>
      <c r="P449" s="321"/>
      <c r="Q449" s="321"/>
      <c r="R449" s="321"/>
      <c r="S449" s="321"/>
      <c r="T449" s="321"/>
      <c r="U449" s="321"/>
      <c r="V449" s="321"/>
      <c r="W449" s="321"/>
      <c r="X449" s="321"/>
      <c r="Y449" s="436"/>
      <c r="Z449" s="436"/>
      <c r="AA449" s="436"/>
      <c r="AB449" s="436"/>
      <c r="AC449" s="436"/>
      <c r="AD449" s="436"/>
      <c r="AE449" s="436"/>
      <c r="AF449" s="436"/>
      <c r="AG449" s="436"/>
      <c r="AH449" s="436"/>
      <c r="AI449" s="436"/>
      <c r="AJ449" s="436"/>
      <c r="AK449" s="436"/>
      <c r="AL449" s="436"/>
      <c r="AM449" s="322">
        <f>SUM(Y449:AL449)</f>
        <v>0</v>
      </c>
    </row>
    <row r="450" spans="1:39" outlineLevel="1">
      <c r="A450" s="567"/>
      <c r="B450" s="457" t="s">
        <v>311</v>
      </c>
      <c r="C450" s="317" t="s">
        <v>164</v>
      </c>
      <c r="D450" s="321"/>
      <c r="E450" s="321"/>
      <c r="F450" s="321"/>
      <c r="G450" s="321"/>
      <c r="H450" s="321"/>
      <c r="I450" s="321"/>
      <c r="J450" s="321"/>
      <c r="K450" s="321"/>
      <c r="L450" s="321"/>
      <c r="M450" s="321"/>
      <c r="N450" s="321">
        <f>N449</f>
        <v>12</v>
      </c>
      <c r="O450" s="321"/>
      <c r="P450" s="321"/>
      <c r="Q450" s="321"/>
      <c r="R450" s="321"/>
      <c r="S450" s="321"/>
      <c r="T450" s="321"/>
      <c r="U450" s="321"/>
      <c r="V450" s="321"/>
      <c r="W450" s="321"/>
      <c r="X450" s="321"/>
      <c r="Y450" s="437">
        <f t="shared" ref="Y450:AL450" si="132">Y449</f>
        <v>0</v>
      </c>
      <c r="Z450" s="437">
        <f t="shared" si="132"/>
        <v>0</v>
      </c>
      <c r="AA450" s="437">
        <f t="shared" si="132"/>
        <v>0</v>
      </c>
      <c r="AB450" s="437">
        <f t="shared" si="132"/>
        <v>0</v>
      </c>
      <c r="AC450" s="437">
        <f t="shared" si="132"/>
        <v>0</v>
      </c>
      <c r="AD450" s="437">
        <f t="shared" si="132"/>
        <v>0</v>
      </c>
      <c r="AE450" s="437">
        <f t="shared" si="132"/>
        <v>0</v>
      </c>
      <c r="AF450" s="437">
        <f t="shared" si="132"/>
        <v>0</v>
      </c>
      <c r="AG450" s="437">
        <f t="shared" si="132"/>
        <v>0</v>
      </c>
      <c r="AH450" s="437">
        <f t="shared" si="132"/>
        <v>0</v>
      </c>
      <c r="AI450" s="437">
        <f t="shared" si="132"/>
        <v>0</v>
      </c>
      <c r="AJ450" s="437">
        <f t="shared" si="132"/>
        <v>0</v>
      </c>
      <c r="AK450" s="437">
        <f t="shared" si="132"/>
        <v>0</v>
      </c>
      <c r="AL450" s="437">
        <f t="shared" si="132"/>
        <v>0</v>
      </c>
      <c r="AM450" s="323"/>
    </row>
    <row r="451" spans="1:39" outlineLevel="1">
      <c r="A451" s="567"/>
      <c r="B451" s="563"/>
      <c r="C451" s="331"/>
      <c r="D451" s="317"/>
      <c r="E451" s="317"/>
      <c r="F451" s="317"/>
      <c r="G451" s="317"/>
      <c r="H451" s="317"/>
      <c r="I451" s="317"/>
      <c r="J451" s="317"/>
      <c r="K451" s="317"/>
      <c r="L451" s="317"/>
      <c r="M451" s="317"/>
      <c r="N451" s="494"/>
      <c r="O451" s="317"/>
      <c r="P451" s="317"/>
      <c r="Q451" s="317"/>
      <c r="R451" s="317"/>
      <c r="S451" s="317"/>
      <c r="T451" s="317"/>
      <c r="U451" s="317"/>
      <c r="V451" s="317"/>
      <c r="W451" s="317"/>
      <c r="X451" s="317"/>
      <c r="Y451" s="438"/>
      <c r="Z451" s="438"/>
      <c r="AA451" s="438"/>
      <c r="AB451" s="438"/>
      <c r="AC451" s="438"/>
      <c r="AD451" s="438"/>
      <c r="AE451" s="438"/>
      <c r="AF451" s="438"/>
      <c r="AG451" s="438"/>
      <c r="AH451" s="438"/>
      <c r="AI451" s="438"/>
      <c r="AJ451" s="438"/>
      <c r="AK451" s="438"/>
      <c r="AL451" s="438"/>
      <c r="AM451" s="332"/>
    </row>
    <row r="452" spans="1:39" s="335" customFormat="1" ht="15.75" outlineLevel="1">
      <c r="A452" s="567"/>
      <c r="B452" s="539" t="s">
        <v>503</v>
      </c>
      <c r="C452" s="317"/>
      <c r="D452" s="317"/>
      <c r="E452" s="317"/>
      <c r="F452" s="317"/>
      <c r="G452" s="317"/>
      <c r="H452" s="317"/>
      <c r="I452" s="317"/>
      <c r="J452" s="317"/>
      <c r="K452" s="317"/>
      <c r="L452" s="317"/>
      <c r="M452" s="317"/>
      <c r="N452" s="317"/>
      <c r="O452" s="317"/>
      <c r="P452" s="317"/>
      <c r="Q452" s="317"/>
      <c r="R452" s="317"/>
      <c r="S452" s="317"/>
      <c r="T452" s="317"/>
      <c r="U452" s="317"/>
      <c r="V452" s="317"/>
      <c r="W452" s="317"/>
      <c r="X452" s="317"/>
      <c r="Y452" s="438"/>
      <c r="Z452" s="438"/>
      <c r="AA452" s="438"/>
      <c r="AB452" s="438"/>
      <c r="AC452" s="438"/>
      <c r="AD452" s="438"/>
      <c r="AE452" s="442"/>
      <c r="AF452" s="442"/>
      <c r="AG452" s="442"/>
      <c r="AH452" s="442"/>
      <c r="AI452" s="442"/>
      <c r="AJ452" s="442"/>
      <c r="AK452" s="442"/>
      <c r="AL452" s="442"/>
      <c r="AM452" s="552"/>
    </row>
    <row r="453" spans="1:39" outlineLevel="1">
      <c r="A453" s="567">
        <v>15</v>
      </c>
      <c r="B453" s="457" t="s">
        <v>508</v>
      </c>
      <c r="C453" s="317" t="s">
        <v>25</v>
      </c>
      <c r="D453" s="321"/>
      <c r="E453" s="321"/>
      <c r="F453" s="321"/>
      <c r="G453" s="321"/>
      <c r="H453" s="321"/>
      <c r="I453" s="321"/>
      <c r="J453" s="321"/>
      <c r="K453" s="321"/>
      <c r="L453" s="321"/>
      <c r="M453" s="321"/>
      <c r="N453" s="321">
        <v>0</v>
      </c>
      <c r="O453" s="321"/>
      <c r="P453" s="321"/>
      <c r="Q453" s="321"/>
      <c r="R453" s="321"/>
      <c r="S453" s="321"/>
      <c r="T453" s="321"/>
      <c r="U453" s="321"/>
      <c r="V453" s="321"/>
      <c r="W453" s="321"/>
      <c r="X453" s="321"/>
      <c r="Y453" s="436"/>
      <c r="Z453" s="436"/>
      <c r="AA453" s="436"/>
      <c r="AB453" s="436"/>
      <c r="AC453" s="436"/>
      <c r="AD453" s="436"/>
      <c r="AE453" s="436"/>
      <c r="AF453" s="436"/>
      <c r="AG453" s="436"/>
      <c r="AH453" s="436"/>
      <c r="AI453" s="436"/>
      <c r="AJ453" s="436"/>
      <c r="AK453" s="436"/>
      <c r="AL453" s="436"/>
      <c r="AM453" s="322">
        <f>SUM(Y453:AL453)</f>
        <v>0</v>
      </c>
    </row>
    <row r="454" spans="1:39" outlineLevel="1">
      <c r="A454" s="567"/>
      <c r="B454" s="457" t="s">
        <v>311</v>
      </c>
      <c r="C454" s="317" t="s">
        <v>164</v>
      </c>
      <c r="D454" s="321"/>
      <c r="E454" s="321"/>
      <c r="F454" s="321"/>
      <c r="G454" s="321"/>
      <c r="H454" s="321"/>
      <c r="I454" s="321"/>
      <c r="J454" s="321"/>
      <c r="K454" s="321"/>
      <c r="L454" s="321"/>
      <c r="M454" s="321"/>
      <c r="N454" s="321">
        <f>N453</f>
        <v>0</v>
      </c>
      <c r="O454" s="321"/>
      <c r="P454" s="321"/>
      <c r="Q454" s="321"/>
      <c r="R454" s="321"/>
      <c r="S454" s="321"/>
      <c r="T454" s="321"/>
      <c r="U454" s="321"/>
      <c r="V454" s="321"/>
      <c r="W454" s="321"/>
      <c r="X454" s="321"/>
      <c r="Y454" s="437">
        <f>Y453</f>
        <v>0</v>
      </c>
      <c r="Z454" s="437">
        <f t="shared" ref="Z454:AL454" si="133">Z453</f>
        <v>0</v>
      </c>
      <c r="AA454" s="437">
        <f t="shared" si="133"/>
        <v>0</v>
      </c>
      <c r="AB454" s="437">
        <f t="shared" si="133"/>
        <v>0</v>
      </c>
      <c r="AC454" s="437">
        <f t="shared" si="133"/>
        <v>0</v>
      </c>
      <c r="AD454" s="437">
        <f t="shared" si="133"/>
        <v>0</v>
      </c>
      <c r="AE454" s="437">
        <f t="shared" si="133"/>
        <v>0</v>
      </c>
      <c r="AF454" s="437">
        <f t="shared" si="133"/>
        <v>0</v>
      </c>
      <c r="AG454" s="437">
        <f t="shared" si="133"/>
        <v>0</v>
      </c>
      <c r="AH454" s="437">
        <f t="shared" si="133"/>
        <v>0</v>
      </c>
      <c r="AI454" s="437">
        <f t="shared" si="133"/>
        <v>0</v>
      </c>
      <c r="AJ454" s="437">
        <f t="shared" si="133"/>
        <v>0</v>
      </c>
      <c r="AK454" s="437">
        <f t="shared" si="133"/>
        <v>0</v>
      </c>
      <c r="AL454" s="437">
        <f t="shared" si="133"/>
        <v>0</v>
      </c>
      <c r="AM454" s="323"/>
    </row>
    <row r="455" spans="1:39" outlineLevel="1">
      <c r="A455" s="567"/>
      <c r="B455" s="563"/>
      <c r="C455" s="331"/>
      <c r="D455" s="317"/>
      <c r="E455" s="317"/>
      <c r="F455" s="317"/>
      <c r="G455" s="317"/>
      <c r="H455" s="317"/>
      <c r="I455" s="317"/>
      <c r="J455" s="317"/>
      <c r="K455" s="317"/>
      <c r="L455" s="317"/>
      <c r="M455" s="317"/>
      <c r="N455" s="317"/>
      <c r="O455" s="317"/>
      <c r="P455" s="317"/>
      <c r="Q455" s="317"/>
      <c r="R455" s="317"/>
      <c r="S455" s="317"/>
      <c r="T455" s="317"/>
      <c r="U455" s="317"/>
      <c r="V455" s="317"/>
      <c r="W455" s="317"/>
      <c r="X455" s="317"/>
      <c r="Y455" s="438"/>
      <c r="Z455" s="438"/>
      <c r="AA455" s="438"/>
      <c r="AB455" s="438"/>
      <c r="AC455" s="438"/>
      <c r="AD455" s="438"/>
      <c r="AE455" s="438"/>
      <c r="AF455" s="438"/>
      <c r="AG455" s="438"/>
      <c r="AH455" s="438"/>
      <c r="AI455" s="438"/>
      <c r="AJ455" s="438"/>
      <c r="AK455" s="438"/>
      <c r="AL455" s="438"/>
      <c r="AM455" s="332"/>
    </row>
    <row r="456" spans="1:39" s="309" customFormat="1" outlineLevel="1">
      <c r="A456" s="567">
        <v>16</v>
      </c>
      <c r="B456" s="564" t="s">
        <v>504</v>
      </c>
      <c r="C456" s="317" t="s">
        <v>25</v>
      </c>
      <c r="D456" s="321"/>
      <c r="E456" s="321"/>
      <c r="F456" s="321"/>
      <c r="G456" s="321"/>
      <c r="H456" s="321"/>
      <c r="I456" s="321"/>
      <c r="J456" s="321"/>
      <c r="K456" s="321"/>
      <c r="L456" s="321"/>
      <c r="M456" s="321"/>
      <c r="N456" s="321">
        <v>0</v>
      </c>
      <c r="O456" s="321"/>
      <c r="P456" s="321"/>
      <c r="Q456" s="321"/>
      <c r="R456" s="321"/>
      <c r="S456" s="321"/>
      <c r="T456" s="321"/>
      <c r="U456" s="321"/>
      <c r="V456" s="321"/>
      <c r="W456" s="321"/>
      <c r="X456" s="321"/>
      <c r="Y456" s="436"/>
      <c r="Z456" s="436"/>
      <c r="AA456" s="436"/>
      <c r="AB456" s="436"/>
      <c r="AC456" s="436"/>
      <c r="AD456" s="436"/>
      <c r="AE456" s="436"/>
      <c r="AF456" s="436"/>
      <c r="AG456" s="436"/>
      <c r="AH456" s="436"/>
      <c r="AI456" s="436"/>
      <c r="AJ456" s="436"/>
      <c r="AK456" s="436"/>
      <c r="AL456" s="436"/>
      <c r="AM456" s="322">
        <f>SUM(Y456:AL456)</f>
        <v>0</v>
      </c>
    </row>
    <row r="457" spans="1:39" s="309" customFormat="1" outlineLevel="1">
      <c r="A457" s="567"/>
      <c r="B457" s="564" t="s">
        <v>311</v>
      </c>
      <c r="C457" s="317" t="s">
        <v>164</v>
      </c>
      <c r="D457" s="321"/>
      <c r="E457" s="321"/>
      <c r="F457" s="321"/>
      <c r="G457" s="321"/>
      <c r="H457" s="321"/>
      <c r="I457" s="321"/>
      <c r="J457" s="321"/>
      <c r="K457" s="321"/>
      <c r="L457" s="321"/>
      <c r="M457" s="321"/>
      <c r="N457" s="321">
        <f>N456</f>
        <v>0</v>
      </c>
      <c r="O457" s="321"/>
      <c r="P457" s="321"/>
      <c r="Q457" s="321"/>
      <c r="R457" s="321"/>
      <c r="S457" s="321"/>
      <c r="T457" s="321"/>
      <c r="U457" s="321"/>
      <c r="V457" s="321"/>
      <c r="W457" s="321"/>
      <c r="X457" s="321"/>
      <c r="Y457" s="437">
        <f>Y456</f>
        <v>0</v>
      </c>
      <c r="Z457" s="437">
        <f t="shared" ref="Z457:AL457" si="134">Z456</f>
        <v>0</v>
      </c>
      <c r="AA457" s="437">
        <f t="shared" si="134"/>
        <v>0</v>
      </c>
      <c r="AB457" s="437">
        <f t="shared" si="134"/>
        <v>0</v>
      </c>
      <c r="AC457" s="437">
        <f t="shared" si="134"/>
        <v>0</v>
      </c>
      <c r="AD457" s="437">
        <f t="shared" si="134"/>
        <v>0</v>
      </c>
      <c r="AE457" s="437">
        <f t="shared" si="134"/>
        <v>0</v>
      </c>
      <c r="AF457" s="437">
        <f t="shared" si="134"/>
        <v>0</v>
      </c>
      <c r="AG457" s="437">
        <f t="shared" si="134"/>
        <v>0</v>
      </c>
      <c r="AH457" s="437">
        <f t="shared" si="134"/>
        <v>0</v>
      </c>
      <c r="AI457" s="437">
        <f t="shared" si="134"/>
        <v>0</v>
      </c>
      <c r="AJ457" s="437">
        <f t="shared" si="134"/>
        <v>0</v>
      </c>
      <c r="AK457" s="437">
        <f t="shared" si="134"/>
        <v>0</v>
      </c>
      <c r="AL457" s="437">
        <f t="shared" si="134"/>
        <v>0</v>
      </c>
      <c r="AM457" s="323"/>
    </row>
    <row r="458" spans="1:39" s="309" customFormat="1" outlineLevel="1">
      <c r="A458" s="567"/>
      <c r="B458" s="564"/>
      <c r="C458" s="317"/>
      <c r="D458" s="317"/>
      <c r="E458" s="317"/>
      <c r="F458" s="317"/>
      <c r="G458" s="317"/>
      <c r="H458" s="317"/>
      <c r="I458" s="317"/>
      <c r="J458" s="317"/>
      <c r="K458" s="317"/>
      <c r="L458" s="317"/>
      <c r="M458" s="317"/>
      <c r="N458" s="317"/>
      <c r="O458" s="317"/>
      <c r="P458" s="317"/>
      <c r="Q458" s="317"/>
      <c r="R458" s="317"/>
      <c r="S458" s="317"/>
      <c r="T458" s="317"/>
      <c r="U458" s="317"/>
      <c r="V458" s="317"/>
      <c r="W458" s="317"/>
      <c r="X458" s="317"/>
      <c r="Y458" s="438"/>
      <c r="Z458" s="438"/>
      <c r="AA458" s="438"/>
      <c r="AB458" s="438"/>
      <c r="AC458" s="438"/>
      <c r="AD458" s="438"/>
      <c r="AE458" s="442"/>
      <c r="AF458" s="442"/>
      <c r="AG458" s="442"/>
      <c r="AH458" s="442"/>
      <c r="AI458" s="442"/>
      <c r="AJ458" s="442"/>
      <c r="AK458" s="442"/>
      <c r="AL458" s="442"/>
      <c r="AM458" s="339"/>
    </row>
    <row r="459" spans="1:39" ht="15.75" outlineLevel="1">
      <c r="A459" s="567"/>
      <c r="B459" s="565" t="s">
        <v>509</v>
      </c>
      <c r="C459" s="346"/>
      <c r="D459" s="316"/>
      <c r="E459" s="315"/>
      <c r="F459" s="315"/>
      <c r="G459" s="315"/>
      <c r="H459" s="315"/>
      <c r="I459" s="315"/>
      <c r="J459" s="315"/>
      <c r="K459" s="315"/>
      <c r="L459" s="315"/>
      <c r="M459" s="315"/>
      <c r="N459" s="316"/>
      <c r="O459" s="315"/>
      <c r="P459" s="315"/>
      <c r="Q459" s="315"/>
      <c r="R459" s="315"/>
      <c r="S459" s="315"/>
      <c r="T459" s="315"/>
      <c r="U459" s="315"/>
      <c r="V459" s="315"/>
      <c r="W459" s="315"/>
      <c r="X459" s="315"/>
      <c r="Y459" s="440"/>
      <c r="Z459" s="440"/>
      <c r="AA459" s="440"/>
      <c r="AB459" s="440"/>
      <c r="AC459" s="440"/>
      <c r="AD459" s="440"/>
      <c r="AE459" s="440"/>
      <c r="AF459" s="440"/>
      <c r="AG459" s="440"/>
      <c r="AH459" s="440"/>
      <c r="AI459" s="440"/>
      <c r="AJ459" s="440"/>
      <c r="AK459" s="440"/>
      <c r="AL459" s="440"/>
      <c r="AM459" s="318"/>
    </row>
    <row r="460" spans="1:39" outlineLevel="1">
      <c r="A460" s="567">
        <v>17</v>
      </c>
      <c r="B460" s="454" t="s">
        <v>113</v>
      </c>
      <c r="C460" s="317" t="s">
        <v>25</v>
      </c>
      <c r="D460" s="321"/>
      <c r="E460" s="321"/>
      <c r="F460" s="321"/>
      <c r="G460" s="321"/>
      <c r="H460" s="321"/>
      <c r="I460" s="321"/>
      <c r="J460" s="321"/>
      <c r="K460" s="321"/>
      <c r="L460" s="321"/>
      <c r="M460" s="321"/>
      <c r="N460" s="321">
        <v>0</v>
      </c>
      <c r="O460" s="321"/>
      <c r="P460" s="321"/>
      <c r="Q460" s="321"/>
      <c r="R460" s="321"/>
      <c r="S460" s="321"/>
      <c r="T460" s="321"/>
      <c r="U460" s="321"/>
      <c r="V460" s="321"/>
      <c r="W460" s="321"/>
      <c r="X460" s="321"/>
      <c r="Y460" s="452"/>
      <c r="Z460" s="436"/>
      <c r="AA460" s="436"/>
      <c r="AB460" s="436"/>
      <c r="AC460" s="436"/>
      <c r="AD460" s="436"/>
      <c r="AE460" s="436"/>
      <c r="AF460" s="441"/>
      <c r="AG460" s="441"/>
      <c r="AH460" s="441"/>
      <c r="AI460" s="441"/>
      <c r="AJ460" s="441"/>
      <c r="AK460" s="441"/>
      <c r="AL460" s="441"/>
      <c r="AM460" s="322">
        <f>SUM(Y460:AL460)</f>
        <v>0</v>
      </c>
    </row>
    <row r="461" spans="1:39" outlineLevel="1">
      <c r="A461" s="567"/>
      <c r="B461" s="457" t="s">
        <v>311</v>
      </c>
      <c r="C461" s="317" t="s">
        <v>164</v>
      </c>
      <c r="D461" s="321"/>
      <c r="E461" s="321"/>
      <c r="F461" s="321"/>
      <c r="G461" s="321"/>
      <c r="H461" s="321"/>
      <c r="I461" s="321"/>
      <c r="J461" s="321"/>
      <c r="K461" s="321"/>
      <c r="L461" s="321"/>
      <c r="M461" s="321"/>
      <c r="N461" s="321">
        <f>N460</f>
        <v>0</v>
      </c>
      <c r="O461" s="321"/>
      <c r="P461" s="321"/>
      <c r="Q461" s="321"/>
      <c r="R461" s="321"/>
      <c r="S461" s="321"/>
      <c r="T461" s="321"/>
      <c r="U461" s="321"/>
      <c r="V461" s="321"/>
      <c r="W461" s="321"/>
      <c r="X461" s="321"/>
      <c r="Y461" s="437">
        <f>Y460</f>
        <v>0</v>
      </c>
      <c r="Z461" s="437">
        <f t="shared" ref="Z461:AL461" si="135">Z460</f>
        <v>0</v>
      </c>
      <c r="AA461" s="437">
        <f t="shared" si="135"/>
        <v>0</v>
      </c>
      <c r="AB461" s="437">
        <f t="shared" si="135"/>
        <v>0</v>
      </c>
      <c r="AC461" s="437">
        <f t="shared" si="135"/>
        <v>0</v>
      </c>
      <c r="AD461" s="437">
        <f t="shared" si="135"/>
        <v>0</v>
      </c>
      <c r="AE461" s="437">
        <f t="shared" si="135"/>
        <v>0</v>
      </c>
      <c r="AF461" s="437">
        <f t="shared" si="135"/>
        <v>0</v>
      </c>
      <c r="AG461" s="437">
        <f t="shared" si="135"/>
        <v>0</v>
      </c>
      <c r="AH461" s="437">
        <f t="shared" si="135"/>
        <v>0</v>
      </c>
      <c r="AI461" s="437">
        <f t="shared" si="135"/>
        <v>0</v>
      </c>
      <c r="AJ461" s="437">
        <f t="shared" si="135"/>
        <v>0</v>
      </c>
      <c r="AK461" s="437">
        <f t="shared" si="135"/>
        <v>0</v>
      </c>
      <c r="AL461" s="437">
        <f t="shared" si="135"/>
        <v>0</v>
      </c>
      <c r="AM461" s="332"/>
    </row>
    <row r="462" spans="1:39" outlineLevel="1">
      <c r="A462" s="567"/>
      <c r="B462" s="457"/>
      <c r="C462" s="317"/>
      <c r="D462" s="317"/>
      <c r="E462" s="317"/>
      <c r="F462" s="317"/>
      <c r="G462" s="317"/>
      <c r="H462" s="317"/>
      <c r="I462" s="317"/>
      <c r="J462" s="317"/>
      <c r="K462" s="317"/>
      <c r="L462" s="317"/>
      <c r="M462" s="317"/>
      <c r="N462" s="317"/>
      <c r="O462" s="317"/>
      <c r="P462" s="317"/>
      <c r="Q462" s="317"/>
      <c r="R462" s="317"/>
      <c r="S462" s="317"/>
      <c r="T462" s="317"/>
      <c r="U462" s="317"/>
      <c r="V462" s="317"/>
      <c r="W462" s="317"/>
      <c r="X462" s="317"/>
      <c r="Y462" s="448"/>
      <c r="Z462" s="451"/>
      <c r="AA462" s="451"/>
      <c r="AB462" s="451"/>
      <c r="AC462" s="451"/>
      <c r="AD462" s="451"/>
      <c r="AE462" s="451"/>
      <c r="AF462" s="451"/>
      <c r="AG462" s="451"/>
      <c r="AH462" s="451"/>
      <c r="AI462" s="451"/>
      <c r="AJ462" s="451"/>
      <c r="AK462" s="451"/>
      <c r="AL462" s="451"/>
      <c r="AM462" s="332"/>
    </row>
    <row r="463" spans="1:39" outlineLevel="1">
      <c r="A463" s="567">
        <v>18</v>
      </c>
      <c r="B463" s="454" t="s">
        <v>110</v>
      </c>
      <c r="C463" s="317" t="s">
        <v>25</v>
      </c>
      <c r="D463" s="321"/>
      <c r="E463" s="321"/>
      <c r="F463" s="321"/>
      <c r="G463" s="321"/>
      <c r="H463" s="321"/>
      <c r="I463" s="321"/>
      <c r="J463" s="321"/>
      <c r="K463" s="321"/>
      <c r="L463" s="321"/>
      <c r="M463" s="321"/>
      <c r="N463" s="321">
        <v>0</v>
      </c>
      <c r="O463" s="321"/>
      <c r="P463" s="321"/>
      <c r="Q463" s="321"/>
      <c r="R463" s="321"/>
      <c r="S463" s="321"/>
      <c r="T463" s="321"/>
      <c r="U463" s="321"/>
      <c r="V463" s="321"/>
      <c r="W463" s="321"/>
      <c r="X463" s="321"/>
      <c r="Y463" s="452"/>
      <c r="Z463" s="436"/>
      <c r="AA463" s="436"/>
      <c r="AB463" s="436"/>
      <c r="AC463" s="436"/>
      <c r="AD463" s="436"/>
      <c r="AE463" s="436"/>
      <c r="AF463" s="441"/>
      <c r="AG463" s="441"/>
      <c r="AH463" s="441"/>
      <c r="AI463" s="441"/>
      <c r="AJ463" s="441"/>
      <c r="AK463" s="441"/>
      <c r="AL463" s="441"/>
      <c r="AM463" s="322">
        <f>SUM(Y463:AL463)</f>
        <v>0</v>
      </c>
    </row>
    <row r="464" spans="1:39" outlineLevel="1">
      <c r="A464" s="567"/>
      <c r="B464" s="457" t="s">
        <v>311</v>
      </c>
      <c r="C464" s="317" t="s">
        <v>164</v>
      </c>
      <c r="D464" s="321"/>
      <c r="E464" s="321"/>
      <c r="F464" s="321"/>
      <c r="G464" s="321"/>
      <c r="H464" s="321"/>
      <c r="I464" s="321"/>
      <c r="J464" s="321"/>
      <c r="K464" s="321"/>
      <c r="L464" s="321"/>
      <c r="M464" s="321"/>
      <c r="N464" s="321">
        <f>N463</f>
        <v>0</v>
      </c>
      <c r="O464" s="321"/>
      <c r="P464" s="321"/>
      <c r="Q464" s="321"/>
      <c r="R464" s="321"/>
      <c r="S464" s="321"/>
      <c r="T464" s="321"/>
      <c r="U464" s="321"/>
      <c r="V464" s="321"/>
      <c r="W464" s="321"/>
      <c r="X464" s="321"/>
      <c r="Y464" s="437">
        <f>Y463</f>
        <v>0</v>
      </c>
      <c r="Z464" s="437">
        <f t="shared" ref="Z464:AL464" si="136">Z463</f>
        <v>0</v>
      </c>
      <c r="AA464" s="437">
        <f t="shared" si="136"/>
        <v>0</v>
      </c>
      <c r="AB464" s="437">
        <f t="shared" si="136"/>
        <v>0</v>
      </c>
      <c r="AC464" s="437">
        <f t="shared" si="136"/>
        <v>0</v>
      </c>
      <c r="AD464" s="437">
        <f t="shared" si="136"/>
        <v>0</v>
      </c>
      <c r="AE464" s="437">
        <f t="shared" si="136"/>
        <v>0</v>
      </c>
      <c r="AF464" s="437">
        <f t="shared" si="136"/>
        <v>0</v>
      </c>
      <c r="AG464" s="437">
        <f t="shared" si="136"/>
        <v>0</v>
      </c>
      <c r="AH464" s="437">
        <f t="shared" si="136"/>
        <v>0</v>
      </c>
      <c r="AI464" s="437">
        <f t="shared" si="136"/>
        <v>0</v>
      </c>
      <c r="AJ464" s="437">
        <f t="shared" si="136"/>
        <v>0</v>
      </c>
      <c r="AK464" s="437">
        <f t="shared" si="136"/>
        <v>0</v>
      </c>
      <c r="AL464" s="437">
        <f t="shared" si="136"/>
        <v>0</v>
      </c>
      <c r="AM464" s="332"/>
    </row>
    <row r="465" spans="1:39" outlineLevel="1">
      <c r="A465" s="567"/>
      <c r="B465" s="456"/>
      <c r="C465" s="317"/>
      <c r="D465" s="317"/>
      <c r="E465" s="317"/>
      <c r="F465" s="317"/>
      <c r="G465" s="317"/>
      <c r="H465" s="317"/>
      <c r="I465" s="317"/>
      <c r="J465" s="317"/>
      <c r="K465" s="317"/>
      <c r="L465" s="317"/>
      <c r="M465" s="317"/>
      <c r="N465" s="317"/>
      <c r="O465" s="317"/>
      <c r="P465" s="317"/>
      <c r="Q465" s="317"/>
      <c r="R465" s="317"/>
      <c r="S465" s="317"/>
      <c r="T465" s="317"/>
      <c r="U465" s="317"/>
      <c r="V465" s="317"/>
      <c r="W465" s="317"/>
      <c r="X465" s="317"/>
      <c r="Y465" s="449"/>
      <c r="Z465" s="450"/>
      <c r="AA465" s="450"/>
      <c r="AB465" s="450"/>
      <c r="AC465" s="450"/>
      <c r="AD465" s="450"/>
      <c r="AE465" s="450"/>
      <c r="AF465" s="450"/>
      <c r="AG465" s="450"/>
      <c r="AH465" s="450"/>
      <c r="AI465" s="450"/>
      <c r="AJ465" s="450"/>
      <c r="AK465" s="450"/>
      <c r="AL465" s="450"/>
      <c r="AM465" s="323"/>
    </row>
    <row r="466" spans="1:39" outlineLevel="1">
      <c r="A466" s="567">
        <v>19</v>
      </c>
      <c r="B466" s="454" t="s">
        <v>112</v>
      </c>
      <c r="C466" s="317" t="s">
        <v>25</v>
      </c>
      <c r="D466" s="321"/>
      <c r="E466" s="321"/>
      <c r="F466" s="321"/>
      <c r="G466" s="321"/>
      <c r="H466" s="321"/>
      <c r="I466" s="321"/>
      <c r="J466" s="321"/>
      <c r="K466" s="321"/>
      <c r="L466" s="321"/>
      <c r="M466" s="321"/>
      <c r="N466" s="321">
        <v>0</v>
      </c>
      <c r="O466" s="321"/>
      <c r="P466" s="321"/>
      <c r="Q466" s="321"/>
      <c r="R466" s="321"/>
      <c r="S466" s="321"/>
      <c r="T466" s="321"/>
      <c r="U466" s="321"/>
      <c r="V466" s="321"/>
      <c r="W466" s="321"/>
      <c r="X466" s="321"/>
      <c r="Y466" s="452"/>
      <c r="Z466" s="436"/>
      <c r="AA466" s="436"/>
      <c r="AB466" s="436"/>
      <c r="AC466" s="436"/>
      <c r="AD466" s="436"/>
      <c r="AE466" s="436"/>
      <c r="AF466" s="441"/>
      <c r="AG466" s="441"/>
      <c r="AH466" s="441"/>
      <c r="AI466" s="441"/>
      <c r="AJ466" s="441"/>
      <c r="AK466" s="441"/>
      <c r="AL466" s="441"/>
      <c r="AM466" s="322">
        <f>SUM(Y466:AL466)</f>
        <v>0</v>
      </c>
    </row>
    <row r="467" spans="1:39" outlineLevel="1">
      <c r="A467" s="567"/>
      <c r="B467" s="457" t="s">
        <v>311</v>
      </c>
      <c r="C467" s="317" t="s">
        <v>164</v>
      </c>
      <c r="D467" s="321"/>
      <c r="E467" s="321"/>
      <c r="F467" s="321"/>
      <c r="G467" s="321"/>
      <c r="H467" s="321"/>
      <c r="I467" s="321"/>
      <c r="J467" s="321"/>
      <c r="K467" s="321"/>
      <c r="L467" s="321"/>
      <c r="M467" s="321"/>
      <c r="N467" s="321">
        <f>N466</f>
        <v>0</v>
      </c>
      <c r="O467" s="321"/>
      <c r="P467" s="321"/>
      <c r="Q467" s="321"/>
      <c r="R467" s="321"/>
      <c r="S467" s="321"/>
      <c r="T467" s="321"/>
      <c r="U467" s="321"/>
      <c r="V467" s="321"/>
      <c r="W467" s="321"/>
      <c r="X467" s="321"/>
      <c r="Y467" s="437">
        <f>Y466</f>
        <v>0</v>
      </c>
      <c r="Z467" s="437">
        <f t="shared" ref="Z467:AL467" si="137">Z466</f>
        <v>0</v>
      </c>
      <c r="AA467" s="437">
        <f t="shared" si="137"/>
        <v>0</v>
      </c>
      <c r="AB467" s="437">
        <f t="shared" si="137"/>
        <v>0</v>
      </c>
      <c r="AC467" s="437">
        <f t="shared" si="137"/>
        <v>0</v>
      </c>
      <c r="AD467" s="437">
        <f t="shared" si="137"/>
        <v>0</v>
      </c>
      <c r="AE467" s="437">
        <f t="shared" si="137"/>
        <v>0</v>
      </c>
      <c r="AF467" s="437">
        <f t="shared" si="137"/>
        <v>0</v>
      </c>
      <c r="AG467" s="437">
        <f t="shared" si="137"/>
        <v>0</v>
      </c>
      <c r="AH467" s="437">
        <f t="shared" si="137"/>
        <v>0</v>
      </c>
      <c r="AI467" s="437">
        <f t="shared" si="137"/>
        <v>0</v>
      </c>
      <c r="AJ467" s="437">
        <f t="shared" si="137"/>
        <v>0</v>
      </c>
      <c r="AK467" s="437">
        <f t="shared" si="137"/>
        <v>0</v>
      </c>
      <c r="AL467" s="437">
        <f t="shared" si="137"/>
        <v>0</v>
      </c>
      <c r="AM467" s="323"/>
    </row>
    <row r="468" spans="1:39" outlineLevel="1">
      <c r="A468" s="567"/>
      <c r="B468" s="456"/>
      <c r="C468" s="317"/>
      <c r="D468" s="317"/>
      <c r="E468" s="317"/>
      <c r="F468" s="317"/>
      <c r="G468" s="317"/>
      <c r="H468" s="317"/>
      <c r="I468" s="317"/>
      <c r="J468" s="317"/>
      <c r="K468" s="317"/>
      <c r="L468" s="317"/>
      <c r="M468" s="317"/>
      <c r="N468" s="317"/>
      <c r="O468" s="317"/>
      <c r="P468" s="317"/>
      <c r="Q468" s="317"/>
      <c r="R468" s="317"/>
      <c r="S468" s="317"/>
      <c r="T468" s="317"/>
      <c r="U468" s="317"/>
      <c r="V468" s="317"/>
      <c r="W468" s="317"/>
      <c r="X468" s="317"/>
      <c r="Y468" s="438"/>
      <c r="Z468" s="438"/>
      <c r="AA468" s="438"/>
      <c r="AB468" s="438"/>
      <c r="AC468" s="438"/>
      <c r="AD468" s="438"/>
      <c r="AE468" s="438"/>
      <c r="AF468" s="438"/>
      <c r="AG468" s="438"/>
      <c r="AH468" s="438"/>
      <c r="AI468" s="438"/>
      <c r="AJ468" s="438"/>
      <c r="AK468" s="438"/>
      <c r="AL468" s="438"/>
      <c r="AM468" s="332"/>
    </row>
    <row r="469" spans="1:39" outlineLevel="1">
      <c r="A469" s="567">
        <v>20</v>
      </c>
      <c r="B469" s="454" t="s">
        <v>111</v>
      </c>
      <c r="C469" s="317" t="s">
        <v>25</v>
      </c>
      <c r="D469" s="321"/>
      <c r="E469" s="321"/>
      <c r="F469" s="321"/>
      <c r="G469" s="321"/>
      <c r="H469" s="321"/>
      <c r="I469" s="321"/>
      <c r="J469" s="321"/>
      <c r="K469" s="321"/>
      <c r="L469" s="321"/>
      <c r="M469" s="321"/>
      <c r="N469" s="321">
        <v>0</v>
      </c>
      <c r="O469" s="321"/>
      <c r="P469" s="321"/>
      <c r="Q469" s="321"/>
      <c r="R469" s="321"/>
      <c r="S469" s="321"/>
      <c r="T469" s="321"/>
      <c r="U469" s="321"/>
      <c r="V469" s="321"/>
      <c r="W469" s="321"/>
      <c r="X469" s="321"/>
      <c r="Y469" s="452"/>
      <c r="Z469" s="436"/>
      <c r="AA469" s="436"/>
      <c r="AB469" s="436"/>
      <c r="AC469" s="436"/>
      <c r="AD469" s="436"/>
      <c r="AE469" s="436"/>
      <c r="AF469" s="441"/>
      <c r="AG469" s="441"/>
      <c r="AH469" s="441"/>
      <c r="AI469" s="441"/>
      <c r="AJ469" s="441"/>
      <c r="AK469" s="441"/>
      <c r="AL469" s="441"/>
      <c r="AM469" s="322">
        <f>SUM(Y469:AL469)</f>
        <v>0</v>
      </c>
    </row>
    <row r="470" spans="1:39" outlineLevel="1">
      <c r="A470" s="567"/>
      <c r="B470" s="457" t="s">
        <v>311</v>
      </c>
      <c r="C470" s="317" t="s">
        <v>164</v>
      </c>
      <c r="D470" s="321"/>
      <c r="E470" s="321"/>
      <c r="F470" s="321"/>
      <c r="G470" s="321"/>
      <c r="H470" s="321"/>
      <c r="I470" s="321"/>
      <c r="J470" s="321"/>
      <c r="K470" s="321"/>
      <c r="L470" s="321"/>
      <c r="M470" s="321"/>
      <c r="N470" s="321">
        <f>N469</f>
        <v>0</v>
      </c>
      <c r="O470" s="321"/>
      <c r="P470" s="321"/>
      <c r="Q470" s="321"/>
      <c r="R470" s="321"/>
      <c r="S470" s="321"/>
      <c r="T470" s="321"/>
      <c r="U470" s="321"/>
      <c r="V470" s="321"/>
      <c r="W470" s="321"/>
      <c r="X470" s="321"/>
      <c r="Y470" s="437">
        <f t="shared" ref="Y470:AL470" si="138">Y469</f>
        <v>0</v>
      </c>
      <c r="Z470" s="437">
        <f t="shared" si="138"/>
        <v>0</v>
      </c>
      <c r="AA470" s="437">
        <f t="shared" si="138"/>
        <v>0</v>
      </c>
      <c r="AB470" s="437">
        <f t="shared" si="138"/>
        <v>0</v>
      </c>
      <c r="AC470" s="437">
        <f t="shared" si="138"/>
        <v>0</v>
      </c>
      <c r="AD470" s="437">
        <f t="shared" si="138"/>
        <v>0</v>
      </c>
      <c r="AE470" s="437">
        <f t="shared" si="138"/>
        <v>0</v>
      </c>
      <c r="AF470" s="437">
        <f t="shared" si="138"/>
        <v>0</v>
      </c>
      <c r="AG470" s="437">
        <f t="shared" si="138"/>
        <v>0</v>
      </c>
      <c r="AH470" s="437">
        <f t="shared" si="138"/>
        <v>0</v>
      </c>
      <c r="AI470" s="437">
        <f t="shared" si="138"/>
        <v>0</v>
      </c>
      <c r="AJ470" s="437">
        <f t="shared" si="138"/>
        <v>0</v>
      </c>
      <c r="AK470" s="437">
        <f t="shared" si="138"/>
        <v>0</v>
      </c>
      <c r="AL470" s="437">
        <f t="shared" si="138"/>
        <v>0</v>
      </c>
      <c r="AM470" s="332"/>
    </row>
    <row r="471" spans="1:39" ht="15.75" outlineLevel="1">
      <c r="A471" s="567"/>
      <c r="B471" s="566"/>
      <c r="C471" s="326"/>
      <c r="D471" s="317"/>
      <c r="E471" s="317"/>
      <c r="F471" s="317"/>
      <c r="G471" s="317"/>
      <c r="H471" s="317"/>
      <c r="I471" s="317"/>
      <c r="J471" s="317"/>
      <c r="K471" s="317"/>
      <c r="L471" s="317"/>
      <c r="M471" s="317"/>
      <c r="N471" s="326"/>
      <c r="O471" s="317"/>
      <c r="P471" s="317"/>
      <c r="Q471" s="317"/>
      <c r="R471" s="317"/>
      <c r="S471" s="317"/>
      <c r="T471" s="317"/>
      <c r="U471" s="317"/>
      <c r="V471" s="317"/>
      <c r="W471" s="317"/>
      <c r="X471" s="317"/>
      <c r="Y471" s="438"/>
      <c r="Z471" s="438"/>
      <c r="AA471" s="438"/>
      <c r="AB471" s="438"/>
      <c r="AC471" s="438"/>
      <c r="AD471" s="438"/>
      <c r="AE471" s="438"/>
      <c r="AF471" s="438"/>
      <c r="AG471" s="438"/>
      <c r="AH471" s="438"/>
      <c r="AI471" s="438"/>
      <c r="AJ471" s="438"/>
      <c r="AK471" s="438"/>
      <c r="AL471" s="438"/>
      <c r="AM471" s="332"/>
    </row>
    <row r="472" spans="1:39" ht="15.75" outlineLevel="1">
      <c r="A472" s="567"/>
      <c r="B472" s="559" t="s">
        <v>516</v>
      </c>
      <c r="C472" s="317"/>
      <c r="D472" s="317"/>
      <c r="E472" s="317"/>
      <c r="F472" s="317"/>
      <c r="G472" s="317"/>
      <c r="H472" s="317"/>
      <c r="I472" s="317"/>
      <c r="J472" s="317"/>
      <c r="K472" s="317"/>
      <c r="L472" s="317"/>
      <c r="M472" s="317"/>
      <c r="N472" s="317"/>
      <c r="O472" s="317"/>
      <c r="P472" s="317"/>
      <c r="Q472" s="317"/>
      <c r="R472" s="317"/>
      <c r="S472" s="317"/>
      <c r="T472" s="317"/>
      <c r="U472" s="317"/>
      <c r="V472" s="317"/>
      <c r="W472" s="317"/>
      <c r="X472" s="317"/>
      <c r="Y472" s="448"/>
      <c r="Z472" s="451"/>
      <c r="AA472" s="451"/>
      <c r="AB472" s="451"/>
      <c r="AC472" s="451"/>
      <c r="AD472" s="451"/>
      <c r="AE472" s="451"/>
      <c r="AF472" s="451"/>
      <c r="AG472" s="451"/>
      <c r="AH472" s="451"/>
      <c r="AI472" s="451"/>
      <c r="AJ472" s="451"/>
      <c r="AK472" s="451"/>
      <c r="AL472" s="451"/>
      <c r="AM472" s="332"/>
    </row>
    <row r="473" spans="1:39" ht="15.75" outlineLevel="1">
      <c r="A473" s="567"/>
      <c r="B473" s="539" t="s">
        <v>512</v>
      </c>
      <c r="C473" s="317"/>
      <c r="D473" s="317"/>
      <c r="E473" s="317"/>
      <c r="F473" s="317"/>
      <c r="G473" s="317"/>
      <c r="H473" s="317"/>
      <c r="I473" s="317"/>
      <c r="J473" s="317"/>
      <c r="K473" s="317"/>
      <c r="L473" s="317"/>
      <c r="M473" s="317"/>
      <c r="N473" s="317"/>
      <c r="O473" s="317"/>
      <c r="P473" s="317"/>
      <c r="Q473" s="317"/>
      <c r="R473" s="317"/>
      <c r="S473" s="317"/>
      <c r="T473" s="317"/>
      <c r="U473" s="317"/>
      <c r="V473" s="317"/>
      <c r="W473" s="317"/>
      <c r="X473" s="317"/>
      <c r="Y473" s="448"/>
      <c r="Z473" s="451"/>
      <c r="AA473" s="451"/>
      <c r="AB473" s="451"/>
      <c r="AC473" s="451"/>
      <c r="AD473" s="451"/>
      <c r="AE473" s="451"/>
      <c r="AF473" s="451"/>
      <c r="AG473" s="451"/>
      <c r="AH473" s="451"/>
      <c r="AI473" s="451"/>
      <c r="AJ473" s="451"/>
      <c r="AK473" s="451"/>
      <c r="AL473" s="451"/>
      <c r="AM473" s="332"/>
    </row>
    <row r="474" spans="1:39" outlineLevel="1">
      <c r="A474" s="567">
        <v>21</v>
      </c>
      <c r="B474" s="454" t="s">
        <v>114</v>
      </c>
      <c r="C474" s="317" t="s">
        <v>25</v>
      </c>
      <c r="D474" s="321">
        <f>+'[2]2017'!$O$27+'[2]2017'!$O$34</f>
        <v>42310076.037112698</v>
      </c>
      <c r="E474" s="321"/>
      <c r="F474" s="321"/>
      <c r="G474" s="321"/>
      <c r="H474" s="321"/>
      <c r="I474" s="321"/>
      <c r="J474" s="321"/>
      <c r="K474" s="321"/>
      <c r="L474" s="321"/>
      <c r="M474" s="321"/>
      <c r="N474" s="317"/>
      <c r="O474" s="321">
        <f>+'[2]2017'!$O$133+'[2]2017'!$O$140</f>
        <v>2918.4147103751529</v>
      </c>
      <c r="P474" s="321"/>
      <c r="Q474" s="321"/>
      <c r="R474" s="321"/>
      <c r="S474" s="321"/>
      <c r="T474" s="321"/>
      <c r="U474" s="321"/>
      <c r="V474" s="321"/>
      <c r="W474" s="321"/>
      <c r="X474" s="321"/>
      <c r="Y474" s="739">
        <f>+'[2]2017'!$AD$27</f>
        <v>1</v>
      </c>
      <c r="Z474" s="738"/>
      <c r="AA474" s="738"/>
      <c r="AB474" s="738"/>
      <c r="AC474" s="738"/>
      <c r="AD474" s="436"/>
      <c r="AE474" s="436"/>
      <c r="AF474" s="436"/>
      <c r="AG474" s="436"/>
      <c r="AH474" s="436"/>
      <c r="AI474" s="436"/>
      <c r="AJ474" s="436"/>
      <c r="AK474" s="436"/>
      <c r="AL474" s="436"/>
      <c r="AM474" s="322">
        <f>SUM(Y474:AL474)</f>
        <v>1</v>
      </c>
    </row>
    <row r="475" spans="1:39" outlineLevel="1">
      <c r="A475" s="567"/>
      <c r="B475" s="457" t="s">
        <v>311</v>
      </c>
      <c r="C475" s="317" t="s">
        <v>164</v>
      </c>
      <c r="D475" s="321"/>
      <c r="E475" s="321"/>
      <c r="F475" s="321"/>
      <c r="G475" s="321"/>
      <c r="H475" s="321"/>
      <c r="I475" s="321"/>
      <c r="J475" s="321"/>
      <c r="K475" s="321"/>
      <c r="L475" s="321"/>
      <c r="M475" s="321"/>
      <c r="N475" s="317"/>
      <c r="O475" s="321"/>
      <c r="P475" s="321"/>
      <c r="Q475" s="321"/>
      <c r="R475" s="321"/>
      <c r="S475" s="321"/>
      <c r="T475" s="321"/>
      <c r="U475" s="321"/>
      <c r="V475" s="321"/>
      <c r="W475" s="321"/>
      <c r="X475" s="321"/>
      <c r="Y475" s="437">
        <f>Y474</f>
        <v>1</v>
      </c>
      <c r="Z475" s="437">
        <f t="shared" ref="Z475:AF475" si="139">Z474</f>
        <v>0</v>
      </c>
      <c r="AA475" s="437">
        <f t="shared" si="139"/>
        <v>0</v>
      </c>
      <c r="AB475" s="437">
        <f t="shared" si="139"/>
        <v>0</v>
      </c>
      <c r="AC475" s="437">
        <f t="shared" si="139"/>
        <v>0</v>
      </c>
      <c r="AD475" s="437">
        <f t="shared" si="139"/>
        <v>0</v>
      </c>
      <c r="AE475" s="437">
        <f t="shared" si="139"/>
        <v>0</v>
      </c>
      <c r="AF475" s="437">
        <f t="shared" si="139"/>
        <v>0</v>
      </c>
      <c r="AG475" s="437">
        <f t="shared" ref="AG475:AL475" si="140">AG474</f>
        <v>0</v>
      </c>
      <c r="AH475" s="437">
        <f t="shared" si="140"/>
        <v>0</v>
      </c>
      <c r="AI475" s="437">
        <f t="shared" si="140"/>
        <v>0</v>
      </c>
      <c r="AJ475" s="437">
        <f t="shared" si="140"/>
        <v>0</v>
      </c>
      <c r="AK475" s="437">
        <f t="shared" si="140"/>
        <v>0</v>
      </c>
      <c r="AL475" s="437">
        <f t="shared" si="140"/>
        <v>0</v>
      </c>
      <c r="AM475" s="332"/>
    </row>
    <row r="476" spans="1:39" outlineLevel="1">
      <c r="A476" s="567"/>
      <c r="B476" s="457"/>
      <c r="C476" s="317"/>
      <c r="D476" s="317"/>
      <c r="E476" s="317"/>
      <c r="F476" s="317"/>
      <c r="G476" s="317"/>
      <c r="H476" s="317"/>
      <c r="I476" s="317"/>
      <c r="J476" s="317"/>
      <c r="K476" s="317"/>
      <c r="L476" s="317"/>
      <c r="M476" s="317"/>
      <c r="N476" s="317"/>
      <c r="O476" s="317"/>
      <c r="P476" s="317"/>
      <c r="Q476" s="317"/>
      <c r="R476" s="317"/>
      <c r="S476" s="317"/>
      <c r="T476" s="317"/>
      <c r="U476" s="317"/>
      <c r="V476" s="317"/>
      <c r="W476" s="317"/>
      <c r="X476" s="317"/>
      <c r="Y476" s="448"/>
      <c r="Z476" s="451"/>
      <c r="AA476" s="451"/>
      <c r="AB476" s="451"/>
      <c r="AC476" s="451"/>
      <c r="AD476" s="451"/>
      <c r="AE476" s="451"/>
      <c r="AF476" s="451"/>
      <c r="AG476" s="451"/>
      <c r="AH476" s="451"/>
      <c r="AI476" s="451"/>
      <c r="AJ476" s="451"/>
      <c r="AK476" s="451"/>
      <c r="AL476" s="451"/>
      <c r="AM476" s="332"/>
    </row>
    <row r="477" spans="1:39" ht="30" outlineLevel="1">
      <c r="A477" s="567">
        <v>22</v>
      </c>
      <c r="B477" s="454" t="s">
        <v>115</v>
      </c>
      <c r="C477" s="317" t="s">
        <v>25</v>
      </c>
      <c r="D477" s="321">
        <f>+'[2]2017'!$O$31</f>
        <v>3731147.7499999166</v>
      </c>
      <c r="E477" s="321"/>
      <c r="F477" s="321"/>
      <c r="G477" s="321"/>
      <c r="H477" s="321"/>
      <c r="I477" s="321"/>
      <c r="J477" s="321"/>
      <c r="K477" s="321"/>
      <c r="L477" s="321"/>
      <c r="M477" s="321"/>
      <c r="N477" s="317"/>
      <c r="O477" s="321">
        <f>+'[2]2017'!$O$137</f>
        <v>1077.6099000000168</v>
      </c>
      <c r="P477" s="321"/>
      <c r="Q477" s="321"/>
      <c r="R477" s="321"/>
      <c r="S477" s="321"/>
      <c r="T477" s="321"/>
      <c r="U477" s="321"/>
      <c r="V477" s="321"/>
      <c r="W477" s="321"/>
      <c r="X477" s="321"/>
      <c r="Y477" s="739">
        <f>+'[2]2017'!$AD$31</f>
        <v>1</v>
      </c>
      <c r="Z477" s="738"/>
      <c r="AA477" s="738"/>
      <c r="AB477" s="738"/>
      <c r="AC477" s="738"/>
      <c r="AD477" s="436"/>
      <c r="AE477" s="436"/>
      <c r="AF477" s="436"/>
      <c r="AG477" s="436"/>
      <c r="AH477" s="436"/>
      <c r="AI477" s="436"/>
      <c r="AJ477" s="436"/>
      <c r="AK477" s="436"/>
      <c r="AL477" s="436"/>
      <c r="AM477" s="322">
        <f>SUM(Y477:AL477)</f>
        <v>1</v>
      </c>
    </row>
    <row r="478" spans="1:39" outlineLevel="1">
      <c r="A478" s="567"/>
      <c r="B478" s="457" t="s">
        <v>311</v>
      </c>
      <c r="C478" s="317" t="s">
        <v>164</v>
      </c>
      <c r="D478" s="321"/>
      <c r="E478" s="321"/>
      <c r="F478" s="321"/>
      <c r="G478" s="321"/>
      <c r="H478" s="321"/>
      <c r="I478" s="321"/>
      <c r="J478" s="321"/>
      <c r="K478" s="321"/>
      <c r="L478" s="321"/>
      <c r="M478" s="321"/>
      <c r="N478" s="317"/>
      <c r="O478" s="321"/>
      <c r="P478" s="321"/>
      <c r="Q478" s="321"/>
      <c r="R478" s="321"/>
      <c r="S478" s="321"/>
      <c r="T478" s="321"/>
      <c r="U478" s="321"/>
      <c r="V478" s="321"/>
      <c r="W478" s="321"/>
      <c r="X478" s="321"/>
      <c r="Y478" s="437">
        <f>Y477</f>
        <v>1</v>
      </c>
      <c r="Z478" s="437">
        <f t="shared" ref="Z478:AF478" si="141">Z477</f>
        <v>0</v>
      </c>
      <c r="AA478" s="437">
        <f t="shared" si="141"/>
        <v>0</v>
      </c>
      <c r="AB478" s="437">
        <f t="shared" si="141"/>
        <v>0</v>
      </c>
      <c r="AC478" s="437">
        <f t="shared" si="141"/>
        <v>0</v>
      </c>
      <c r="AD478" s="437">
        <f t="shared" si="141"/>
        <v>0</v>
      </c>
      <c r="AE478" s="437">
        <f t="shared" si="141"/>
        <v>0</v>
      </c>
      <c r="AF478" s="437">
        <f t="shared" si="141"/>
        <v>0</v>
      </c>
      <c r="AG478" s="437">
        <f t="shared" ref="AG478:AL478" si="142">AG477</f>
        <v>0</v>
      </c>
      <c r="AH478" s="437">
        <f t="shared" si="142"/>
        <v>0</v>
      </c>
      <c r="AI478" s="437">
        <f t="shared" si="142"/>
        <v>0</v>
      </c>
      <c r="AJ478" s="437">
        <f t="shared" si="142"/>
        <v>0</v>
      </c>
      <c r="AK478" s="437">
        <f t="shared" si="142"/>
        <v>0</v>
      </c>
      <c r="AL478" s="437">
        <f t="shared" si="142"/>
        <v>0</v>
      </c>
      <c r="AM478" s="332"/>
    </row>
    <row r="479" spans="1:39" outlineLevel="1">
      <c r="A479" s="567"/>
      <c r="B479" s="457"/>
      <c r="C479" s="317"/>
      <c r="D479" s="317"/>
      <c r="E479" s="317"/>
      <c r="F479" s="317"/>
      <c r="G479" s="317"/>
      <c r="H479" s="317"/>
      <c r="I479" s="317"/>
      <c r="J479" s="317"/>
      <c r="K479" s="317"/>
      <c r="L479" s="317"/>
      <c r="M479" s="317"/>
      <c r="N479" s="317"/>
      <c r="O479" s="317"/>
      <c r="P479" s="317"/>
      <c r="Q479" s="317"/>
      <c r="R479" s="317"/>
      <c r="S479" s="317"/>
      <c r="T479" s="317"/>
      <c r="U479" s="317"/>
      <c r="V479" s="317"/>
      <c r="W479" s="317"/>
      <c r="X479" s="317"/>
      <c r="Y479" s="448"/>
      <c r="Z479" s="451"/>
      <c r="AA479" s="451"/>
      <c r="AB479" s="451"/>
      <c r="AC479" s="451"/>
      <c r="AD479" s="451"/>
      <c r="AE479" s="451"/>
      <c r="AF479" s="451"/>
      <c r="AG479" s="451"/>
      <c r="AH479" s="451"/>
      <c r="AI479" s="451"/>
      <c r="AJ479" s="451"/>
      <c r="AK479" s="451"/>
      <c r="AL479" s="451"/>
      <c r="AM479" s="332"/>
    </row>
    <row r="480" spans="1:39" ht="30" outlineLevel="1">
      <c r="A480" s="567">
        <v>23</v>
      </c>
      <c r="B480" s="454" t="s">
        <v>116</v>
      </c>
      <c r="C480" s="317" t="s">
        <v>25</v>
      </c>
      <c r="D480" s="321"/>
      <c r="E480" s="321"/>
      <c r="F480" s="321"/>
      <c r="G480" s="321"/>
      <c r="H480" s="321"/>
      <c r="I480" s="321"/>
      <c r="J480" s="321"/>
      <c r="K480" s="321"/>
      <c r="L480" s="321"/>
      <c r="M480" s="321"/>
      <c r="N480" s="317"/>
      <c r="O480" s="321"/>
      <c r="P480" s="321"/>
      <c r="Q480" s="321"/>
      <c r="R480" s="321"/>
      <c r="S480" s="321"/>
      <c r="T480" s="321"/>
      <c r="U480" s="321"/>
      <c r="V480" s="321"/>
      <c r="W480" s="321"/>
      <c r="X480" s="321"/>
      <c r="Y480" s="436"/>
      <c r="Z480" s="436"/>
      <c r="AA480" s="436"/>
      <c r="AB480" s="436"/>
      <c r="AC480" s="436"/>
      <c r="AD480" s="436"/>
      <c r="AE480" s="436"/>
      <c r="AF480" s="436"/>
      <c r="AG480" s="436"/>
      <c r="AH480" s="436"/>
      <c r="AI480" s="436"/>
      <c r="AJ480" s="436"/>
      <c r="AK480" s="436"/>
      <c r="AL480" s="436"/>
      <c r="AM480" s="322">
        <f>SUM(Y480:AL480)</f>
        <v>0</v>
      </c>
    </row>
    <row r="481" spans="1:39" outlineLevel="1">
      <c r="A481" s="567"/>
      <c r="B481" s="457" t="s">
        <v>311</v>
      </c>
      <c r="C481" s="317" t="s">
        <v>164</v>
      </c>
      <c r="D481" s="321"/>
      <c r="E481" s="321"/>
      <c r="F481" s="321"/>
      <c r="G481" s="321"/>
      <c r="H481" s="321"/>
      <c r="I481" s="321"/>
      <c r="J481" s="321"/>
      <c r="K481" s="321"/>
      <c r="L481" s="321"/>
      <c r="M481" s="321"/>
      <c r="N481" s="317"/>
      <c r="O481" s="321"/>
      <c r="P481" s="321"/>
      <c r="Q481" s="321"/>
      <c r="R481" s="321"/>
      <c r="S481" s="321"/>
      <c r="T481" s="321"/>
      <c r="U481" s="321"/>
      <c r="V481" s="321"/>
      <c r="W481" s="321"/>
      <c r="X481" s="321"/>
      <c r="Y481" s="437">
        <f>Y480</f>
        <v>0</v>
      </c>
      <c r="Z481" s="437">
        <f t="shared" ref="Z481:AF481" si="143">Z480</f>
        <v>0</v>
      </c>
      <c r="AA481" s="437">
        <f t="shared" si="143"/>
        <v>0</v>
      </c>
      <c r="AB481" s="437">
        <f t="shared" si="143"/>
        <v>0</v>
      </c>
      <c r="AC481" s="437">
        <f t="shared" si="143"/>
        <v>0</v>
      </c>
      <c r="AD481" s="437">
        <f t="shared" si="143"/>
        <v>0</v>
      </c>
      <c r="AE481" s="437">
        <f t="shared" si="143"/>
        <v>0</v>
      </c>
      <c r="AF481" s="437">
        <f t="shared" si="143"/>
        <v>0</v>
      </c>
      <c r="AG481" s="437">
        <f t="shared" ref="AG481:AL481" si="144">AG480</f>
        <v>0</v>
      </c>
      <c r="AH481" s="437">
        <f t="shared" si="144"/>
        <v>0</v>
      </c>
      <c r="AI481" s="437">
        <f t="shared" si="144"/>
        <v>0</v>
      </c>
      <c r="AJ481" s="437">
        <f t="shared" si="144"/>
        <v>0</v>
      </c>
      <c r="AK481" s="437">
        <f t="shared" si="144"/>
        <v>0</v>
      </c>
      <c r="AL481" s="437">
        <f t="shared" si="144"/>
        <v>0</v>
      </c>
      <c r="AM481" s="332"/>
    </row>
    <row r="482" spans="1:39" outlineLevel="1">
      <c r="A482" s="567"/>
      <c r="B482" s="456"/>
      <c r="C482" s="317"/>
      <c r="D482" s="317"/>
      <c r="E482" s="317"/>
      <c r="F482" s="317"/>
      <c r="G482" s="317"/>
      <c r="H482" s="317"/>
      <c r="I482" s="317"/>
      <c r="J482" s="317"/>
      <c r="K482" s="317"/>
      <c r="L482" s="317"/>
      <c r="M482" s="317"/>
      <c r="N482" s="317"/>
      <c r="O482" s="317"/>
      <c r="P482" s="317"/>
      <c r="Q482" s="317"/>
      <c r="R482" s="317"/>
      <c r="S482" s="317"/>
      <c r="T482" s="317"/>
      <c r="U482" s="317"/>
      <c r="V482" s="317"/>
      <c r="W482" s="317"/>
      <c r="X482" s="317"/>
      <c r="Y482" s="448"/>
      <c r="Z482" s="451"/>
      <c r="AA482" s="451"/>
      <c r="AB482" s="451"/>
      <c r="AC482" s="451"/>
      <c r="AD482" s="451"/>
      <c r="AE482" s="451"/>
      <c r="AF482" s="451"/>
      <c r="AG482" s="451"/>
      <c r="AH482" s="451"/>
      <c r="AI482" s="451"/>
      <c r="AJ482" s="451"/>
      <c r="AK482" s="451"/>
      <c r="AL482" s="451"/>
      <c r="AM482" s="332"/>
    </row>
    <row r="483" spans="1:39" ht="30" outlineLevel="1">
      <c r="A483" s="567">
        <v>24</v>
      </c>
      <c r="B483" s="454" t="s">
        <v>117</v>
      </c>
      <c r="C483" s="317" t="s">
        <v>25</v>
      </c>
      <c r="D483" s="321">
        <f>+'[2]2017'!$O$33</f>
        <v>397474.43125420006</v>
      </c>
      <c r="E483" s="321"/>
      <c r="F483" s="321"/>
      <c r="G483" s="321"/>
      <c r="H483" s="321"/>
      <c r="I483" s="321"/>
      <c r="J483" s="321"/>
      <c r="K483" s="321"/>
      <c r="L483" s="321"/>
      <c r="M483" s="321"/>
      <c r="N483" s="317"/>
      <c r="O483" s="321">
        <f>+'[2]2017'!$O$139</f>
        <v>88.114188200000072</v>
      </c>
      <c r="P483" s="321"/>
      <c r="Q483" s="321"/>
      <c r="R483" s="321"/>
      <c r="S483" s="321"/>
      <c r="T483" s="321"/>
      <c r="U483" s="321"/>
      <c r="V483" s="321"/>
      <c r="W483" s="321"/>
      <c r="X483" s="321"/>
      <c r="Y483" s="739">
        <f>+'[2]2017'!$AD$33</f>
        <v>1</v>
      </c>
      <c r="Z483" s="738"/>
      <c r="AA483" s="738"/>
      <c r="AB483" s="738"/>
      <c r="AC483" s="738"/>
      <c r="AD483" s="436"/>
      <c r="AE483" s="436"/>
      <c r="AF483" s="436"/>
      <c r="AG483" s="436"/>
      <c r="AH483" s="436"/>
      <c r="AI483" s="436"/>
      <c r="AJ483" s="436"/>
      <c r="AK483" s="436"/>
      <c r="AL483" s="436"/>
      <c r="AM483" s="322">
        <f>SUM(Y483:AL483)</f>
        <v>1</v>
      </c>
    </row>
    <row r="484" spans="1:39" outlineLevel="1">
      <c r="A484" s="567"/>
      <c r="B484" s="457" t="s">
        <v>311</v>
      </c>
      <c r="C484" s="317" t="s">
        <v>164</v>
      </c>
      <c r="D484" s="321"/>
      <c r="E484" s="321"/>
      <c r="F484" s="321"/>
      <c r="G484" s="321"/>
      <c r="H484" s="321"/>
      <c r="I484" s="321"/>
      <c r="J484" s="321"/>
      <c r="K484" s="321"/>
      <c r="L484" s="321"/>
      <c r="M484" s="321"/>
      <c r="N484" s="317"/>
      <c r="O484" s="321"/>
      <c r="P484" s="321"/>
      <c r="Q484" s="321"/>
      <c r="R484" s="321"/>
      <c r="S484" s="321"/>
      <c r="T484" s="321"/>
      <c r="U484" s="321"/>
      <c r="V484" s="321"/>
      <c r="W484" s="321"/>
      <c r="X484" s="321"/>
      <c r="Y484" s="437">
        <f>Y483</f>
        <v>1</v>
      </c>
      <c r="Z484" s="437">
        <f t="shared" ref="Z484:AF484" si="145">Z483</f>
        <v>0</v>
      </c>
      <c r="AA484" s="437">
        <f t="shared" si="145"/>
        <v>0</v>
      </c>
      <c r="AB484" s="437">
        <f t="shared" si="145"/>
        <v>0</v>
      </c>
      <c r="AC484" s="437">
        <f t="shared" si="145"/>
        <v>0</v>
      </c>
      <c r="AD484" s="437">
        <f t="shared" si="145"/>
        <v>0</v>
      </c>
      <c r="AE484" s="437">
        <f t="shared" si="145"/>
        <v>0</v>
      </c>
      <c r="AF484" s="437">
        <f t="shared" si="145"/>
        <v>0</v>
      </c>
      <c r="AG484" s="437">
        <f t="shared" ref="AG484:AL484" si="146">AG483</f>
        <v>0</v>
      </c>
      <c r="AH484" s="437">
        <f t="shared" si="146"/>
        <v>0</v>
      </c>
      <c r="AI484" s="437">
        <f t="shared" si="146"/>
        <v>0</v>
      </c>
      <c r="AJ484" s="437">
        <f t="shared" si="146"/>
        <v>0</v>
      </c>
      <c r="AK484" s="437">
        <f t="shared" si="146"/>
        <v>0</v>
      </c>
      <c r="AL484" s="437">
        <f t="shared" si="146"/>
        <v>0</v>
      </c>
      <c r="AM484" s="332"/>
    </row>
    <row r="485" spans="1:39" outlineLevel="1">
      <c r="A485" s="567"/>
      <c r="B485" s="457"/>
      <c r="C485" s="317"/>
      <c r="D485" s="317"/>
      <c r="E485" s="317"/>
      <c r="F485" s="317"/>
      <c r="G485" s="317"/>
      <c r="H485" s="317"/>
      <c r="I485" s="317"/>
      <c r="J485" s="317"/>
      <c r="K485" s="317"/>
      <c r="L485" s="317"/>
      <c r="M485" s="317"/>
      <c r="N485" s="317"/>
      <c r="O485" s="317"/>
      <c r="P485" s="317"/>
      <c r="Q485" s="317"/>
      <c r="R485" s="317"/>
      <c r="S485" s="317"/>
      <c r="T485" s="317"/>
      <c r="U485" s="317"/>
      <c r="V485" s="317"/>
      <c r="W485" s="317"/>
      <c r="X485" s="317"/>
      <c r="Y485" s="438"/>
      <c r="Z485" s="451"/>
      <c r="AA485" s="451"/>
      <c r="AB485" s="451"/>
      <c r="AC485" s="451"/>
      <c r="AD485" s="451"/>
      <c r="AE485" s="451"/>
      <c r="AF485" s="451"/>
      <c r="AG485" s="451"/>
      <c r="AH485" s="451"/>
      <c r="AI485" s="451"/>
      <c r="AJ485" s="451"/>
      <c r="AK485" s="451"/>
      <c r="AL485" s="451"/>
      <c r="AM485" s="332"/>
    </row>
    <row r="486" spans="1:39" ht="15.75" outlineLevel="1">
      <c r="A486" s="567"/>
      <c r="B486" s="539" t="s">
        <v>513</v>
      </c>
      <c r="C486" s="317"/>
      <c r="D486" s="317"/>
      <c r="E486" s="317"/>
      <c r="F486" s="317"/>
      <c r="G486" s="317"/>
      <c r="H486" s="317"/>
      <c r="I486" s="317"/>
      <c r="J486" s="317"/>
      <c r="K486" s="317"/>
      <c r="L486" s="317"/>
      <c r="M486" s="317"/>
      <c r="N486" s="317"/>
      <c r="O486" s="317"/>
      <c r="P486" s="317"/>
      <c r="Q486" s="317"/>
      <c r="R486" s="317"/>
      <c r="S486" s="317"/>
      <c r="T486" s="317"/>
      <c r="U486" s="317"/>
      <c r="V486" s="317"/>
      <c r="W486" s="317"/>
      <c r="X486" s="317"/>
      <c r="Y486" s="438"/>
      <c r="Z486" s="451"/>
      <c r="AA486" s="451"/>
      <c r="AB486" s="451"/>
      <c r="AC486" s="451"/>
      <c r="AD486" s="451"/>
      <c r="AE486" s="451"/>
      <c r="AF486" s="451"/>
      <c r="AG486" s="451"/>
      <c r="AH486" s="451"/>
      <c r="AI486" s="451"/>
      <c r="AJ486" s="451"/>
      <c r="AK486" s="451"/>
      <c r="AL486" s="451"/>
      <c r="AM486" s="332"/>
    </row>
    <row r="487" spans="1:39" outlineLevel="1">
      <c r="A487" s="567">
        <v>25</v>
      </c>
      <c r="B487" s="454" t="s">
        <v>118</v>
      </c>
      <c r="C487" s="317" t="s">
        <v>25</v>
      </c>
      <c r="D487" s="321">
        <f>+'[2]2017'!$O$25</f>
        <v>3070682.4744220721</v>
      </c>
      <c r="E487" s="321"/>
      <c r="F487" s="321"/>
      <c r="G487" s="321"/>
      <c r="H487" s="321"/>
      <c r="I487" s="321"/>
      <c r="J487" s="321"/>
      <c r="K487" s="321"/>
      <c r="L487" s="321"/>
      <c r="M487" s="321"/>
      <c r="N487" s="321">
        <v>12</v>
      </c>
      <c r="O487" s="321">
        <f>+'[2]2017'!$O$131</f>
        <v>136.39661625935477</v>
      </c>
      <c r="P487" s="321"/>
      <c r="Q487" s="321"/>
      <c r="R487" s="321"/>
      <c r="S487" s="321"/>
      <c r="T487" s="321"/>
      <c r="U487" s="321"/>
      <c r="V487" s="321"/>
      <c r="W487" s="321"/>
      <c r="X487" s="321"/>
      <c r="Y487" s="452"/>
      <c r="Z487" s="738"/>
      <c r="AA487" s="740">
        <f>+'[2]2017'!$V$25</f>
        <v>0.70212765957446821</v>
      </c>
      <c r="AB487" s="740">
        <f>+'[2]2017'!$Y$25</f>
        <v>0.27659574468085085</v>
      </c>
      <c r="AC487" s="740">
        <f>+'[2]2017'!$AB$25</f>
        <v>2.1276595744680837E-2</v>
      </c>
      <c r="AD487" s="436"/>
      <c r="AE487" s="436"/>
      <c r="AF487" s="441"/>
      <c r="AG487" s="441"/>
      <c r="AH487" s="441"/>
      <c r="AI487" s="441"/>
      <c r="AJ487" s="441"/>
      <c r="AK487" s="441"/>
      <c r="AL487" s="441"/>
      <c r="AM487" s="322">
        <f>SUM(Y487:AL487)</f>
        <v>0.99999999999999989</v>
      </c>
    </row>
    <row r="488" spans="1:39" outlineLevel="1">
      <c r="A488" s="567"/>
      <c r="B488" s="457" t="s">
        <v>311</v>
      </c>
      <c r="C488" s="317" t="s">
        <v>164</v>
      </c>
      <c r="D488" s="321"/>
      <c r="E488" s="321"/>
      <c r="F488" s="321"/>
      <c r="G488" s="321"/>
      <c r="H488" s="321"/>
      <c r="I488" s="321"/>
      <c r="J488" s="321"/>
      <c r="K488" s="321"/>
      <c r="L488" s="321"/>
      <c r="M488" s="321"/>
      <c r="N488" s="321">
        <f>N487</f>
        <v>12</v>
      </c>
      <c r="O488" s="321"/>
      <c r="P488" s="321"/>
      <c r="Q488" s="321"/>
      <c r="R488" s="321"/>
      <c r="S488" s="321"/>
      <c r="T488" s="321"/>
      <c r="U488" s="321"/>
      <c r="V488" s="321"/>
      <c r="W488" s="321"/>
      <c r="X488" s="321"/>
      <c r="Y488" s="437">
        <f>Y487</f>
        <v>0</v>
      </c>
      <c r="Z488" s="437">
        <f t="shared" ref="Z488:AF488" si="147">Z487</f>
        <v>0</v>
      </c>
      <c r="AA488" s="437">
        <f t="shared" si="147"/>
        <v>0.70212765957446821</v>
      </c>
      <c r="AB488" s="437">
        <f t="shared" si="147"/>
        <v>0.27659574468085085</v>
      </c>
      <c r="AC488" s="437">
        <f t="shared" si="147"/>
        <v>2.1276595744680837E-2</v>
      </c>
      <c r="AD488" s="437">
        <f t="shared" si="147"/>
        <v>0</v>
      </c>
      <c r="AE488" s="437">
        <f t="shared" si="147"/>
        <v>0</v>
      </c>
      <c r="AF488" s="437">
        <f t="shared" si="147"/>
        <v>0</v>
      </c>
      <c r="AG488" s="437">
        <f t="shared" ref="AG488:AL488" si="148">AG487</f>
        <v>0</v>
      </c>
      <c r="AH488" s="437">
        <f t="shared" si="148"/>
        <v>0</v>
      </c>
      <c r="AI488" s="437">
        <f t="shared" si="148"/>
        <v>0</v>
      </c>
      <c r="AJ488" s="437">
        <f t="shared" si="148"/>
        <v>0</v>
      </c>
      <c r="AK488" s="437">
        <f t="shared" si="148"/>
        <v>0</v>
      </c>
      <c r="AL488" s="437">
        <f t="shared" si="148"/>
        <v>0</v>
      </c>
      <c r="AM488" s="332"/>
    </row>
    <row r="489" spans="1:39" outlineLevel="1">
      <c r="A489" s="567"/>
      <c r="B489" s="457"/>
      <c r="C489" s="317"/>
      <c r="D489" s="317"/>
      <c r="E489" s="317"/>
      <c r="F489" s="317"/>
      <c r="G489" s="317"/>
      <c r="H489" s="317"/>
      <c r="I489" s="317"/>
      <c r="J489" s="317"/>
      <c r="K489" s="317"/>
      <c r="L489" s="317"/>
      <c r="M489" s="317"/>
      <c r="N489" s="317"/>
      <c r="O489" s="317"/>
      <c r="P489" s="317"/>
      <c r="Q489" s="317"/>
      <c r="R489" s="317"/>
      <c r="S489" s="317"/>
      <c r="T489" s="317"/>
      <c r="U489" s="317"/>
      <c r="V489" s="317"/>
      <c r="W489" s="317"/>
      <c r="X489" s="317"/>
      <c r="Y489" s="438"/>
      <c r="Z489" s="451"/>
      <c r="AA489" s="451"/>
      <c r="AB489" s="451"/>
      <c r="AC489" s="451"/>
      <c r="AD489" s="451"/>
      <c r="AE489" s="451"/>
      <c r="AF489" s="451"/>
      <c r="AG489" s="451"/>
      <c r="AH489" s="451"/>
      <c r="AI489" s="451"/>
      <c r="AJ489" s="451"/>
      <c r="AK489" s="451"/>
      <c r="AL489" s="451"/>
      <c r="AM489" s="332"/>
    </row>
    <row r="490" spans="1:39" outlineLevel="1">
      <c r="A490" s="567">
        <v>26</v>
      </c>
      <c r="B490" s="454" t="s">
        <v>119</v>
      </c>
      <c r="C490" s="317" t="s">
        <v>25</v>
      </c>
      <c r="D490" s="321">
        <f>+'[2]2017'!$O$37</f>
        <v>195727.28407159922</v>
      </c>
      <c r="E490" s="321"/>
      <c r="F490" s="321"/>
      <c r="G490" s="321"/>
      <c r="H490" s="321"/>
      <c r="I490" s="321"/>
      <c r="J490" s="321"/>
      <c r="K490" s="321"/>
      <c r="L490" s="321"/>
      <c r="M490" s="321"/>
      <c r="N490" s="321">
        <v>12</v>
      </c>
      <c r="O490" s="321">
        <f>+'[2]2017'!$O$143</f>
        <v>6.5844401758588695</v>
      </c>
      <c r="P490" s="321"/>
      <c r="Q490" s="321"/>
      <c r="R490" s="321"/>
      <c r="S490" s="321"/>
      <c r="T490" s="321"/>
      <c r="U490" s="321"/>
      <c r="V490" s="321"/>
      <c r="W490" s="321"/>
      <c r="X490" s="321"/>
      <c r="Y490" s="452"/>
      <c r="Z490" s="740">
        <f>+'[2]2017'!$AA$37</f>
        <v>0.42557530454247394</v>
      </c>
      <c r="AA490" s="740">
        <f>+'[2]2017'!$V$37</f>
        <v>0.57442469545752606</v>
      </c>
      <c r="AB490" s="738"/>
      <c r="AC490" s="738"/>
      <c r="AD490" s="436"/>
      <c r="AE490" s="436"/>
      <c r="AF490" s="441"/>
      <c r="AG490" s="441"/>
      <c r="AH490" s="441"/>
      <c r="AI490" s="441"/>
      <c r="AJ490" s="441"/>
      <c r="AK490" s="441"/>
      <c r="AL490" s="441"/>
      <c r="AM490" s="322">
        <f>SUM(Y490:AL490)</f>
        <v>1</v>
      </c>
    </row>
    <row r="491" spans="1:39" outlineLevel="1">
      <c r="A491" s="567"/>
      <c r="B491" s="457" t="s">
        <v>311</v>
      </c>
      <c r="C491" s="317" t="s">
        <v>164</v>
      </c>
      <c r="D491" s="321"/>
      <c r="E491" s="321"/>
      <c r="F491" s="321"/>
      <c r="G491" s="321"/>
      <c r="H491" s="321"/>
      <c r="I491" s="321"/>
      <c r="J491" s="321"/>
      <c r="K491" s="321"/>
      <c r="L491" s="321"/>
      <c r="M491" s="321"/>
      <c r="N491" s="321">
        <f>N490</f>
        <v>12</v>
      </c>
      <c r="O491" s="321"/>
      <c r="P491" s="321"/>
      <c r="Q491" s="321"/>
      <c r="R491" s="321"/>
      <c r="S491" s="321"/>
      <c r="T491" s="321"/>
      <c r="U491" s="321"/>
      <c r="V491" s="321"/>
      <c r="W491" s="321"/>
      <c r="X491" s="321"/>
      <c r="Y491" s="437">
        <f>Y490</f>
        <v>0</v>
      </c>
      <c r="Z491" s="437">
        <f t="shared" ref="Z491:AF491" si="149">Z490</f>
        <v>0.42557530454247394</v>
      </c>
      <c r="AA491" s="437">
        <f t="shared" si="149"/>
        <v>0.57442469545752606</v>
      </c>
      <c r="AB491" s="437">
        <f t="shared" si="149"/>
        <v>0</v>
      </c>
      <c r="AC491" s="437">
        <f t="shared" si="149"/>
        <v>0</v>
      </c>
      <c r="AD491" s="437">
        <f t="shared" si="149"/>
        <v>0</v>
      </c>
      <c r="AE491" s="437">
        <f t="shared" si="149"/>
        <v>0</v>
      </c>
      <c r="AF491" s="437">
        <f t="shared" si="149"/>
        <v>0</v>
      </c>
      <c r="AG491" s="437">
        <f t="shared" ref="AG491:AL491" si="150">AG490</f>
        <v>0</v>
      </c>
      <c r="AH491" s="437">
        <f t="shared" si="150"/>
        <v>0</v>
      </c>
      <c r="AI491" s="437">
        <f t="shared" si="150"/>
        <v>0</v>
      </c>
      <c r="AJ491" s="437">
        <f t="shared" si="150"/>
        <v>0</v>
      </c>
      <c r="AK491" s="437">
        <f t="shared" si="150"/>
        <v>0</v>
      </c>
      <c r="AL491" s="437">
        <f t="shared" si="150"/>
        <v>0</v>
      </c>
      <c r="AM491" s="332"/>
    </row>
    <row r="492" spans="1:39" outlineLevel="1">
      <c r="A492" s="567"/>
      <c r="B492" s="457"/>
      <c r="C492" s="317"/>
      <c r="D492" s="317"/>
      <c r="E492" s="317"/>
      <c r="F492" s="317"/>
      <c r="G492" s="317"/>
      <c r="H492" s="317"/>
      <c r="I492" s="317"/>
      <c r="J492" s="317"/>
      <c r="K492" s="317"/>
      <c r="L492" s="317"/>
      <c r="M492" s="317"/>
      <c r="N492" s="317"/>
      <c r="O492" s="317"/>
      <c r="P492" s="317"/>
      <c r="Q492" s="317"/>
      <c r="R492" s="317"/>
      <c r="S492" s="317"/>
      <c r="T492" s="317"/>
      <c r="U492" s="317"/>
      <c r="V492" s="317"/>
      <c r="W492" s="317"/>
      <c r="X492" s="317"/>
      <c r="Y492" s="438"/>
      <c r="Z492" s="451"/>
      <c r="AA492" s="451"/>
      <c r="AB492" s="451"/>
      <c r="AC492" s="451"/>
      <c r="AD492" s="451"/>
      <c r="AE492" s="451"/>
      <c r="AF492" s="451"/>
      <c r="AG492" s="451"/>
      <c r="AH492" s="451"/>
      <c r="AI492" s="451"/>
      <c r="AJ492" s="451"/>
      <c r="AK492" s="451"/>
      <c r="AL492" s="451"/>
      <c r="AM492" s="332"/>
    </row>
    <row r="493" spans="1:39" outlineLevel="1">
      <c r="A493" s="567">
        <v>26</v>
      </c>
      <c r="B493" s="454" t="s">
        <v>738</v>
      </c>
      <c r="C493" s="317" t="s">
        <v>25</v>
      </c>
      <c r="D493" s="321">
        <f>+'[2]2017'!$O$38</f>
        <v>19225380.63013025</v>
      </c>
      <c r="E493" s="321"/>
      <c r="F493" s="321"/>
      <c r="G493" s="321"/>
      <c r="H493" s="321"/>
      <c r="I493" s="321"/>
      <c r="J493" s="321"/>
      <c r="K493" s="321"/>
      <c r="L493" s="321"/>
      <c r="M493" s="321"/>
      <c r="N493" s="321">
        <v>12</v>
      </c>
      <c r="O493" s="321">
        <f>+'[2]2017'!$O$144</f>
        <v>3007.1682883188773</v>
      </c>
      <c r="P493" s="321"/>
      <c r="Q493" s="321"/>
      <c r="R493" s="321"/>
      <c r="S493" s="321"/>
      <c r="T493" s="321"/>
      <c r="U493" s="321"/>
      <c r="V493" s="321"/>
      <c r="W493" s="321"/>
      <c r="X493" s="321"/>
      <c r="Y493" s="452"/>
      <c r="Z493" s="740">
        <f>+'[2]2017'!$AA$38</f>
        <v>8.732368098359454E-2</v>
      </c>
      <c r="AA493" s="740">
        <f>+'[2]2017'!$V$38+'[2]2017'!$AF$38</f>
        <v>0.51590082718896191</v>
      </c>
      <c r="AB493" s="740">
        <f>+'[2]2017'!$Y$38</f>
        <v>0.33869317249941999</v>
      </c>
      <c r="AC493" s="740">
        <f>+'[2]2017'!$AB$38</f>
        <v>5.8082319328023324E-2</v>
      </c>
      <c r="AD493" s="436"/>
      <c r="AE493" s="741"/>
      <c r="AF493" s="441"/>
      <c r="AG493" s="441"/>
      <c r="AH493" s="441"/>
      <c r="AI493" s="441"/>
      <c r="AJ493" s="441"/>
      <c r="AK493" s="441"/>
      <c r="AL493" s="441"/>
      <c r="AM493" s="322">
        <f>SUM(Y493:AL493)</f>
        <v>0.99999999999999978</v>
      </c>
    </row>
    <row r="494" spans="1:39" outlineLevel="1">
      <c r="A494" s="567"/>
      <c r="B494" s="457" t="s">
        <v>311</v>
      </c>
      <c r="C494" s="317" t="s">
        <v>164</v>
      </c>
      <c r="D494" s="321"/>
      <c r="E494" s="321"/>
      <c r="F494" s="321"/>
      <c r="G494" s="321"/>
      <c r="H494" s="321"/>
      <c r="I494" s="321"/>
      <c r="J494" s="321"/>
      <c r="K494" s="321"/>
      <c r="L494" s="321"/>
      <c r="M494" s="321"/>
      <c r="N494" s="321">
        <f>N493</f>
        <v>12</v>
      </c>
      <c r="O494" s="321"/>
      <c r="P494" s="321"/>
      <c r="Q494" s="321"/>
      <c r="R494" s="321"/>
      <c r="S494" s="321"/>
      <c r="T494" s="321"/>
      <c r="U494" s="321"/>
      <c r="V494" s="321"/>
      <c r="W494" s="321"/>
      <c r="X494" s="321"/>
      <c r="Y494" s="437">
        <f>Y493</f>
        <v>0</v>
      </c>
      <c r="Z494" s="437">
        <f t="shared" ref="Z494:AL494" si="151">Z493</f>
        <v>8.732368098359454E-2</v>
      </c>
      <c r="AA494" s="437">
        <f t="shared" si="151"/>
        <v>0.51590082718896191</v>
      </c>
      <c r="AB494" s="437">
        <f t="shared" si="151"/>
        <v>0.33869317249941999</v>
      </c>
      <c r="AC494" s="437">
        <f t="shared" si="151"/>
        <v>5.8082319328023324E-2</v>
      </c>
      <c r="AD494" s="437">
        <f t="shared" si="151"/>
        <v>0</v>
      </c>
      <c r="AE494" s="437">
        <f t="shared" si="151"/>
        <v>0</v>
      </c>
      <c r="AF494" s="437">
        <f t="shared" si="151"/>
        <v>0</v>
      </c>
      <c r="AG494" s="437">
        <f t="shared" si="151"/>
        <v>0</v>
      </c>
      <c r="AH494" s="437">
        <f t="shared" si="151"/>
        <v>0</v>
      </c>
      <c r="AI494" s="437">
        <f t="shared" si="151"/>
        <v>0</v>
      </c>
      <c r="AJ494" s="437">
        <f t="shared" si="151"/>
        <v>0</v>
      </c>
      <c r="AK494" s="437">
        <f t="shared" si="151"/>
        <v>0</v>
      </c>
      <c r="AL494" s="437">
        <f t="shared" si="151"/>
        <v>0</v>
      </c>
      <c r="AM494" s="332"/>
    </row>
    <row r="495" spans="1:39" outlineLevel="1">
      <c r="A495" s="567"/>
      <c r="B495" s="457"/>
      <c r="C495" s="317"/>
      <c r="D495" s="317"/>
      <c r="E495" s="317"/>
      <c r="F495" s="317"/>
      <c r="G495" s="317"/>
      <c r="H495" s="317"/>
      <c r="I495" s="317"/>
      <c r="J495" s="317"/>
      <c r="K495" s="317"/>
      <c r="L495" s="317"/>
      <c r="M495" s="317"/>
      <c r="N495" s="317"/>
      <c r="O495" s="317"/>
      <c r="P495" s="317"/>
      <c r="Q495" s="317"/>
      <c r="R495" s="317"/>
      <c r="S495" s="317"/>
      <c r="T495" s="317"/>
      <c r="U495" s="317"/>
      <c r="V495" s="317"/>
      <c r="W495" s="317"/>
      <c r="X495" s="317"/>
      <c r="Y495" s="438"/>
      <c r="Z495" s="451"/>
      <c r="AA495" s="451"/>
      <c r="AB495" s="451"/>
      <c r="AC495" s="451"/>
      <c r="AD495" s="451"/>
      <c r="AE495" s="451"/>
      <c r="AF495" s="451"/>
      <c r="AG495" s="451"/>
      <c r="AH495" s="451"/>
      <c r="AI495" s="451"/>
      <c r="AJ495" s="451"/>
      <c r="AK495" s="451"/>
      <c r="AL495" s="451"/>
      <c r="AM495" s="332"/>
    </row>
    <row r="496" spans="1:39" ht="30" outlineLevel="1">
      <c r="A496" s="567">
        <v>27</v>
      </c>
      <c r="B496" s="454" t="s">
        <v>120</v>
      </c>
      <c r="C496" s="317" t="s">
        <v>25</v>
      </c>
      <c r="D496" s="321">
        <f>+'[2]2017'!$O$40</f>
        <v>2328515.662103177</v>
      </c>
      <c r="E496" s="321"/>
      <c r="F496" s="321"/>
      <c r="G496" s="321"/>
      <c r="H496" s="321"/>
      <c r="I496" s="321"/>
      <c r="J496" s="321"/>
      <c r="K496" s="321"/>
      <c r="L496" s="321"/>
      <c r="M496" s="321"/>
      <c r="N496" s="321">
        <v>12</v>
      </c>
      <c r="O496" s="321">
        <f>+'[2]2017'!$O$146</f>
        <v>458.5172355712682</v>
      </c>
      <c r="P496" s="321"/>
      <c r="Q496" s="321"/>
      <c r="R496" s="321"/>
      <c r="S496" s="321"/>
      <c r="T496" s="321"/>
      <c r="U496" s="321"/>
      <c r="V496" s="321"/>
      <c r="W496" s="321"/>
      <c r="X496" s="321"/>
      <c r="Y496" s="452"/>
      <c r="Z496" s="740">
        <f>+'[2]2017'!$AA$40</f>
        <v>0.87127731346194415</v>
      </c>
      <c r="AA496" s="740">
        <f>+'[2]2017'!$V$40</f>
        <v>0.12872268653805591</v>
      </c>
      <c r="AB496" s="738"/>
      <c r="AC496" s="738"/>
      <c r="AD496" s="436"/>
      <c r="AE496" s="436"/>
      <c r="AF496" s="441"/>
      <c r="AG496" s="441"/>
      <c r="AH496" s="441"/>
      <c r="AI496" s="441"/>
      <c r="AJ496" s="441"/>
      <c r="AK496" s="441"/>
      <c r="AL496" s="441"/>
      <c r="AM496" s="322">
        <f>SUM(Y496:AL496)</f>
        <v>1</v>
      </c>
    </row>
    <row r="497" spans="1:39" outlineLevel="1">
      <c r="A497" s="567"/>
      <c r="B497" s="457" t="s">
        <v>311</v>
      </c>
      <c r="C497" s="317" t="s">
        <v>164</v>
      </c>
      <c r="D497" s="321"/>
      <c r="E497" s="321"/>
      <c r="F497" s="321"/>
      <c r="G497" s="321"/>
      <c r="H497" s="321"/>
      <c r="I497" s="321"/>
      <c r="J497" s="321"/>
      <c r="K497" s="321"/>
      <c r="L497" s="321"/>
      <c r="M497" s="321"/>
      <c r="N497" s="321">
        <f>N496</f>
        <v>12</v>
      </c>
      <c r="O497" s="321"/>
      <c r="P497" s="321"/>
      <c r="Q497" s="321"/>
      <c r="R497" s="321"/>
      <c r="S497" s="321"/>
      <c r="T497" s="321"/>
      <c r="U497" s="321"/>
      <c r="V497" s="321"/>
      <c r="W497" s="321"/>
      <c r="X497" s="321"/>
      <c r="Y497" s="437">
        <f>Y496</f>
        <v>0</v>
      </c>
      <c r="Z497" s="437">
        <f t="shared" ref="Z497:AF497" si="152">Z496</f>
        <v>0.87127731346194415</v>
      </c>
      <c r="AA497" s="437">
        <f t="shared" si="152"/>
        <v>0.12872268653805591</v>
      </c>
      <c r="AB497" s="437">
        <f t="shared" si="152"/>
        <v>0</v>
      </c>
      <c r="AC497" s="437">
        <f t="shared" si="152"/>
        <v>0</v>
      </c>
      <c r="AD497" s="437">
        <f t="shared" si="152"/>
        <v>0</v>
      </c>
      <c r="AE497" s="437">
        <f t="shared" si="152"/>
        <v>0</v>
      </c>
      <c r="AF497" s="437">
        <f t="shared" si="152"/>
        <v>0</v>
      </c>
      <c r="AG497" s="437">
        <f t="shared" ref="AG497:AL497" si="153">AG496</f>
        <v>0</v>
      </c>
      <c r="AH497" s="437">
        <f t="shared" si="153"/>
        <v>0</v>
      </c>
      <c r="AI497" s="437">
        <f t="shared" si="153"/>
        <v>0</v>
      </c>
      <c r="AJ497" s="437">
        <f t="shared" si="153"/>
        <v>0</v>
      </c>
      <c r="AK497" s="437">
        <f t="shared" si="153"/>
        <v>0</v>
      </c>
      <c r="AL497" s="437">
        <f t="shared" si="153"/>
        <v>0</v>
      </c>
      <c r="AM497" s="332"/>
    </row>
    <row r="498" spans="1:39" outlineLevel="1">
      <c r="A498" s="567"/>
      <c r="B498" s="457"/>
      <c r="C498" s="317"/>
      <c r="D498" s="317"/>
      <c r="E498" s="317"/>
      <c r="F498" s="317"/>
      <c r="G498" s="317"/>
      <c r="H498" s="317"/>
      <c r="I498" s="317"/>
      <c r="J498" s="317"/>
      <c r="K498" s="317"/>
      <c r="L498" s="317"/>
      <c r="M498" s="317"/>
      <c r="N498" s="317"/>
      <c r="O498" s="317"/>
      <c r="P498" s="317"/>
      <c r="Q498" s="317"/>
      <c r="R498" s="317"/>
      <c r="S498" s="317"/>
      <c r="T498" s="317"/>
      <c r="U498" s="317"/>
      <c r="V498" s="317"/>
      <c r="W498" s="317"/>
      <c r="X498" s="317"/>
      <c r="Y498" s="438"/>
      <c r="Z498" s="451"/>
      <c r="AA498" s="451"/>
      <c r="AB498" s="451"/>
      <c r="AC498" s="451"/>
      <c r="AD498" s="451"/>
      <c r="AE498" s="451"/>
      <c r="AF498" s="451"/>
      <c r="AG498" s="451"/>
      <c r="AH498" s="451"/>
      <c r="AI498" s="451"/>
      <c r="AJ498" s="451"/>
      <c r="AK498" s="451"/>
      <c r="AL498" s="451"/>
      <c r="AM498" s="332"/>
    </row>
    <row r="499" spans="1:39" ht="30" outlineLevel="1">
      <c r="A499" s="567">
        <v>28</v>
      </c>
      <c r="B499" s="454" t="s">
        <v>121</v>
      </c>
      <c r="C499" s="317" t="s">
        <v>25</v>
      </c>
      <c r="D499" s="321">
        <f>+'[2]2017'!$O$32</f>
        <v>312865.58590559417</v>
      </c>
      <c r="E499" s="321"/>
      <c r="F499" s="321"/>
      <c r="G499" s="321"/>
      <c r="H499" s="321"/>
      <c r="I499" s="321"/>
      <c r="J499" s="321"/>
      <c r="K499" s="321"/>
      <c r="L499" s="321"/>
      <c r="M499" s="321"/>
      <c r="N499" s="321">
        <v>12</v>
      </c>
      <c r="O499" s="321">
        <f>+'[2]2017'!$O$138</f>
        <v>38.063303476627496</v>
      </c>
      <c r="P499" s="321"/>
      <c r="Q499" s="321"/>
      <c r="R499" s="321"/>
      <c r="S499" s="321"/>
      <c r="T499" s="321"/>
      <c r="U499" s="321"/>
      <c r="V499" s="321"/>
      <c r="W499" s="321"/>
      <c r="X499" s="321"/>
      <c r="Y499" s="452"/>
      <c r="Z499" s="738"/>
      <c r="AA499" s="738"/>
      <c r="AB499" s="740">
        <f>+'[2]2017'!$Y$32</f>
        <v>1</v>
      </c>
      <c r="AC499" s="738"/>
      <c r="AD499" s="436"/>
      <c r="AE499" s="436"/>
      <c r="AF499" s="441"/>
      <c r="AG499" s="441"/>
      <c r="AH499" s="441"/>
      <c r="AI499" s="441"/>
      <c r="AJ499" s="441"/>
      <c r="AK499" s="441"/>
      <c r="AL499" s="441"/>
      <c r="AM499" s="322">
        <f>SUM(Y499:AL499)</f>
        <v>1</v>
      </c>
    </row>
    <row r="500" spans="1:39" outlineLevel="1">
      <c r="A500" s="567"/>
      <c r="B500" s="457" t="s">
        <v>311</v>
      </c>
      <c r="C500" s="317" t="s">
        <v>164</v>
      </c>
      <c r="D500" s="321"/>
      <c r="E500" s="321"/>
      <c r="F500" s="321"/>
      <c r="G500" s="321"/>
      <c r="H500" s="321"/>
      <c r="I500" s="321"/>
      <c r="J500" s="321"/>
      <c r="K500" s="321"/>
      <c r="L500" s="321"/>
      <c r="M500" s="321"/>
      <c r="N500" s="321">
        <f>N499</f>
        <v>12</v>
      </c>
      <c r="O500" s="321"/>
      <c r="P500" s="321"/>
      <c r="Q500" s="321"/>
      <c r="R500" s="321"/>
      <c r="S500" s="321"/>
      <c r="T500" s="321"/>
      <c r="U500" s="321"/>
      <c r="V500" s="321"/>
      <c r="W500" s="321"/>
      <c r="X500" s="321"/>
      <c r="Y500" s="437">
        <f>Y499</f>
        <v>0</v>
      </c>
      <c r="Z500" s="437">
        <f t="shared" ref="Z500:AF500" si="154">Z499</f>
        <v>0</v>
      </c>
      <c r="AA500" s="437">
        <f t="shared" si="154"/>
        <v>0</v>
      </c>
      <c r="AB500" s="437">
        <f t="shared" si="154"/>
        <v>1</v>
      </c>
      <c r="AC500" s="437">
        <f t="shared" si="154"/>
        <v>0</v>
      </c>
      <c r="AD500" s="437">
        <f t="shared" si="154"/>
        <v>0</v>
      </c>
      <c r="AE500" s="437">
        <f t="shared" si="154"/>
        <v>0</v>
      </c>
      <c r="AF500" s="437">
        <f t="shared" si="154"/>
        <v>0</v>
      </c>
      <c r="AG500" s="437">
        <f t="shared" ref="AG500:AL500" si="155">AG499</f>
        <v>0</v>
      </c>
      <c r="AH500" s="437">
        <f t="shared" si="155"/>
        <v>0</v>
      </c>
      <c r="AI500" s="437">
        <f t="shared" si="155"/>
        <v>0</v>
      </c>
      <c r="AJ500" s="437">
        <f t="shared" si="155"/>
        <v>0</v>
      </c>
      <c r="AK500" s="437">
        <f t="shared" si="155"/>
        <v>0</v>
      </c>
      <c r="AL500" s="437">
        <f t="shared" si="155"/>
        <v>0</v>
      </c>
      <c r="AM500" s="332"/>
    </row>
    <row r="501" spans="1:39" outlineLevel="1">
      <c r="A501" s="567"/>
      <c r="B501" s="457"/>
      <c r="C501" s="317"/>
      <c r="D501" s="317"/>
      <c r="E501" s="317"/>
      <c r="F501" s="317"/>
      <c r="G501" s="317"/>
      <c r="H501" s="317"/>
      <c r="I501" s="317"/>
      <c r="J501" s="317"/>
      <c r="K501" s="317"/>
      <c r="L501" s="317"/>
      <c r="M501" s="317"/>
      <c r="N501" s="317"/>
      <c r="O501" s="317"/>
      <c r="P501" s="317"/>
      <c r="Q501" s="317"/>
      <c r="R501" s="317"/>
      <c r="S501" s="317"/>
      <c r="T501" s="317"/>
      <c r="U501" s="317"/>
      <c r="V501" s="317"/>
      <c r="W501" s="317"/>
      <c r="X501" s="317"/>
      <c r="Y501" s="438"/>
      <c r="Z501" s="451"/>
      <c r="AA501" s="451"/>
      <c r="AB501" s="451"/>
      <c r="AC501" s="451"/>
      <c r="AD501" s="451"/>
      <c r="AE501" s="451"/>
      <c r="AF501" s="451"/>
      <c r="AG501" s="451"/>
      <c r="AH501" s="451"/>
      <c r="AI501" s="451"/>
      <c r="AJ501" s="451"/>
      <c r="AK501" s="451"/>
      <c r="AL501" s="451"/>
      <c r="AM501" s="332"/>
    </row>
    <row r="502" spans="1:39" ht="30" outlineLevel="1">
      <c r="A502" s="567">
        <v>29</v>
      </c>
      <c r="B502" s="454" t="s">
        <v>122</v>
      </c>
      <c r="C502" s="317" t="s">
        <v>25</v>
      </c>
      <c r="D502" s="321"/>
      <c r="E502" s="321"/>
      <c r="F502" s="321"/>
      <c r="G502" s="321"/>
      <c r="H502" s="321"/>
      <c r="I502" s="321"/>
      <c r="J502" s="321"/>
      <c r="K502" s="321"/>
      <c r="L502" s="321"/>
      <c r="M502" s="321"/>
      <c r="N502" s="321">
        <v>3</v>
      </c>
      <c r="O502" s="321"/>
      <c r="P502" s="321"/>
      <c r="Q502" s="321"/>
      <c r="R502" s="321"/>
      <c r="S502" s="321"/>
      <c r="T502" s="321"/>
      <c r="U502" s="321"/>
      <c r="V502" s="321"/>
      <c r="W502" s="321"/>
      <c r="X502" s="321"/>
      <c r="Y502" s="452"/>
      <c r="Z502" s="436"/>
      <c r="AA502" s="436"/>
      <c r="AB502" s="436"/>
      <c r="AC502" s="436"/>
      <c r="AD502" s="436"/>
      <c r="AE502" s="436"/>
      <c r="AF502" s="441"/>
      <c r="AG502" s="441"/>
      <c r="AH502" s="441"/>
      <c r="AI502" s="441"/>
      <c r="AJ502" s="441"/>
      <c r="AK502" s="441"/>
      <c r="AL502" s="441"/>
      <c r="AM502" s="322">
        <f>SUM(Y502:AL502)</f>
        <v>0</v>
      </c>
    </row>
    <row r="503" spans="1:39" outlineLevel="1">
      <c r="A503" s="567"/>
      <c r="B503" s="457" t="s">
        <v>311</v>
      </c>
      <c r="C503" s="317" t="s">
        <v>164</v>
      </c>
      <c r="D503" s="321"/>
      <c r="E503" s="321"/>
      <c r="F503" s="321"/>
      <c r="G503" s="321"/>
      <c r="H503" s="321"/>
      <c r="I503" s="321"/>
      <c r="J503" s="321"/>
      <c r="K503" s="321"/>
      <c r="L503" s="321"/>
      <c r="M503" s="321"/>
      <c r="N503" s="321">
        <f>N502</f>
        <v>3</v>
      </c>
      <c r="O503" s="321"/>
      <c r="P503" s="321"/>
      <c r="Q503" s="321"/>
      <c r="R503" s="321"/>
      <c r="S503" s="321"/>
      <c r="T503" s="321"/>
      <c r="U503" s="321"/>
      <c r="V503" s="321"/>
      <c r="W503" s="321"/>
      <c r="X503" s="321"/>
      <c r="Y503" s="437">
        <f>Y502</f>
        <v>0</v>
      </c>
      <c r="Z503" s="437">
        <f t="shared" ref="Z503:AF503" si="156">Z502</f>
        <v>0</v>
      </c>
      <c r="AA503" s="437">
        <f t="shared" si="156"/>
        <v>0</v>
      </c>
      <c r="AB503" s="437">
        <f t="shared" si="156"/>
        <v>0</v>
      </c>
      <c r="AC503" s="437">
        <f t="shared" si="156"/>
        <v>0</v>
      </c>
      <c r="AD503" s="437">
        <f t="shared" si="156"/>
        <v>0</v>
      </c>
      <c r="AE503" s="437">
        <f t="shared" si="156"/>
        <v>0</v>
      </c>
      <c r="AF503" s="437">
        <f t="shared" si="156"/>
        <v>0</v>
      </c>
      <c r="AG503" s="437">
        <f t="shared" ref="AG503:AL503" si="157">AG502</f>
        <v>0</v>
      </c>
      <c r="AH503" s="437">
        <f t="shared" si="157"/>
        <v>0</v>
      </c>
      <c r="AI503" s="437">
        <f t="shared" si="157"/>
        <v>0</v>
      </c>
      <c r="AJ503" s="437">
        <f t="shared" si="157"/>
        <v>0</v>
      </c>
      <c r="AK503" s="437">
        <f t="shared" si="157"/>
        <v>0</v>
      </c>
      <c r="AL503" s="437">
        <f t="shared" si="157"/>
        <v>0</v>
      </c>
      <c r="AM503" s="332"/>
    </row>
    <row r="504" spans="1:39" outlineLevel="1">
      <c r="A504" s="567"/>
      <c r="B504" s="457"/>
      <c r="C504" s="317"/>
      <c r="D504" s="317"/>
      <c r="E504" s="317"/>
      <c r="F504" s="317"/>
      <c r="G504" s="317"/>
      <c r="H504" s="317"/>
      <c r="I504" s="317"/>
      <c r="J504" s="317"/>
      <c r="K504" s="317"/>
      <c r="L504" s="317"/>
      <c r="M504" s="317"/>
      <c r="N504" s="317"/>
      <c r="O504" s="317"/>
      <c r="P504" s="317"/>
      <c r="Q504" s="317"/>
      <c r="R504" s="317"/>
      <c r="S504" s="317"/>
      <c r="T504" s="317"/>
      <c r="U504" s="317"/>
      <c r="V504" s="317"/>
      <c r="W504" s="317"/>
      <c r="X504" s="317"/>
      <c r="Y504" s="438"/>
      <c r="Z504" s="451"/>
      <c r="AA504" s="451"/>
      <c r="AB504" s="451"/>
      <c r="AC504" s="451"/>
      <c r="AD504" s="451"/>
      <c r="AE504" s="451"/>
      <c r="AF504" s="451"/>
      <c r="AG504" s="451"/>
      <c r="AH504" s="451"/>
      <c r="AI504" s="451"/>
      <c r="AJ504" s="451"/>
      <c r="AK504" s="451"/>
      <c r="AL504" s="451"/>
      <c r="AM504" s="332"/>
    </row>
    <row r="505" spans="1:39" ht="30" outlineLevel="1">
      <c r="A505" s="567">
        <v>30</v>
      </c>
      <c r="B505" s="454" t="s">
        <v>123</v>
      </c>
      <c r="C505" s="317" t="s">
        <v>25</v>
      </c>
      <c r="D505" s="321"/>
      <c r="E505" s="321"/>
      <c r="F505" s="321"/>
      <c r="G505" s="321"/>
      <c r="H505" s="321"/>
      <c r="I505" s="321"/>
      <c r="J505" s="321"/>
      <c r="K505" s="321"/>
      <c r="L505" s="321"/>
      <c r="M505" s="321"/>
      <c r="N505" s="321">
        <v>12</v>
      </c>
      <c r="O505" s="321"/>
      <c r="P505" s="321"/>
      <c r="Q505" s="321"/>
      <c r="R505" s="321"/>
      <c r="S505" s="321"/>
      <c r="T505" s="321"/>
      <c r="U505" s="321"/>
      <c r="V505" s="321"/>
      <c r="W505" s="321"/>
      <c r="X505" s="321"/>
      <c r="Y505" s="452"/>
      <c r="Z505" s="436"/>
      <c r="AA505" s="436"/>
      <c r="AB505" s="436"/>
      <c r="AC505" s="436"/>
      <c r="AD505" s="436"/>
      <c r="AE505" s="436"/>
      <c r="AF505" s="441"/>
      <c r="AG505" s="441"/>
      <c r="AH505" s="441"/>
      <c r="AI505" s="441"/>
      <c r="AJ505" s="441"/>
      <c r="AK505" s="441"/>
      <c r="AL505" s="441"/>
      <c r="AM505" s="322">
        <f>SUM(Y505:AL505)</f>
        <v>0</v>
      </c>
    </row>
    <row r="506" spans="1:39" outlineLevel="1">
      <c r="A506" s="567"/>
      <c r="B506" s="457" t="s">
        <v>311</v>
      </c>
      <c r="C506" s="317" t="s">
        <v>164</v>
      </c>
      <c r="D506" s="321"/>
      <c r="E506" s="321"/>
      <c r="F506" s="321"/>
      <c r="G506" s="321"/>
      <c r="H506" s="321"/>
      <c r="I506" s="321"/>
      <c r="J506" s="321"/>
      <c r="K506" s="321"/>
      <c r="L506" s="321"/>
      <c r="M506" s="321"/>
      <c r="N506" s="321">
        <f>N505</f>
        <v>12</v>
      </c>
      <c r="O506" s="321"/>
      <c r="P506" s="321"/>
      <c r="Q506" s="321"/>
      <c r="R506" s="321"/>
      <c r="S506" s="321"/>
      <c r="T506" s="321"/>
      <c r="U506" s="321"/>
      <c r="V506" s="321"/>
      <c r="W506" s="321"/>
      <c r="X506" s="321"/>
      <c r="Y506" s="437">
        <f>Y505</f>
        <v>0</v>
      </c>
      <c r="Z506" s="437">
        <f t="shared" ref="Z506:AF506" si="158">Z505</f>
        <v>0</v>
      </c>
      <c r="AA506" s="437">
        <f t="shared" si="158"/>
        <v>0</v>
      </c>
      <c r="AB506" s="437">
        <f t="shared" si="158"/>
        <v>0</v>
      </c>
      <c r="AC506" s="437">
        <f t="shared" si="158"/>
        <v>0</v>
      </c>
      <c r="AD506" s="437">
        <f t="shared" si="158"/>
        <v>0</v>
      </c>
      <c r="AE506" s="437">
        <f t="shared" si="158"/>
        <v>0</v>
      </c>
      <c r="AF506" s="437">
        <f t="shared" si="158"/>
        <v>0</v>
      </c>
      <c r="AG506" s="437">
        <f t="shared" ref="AG506:AL506" si="159">AG505</f>
        <v>0</v>
      </c>
      <c r="AH506" s="437">
        <f t="shared" si="159"/>
        <v>0</v>
      </c>
      <c r="AI506" s="437">
        <f t="shared" si="159"/>
        <v>0</v>
      </c>
      <c r="AJ506" s="437">
        <f t="shared" si="159"/>
        <v>0</v>
      </c>
      <c r="AK506" s="437">
        <f t="shared" si="159"/>
        <v>0</v>
      </c>
      <c r="AL506" s="437">
        <f t="shared" si="159"/>
        <v>0</v>
      </c>
      <c r="AM506" s="332"/>
    </row>
    <row r="507" spans="1:39" outlineLevel="1">
      <c r="A507" s="567"/>
      <c r="B507" s="457"/>
      <c r="C507" s="317"/>
      <c r="D507" s="317"/>
      <c r="E507" s="317"/>
      <c r="F507" s="317"/>
      <c r="G507" s="317"/>
      <c r="H507" s="317"/>
      <c r="I507" s="317"/>
      <c r="J507" s="317"/>
      <c r="K507" s="317"/>
      <c r="L507" s="317"/>
      <c r="M507" s="317"/>
      <c r="N507" s="317"/>
      <c r="O507" s="317"/>
      <c r="P507" s="317"/>
      <c r="Q507" s="317"/>
      <c r="R507" s="317"/>
      <c r="S507" s="317"/>
      <c r="T507" s="317"/>
      <c r="U507" s="317"/>
      <c r="V507" s="317"/>
      <c r="W507" s="317"/>
      <c r="X507" s="317"/>
      <c r="Y507" s="438"/>
      <c r="Z507" s="451"/>
      <c r="AA507" s="451"/>
      <c r="AB507" s="451"/>
      <c r="AC507" s="451"/>
      <c r="AD507" s="451"/>
      <c r="AE507" s="451"/>
      <c r="AF507" s="451"/>
      <c r="AG507" s="451"/>
      <c r="AH507" s="451"/>
      <c r="AI507" s="451"/>
      <c r="AJ507" s="451"/>
      <c r="AK507" s="451"/>
      <c r="AL507" s="451"/>
      <c r="AM507" s="332"/>
    </row>
    <row r="508" spans="1:39" ht="30" outlineLevel="1">
      <c r="A508" s="567">
        <v>31</v>
      </c>
      <c r="B508" s="454" t="s">
        <v>754</v>
      </c>
      <c r="C508" s="317" t="s">
        <v>25</v>
      </c>
      <c r="D508" s="321">
        <f>+'[2]2017'!$O$26</f>
        <v>347668.6547036604</v>
      </c>
      <c r="E508" s="321"/>
      <c r="F508" s="321"/>
      <c r="G508" s="321"/>
      <c r="H508" s="321"/>
      <c r="I508" s="321"/>
      <c r="J508" s="321"/>
      <c r="K508" s="321"/>
      <c r="L508" s="321"/>
      <c r="M508" s="321"/>
      <c r="N508" s="321">
        <v>12</v>
      </c>
      <c r="O508" s="321">
        <f>+'[2]2017'!$O$132</f>
        <v>51.506513642133712</v>
      </c>
      <c r="P508" s="321"/>
      <c r="Q508" s="321"/>
      <c r="R508" s="321"/>
      <c r="S508" s="321"/>
      <c r="T508" s="321"/>
      <c r="U508" s="321"/>
      <c r="V508" s="321"/>
      <c r="W508" s="321"/>
      <c r="X508" s="321"/>
      <c r="Y508" s="452"/>
      <c r="Z508" s="740">
        <f>+'[2]2017'!$AA$26</f>
        <v>0.66333701013538748</v>
      </c>
      <c r="AA508" s="740">
        <f>+'[2]2017'!$V$26</f>
        <v>0.31918063040972211</v>
      </c>
      <c r="AB508" s="740">
        <f>+'[2]2017'!$Y$26</f>
        <v>1.7482359454890389E-2</v>
      </c>
      <c r="AC508" s="738"/>
      <c r="AD508" s="436"/>
      <c r="AE508" s="436"/>
      <c r="AF508" s="441"/>
      <c r="AG508" s="441"/>
      <c r="AH508" s="441"/>
      <c r="AI508" s="441"/>
      <c r="AJ508" s="441"/>
      <c r="AK508" s="441"/>
      <c r="AL508" s="441"/>
      <c r="AM508" s="322">
        <f>SUM(Y508:AL508)</f>
        <v>1</v>
      </c>
    </row>
    <row r="509" spans="1:39" outlineLevel="1">
      <c r="A509" s="567"/>
      <c r="B509" s="457" t="s">
        <v>311</v>
      </c>
      <c r="C509" s="317" t="s">
        <v>164</v>
      </c>
      <c r="D509" s="321"/>
      <c r="E509" s="321"/>
      <c r="F509" s="321"/>
      <c r="G509" s="321"/>
      <c r="H509" s="321"/>
      <c r="I509" s="321"/>
      <c r="J509" s="321"/>
      <c r="K509" s="321"/>
      <c r="L509" s="321"/>
      <c r="M509" s="321"/>
      <c r="N509" s="321">
        <f>N508</f>
        <v>12</v>
      </c>
      <c r="O509" s="321"/>
      <c r="P509" s="321"/>
      <c r="Q509" s="321"/>
      <c r="R509" s="321"/>
      <c r="S509" s="321"/>
      <c r="T509" s="321"/>
      <c r="U509" s="321"/>
      <c r="V509" s="321"/>
      <c r="W509" s="321"/>
      <c r="X509" s="321"/>
      <c r="Y509" s="437">
        <f>Y508</f>
        <v>0</v>
      </c>
      <c r="Z509" s="437">
        <f t="shared" ref="Z509:AF509" si="160">Z508</f>
        <v>0.66333701013538748</v>
      </c>
      <c r="AA509" s="437">
        <f t="shared" si="160"/>
        <v>0.31918063040972211</v>
      </c>
      <c r="AB509" s="437">
        <f t="shared" si="160"/>
        <v>1.7482359454890389E-2</v>
      </c>
      <c r="AC509" s="437">
        <f t="shared" si="160"/>
        <v>0</v>
      </c>
      <c r="AD509" s="437">
        <f t="shared" si="160"/>
        <v>0</v>
      </c>
      <c r="AE509" s="437">
        <f t="shared" si="160"/>
        <v>0</v>
      </c>
      <c r="AF509" s="437">
        <f t="shared" si="160"/>
        <v>0</v>
      </c>
      <c r="AG509" s="437">
        <f t="shared" ref="AG509:AL509" si="161">AG508</f>
        <v>0</v>
      </c>
      <c r="AH509" s="437">
        <f t="shared" si="161"/>
        <v>0</v>
      </c>
      <c r="AI509" s="437">
        <f t="shared" si="161"/>
        <v>0</v>
      </c>
      <c r="AJ509" s="437">
        <f t="shared" si="161"/>
        <v>0</v>
      </c>
      <c r="AK509" s="437">
        <f t="shared" si="161"/>
        <v>0</v>
      </c>
      <c r="AL509" s="437">
        <f t="shared" si="161"/>
        <v>0</v>
      </c>
      <c r="AM509" s="332"/>
    </row>
    <row r="510" spans="1:39" outlineLevel="1">
      <c r="A510" s="567"/>
      <c r="B510" s="454"/>
      <c r="C510" s="317"/>
      <c r="D510" s="317"/>
      <c r="E510" s="317"/>
      <c r="F510" s="317"/>
      <c r="G510" s="317"/>
      <c r="H510" s="317"/>
      <c r="I510" s="317"/>
      <c r="J510" s="317"/>
      <c r="K510" s="317"/>
      <c r="L510" s="317"/>
      <c r="M510" s="317"/>
      <c r="N510" s="317"/>
      <c r="O510" s="317"/>
      <c r="P510" s="317"/>
      <c r="Q510" s="317"/>
      <c r="R510" s="317"/>
      <c r="S510" s="317"/>
      <c r="T510" s="317"/>
      <c r="U510" s="317"/>
      <c r="V510" s="317"/>
      <c r="W510" s="317"/>
      <c r="X510" s="317"/>
      <c r="Y510" s="438"/>
      <c r="Z510" s="451"/>
      <c r="AA510" s="451"/>
      <c r="AB510" s="451"/>
      <c r="AC510" s="451"/>
      <c r="AD510" s="451"/>
      <c r="AE510" s="451"/>
      <c r="AF510" s="451"/>
      <c r="AG510" s="451"/>
      <c r="AH510" s="451"/>
      <c r="AI510" s="451"/>
      <c r="AJ510" s="451"/>
      <c r="AK510" s="451"/>
      <c r="AL510" s="451"/>
      <c r="AM510" s="332"/>
    </row>
    <row r="511" spans="1:39" ht="30" outlineLevel="1">
      <c r="A511" s="567">
        <v>32</v>
      </c>
      <c r="B511" s="454" t="s">
        <v>125</v>
      </c>
      <c r="C511" s="317" t="s">
        <v>25</v>
      </c>
      <c r="D511" s="321">
        <f>+'[2]2017'!$O$28</f>
        <v>1781169.0006198552</v>
      </c>
      <c r="E511" s="321"/>
      <c r="F511" s="321"/>
      <c r="G511" s="321"/>
      <c r="H511" s="321"/>
      <c r="I511" s="321"/>
      <c r="J511" s="321"/>
      <c r="K511" s="321"/>
      <c r="L511" s="321"/>
      <c r="M511" s="321"/>
      <c r="N511" s="321">
        <v>12</v>
      </c>
      <c r="O511" s="321">
        <f>+'[2]2017'!$O$134</f>
        <v>325.70106625794836</v>
      </c>
      <c r="P511" s="321"/>
      <c r="Q511" s="321"/>
      <c r="R511" s="321"/>
      <c r="S511" s="321"/>
      <c r="T511" s="321"/>
      <c r="U511" s="321"/>
      <c r="V511" s="321"/>
      <c r="W511" s="321"/>
      <c r="X511" s="321"/>
      <c r="Y511" s="452"/>
      <c r="Z511" s="738"/>
      <c r="AA511" s="740">
        <f>+'[2]2017'!$V$28</f>
        <v>0.16468321885203888</v>
      </c>
      <c r="AB511" s="740">
        <f>+'[2]2017'!$Y$28</f>
        <v>0.5995533360441323</v>
      </c>
      <c r="AC511" s="740">
        <f>+'[2]2017'!$AB$28</f>
        <v>0.23576344510382868</v>
      </c>
      <c r="AD511" s="436"/>
      <c r="AE511" s="436"/>
      <c r="AF511" s="441"/>
      <c r="AG511" s="441"/>
      <c r="AH511" s="441"/>
      <c r="AI511" s="441"/>
      <c r="AJ511" s="441"/>
      <c r="AK511" s="441"/>
      <c r="AL511" s="441"/>
      <c r="AM511" s="322">
        <f>SUM(Y511:AL511)</f>
        <v>0.99999999999999978</v>
      </c>
    </row>
    <row r="512" spans="1:39" outlineLevel="1">
      <c r="A512" s="567"/>
      <c r="B512" s="457" t="s">
        <v>311</v>
      </c>
      <c r="C512" s="317" t="s">
        <v>164</v>
      </c>
      <c r="D512" s="321"/>
      <c r="E512" s="321"/>
      <c r="F512" s="321"/>
      <c r="G512" s="321"/>
      <c r="H512" s="321"/>
      <c r="I512" s="321"/>
      <c r="J512" s="321"/>
      <c r="K512" s="321"/>
      <c r="L512" s="321"/>
      <c r="M512" s="321"/>
      <c r="N512" s="321">
        <f>N511</f>
        <v>12</v>
      </c>
      <c r="O512" s="321"/>
      <c r="P512" s="321"/>
      <c r="Q512" s="321"/>
      <c r="R512" s="321"/>
      <c r="S512" s="321"/>
      <c r="T512" s="321"/>
      <c r="U512" s="321"/>
      <c r="V512" s="321"/>
      <c r="W512" s="321"/>
      <c r="X512" s="321"/>
      <c r="Y512" s="437">
        <f>Y511</f>
        <v>0</v>
      </c>
      <c r="Z512" s="437">
        <f t="shared" ref="Z512:AF512" si="162">Z511</f>
        <v>0</v>
      </c>
      <c r="AA512" s="437">
        <f t="shared" si="162"/>
        <v>0.16468321885203888</v>
      </c>
      <c r="AB512" s="437">
        <f t="shared" si="162"/>
        <v>0.5995533360441323</v>
      </c>
      <c r="AC512" s="437">
        <f t="shared" si="162"/>
        <v>0.23576344510382868</v>
      </c>
      <c r="AD512" s="437">
        <f t="shared" si="162"/>
        <v>0</v>
      </c>
      <c r="AE512" s="437">
        <f t="shared" si="162"/>
        <v>0</v>
      </c>
      <c r="AF512" s="437">
        <f t="shared" si="162"/>
        <v>0</v>
      </c>
      <c r="AG512" s="437">
        <f t="shared" ref="AG512:AL512" si="163">AG511</f>
        <v>0</v>
      </c>
      <c r="AH512" s="437">
        <f t="shared" si="163"/>
        <v>0</v>
      </c>
      <c r="AI512" s="437">
        <f t="shared" si="163"/>
        <v>0</v>
      </c>
      <c r="AJ512" s="437">
        <f t="shared" si="163"/>
        <v>0</v>
      </c>
      <c r="AK512" s="437">
        <f t="shared" si="163"/>
        <v>0</v>
      </c>
      <c r="AL512" s="437">
        <f t="shared" si="163"/>
        <v>0</v>
      </c>
      <c r="AM512" s="332"/>
    </row>
    <row r="513" spans="1:39" outlineLevel="1">
      <c r="A513" s="567"/>
      <c r="B513" s="454"/>
      <c r="C513" s="317"/>
      <c r="D513" s="317"/>
      <c r="E513" s="317"/>
      <c r="F513" s="317"/>
      <c r="G513" s="317"/>
      <c r="H513" s="317"/>
      <c r="I513" s="317"/>
      <c r="J513" s="317"/>
      <c r="K513" s="317"/>
      <c r="L513" s="317"/>
      <c r="M513" s="317"/>
      <c r="N513" s="317"/>
      <c r="O513" s="317"/>
      <c r="P513" s="317"/>
      <c r="Q513" s="317"/>
      <c r="R513" s="317"/>
      <c r="S513" s="317"/>
      <c r="T513" s="317"/>
      <c r="U513" s="317"/>
      <c r="V513" s="317"/>
      <c r="W513" s="317"/>
      <c r="X513" s="317"/>
      <c r="Y513" s="438"/>
      <c r="Z513" s="451"/>
      <c r="AA513" s="451"/>
      <c r="AB513" s="451"/>
      <c r="AC513" s="451"/>
      <c r="AD513" s="451"/>
      <c r="AE513" s="451"/>
      <c r="AF513" s="451"/>
      <c r="AG513" s="451"/>
      <c r="AH513" s="451"/>
      <c r="AI513" s="451"/>
      <c r="AJ513" s="451"/>
      <c r="AK513" s="451"/>
      <c r="AL513" s="451"/>
      <c r="AM513" s="332"/>
    </row>
    <row r="514" spans="1:39" ht="15.75" outlineLevel="1">
      <c r="A514" s="567"/>
      <c r="B514" s="539" t="s">
        <v>514</v>
      </c>
      <c r="C514" s="317"/>
      <c r="D514" s="317"/>
      <c r="E514" s="317"/>
      <c r="F514" s="317"/>
      <c r="G514" s="317"/>
      <c r="H514" s="317"/>
      <c r="I514" s="317"/>
      <c r="J514" s="317"/>
      <c r="K514" s="317"/>
      <c r="L514" s="317"/>
      <c r="M514" s="317"/>
      <c r="N514" s="317"/>
      <c r="O514" s="317"/>
      <c r="P514" s="317"/>
      <c r="Q514" s="317"/>
      <c r="R514" s="317"/>
      <c r="S514" s="317"/>
      <c r="T514" s="317"/>
      <c r="U514" s="317"/>
      <c r="V514" s="317"/>
      <c r="W514" s="317"/>
      <c r="X514" s="317"/>
      <c r="Y514" s="438"/>
      <c r="Z514" s="451"/>
      <c r="AA514" s="451"/>
      <c r="AB514" s="451"/>
      <c r="AC514" s="451"/>
      <c r="AD514" s="451"/>
      <c r="AE514" s="451"/>
      <c r="AF514" s="451"/>
      <c r="AG514" s="451"/>
      <c r="AH514" s="451"/>
      <c r="AI514" s="451"/>
      <c r="AJ514" s="451"/>
      <c r="AK514" s="451"/>
      <c r="AL514" s="451"/>
      <c r="AM514" s="332"/>
    </row>
    <row r="515" spans="1:39" outlineLevel="1">
      <c r="A515" s="567">
        <v>33</v>
      </c>
      <c r="B515" s="454" t="s">
        <v>126</v>
      </c>
      <c r="C515" s="317" t="s">
        <v>25</v>
      </c>
      <c r="D515" s="321">
        <f>+'[2]2017'!$O$24</f>
        <v>1574623.7615198703</v>
      </c>
      <c r="E515" s="321"/>
      <c r="F515" s="321"/>
      <c r="G515" s="321"/>
      <c r="H515" s="321"/>
      <c r="I515" s="321"/>
      <c r="J515" s="321"/>
      <c r="K515" s="321"/>
      <c r="L515" s="321"/>
      <c r="M515" s="321"/>
      <c r="N515" s="321">
        <v>12</v>
      </c>
      <c r="O515" s="321">
        <f>+'[2]2017'!$O$130</f>
        <v>132.31383010904105</v>
      </c>
      <c r="P515" s="321"/>
      <c r="Q515" s="321"/>
      <c r="R515" s="321"/>
      <c r="S515" s="321"/>
      <c r="T515" s="321"/>
      <c r="U515" s="321"/>
      <c r="V515" s="321"/>
      <c r="W515" s="321"/>
      <c r="X515" s="321"/>
      <c r="Y515" s="452"/>
      <c r="Z515" s="740">
        <f>+'[2]2017'!$AA$24</f>
        <v>0.8349796830232421</v>
      </c>
      <c r="AA515" s="740">
        <f>+'[2]2017'!$V$24</f>
        <v>0.16391712743449552</v>
      </c>
      <c r="AB515" s="740">
        <f>+'[2]2017'!$Y$24</f>
        <v>1.1031895422624735E-3</v>
      </c>
      <c r="AC515" s="738"/>
      <c r="AD515" s="436"/>
      <c r="AE515" s="436"/>
      <c r="AF515" s="441"/>
      <c r="AG515" s="441"/>
      <c r="AH515" s="441"/>
      <c r="AI515" s="441"/>
      <c r="AJ515" s="441"/>
      <c r="AK515" s="441"/>
      <c r="AL515" s="441"/>
      <c r="AM515" s="322">
        <f>SUM(Y515:AL515)</f>
        <v>1</v>
      </c>
    </row>
    <row r="516" spans="1:39" outlineLevel="1">
      <c r="A516" s="567"/>
      <c r="B516" s="457" t="s">
        <v>311</v>
      </c>
      <c r="C516" s="317" t="s">
        <v>164</v>
      </c>
      <c r="D516" s="321"/>
      <c r="E516" s="321"/>
      <c r="F516" s="321"/>
      <c r="G516" s="321"/>
      <c r="H516" s="321"/>
      <c r="I516" s="321"/>
      <c r="J516" s="321"/>
      <c r="K516" s="321"/>
      <c r="L516" s="321"/>
      <c r="M516" s="321"/>
      <c r="N516" s="321">
        <f>N515</f>
        <v>12</v>
      </c>
      <c r="O516" s="321"/>
      <c r="P516" s="321"/>
      <c r="Q516" s="321"/>
      <c r="R516" s="321"/>
      <c r="S516" s="321"/>
      <c r="T516" s="321"/>
      <c r="U516" s="321"/>
      <c r="V516" s="321"/>
      <c r="W516" s="321"/>
      <c r="X516" s="321"/>
      <c r="Y516" s="437">
        <f>Y515</f>
        <v>0</v>
      </c>
      <c r="Z516" s="437">
        <f t="shared" ref="Z516:AF516" si="164">Z515</f>
        <v>0.8349796830232421</v>
      </c>
      <c r="AA516" s="437">
        <f t="shared" si="164"/>
        <v>0.16391712743449552</v>
      </c>
      <c r="AB516" s="437">
        <f t="shared" si="164"/>
        <v>1.1031895422624735E-3</v>
      </c>
      <c r="AC516" s="437">
        <f t="shared" si="164"/>
        <v>0</v>
      </c>
      <c r="AD516" s="437">
        <f t="shared" si="164"/>
        <v>0</v>
      </c>
      <c r="AE516" s="437">
        <f t="shared" si="164"/>
        <v>0</v>
      </c>
      <c r="AF516" s="437">
        <f t="shared" si="164"/>
        <v>0</v>
      </c>
      <c r="AG516" s="437">
        <f t="shared" ref="AG516:AL516" si="165">AG515</f>
        <v>0</v>
      </c>
      <c r="AH516" s="437">
        <f t="shared" si="165"/>
        <v>0</v>
      </c>
      <c r="AI516" s="437">
        <f t="shared" si="165"/>
        <v>0</v>
      </c>
      <c r="AJ516" s="437">
        <f t="shared" si="165"/>
        <v>0</v>
      </c>
      <c r="AK516" s="437">
        <f t="shared" si="165"/>
        <v>0</v>
      </c>
      <c r="AL516" s="437">
        <f t="shared" si="165"/>
        <v>0</v>
      </c>
      <c r="AM516" s="332"/>
    </row>
    <row r="517" spans="1:39" outlineLevel="1">
      <c r="A517" s="567"/>
      <c r="B517" s="454"/>
      <c r="C517" s="317"/>
      <c r="D517" s="317"/>
      <c r="E517" s="317"/>
      <c r="F517" s="317"/>
      <c r="G517" s="317"/>
      <c r="H517" s="317"/>
      <c r="I517" s="317"/>
      <c r="J517" s="317"/>
      <c r="K517" s="317"/>
      <c r="L517" s="317"/>
      <c r="M517" s="317"/>
      <c r="N517" s="317"/>
      <c r="O517" s="317"/>
      <c r="P517" s="317"/>
      <c r="Q517" s="317"/>
      <c r="R517" s="317"/>
      <c r="S517" s="317"/>
      <c r="T517" s="317"/>
      <c r="U517" s="317"/>
      <c r="V517" s="317"/>
      <c r="W517" s="317"/>
      <c r="X517" s="317"/>
      <c r="Y517" s="438"/>
      <c r="Z517" s="451"/>
      <c r="AA517" s="451"/>
      <c r="AB517" s="451"/>
      <c r="AC517" s="451"/>
      <c r="AD517" s="451"/>
      <c r="AE517" s="451"/>
      <c r="AF517" s="451"/>
      <c r="AG517" s="451"/>
      <c r="AH517" s="451"/>
      <c r="AI517" s="451"/>
      <c r="AJ517" s="451"/>
      <c r="AK517" s="451"/>
      <c r="AL517" s="451"/>
      <c r="AM517" s="332"/>
    </row>
    <row r="518" spans="1:39" outlineLevel="1">
      <c r="A518" s="567">
        <v>34</v>
      </c>
      <c r="B518" s="454" t="s">
        <v>127</v>
      </c>
      <c r="C518" s="317" t="s">
        <v>25</v>
      </c>
      <c r="D518" s="321"/>
      <c r="E518" s="321"/>
      <c r="F518" s="321"/>
      <c r="G518" s="321"/>
      <c r="H518" s="321"/>
      <c r="I518" s="321"/>
      <c r="J518" s="321"/>
      <c r="K518" s="321"/>
      <c r="L518" s="321"/>
      <c r="M518" s="321"/>
      <c r="N518" s="321">
        <v>0</v>
      </c>
      <c r="O518" s="321"/>
      <c r="P518" s="321"/>
      <c r="Q518" s="321"/>
      <c r="R518" s="321"/>
      <c r="S518" s="321"/>
      <c r="T518" s="321"/>
      <c r="U518" s="321"/>
      <c r="V518" s="321"/>
      <c r="W518" s="321"/>
      <c r="X518" s="321"/>
      <c r="Y518" s="452"/>
      <c r="Z518" s="436"/>
      <c r="AA518" s="436"/>
      <c r="AB518" s="436"/>
      <c r="AC518" s="436"/>
      <c r="AD518" s="436"/>
      <c r="AE518" s="436"/>
      <c r="AF518" s="441"/>
      <c r="AG518" s="441"/>
      <c r="AH518" s="441"/>
      <c r="AI518" s="441"/>
      <c r="AJ518" s="441"/>
      <c r="AK518" s="441"/>
      <c r="AL518" s="441"/>
      <c r="AM518" s="322">
        <f>SUM(Y518:AL518)</f>
        <v>0</v>
      </c>
    </row>
    <row r="519" spans="1:39" outlineLevel="1">
      <c r="A519" s="567"/>
      <c r="B519" s="457" t="s">
        <v>311</v>
      </c>
      <c r="C519" s="317" t="s">
        <v>164</v>
      </c>
      <c r="D519" s="321"/>
      <c r="E519" s="321"/>
      <c r="F519" s="321"/>
      <c r="G519" s="321"/>
      <c r="H519" s="321"/>
      <c r="I519" s="321"/>
      <c r="J519" s="321"/>
      <c r="K519" s="321"/>
      <c r="L519" s="321"/>
      <c r="M519" s="321"/>
      <c r="N519" s="321">
        <f>N518</f>
        <v>0</v>
      </c>
      <c r="O519" s="321"/>
      <c r="P519" s="321"/>
      <c r="Q519" s="321"/>
      <c r="R519" s="321"/>
      <c r="S519" s="321"/>
      <c r="T519" s="321"/>
      <c r="U519" s="321"/>
      <c r="V519" s="321"/>
      <c r="W519" s="321"/>
      <c r="X519" s="321"/>
      <c r="Y519" s="437">
        <f>Y518</f>
        <v>0</v>
      </c>
      <c r="Z519" s="437">
        <f t="shared" ref="Z519:AF519" si="166">Z518</f>
        <v>0</v>
      </c>
      <c r="AA519" s="437">
        <f t="shared" si="166"/>
        <v>0</v>
      </c>
      <c r="AB519" s="437">
        <f t="shared" si="166"/>
        <v>0</v>
      </c>
      <c r="AC519" s="437">
        <f t="shared" si="166"/>
        <v>0</v>
      </c>
      <c r="AD519" s="437">
        <f t="shared" si="166"/>
        <v>0</v>
      </c>
      <c r="AE519" s="437">
        <f t="shared" si="166"/>
        <v>0</v>
      </c>
      <c r="AF519" s="437">
        <f t="shared" si="166"/>
        <v>0</v>
      </c>
      <c r="AG519" s="437">
        <f t="shared" ref="AG519:AL519" si="167">AG518</f>
        <v>0</v>
      </c>
      <c r="AH519" s="437">
        <f t="shared" si="167"/>
        <v>0</v>
      </c>
      <c r="AI519" s="437">
        <f t="shared" si="167"/>
        <v>0</v>
      </c>
      <c r="AJ519" s="437">
        <f t="shared" si="167"/>
        <v>0</v>
      </c>
      <c r="AK519" s="437">
        <f t="shared" si="167"/>
        <v>0</v>
      </c>
      <c r="AL519" s="437">
        <f t="shared" si="167"/>
        <v>0</v>
      </c>
      <c r="AM519" s="332"/>
    </row>
    <row r="520" spans="1:39" outlineLevel="1">
      <c r="A520" s="567"/>
      <c r="B520" s="454"/>
      <c r="C520" s="317"/>
      <c r="D520" s="317"/>
      <c r="E520" s="317"/>
      <c r="F520" s="317"/>
      <c r="G520" s="317"/>
      <c r="H520" s="317"/>
      <c r="I520" s="317"/>
      <c r="J520" s="317"/>
      <c r="K520" s="317"/>
      <c r="L520" s="317"/>
      <c r="M520" s="317"/>
      <c r="N520" s="317"/>
      <c r="O520" s="317"/>
      <c r="P520" s="317"/>
      <c r="Q520" s="317"/>
      <c r="R520" s="317"/>
      <c r="S520" s="317"/>
      <c r="T520" s="317"/>
      <c r="U520" s="317"/>
      <c r="V520" s="317"/>
      <c r="W520" s="317"/>
      <c r="X520" s="317"/>
      <c r="Y520" s="438"/>
      <c r="Z520" s="451"/>
      <c r="AA520" s="451"/>
      <c r="AB520" s="451"/>
      <c r="AC520" s="451"/>
      <c r="AD520" s="451"/>
      <c r="AE520" s="451"/>
      <c r="AF520" s="451"/>
      <c r="AG520" s="451"/>
      <c r="AH520" s="451"/>
      <c r="AI520" s="451"/>
      <c r="AJ520" s="451"/>
      <c r="AK520" s="451"/>
      <c r="AL520" s="451"/>
      <c r="AM520" s="332"/>
    </row>
    <row r="521" spans="1:39" outlineLevel="1">
      <c r="A521" s="567">
        <v>35</v>
      </c>
      <c r="B521" s="454" t="s">
        <v>128</v>
      </c>
      <c r="C521" s="317" t="s">
        <v>25</v>
      </c>
      <c r="D521" s="321"/>
      <c r="E521" s="321"/>
      <c r="F521" s="321"/>
      <c r="G521" s="321"/>
      <c r="H521" s="321"/>
      <c r="I521" s="321"/>
      <c r="J521" s="321"/>
      <c r="K521" s="321"/>
      <c r="L521" s="321"/>
      <c r="M521" s="321"/>
      <c r="N521" s="321">
        <v>0</v>
      </c>
      <c r="O521" s="321"/>
      <c r="P521" s="321"/>
      <c r="Q521" s="321"/>
      <c r="R521" s="321"/>
      <c r="S521" s="321"/>
      <c r="T521" s="321"/>
      <c r="U521" s="321"/>
      <c r="V521" s="321"/>
      <c r="W521" s="321"/>
      <c r="X521" s="321"/>
      <c r="Y521" s="452"/>
      <c r="Z521" s="436"/>
      <c r="AA521" s="436"/>
      <c r="AB521" s="436"/>
      <c r="AC521" s="436"/>
      <c r="AD521" s="436"/>
      <c r="AE521" s="436"/>
      <c r="AF521" s="441"/>
      <c r="AG521" s="441"/>
      <c r="AH521" s="441"/>
      <c r="AI521" s="441"/>
      <c r="AJ521" s="441"/>
      <c r="AK521" s="441"/>
      <c r="AL521" s="441"/>
      <c r="AM521" s="322">
        <f>SUM(Y521:AL521)</f>
        <v>0</v>
      </c>
    </row>
    <row r="522" spans="1:39" outlineLevel="1">
      <c r="A522" s="567"/>
      <c r="B522" s="457" t="s">
        <v>311</v>
      </c>
      <c r="C522" s="317" t="s">
        <v>164</v>
      </c>
      <c r="D522" s="321"/>
      <c r="E522" s="321"/>
      <c r="F522" s="321"/>
      <c r="G522" s="321"/>
      <c r="H522" s="321"/>
      <c r="I522" s="321"/>
      <c r="J522" s="321"/>
      <c r="K522" s="321"/>
      <c r="L522" s="321"/>
      <c r="M522" s="321"/>
      <c r="N522" s="321">
        <f>N521</f>
        <v>0</v>
      </c>
      <c r="O522" s="321"/>
      <c r="P522" s="321"/>
      <c r="Q522" s="321"/>
      <c r="R522" s="321"/>
      <c r="S522" s="321"/>
      <c r="T522" s="321"/>
      <c r="U522" s="321"/>
      <c r="V522" s="321"/>
      <c r="W522" s="321"/>
      <c r="X522" s="321"/>
      <c r="Y522" s="437">
        <f>Y521</f>
        <v>0</v>
      </c>
      <c r="Z522" s="437">
        <f t="shared" ref="Z522:AF522" si="168">Z521</f>
        <v>0</v>
      </c>
      <c r="AA522" s="437">
        <f t="shared" si="168"/>
        <v>0</v>
      </c>
      <c r="AB522" s="437">
        <f t="shared" si="168"/>
        <v>0</v>
      </c>
      <c r="AC522" s="437">
        <f t="shared" si="168"/>
        <v>0</v>
      </c>
      <c r="AD522" s="437">
        <f t="shared" si="168"/>
        <v>0</v>
      </c>
      <c r="AE522" s="437">
        <f t="shared" si="168"/>
        <v>0</v>
      </c>
      <c r="AF522" s="437">
        <f t="shared" si="168"/>
        <v>0</v>
      </c>
      <c r="AG522" s="437">
        <f t="shared" ref="AG522:AL522" si="169">AG521</f>
        <v>0</v>
      </c>
      <c r="AH522" s="437">
        <f t="shared" si="169"/>
        <v>0</v>
      </c>
      <c r="AI522" s="437">
        <f t="shared" si="169"/>
        <v>0</v>
      </c>
      <c r="AJ522" s="437">
        <f t="shared" si="169"/>
        <v>0</v>
      </c>
      <c r="AK522" s="437">
        <f t="shared" si="169"/>
        <v>0</v>
      </c>
      <c r="AL522" s="437">
        <f t="shared" si="169"/>
        <v>0</v>
      </c>
      <c r="AM522" s="332"/>
    </row>
    <row r="523" spans="1:39" outlineLevel="1">
      <c r="A523" s="567"/>
      <c r="B523" s="457"/>
      <c r="C523" s="317"/>
      <c r="D523" s="317"/>
      <c r="E523" s="317"/>
      <c r="F523" s="317"/>
      <c r="G523" s="317"/>
      <c r="H523" s="317"/>
      <c r="I523" s="317"/>
      <c r="J523" s="317"/>
      <c r="K523" s="317"/>
      <c r="L523" s="317"/>
      <c r="M523" s="317"/>
      <c r="N523" s="317"/>
      <c r="O523" s="317"/>
      <c r="P523" s="317"/>
      <c r="Q523" s="317"/>
      <c r="R523" s="317"/>
      <c r="S523" s="317"/>
      <c r="T523" s="317"/>
      <c r="U523" s="317"/>
      <c r="V523" s="317"/>
      <c r="W523" s="317"/>
      <c r="X523" s="317"/>
      <c r="Y523" s="438"/>
      <c r="Z523" s="451"/>
      <c r="AA523" s="451"/>
      <c r="AB523" s="451"/>
      <c r="AC523" s="451"/>
      <c r="AD523" s="451"/>
      <c r="AE523" s="451"/>
      <c r="AF523" s="451"/>
      <c r="AG523" s="451"/>
      <c r="AH523" s="451"/>
      <c r="AI523" s="451"/>
      <c r="AJ523" s="451"/>
      <c r="AK523" s="451"/>
      <c r="AL523" s="451"/>
      <c r="AM523" s="332"/>
    </row>
    <row r="524" spans="1:39" ht="15.75" outlineLevel="1">
      <c r="A524" s="567"/>
      <c r="B524" s="539" t="s">
        <v>515</v>
      </c>
      <c r="C524" s="317"/>
      <c r="D524" s="317"/>
      <c r="E524" s="317"/>
      <c r="F524" s="317"/>
      <c r="G524" s="317"/>
      <c r="H524" s="317"/>
      <c r="I524" s="317"/>
      <c r="J524" s="317"/>
      <c r="K524" s="317"/>
      <c r="L524" s="317"/>
      <c r="M524" s="317"/>
      <c r="N524" s="317"/>
      <c r="O524" s="317"/>
      <c r="P524" s="317"/>
      <c r="Q524" s="317"/>
      <c r="R524" s="317"/>
      <c r="S524" s="317"/>
      <c r="T524" s="317"/>
      <c r="U524" s="317"/>
      <c r="V524" s="317"/>
      <c r="W524" s="317"/>
      <c r="X524" s="317"/>
      <c r="Y524" s="438"/>
      <c r="Z524" s="451"/>
      <c r="AA524" s="451"/>
      <c r="AB524" s="451"/>
      <c r="AC524" s="451"/>
      <c r="AD524" s="451"/>
      <c r="AE524" s="451"/>
      <c r="AF524" s="451"/>
      <c r="AG524" s="451"/>
      <c r="AH524" s="451"/>
      <c r="AI524" s="451"/>
      <c r="AJ524" s="451"/>
      <c r="AK524" s="451"/>
      <c r="AL524" s="451"/>
      <c r="AM524" s="332"/>
    </row>
    <row r="525" spans="1:39" ht="30" outlineLevel="1">
      <c r="A525" s="567">
        <v>36</v>
      </c>
      <c r="B525" s="454" t="s">
        <v>755</v>
      </c>
      <c r="C525" s="317" t="s">
        <v>25</v>
      </c>
      <c r="D525" s="321">
        <f>+'[2]2017'!$O$42</f>
        <v>787353.46149458748</v>
      </c>
      <c r="E525" s="321"/>
      <c r="F525" s="321"/>
      <c r="G525" s="321"/>
      <c r="H525" s="321"/>
      <c r="I525" s="321"/>
      <c r="J525" s="321"/>
      <c r="K525" s="321"/>
      <c r="L525" s="321"/>
      <c r="M525" s="321"/>
      <c r="N525" s="321">
        <v>12</v>
      </c>
      <c r="O525" s="321">
        <f>+'[2]2017'!$O$148</f>
        <v>59.786031392397817</v>
      </c>
      <c r="P525" s="321"/>
      <c r="Q525" s="321"/>
      <c r="R525" s="321"/>
      <c r="S525" s="321"/>
      <c r="T525" s="321"/>
      <c r="U525" s="321"/>
      <c r="V525" s="321"/>
      <c r="W525" s="321"/>
      <c r="X525" s="321"/>
      <c r="Y525" s="739">
        <f>+'[2]2017'!$AD$42</f>
        <v>1</v>
      </c>
      <c r="Z525" s="738"/>
      <c r="AA525" s="738"/>
      <c r="AB525" s="738"/>
      <c r="AC525" s="738"/>
      <c r="AD525" s="436"/>
      <c r="AE525" s="436"/>
      <c r="AF525" s="441"/>
      <c r="AG525" s="441"/>
      <c r="AH525" s="441"/>
      <c r="AI525" s="441"/>
      <c r="AJ525" s="441"/>
      <c r="AK525" s="441"/>
      <c r="AL525" s="441"/>
      <c r="AM525" s="322">
        <f>SUM(Y525:AL525)</f>
        <v>1</v>
      </c>
    </row>
    <row r="526" spans="1:39" outlineLevel="1">
      <c r="A526" s="567"/>
      <c r="B526" s="457" t="s">
        <v>311</v>
      </c>
      <c r="C526" s="317" t="s">
        <v>164</v>
      </c>
      <c r="D526" s="321"/>
      <c r="E526" s="321"/>
      <c r="F526" s="321"/>
      <c r="G526" s="321"/>
      <c r="H526" s="321"/>
      <c r="I526" s="321"/>
      <c r="J526" s="321"/>
      <c r="K526" s="321"/>
      <c r="L526" s="321"/>
      <c r="M526" s="321"/>
      <c r="N526" s="321">
        <f>N525</f>
        <v>12</v>
      </c>
      <c r="O526" s="321"/>
      <c r="P526" s="321"/>
      <c r="Q526" s="321"/>
      <c r="R526" s="321"/>
      <c r="S526" s="321"/>
      <c r="T526" s="321"/>
      <c r="U526" s="321"/>
      <c r="V526" s="321"/>
      <c r="W526" s="321"/>
      <c r="X526" s="321"/>
      <c r="Y526" s="437">
        <f>Y525</f>
        <v>1</v>
      </c>
      <c r="Z526" s="437">
        <f t="shared" ref="Z526:AF526" si="170">Z525</f>
        <v>0</v>
      </c>
      <c r="AA526" s="437">
        <f t="shared" si="170"/>
        <v>0</v>
      </c>
      <c r="AB526" s="437">
        <f t="shared" si="170"/>
        <v>0</v>
      </c>
      <c r="AC526" s="437">
        <f t="shared" si="170"/>
        <v>0</v>
      </c>
      <c r="AD526" s="437">
        <f t="shared" si="170"/>
        <v>0</v>
      </c>
      <c r="AE526" s="437">
        <f t="shared" si="170"/>
        <v>0</v>
      </c>
      <c r="AF526" s="437">
        <f t="shared" si="170"/>
        <v>0</v>
      </c>
      <c r="AG526" s="437">
        <f t="shared" ref="AG526:AL526" si="171">AG525</f>
        <v>0</v>
      </c>
      <c r="AH526" s="437">
        <f t="shared" si="171"/>
        <v>0</v>
      </c>
      <c r="AI526" s="437">
        <f t="shared" si="171"/>
        <v>0</v>
      </c>
      <c r="AJ526" s="437">
        <f t="shared" si="171"/>
        <v>0</v>
      </c>
      <c r="AK526" s="437">
        <f t="shared" si="171"/>
        <v>0</v>
      </c>
      <c r="AL526" s="437">
        <f t="shared" si="171"/>
        <v>0</v>
      </c>
      <c r="AM526" s="332"/>
    </row>
    <row r="527" spans="1:39" outlineLevel="1">
      <c r="A527" s="567"/>
      <c r="B527" s="454"/>
      <c r="C527" s="317"/>
      <c r="D527" s="317"/>
      <c r="E527" s="317"/>
      <c r="F527" s="317"/>
      <c r="G527" s="317"/>
      <c r="H527" s="317"/>
      <c r="I527" s="317"/>
      <c r="J527" s="317"/>
      <c r="K527" s="317"/>
      <c r="L527" s="317"/>
      <c r="M527" s="317"/>
      <c r="N527" s="317"/>
      <c r="O527" s="317"/>
      <c r="P527" s="317"/>
      <c r="Q527" s="317"/>
      <c r="R527" s="317"/>
      <c r="S527" s="317"/>
      <c r="T527" s="317"/>
      <c r="U527" s="317"/>
      <c r="V527" s="317"/>
      <c r="W527" s="317"/>
      <c r="X527" s="317"/>
      <c r="Y527" s="438"/>
      <c r="Z527" s="451"/>
      <c r="AA527" s="451"/>
      <c r="AB527" s="451"/>
      <c r="AC527" s="451"/>
      <c r="AD527" s="451"/>
      <c r="AE527" s="451"/>
      <c r="AF527" s="451"/>
      <c r="AG527" s="451"/>
      <c r="AH527" s="451"/>
      <c r="AI527" s="451"/>
      <c r="AJ527" s="451"/>
      <c r="AK527" s="451"/>
      <c r="AL527" s="451"/>
      <c r="AM527" s="332"/>
    </row>
    <row r="528" spans="1:39" ht="30" outlineLevel="1">
      <c r="A528" s="567">
        <v>37</v>
      </c>
      <c r="B528" s="454" t="s">
        <v>130</v>
      </c>
      <c r="C528" s="317" t="s">
        <v>25</v>
      </c>
      <c r="D528" s="321"/>
      <c r="E528" s="321"/>
      <c r="F528" s="321"/>
      <c r="G528" s="321"/>
      <c r="H528" s="321"/>
      <c r="I528" s="321"/>
      <c r="J528" s="321"/>
      <c r="K528" s="321"/>
      <c r="L528" s="321"/>
      <c r="M528" s="321"/>
      <c r="N528" s="321">
        <v>0</v>
      </c>
      <c r="O528" s="321"/>
      <c r="P528" s="321"/>
      <c r="Q528" s="321"/>
      <c r="R528" s="321"/>
      <c r="S528" s="321"/>
      <c r="T528" s="321"/>
      <c r="U528" s="321"/>
      <c r="V528" s="321"/>
      <c r="W528" s="321"/>
      <c r="X528" s="321"/>
      <c r="Y528" s="452"/>
      <c r="Z528" s="436"/>
      <c r="AA528" s="436"/>
      <c r="AB528" s="436"/>
      <c r="AC528" s="436"/>
      <c r="AD528" s="436"/>
      <c r="AE528" s="436"/>
      <c r="AF528" s="441"/>
      <c r="AG528" s="441"/>
      <c r="AH528" s="441"/>
      <c r="AI528" s="441"/>
      <c r="AJ528" s="441"/>
      <c r="AK528" s="441"/>
      <c r="AL528" s="441"/>
      <c r="AM528" s="322">
        <f>SUM(Y528:AL528)</f>
        <v>0</v>
      </c>
    </row>
    <row r="529" spans="1:39" outlineLevel="1">
      <c r="A529" s="567"/>
      <c r="B529" s="457" t="s">
        <v>311</v>
      </c>
      <c r="C529" s="317" t="s">
        <v>164</v>
      </c>
      <c r="D529" s="321"/>
      <c r="E529" s="321"/>
      <c r="F529" s="321"/>
      <c r="G529" s="321"/>
      <c r="H529" s="321"/>
      <c r="I529" s="321"/>
      <c r="J529" s="321"/>
      <c r="K529" s="321"/>
      <c r="L529" s="321"/>
      <c r="M529" s="321"/>
      <c r="N529" s="321">
        <f>N528</f>
        <v>0</v>
      </c>
      <c r="O529" s="321"/>
      <c r="P529" s="321"/>
      <c r="Q529" s="321"/>
      <c r="R529" s="321"/>
      <c r="S529" s="321"/>
      <c r="T529" s="321"/>
      <c r="U529" s="321"/>
      <c r="V529" s="321"/>
      <c r="W529" s="321"/>
      <c r="X529" s="321"/>
      <c r="Y529" s="437">
        <f>Y528</f>
        <v>0</v>
      </c>
      <c r="Z529" s="437">
        <f t="shared" ref="Z529:AF529" si="172">Z528</f>
        <v>0</v>
      </c>
      <c r="AA529" s="437">
        <f t="shared" si="172"/>
        <v>0</v>
      </c>
      <c r="AB529" s="437">
        <f t="shared" si="172"/>
        <v>0</v>
      </c>
      <c r="AC529" s="437">
        <f t="shared" si="172"/>
        <v>0</v>
      </c>
      <c r="AD529" s="437">
        <f t="shared" si="172"/>
        <v>0</v>
      </c>
      <c r="AE529" s="437">
        <f t="shared" si="172"/>
        <v>0</v>
      </c>
      <c r="AF529" s="437">
        <f t="shared" si="172"/>
        <v>0</v>
      </c>
      <c r="AG529" s="437">
        <f t="shared" ref="AG529:AL529" si="173">AG528</f>
        <v>0</v>
      </c>
      <c r="AH529" s="437">
        <f t="shared" si="173"/>
        <v>0</v>
      </c>
      <c r="AI529" s="437">
        <f t="shared" si="173"/>
        <v>0</v>
      </c>
      <c r="AJ529" s="437">
        <f t="shared" si="173"/>
        <v>0</v>
      </c>
      <c r="AK529" s="437">
        <f t="shared" si="173"/>
        <v>0</v>
      </c>
      <c r="AL529" s="437">
        <f t="shared" si="173"/>
        <v>0</v>
      </c>
      <c r="AM529" s="332"/>
    </row>
    <row r="530" spans="1:39" outlineLevel="1">
      <c r="A530" s="567"/>
      <c r="B530" s="454"/>
      <c r="C530" s="317"/>
      <c r="D530" s="317"/>
      <c r="E530" s="317"/>
      <c r="F530" s="317"/>
      <c r="G530" s="317"/>
      <c r="H530" s="317"/>
      <c r="I530" s="317"/>
      <c r="J530" s="317"/>
      <c r="K530" s="317"/>
      <c r="L530" s="317"/>
      <c r="M530" s="317"/>
      <c r="N530" s="317"/>
      <c r="O530" s="317"/>
      <c r="P530" s="317"/>
      <c r="Q530" s="317"/>
      <c r="R530" s="317"/>
      <c r="S530" s="317"/>
      <c r="T530" s="317"/>
      <c r="U530" s="317"/>
      <c r="V530" s="317"/>
      <c r="W530" s="317"/>
      <c r="X530" s="317"/>
      <c r="Y530" s="438"/>
      <c r="Z530" s="451"/>
      <c r="AA530" s="451"/>
      <c r="AB530" s="451"/>
      <c r="AC530" s="451"/>
      <c r="AD530" s="451"/>
      <c r="AE530" s="451"/>
      <c r="AF530" s="451"/>
      <c r="AG530" s="451"/>
      <c r="AH530" s="451"/>
      <c r="AI530" s="451"/>
      <c r="AJ530" s="451"/>
      <c r="AK530" s="451"/>
      <c r="AL530" s="451"/>
      <c r="AM530" s="332"/>
    </row>
    <row r="531" spans="1:39" outlineLevel="1">
      <c r="A531" s="567">
        <v>38</v>
      </c>
      <c r="B531" s="454" t="s">
        <v>131</v>
      </c>
      <c r="C531" s="317" t="s">
        <v>25</v>
      </c>
      <c r="D531" s="321"/>
      <c r="E531" s="321"/>
      <c r="F531" s="321"/>
      <c r="G531" s="321"/>
      <c r="H531" s="321"/>
      <c r="I531" s="321"/>
      <c r="J531" s="321"/>
      <c r="K531" s="321"/>
      <c r="L531" s="321"/>
      <c r="M531" s="321"/>
      <c r="N531" s="321">
        <v>0</v>
      </c>
      <c r="O531" s="321"/>
      <c r="P531" s="321"/>
      <c r="Q531" s="321"/>
      <c r="R531" s="321"/>
      <c r="S531" s="321"/>
      <c r="T531" s="321"/>
      <c r="U531" s="321"/>
      <c r="V531" s="321"/>
      <c r="W531" s="321"/>
      <c r="X531" s="321"/>
      <c r="Y531" s="452"/>
      <c r="Z531" s="436"/>
      <c r="AA531" s="436"/>
      <c r="AB531" s="436"/>
      <c r="AC531" s="436"/>
      <c r="AD531" s="436"/>
      <c r="AE531" s="436"/>
      <c r="AF531" s="441"/>
      <c r="AG531" s="441"/>
      <c r="AH531" s="441"/>
      <c r="AI531" s="441"/>
      <c r="AJ531" s="441"/>
      <c r="AK531" s="441"/>
      <c r="AL531" s="441"/>
      <c r="AM531" s="322">
        <f>SUM(Y531:AL531)</f>
        <v>0</v>
      </c>
    </row>
    <row r="532" spans="1:39" outlineLevel="1">
      <c r="A532" s="567"/>
      <c r="B532" s="457" t="s">
        <v>311</v>
      </c>
      <c r="C532" s="317" t="s">
        <v>164</v>
      </c>
      <c r="D532" s="321"/>
      <c r="E532" s="321"/>
      <c r="F532" s="321"/>
      <c r="G532" s="321"/>
      <c r="H532" s="321"/>
      <c r="I532" s="321"/>
      <c r="J532" s="321"/>
      <c r="K532" s="321"/>
      <c r="L532" s="321"/>
      <c r="M532" s="321"/>
      <c r="N532" s="321">
        <f>N531</f>
        <v>0</v>
      </c>
      <c r="O532" s="321"/>
      <c r="P532" s="321"/>
      <c r="Q532" s="321"/>
      <c r="R532" s="321"/>
      <c r="S532" s="321"/>
      <c r="T532" s="321"/>
      <c r="U532" s="321"/>
      <c r="V532" s="321"/>
      <c r="W532" s="321"/>
      <c r="X532" s="321"/>
      <c r="Y532" s="437">
        <f>Y531</f>
        <v>0</v>
      </c>
      <c r="Z532" s="437">
        <f t="shared" ref="Z532:AF532" si="174">Z531</f>
        <v>0</v>
      </c>
      <c r="AA532" s="437">
        <f t="shared" si="174"/>
        <v>0</v>
      </c>
      <c r="AB532" s="437">
        <f t="shared" si="174"/>
        <v>0</v>
      </c>
      <c r="AC532" s="437">
        <f t="shared" si="174"/>
        <v>0</v>
      </c>
      <c r="AD532" s="437">
        <f t="shared" si="174"/>
        <v>0</v>
      </c>
      <c r="AE532" s="437">
        <f t="shared" si="174"/>
        <v>0</v>
      </c>
      <c r="AF532" s="437">
        <f t="shared" si="174"/>
        <v>0</v>
      </c>
      <c r="AG532" s="437">
        <f t="shared" ref="AG532:AL532" si="175">AG531</f>
        <v>0</v>
      </c>
      <c r="AH532" s="437">
        <f t="shared" si="175"/>
        <v>0</v>
      </c>
      <c r="AI532" s="437">
        <f t="shared" si="175"/>
        <v>0</v>
      </c>
      <c r="AJ532" s="437">
        <f t="shared" si="175"/>
        <v>0</v>
      </c>
      <c r="AK532" s="437">
        <f t="shared" si="175"/>
        <v>0</v>
      </c>
      <c r="AL532" s="437">
        <f t="shared" si="175"/>
        <v>0</v>
      </c>
      <c r="AM532" s="332"/>
    </row>
    <row r="533" spans="1:39" outlineLevel="1">
      <c r="A533" s="567"/>
      <c r="B533" s="454"/>
      <c r="C533" s="317"/>
      <c r="D533" s="317"/>
      <c r="E533" s="317"/>
      <c r="F533" s="317"/>
      <c r="G533" s="317"/>
      <c r="H533" s="317"/>
      <c r="I533" s="317"/>
      <c r="J533" s="317"/>
      <c r="K533" s="317"/>
      <c r="L533" s="317"/>
      <c r="M533" s="317"/>
      <c r="N533" s="317"/>
      <c r="O533" s="317"/>
      <c r="P533" s="317"/>
      <c r="Q533" s="317"/>
      <c r="R533" s="317"/>
      <c r="S533" s="317"/>
      <c r="T533" s="317"/>
      <c r="U533" s="317"/>
      <c r="V533" s="317"/>
      <c r="W533" s="317"/>
      <c r="X533" s="317"/>
      <c r="Y533" s="438"/>
      <c r="Z533" s="451"/>
      <c r="AA533" s="451"/>
      <c r="AB533" s="451"/>
      <c r="AC533" s="451"/>
      <c r="AD533" s="451"/>
      <c r="AE533" s="451"/>
      <c r="AF533" s="451"/>
      <c r="AG533" s="451"/>
      <c r="AH533" s="451"/>
      <c r="AI533" s="451"/>
      <c r="AJ533" s="451"/>
      <c r="AK533" s="451"/>
      <c r="AL533" s="451"/>
      <c r="AM533" s="332"/>
    </row>
    <row r="534" spans="1:39" ht="30" outlineLevel="1">
      <c r="A534" s="567">
        <v>39</v>
      </c>
      <c r="B534" s="454" t="s">
        <v>132</v>
      </c>
      <c r="C534" s="317" t="s">
        <v>25</v>
      </c>
      <c r="D534" s="321"/>
      <c r="E534" s="321"/>
      <c r="F534" s="321"/>
      <c r="G534" s="321"/>
      <c r="H534" s="321"/>
      <c r="I534" s="321"/>
      <c r="J534" s="321"/>
      <c r="K534" s="321"/>
      <c r="L534" s="321"/>
      <c r="M534" s="321"/>
      <c r="N534" s="321">
        <v>0</v>
      </c>
      <c r="O534" s="321"/>
      <c r="P534" s="321"/>
      <c r="Q534" s="321"/>
      <c r="R534" s="321"/>
      <c r="S534" s="321"/>
      <c r="T534" s="321"/>
      <c r="U534" s="321"/>
      <c r="V534" s="321"/>
      <c r="W534" s="321"/>
      <c r="X534" s="321"/>
      <c r="Y534" s="452"/>
      <c r="Z534" s="436"/>
      <c r="AA534" s="436"/>
      <c r="AB534" s="436"/>
      <c r="AC534" s="436"/>
      <c r="AD534" s="436"/>
      <c r="AE534" s="436"/>
      <c r="AF534" s="441"/>
      <c r="AG534" s="441"/>
      <c r="AH534" s="441"/>
      <c r="AI534" s="441"/>
      <c r="AJ534" s="441"/>
      <c r="AK534" s="441"/>
      <c r="AL534" s="441"/>
      <c r="AM534" s="322">
        <f>SUM(Y534:AL534)</f>
        <v>0</v>
      </c>
    </row>
    <row r="535" spans="1:39" outlineLevel="1">
      <c r="A535" s="567"/>
      <c r="B535" s="457" t="s">
        <v>311</v>
      </c>
      <c r="C535" s="317" t="s">
        <v>164</v>
      </c>
      <c r="D535" s="321"/>
      <c r="E535" s="321"/>
      <c r="F535" s="321"/>
      <c r="G535" s="321"/>
      <c r="H535" s="321"/>
      <c r="I535" s="321"/>
      <c r="J535" s="321"/>
      <c r="K535" s="321"/>
      <c r="L535" s="321"/>
      <c r="M535" s="321"/>
      <c r="N535" s="321">
        <f>N534</f>
        <v>0</v>
      </c>
      <c r="O535" s="321"/>
      <c r="P535" s="321"/>
      <c r="Q535" s="321"/>
      <c r="R535" s="321"/>
      <c r="S535" s="321"/>
      <c r="T535" s="321"/>
      <c r="U535" s="321"/>
      <c r="V535" s="321"/>
      <c r="W535" s="321"/>
      <c r="X535" s="321"/>
      <c r="Y535" s="437">
        <f>Y534</f>
        <v>0</v>
      </c>
      <c r="Z535" s="437">
        <f t="shared" ref="Z535:AF535" si="176">Z534</f>
        <v>0</v>
      </c>
      <c r="AA535" s="437">
        <f t="shared" si="176"/>
        <v>0</v>
      </c>
      <c r="AB535" s="437">
        <f t="shared" si="176"/>
        <v>0</v>
      </c>
      <c r="AC535" s="437">
        <f t="shared" si="176"/>
        <v>0</v>
      </c>
      <c r="AD535" s="437">
        <f t="shared" si="176"/>
        <v>0</v>
      </c>
      <c r="AE535" s="437">
        <f t="shared" si="176"/>
        <v>0</v>
      </c>
      <c r="AF535" s="437">
        <f t="shared" si="176"/>
        <v>0</v>
      </c>
      <c r="AG535" s="437">
        <f t="shared" ref="AG535:AL535" si="177">AG534</f>
        <v>0</v>
      </c>
      <c r="AH535" s="437">
        <f t="shared" si="177"/>
        <v>0</v>
      </c>
      <c r="AI535" s="437">
        <f t="shared" si="177"/>
        <v>0</v>
      </c>
      <c r="AJ535" s="437">
        <f t="shared" si="177"/>
        <v>0</v>
      </c>
      <c r="AK535" s="437">
        <f t="shared" si="177"/>
        <v>0</v>
      </c>
      <c r="AL535" s="437">
        <f t="shared" si="177"/>
        <v>0</v>
      </c>
      <c r="AM535" s="332"/>
    </row>
    <row r="536" spans="1:39" outlineLevel="1">
      <c r="A536" s="567"/>
      <c r="B536" s="454"/>
      <c r="C536" s="317"/>
      <c r="D536" s="317"/>
      <c r="E536" s="317"/>
      <c r="F536" s="317"/>
      <c r="G536" s="317"/>
      <c r="H536" s="317"/>
      <c r="I536" s="317"/>
      <c r="J536" s="317"/>
      <c r="K536" s="317"/>
      <c r="L536" s="317"/>
      <c r="M536" s="317"/>
      <c r="N536" s="317"/>
      <c r="O536" s="317"/>
      <c r="P536" s="317"/>
      <c r="Q536" s="317"/>
      <c r="R536" s="317"/>
      <c r="S536" s="317"/>
      <c r="T536" s="317"/>
      <c r="U536" s="317"/>
      <c r="V536" s="317"/>
      <c r="W536" s="317"/>
      <c r="X536" s="317"/>
      <c r="Y536" s="438"/>
      <c r="Z536" s="451"/>
      <c r="AA536" s="451"/>
      <c r="AB536" s="451"/>
      <c r="AC536" s="451"/>
      <c r="AD536" s="451"/>
      <c r="AE536" s="451"/>
      <c r="AF536" s="451"/>
      <c r="AG536" s="451"/>
      <c r="AH536" s="451"/>
      <c r="AI536" s="451"/>
      <c r="AJ536" s="451"/>
      <c r="AK536" s="451"/>
      <c r="AL536" s="451"/>
      <c r="AM536" s="332"/>
    </row>
    <row r="537" spans="1:39" ht="30" outlineLevel="1">
      <c r="A537" s="567">
        <v>40</v>
      </c>
      <c r="B537" s="454" t="s">
        <v>133</v>
      </c>
      <c r="C537" s="317" t="s">
        <v>25</v>
      </c>
      <c r="D537" s="321"/>
      <c r="E537" s="321"/>
      <c r="F537" s="321"/>
      <c r="G537" s="321"/>
      <c r="H537" s="321"/>
      <c r="I537" s="321"/>
      <c r="J537" s="321"/>
      <c r="K537" s="321"/>
      <c r="L537" s="321"/>
      <c r="M537" s="321"/>
      <c r="N537" s="321">
        <v>0</v>
      </c>
      <c r="O537" s="321"/>
      <c r="P537" s="321"/>
      <c r="Q537" s="321"/>
      <c r="R537" s="321"/>
      <c r="S537" s="321"/>
      <c r="T537" s="321"/>
      <c r="U537" s="321"/>
      <c r="V537" s="321"/>
      <c r="W537" s="321"/>
      <c r="X537" s="321"/>
      <c r="Y537" s="452"/>
      <c r="Z537" s="436"/>
      <c r="AA537" s="436"/>
      <c r="AB537" s="436"/>
      <c r="AC537" s="436"/>
      <c r="AD537" s="436"/>
      <c r="AE537" s="436"/>
      <c r="AF537" s="441"/>
      <c r="AG537" s="441"/>
      <c r="AH537" s="441"/>
      <c r="AI537" s="441"/>
      <c r="AJ537" s="441"/>
      <c r="AK537" s="441"/>
      <c r="AL537" s="441"/>
      <c r="AM537" s="322">
        <f>SUM(Y537:AL537)</f>
        <v>0</v>
      </c>
    </row>
    <row r="538" spans="1:39" outlineLevel="1">
      <c r="A538" s="567"/>
      <c r="B538" s="457" t="s">
        <v>311</v>
      </c>
      <c r="C538" s="317" t="s">
        <v>164</v>
      </c>
      <c r="D538" s="321"/>
      <c r="E538" s="321"/>
      <c r="F538" s="321"/>
      <c r="G538" s="321"/>
      <c r="H538" s="321"/>
      <c r="I538" s="321"/>
      <c r="J538" s="321"/>
      <c r="K538" s="321"/>
      <c r="L538" s="321"/>
      <c r="M538" s="321"/>
      <c r="N538" s="321">
        <f>N537</f>
        <v>0</v>
      </c>
      <c r="O538" s="321"/>
      <c r="P538" s="321"/>
      <c r="Q538" s="321"/>
      <c r="R538" s="321"/>
      <c r="S538" s="321"/>
      <c r="T538" s="321"/>
      <c r="U538" s="321"/>
      <c r="V538" s="321"/>
      <c r="W538" s="321"/>
      <c r="X538" s="321"/>
      <c r="Y538" s="437">
        <f>Y537</f>
        <v>0</v>
      </c>
      <c r="Z538" s="437">
        <f t="shared" ref="Z538:AF538" si="178">Z537</f>
        <v>0</v>
      </c>
      <c r="AA538" s="437">
        <f t="shared" si="178"/>
        <v>0</v>
      </c>
      <c r="AB538" s="437">
        <f t="shared" si="178"/>
        <v>0</v>
      </c>
      <c r="AC538" s="437">
        <f t="shared" si="178"/>
        <v>0</v>
      </c>
      <c r="AD538" s="437">
        <f t="shared" si="178"/>
        <v>0</v>
      </c>
      <c r="AE538" s="437">
        <f t="shared" si="178"/>
        <v>0</v>
      </c>
      <c r="AF538" s="437">
        <f t="shared" si="178"/>
        <v>0</v>
      </c>
      <c r="AG538" s="437">
        <f t="shared" ref="AG538:AL538" si="179">AG537</f>
        <v>0</v>
      </c>
      <c r="AH538" s="437">
        <f t="shared" si="179"/>
        <v>0</v>
      </c>
      <c r="AI538" s="437">
        <f t="shared" si="179"/>
        <v>0</v>
      </c>
      <c r="AJ538" s="437">
        <f t="shared" si="179"/>
        <v>0</v>
      </c>
      <c r="AK538" s="437">
        <f t="shared" si="179"/>
        <v>0</v>
      </c>
      <c r="AL538" s="437">
        <f t="shared" si="179"/>
        <v>0</v>
      </c>
      <c r="AM538" s="332"/>
    </row>
    <row r="539" spans="1:39" outlineLevel="1">
      <c r="A539" s="567"/>
      <c r="B539" s="454"/>
      <c r="C539" s="317"/>
      <c r="D539" s="317"/>
      <c r="E539" s="317"/>
      <c r="F539" s="317"/>
      <c r="G539" s="317"/>
      <c r="H539" s="317"/>
      <c r="I539" s="317"/>
      <c r="J539" s="317"/>
      <c r="K539" s="317"/>
      <c r="L539" s="317"/>
      <c r="M539" s="317"/>
      <c r="N539" s="317"/>
      <c r="O539" s="317"/>
      <c r="P539" s="317"/>
      <c r="Q539" s="317"/>
      <c r="R539" s="317"/>
      <c r="S539" s="317"/>
      <c r="T539" s="317"/>
      <c r="U539" s="317"/>
      <c r="V539" s="317"/>
      <c r="W539" s="317"/>
      <c r="X539" s="317"/>
      <c r="Y539" s="438"/>
      <c r="Z539" s="451"/>
      <c r="AA539" s="451"/>
      <c r="AB539" s="451"/>
      <c r="AC539" s="451"/>
      <c r="AD539" s="451"/>
      <c r="AE539" s="451"/>
      <c r="AF539" s="451"/>
      <c r="AG539" s="451"/>
      <c r="AH539" s="451"/>
      <c r="AI539" s="451"/>
      <c r="AJ539" s="451"/>
      <c r="AK539" s="451"/>
      <c r="AL539" s="451"/>
      <c r="AM539" s="332"/>
    </row>
    <row r="540" spans="1:39" ht="45" outlineLevel="1">
      <c r="A540" s="567">
        <v>41</v>
      </c>
      <c r="B540" s="454" t="s">
        <v>134</v>
      </c>
      <c r="C540" s="317" t="s">
        <v>25</v>
      </c>
      <c r="D540" s="321"/>
      <c r="E540" s="321"/>
      <c r="F540" s="321"/>
      <c r="G540" s="321"/>
      <c r="H540" s="321"/>
      <c r="I540" s="321"/>
      <c r="J540" s="321"/>
      <c r="K540" s="321"/>
      <c r="L540" s="321"/>
      <c r="M540" s="321"/>
      <c r="N540" s="321">
        <v>0</v>
      </c>
      <c r="O540" s="321"/>
      <c r="P540" s="321"/>
      <c r="Q540" s="321"/>
      <c r="R540" s="321"/>
      <c r="S540" s="321"/>
      <c r="T540" s="321"/>
      <c r="U540" s="321"/>
      <c r="V540" s="321"/>
      <c r="W540" s="321"/>
      <c r="X540" s="321"/>
      <c r="Y540" s="452"/>
      <c r="Z540" s="436"/>
      <c r="AA540" s="436"/>
      <c r="AB540" s="436"/>
      <c r="AC540" s="436"/>
      <c r="AD540" s="436"/>
      <c r="AE540" s="436"/>
      <c r="AF540" s="441"/>
      <c r="AG540" s="441"/>
      <c r="AH540" s="441"/>
      <c r="AI540" s="441"/>
      <c r="AJ540" s="441"/>
      <c r="AK540" s="441"/>
      <c r="AL540" s="441"/>
      <c r="AM540" s="322">
        <f>SUM(Y540:AL540)</f>
        <v>0</v>
      </c>
    </row>
    <row r="541" spans="1:39" outlineLevel="1">
      <c r="A541" s="567"/>
      <c r="B541" s="457" t="s">
        <v>311</v>
      </c>
      <c r="C541" s="317" t="s">
        <v>164</v>
      </c>
      <c r="D541" s="321"/>
      <c r="E541" s="321"/>
      <c r="F541" s="321"/>
      <c r="G541" s="321"/>
      <c r="H541" s="321"/>
      <c r="I541" s="321"/>
      <c r="J541" s="321"/>
      <c r="K541" s="321"/>
      <c r="L541" s="321"/>
      <c r="M541" s="321"/>
      <c r="N541" s="321">
        <f>N540</f>
        <v>0</v>
      </c>
      <c r="O541" s="321"/>
      <c r="P541" s="321"/>
      <c r="Q541" s="321"/>
      <c r="R541" s="321"/>
      <c r="S541" s="321"/>
      <c r="T541" s="321"/>
      <c r="U541" s="321"/>
      <c r="V541" s="321"/>
      <c r="W541" s="321"/>
      <c r="X541" s="321"/>
      <c r="Y541" s="437">
        <f>Y540</f>
        <v>0</v>
      </c>
      <c r="Z541" s="437">
        <f t="shared" ref="Z541:AF541" si="180">Z540</f>
        <v>0</v>
      </c>
      <c r="AA541" s="437">
        <f t="shared" si="180"/>
        <v>0</v>
      </c>
      <c r="AB541" s="437">
        <f t="shared" si="180"/>
        <v>0</v>
      </c>
      <c r="AC541" s="437">
        <f t="shared" si="180"/>
        <v>0</v>
      </c>
      <c r="AD541" s="437">
        <f t="shared" si="180"/>
        <v>0</v>
      </c>
      <c r="AE541" s="437">
        <f t="shared" si="180"/>
        <v>0</v>
      </c>
      <c r="AF541" s="437">
        <f t="shared" si="180"/>
        <v>0</v>
      </c>
      <c r="AG541" s="437">
        <f t="shared" ref="AG541:AL541" si="181">AG540</f>
        <v>0</v>
      </c>
      <c r="AH541" s="437">
        <f t="shared" si="181"/>
        <v>0</v>
      </c>
      <c r="AI541" s="437">
        <f t="shared" si="181"/>
        <v>0</v>
      </c>
      <c r="AJ541" s="437">
        <f t="shared" si="181"/>
        <v>0</v>
      </c>
      <c r="AK541" s="437">
        <f t="shared" si="181"/>
        <v>0</v>
      </c>
      <c r="AL541" s="437">
        <f t="shared" si="181"/>
        <v>0</v>
      </c>
      <c r="AM541" s="332"/>
    </row>
    <row r="542" spans="1:39" outlineLevel="1">
      <c r="A542" s="567"/>
      <c r="B542" s="454"/>
      <c r="C542" s="317"/>
      <c r="D542" s="317"/>
      <c r="E542" s="317"/>
      <c r="F542" s="317"/>
      <c r="G542" s="317"/>
      <c r="H542" s="317"/>
      <c r="I542" s="317"/>
      <c r="J542" s="317"/>
      <c r="K542" s="317"/>
      <c r="L542" s="317"/>
      <c r="M542" s="317"/>
      <c r="N542" s="317"/>
      <c r="O542" s="317"/>
      <c r="P542" s="317"/>
      <c r="Q542" s="317"/>
      <c r="R542" s="317"/>
      <c r="S542" s="317"/>
      <c r="T542" s="317"/>
      <c r="U542" s="317"/>
      <c r="V542" s="317"/>
      <c r="W542" s="317"/>
      <c r="X542" s="317"/>
      <c r="Y542" s="438"/>
      <c r="Z542" s="451"/>
      <c r="AA542" s="451"/>
      <c r="AB542" s="451"/>
      <c r="AC542" s="451"/>
      <c r="AD542" s="451"/>
      <c r="AE542" s="451"/>
      <c r="AF542" s="451"/>
      <c r="AG542" s="451"/>
      <c r="AH542" s="451"/>
      <c r="AI542" s="451"/>
      <c r="AJ542" s="451"/>
      <c r="AK542" s="451"/>
      <c r="AL542" s="451"/>
      <c r="AM542" s="332"/>
    </row>
    <row r="543" spans="1:39" ht="45" outlineLevel="1">
      <c r="A543" s="567">
        <v>42</v>
      </c>
      <c r="B543" s="454" t="s">
        <v>135</v>
      </c>
      <c r="C543" s="317" t="s">
        <v>25</v>
      </c>
      <c r="D543" s="321"/>
      <c r="E543" s="321"/>
      <c r="F543" s="321"/>
      <c r="G543" s="321"/>
      <c r="H543" s="321"/>
      <c r="I543" s="321"/>
      <c r="J543" s="321"/>
      <c r="K543" s="321"/>
      <c r="L543" s="321"/>
      <c r="M543" s="321"/>
      <c r="N543" s="317"/>
      <c r="O543" s="321"/>
      <c r="P543" s="321"/>
      <c r="Q543" s="321"/>
      <c r="R543" s="321"/>
      <c r="S543" s="321"/>
      <c r="T543" s="321"/>
      <c r="U543" s="321"/>
      <c r="V543" s="321"/>
      <c r="W543" s="321"/>
      <c r="X543" s="321"/>
      <c r="Y543" s="452"/>
      <c r="Z543" s="436"/>
      <c r="AA543" s="436"/>
      <c r="AB543" s="436"/>
      <c r="AC543" s="436"/>
      <c r="AD543" s="436"/>
      <c r="AE543" s="436"/>
      <c r="AF543" s="441"/>
      <c r="AG543" s="441"/>
      <c r="AH543" s="441"/>
      <c r="AI543" s="441"/>
      <c r="AJ543" s="441"/>
      <c r="AK543" s="441"/>
      <c r="AL543" s="441"/>
      <c r="AM543" s="322">
        <f>SUM(Y543:AL543)</f>
        <v>0</v>
      </c>
    </row>
    <row r="544" spans="1:39" outlineLevel="1">
      <c r="A544" s="567"/>
      <c r="B544" s="457" t="s">
        <v>311</v>
      </c>
      <c r="C544" s="317" t="s">
        <v>164</v>
      </c>
      <c r="D544" s="321"/>
      <c r="E544" s="321"/>
      <c r="F544" s="321"/>
      <c r="G544" s="321"/>
      <c r="H544" s="321"/>
      <c r="I544" s="321"/>
      <c r="J544" s="321"/>
      <c r="K544" s="321"/>
      <c r="L544" s="321"/>
      <c r="M544" s="321"/>
      <c r="N544" s="494"/>
      <c r="O544" s="321"/>
      <c r="P544" s="321"/>
      <c r="Q544" s="321"/>
      <c r="R544" s="321"/>
      <c r="S544" s="321"/>
      <c r="T544" s="321"/>
      <c r="U544" s="321"/>
      <c r="V544" s="321"/>
      <c r="W544" s="321"/>
      <c r="X544" s="321"/>
      <c r="Y544" s="437">
        <f>Y543</f>
        <v>0</v>
      </c>
      <c r="Z544" s="437">
        <f t="shared" ref="Z544:AF544" si="182">Z543</f>
        <v>0</v>
      </c>
      <c r="AA544" s="437">
        <f t="shared" si="182"/>
        <v>0</v>
      </c>
      <c r="AB544" s="437">
        <f t="shared" si="182"/>
        <v>0</v>
      </c>
      <c r="AC544" s="437">
        <f t="shared" si="182"/>
        <v>0</v>
      </c>
      <c r="AD544" s="437">
        <f t="shared" si="182"/>
        <v>0</v>
      </c>
      <c r="AE544" s="437">
        <f t="shared" si="182"/>
        <v>0</v>
      </c>
      <c r="AF544" s="437">
        <f t="shared" si="182"/>
        <v>0</v>
      </c>
      <c r="AG544" s="437">
        <f t="shared" ref="AG544:AL544" si="183">AG543</f>
        <v>0</v>
      </c>
      <c r="AH544" s="437">
        <f t="shared" si="183"/>
        <v>0</v>
      </c>
      <c r="AI544" s="437">
        <f t="shared" si="183"/>
        <v>0</v>
      </c>
      <c r="AJ544" s="437">
        <f t="shared" si="183"/>
        <v>0</v>
      </c>
      <c r="AK544" s="437">
        <f t="shared" si="183"/>
        <v>0</v>
      </c>
      <c r="AL544" s="437">
        <f t="shared" si="183"/>
        <v>0</v>
      </c>
      <c r="AM544" s="332"/>
    </row>
    <row r="545" spans="1:39" outlineLevel="1">
      <c r="A545" s="567"/>
      <c r="B545" s="454"/>
      <c r="C545" s="317"/>
      <c r="D545" s="317"/>
      <c r="E545" s="317"/>
      <c r="F545" s="317"/>
      <c r="G545" s="317"/>
      <c r="H545" s="317"/>
      <c r="I545" s="317"/>
      <c r="J545" s="317"/>
      <c r="K545" s="317"/>
      <c r="L545" s="317"/>
      <c r="M545" s="317"/>
      <c r="N545" s="317"/>
      <c r="O545" s="317"/>
      <c r="P545" s="317"/>
      <c r="Q545" s="317"/>
      <c r="R545" s="317"/>
      <c r="S545" s="317"/>
      <c r="T545" s="317"/>
      <c r="U545" s="317"/>
      <c r="V545" s="317"/>
      <c r="W545" s="317"/>
      <c r="X545" s="317"/>
      <c r="Y545" s="438"/>
      <c r="Z545" s="451"/>
      <c r="AA545" s="451"/>
      <c r="AB545" s="451"/>
      <c r="AC545" s="451"/>
      <c r="AD545" s="451"/>
      <c r="AE545" s="451"/>
      <c r="AF545" s="451"/>
      <c r="AG545" s="451"/>
      <c r="AH545" s="451"/>
      <c r="AI545" s="451"/>
      <c r="AJ545" s="451"/>
      <c r="AK545" s="451"/>
      <c r="AL545" s="451"/>
      <c r="AM545" s="332"/>
    </row>
    <row r="546" spans="1:39" ht="30" outlineLevel="1">
      <c r="A546" s="567">
        <v>43</v>
      </c>
      <c r="B546" s="454" t="s">
        <v>136</v>
      </c>
      <c r="C546" s="317" t="s">
        <v>25</v>
      </c>
      <c r="D546" s="321"/>
      <c r="E546" s="321"/>
      <c r="F546" s="321"/>
      <c r="G546" s="321"/>
      <c r="H546" s="321"/>
      <c r="I546" s="321"/>
      <c r="J546" s="321"/>
      <c r="K546" s="321"/>
      <c r="L546" s="321"/>
      <c r="M546" s="321"/>
      <c r="N546" s="321">
        <v>0</v>
      </c>
      <c r="O546" s="321"/>
      <c r="P546" s="321"/>
      <c r="Q546" s="321"/>
      <c r="R546" s="321"/>
      <c r="S546" s="321"/>
      <c r="T546" s="321"/>
      <c r="U546" s="321"/>
      <c r="V546" s="321"/>
      <c r="W546" s="321"/>
      <c r="X546" s="321"/>
      <c r="Y546" s="452"/>
      <c r="Z546" s="436"/>
      <c r="AA546" s="436"/>
      <c r="AB546" s="436"/>
      <c r="AC546" s="436"/>
      <c r="AD546" s="436"/>
      <c r="AE546" s="436"/>
      <c r="AF546" s="441"/>
      <c r="AG546" s="441"/>
      <c r="AH546" s="441"/>
      <c r="AI546" s="441"/>
      <c r="AJ546" s="441"/>
      <c r="AK546" s="441"/>
      <c r="AL546" s="441"/>
      <c r="AM546" s="322">
        <f>SUM(Y546:AL546)</f>
        <v>0</v>
      </c>
    </row>
    <row r="547" spans="1:39" outlineLevel="1">
      <c r="A547" s="567"/>
      <c r="B547" s="457" t="s">
        <v>311</v>
      </c>
      <c r="C547" s="317" t="s">
        <v>164</v>
      </c>
      <c r="D547" s="321"/>
      <c r="E547" s="321"/>
      <c r="F547" s="321"/>
      <c r="G547" s="321"/>
      <c r="H547" s="321"/>
      <c r="I547" s="321"/>
      <c r="J547" s="321"/>
      <c r="K547" s="321"/>
      <c r="L547" s="321"/>
      <c r="M547" s="321"/>
      <c r="N547" s="321">
        <f>N546</f>
        <v>0</v>
      </c>
      <c r="O547" s="321"/>
      <c r="P547" s="321"/>
      <c r="Q547" s="321"/>
      <c r="R547" s="321"/>
      <c r="S547" s="321"/>
      <c r="T547" s="321"/>
      <c r="U547" s="321"/>
      <c r="V547" s="321"/>
      <c r="W547" s="321"/>
      <c r="X547" s="321"/>
      <c r="Y547" s="437">
        <f>Y546</f>
        <v>0</v>
      </c>
      <c r="Z547" s="437">
        <f t="shared" ref="Z547:AF547" si="184">Z546</f>
        <v>0</v>
      </c>
      <c r="AA547" s="437">
        <f t="shared" si="184"/>
        <v>0</v>
      </c>
      <c r="AB547" s="437">
        <f t="shared" si="184"/>
        <v>0</v>
      </c>
      <c r="AC547" s="437">
        <f t="shared" si="184"/>
        <v>0</v>
      </c>
      <c r="AD547" s="437">
        <f t="shared" si="184"/>
        <v>0</v>
      </c>
      <c r="AE547" s="437">
        <f t="shared" si="184"/>
        <v>0</v>
      </c>
      <c r="AF547" s="437">
        <f t="shared" si="184"/>
        <v>0</v>
      </c>
      <c r="AG547" s="437">
        <f t="shared" ref="AG547:AL547" si="185">AG546</f>
        <v>0</v>
      </c>
      <c r="AH547" s="437">
        <f t="shared" si="185"/>
        <v>0</v>
      </c>
      <c r="AI547" s="437">
        <f t="shared" si="185"/>
        <v>0</v>
      </c>
      <c r="AJ547" s="437">
        <f t="shared" si="185"/>
        <v>0</v>
      </c>
      <c r="AK547" s="437">
        <f t="shared" si="185"/>
        <v>0</v>
      </c>
      <c r="AL547" s="437">
        <f t="shared" si="185"/>
        <v>0</v>
      </c>
      <c r="AM547" s="332"/>
    </row>
    <row r="548" spans="1:39" outlineLevel="1">
      <c r="A548" s="567"/>
      <c r="B548" s="454"/>
      <c r="C548" s="317"/>
      <c r="D548" s="317"/>
      <c r="E548" s="317"/>
      <c r="F548" s="317"/>
      <c r="G548" s="317"/>
      <c r="H548" s="317"/>
      <c r="I548" s="317"/>
      <c r="J548" s="317"/>
      <c r="K548" s="317"/>
      <c r="L548" s="317"/>
      <c r="M548" s="317"/>
      <c r="N548" s="317"/>
      <c r="O548" s="317"/>
      <c r="P548" s="317"/>
      <c r="Q548" s="317"/>
      <c r="R548" s="317"/>
      <c r="S548" s="317"/>
      <c r="T548" s="317"/>
      <c r="U548" s="317"/>
      <c r="V548" s="317"/>
      <c r="W548" s="317"/>
      <c r="X548" s="317"/>
      <c r="Y548" s="438"/>
      <c r="Z548" s="451"/>
      <c r="AA548" s="451"/>
      <c r="AB548" s="451"/>
      <c r="AC548" s="451"/>
      <c r="AD548" s="451"/>
      <c r="AE548" s="451"/>
      <c r="AF548" s="451"/>
      <c r="AG548" s="451"/>
      <c r="AH548" s="451"/>
      <c r="AI548" s="451"/>
      <c r="AJ548" s="451"/>
      <c r="AK548" s="451"/>
      <c r="AL548" s="451"/>
      <c r="AM548" s="332"/>
    </row>
    <row r="549" spans="1:39" ht="45" outlineLevel="1">
      <c r="A549" s="567">
        <v>44</v>
      </c>
      <c r="B549" s="454" t="s">
        <v>137</v>
      </c>
      <c r="C549" s="317" t="s">
        <v>25</v>
      </c>
      <c r="D549" s="321"/>
      <c r="E549" s="321"/>
      <c r="F549" s="321"/>
      <c r="G549" s="321"/>
      <c r="H549" s="321"/>
      <c r="I549" s="321"/>
      <c r="J549" s="321"/>
      <c r="K549" s="321"/>
      <c r="L549" s="321"/>
      <c r="M549" s="321"/>
      <c r="N549" s="321">
        <v>0</v>
      </c>
      <c r="O549" s="321"/>
      <c r="P549" s="321"/>
      <c r="Q549" s="321"/>
      <c r="R549" s="321"/>
      <c r="S549" s="321"/>
      <c r="T549" s="321"/>
      <c r="U549" s="321"/>
      <c r="V549" s="321"/>
      <c r="W549" s="321"/>
      <c r="X549" s="321"/>
      <c r="Y549" s="452"/>
      <c r="Z549" s="436"/>
      <c r="AA549" s="436"/>
      <c r="AB549" s="436"/>
      <c r="AC549" s="436"/>
      <c r="AD549" s="436"/>
      <c r="AE549" s="436"/>
      <c r="AF549" s="441"/>
      <c r="AG549" s="441"/>
      <c r="AH549" s="441"/>
      <c r="AI549" s="441"/>
      <c r="AJ549" s="441"/>
      <c r="AK549" s="441"/>
      <c r="AL549" s="441"/>
      <c r="AM549" s="322">
        <f>SUM(Y549:AL549)</f>
        <v>0</v>
      </c>
    </row>
    <row r="550" spans="1:39" outlineLevel="1">
      <c r="A550" s="567"/>
      <c r="B550" s="457" t="s">
        <v>311</v>
      </c>
      <c r="C550" s="317" t="s">
        <v>164</v>
      </c>
      <c r="D550" s="321"/>
      <c r="E550" s="321"/>
      <c r="F550" s="321"/>
      <c r="G550" s="321"/>
      <c r="H550" s="321"/>
      <c r="I550" s="321"/>
      <c r="J550" s="321"/>
      <c r="K550" s="321"/>
      <c r="L550" s="321"/>
      <c r="M550" s="321"/>
      <c r="N550" s="321">
        <f>N549</f>
        <v>0</v>
      </c>
      <c r="O550" s="321"/>
      <c r="P550" s="321"/>
      <c r="Q550" s="321"/>
      <c r="R550" s="321"/>
      <c r="S550" s="321"/>
      <c r="T550" s="321"/>
      <c r="U550" s="321"/>
      <c r="V550" s="321"/>
      <c r="W550" s="321"/>
      <c r="X550" s="321"/>
      <c r="Y550" s="437">
        <f>Y549</f>
        <v>0</v>
      </c>
      <c r="Z550" s="437">
        <f t="shared" ref="Z550:AF550" si="186">Z549</f>
        <v>0</v>
      </c>
      <c r="AA550" s="437">
        <f t="shared" si="186"/>
        <v>0</v>
      </c>
      <c r="AB550" s="437">
        <f t="shared" si="186"/>
        <v>0</v>
      </c>
      <c r="AC550" s="437">
        <f t="shared" si="186"/>
        <v>0</v>
      </c>
      <c r="AD550" s="437">
        <f t="shared" si="186"/>
        <v>0</v>
      </c>
      <c r="AE550" s="437">
        <f t="shared" si="186"/>
        <v>0</v>
      </c>
      <c r="AF550" s="437">
        <f t="shared" si="186"/>
        <v>0</v>
      </c>
      <c r="AG550" s="437">
        <f t="shared" ref="AG550:AL550" si="187">AG549</f>
        <v>0</v>
      </c>
      <c r="AH550" s="437">
        <f t="shared" si="187"/>
        <v>0</v>
      </c>
      <c r="AI550" s="437">
        <f t="shared" si="187"/>
        <v>0</v>
      </c>
      <c r="AJ550" s="437">
        <f t="shared" si="187"/>
        <v>0</v>
      </c>
      <c r="AK550" s="437">
        <f t="shared" si="187"/>
        <v>0</v>
      </c>
      <c r="AL550" s="437">
        <f t="shared" si="187"/>
        <v>0</v>
      </c>
      <c r="AM550" s="332"/>
    </row>
    <row r="551" spans="1:39" outlineLevel="1">
      <c r="A551" s="567"/>
      <c r="B551" s="454"/>
      <c r="C551" s="317"/>
      <c r="D551" s="317"/>
      <c r="E551" s="317"/>
      <c r="F551" s="317"/>
      <c r="G551" s="317"/>
      <c r="H551" s="317"/>
      <c r="I551" s="317"/>
      <c r="J551" s="317"/>
      <c r="K551" s="317"/>
      <c r="L551" s="317"/>
      <c r="M551" s="317"/>
      <c r="N551" s="317"/>
      <c r="O551" s="317"/>
      <c r="P551" s="317"/>
      <c r="Q551" s="317"/>
      <c r="R551" s="317"/>
      <c r="S551" s="317"/>
      <c r="T551" s="317"/>
      <c r="U551" s="317"/>
      <c r="V551" s="317"/>
      <c r="W551" s="317"/>
      <c r="X551" s="317"/>
      <c r="Y551" s="438"/>
      <c r="Z551" s="451"/>
      <c r="AA551" s="451"/>
      <c r="AB551" s="451"/>
      <c r="AC551" s="451"/>
      <c r="AD551" s="451"/>
      <c r="AE551" s="451"/>
      <c r="AF551" s="451"/>
      <c r="AG551" s="451"/>
      <c r="AH551" s="451"/>
      <c r="AI551" s="451"/>
      <c r="AJ551" s="451"/>
      <c r="AK551" s="451"/>
      <c r="AL551" s="451"/>
      <c r="AM551" s="332"/>
    </row>
    <row r="552" spans="1:39" ht="30" outlineLevel="1">
      <c r="A552" s="567">
        <v>45</v>
      </c>
      <c r="B552" s="454" t="s">
        <v>138</v>
      </c>
      <c r="C552" s="317" t="s">
        <v>25</v>
      </c>
      <c r="D552" s="321"/>
      <c r="E552" s="321"/>
      <c r="F552" s="321"/>
      <c r="G552" s="321"/>
      <c r="H552" s="321"/>
      <c r="I552" s="321"/>
      <c r="J552" s="321"/>
      <c r="K552" s="321"/>
      <c r="L552" s="321"/>
      <c r="M552" s="321"/>
      <c r="N552" s="321">
        <v>0</v>
      </c>
      <c r="O552" s="321"/>
      <c r="P552" s="321"/>
      <c r="Q552" s="321"/>
      <c r="R552" s="321"/>
      <c r="S552" s="321"/>
      <c r="T552" s="321"/>
      <c r="U552" s="321"/>
      <c r="V552" s="321"/>
      <c r="W552" s="321"/>
      <c r="X552" s="321"/>
      <c r="Y552" s="452"/>
      <c r="Z552" s="436"/>
      <c r="AA552" s="436"/>
      <c r="AB552" s="436"/>
      <c r="AC552" s="436"/>
      <c r="AD552" s="436"/>
      <c r="AE552" s="436"/>
      <c r="AF552" s="441"/>
      <c r="AG552" s="441"/>
      <c r="AH552" s="441"/>
      <c r="AI552" s="441"/>
      <c r="AJ552" s="441"/>
      <c r="AK552" s="441"/>
      <c r="AL552" s="441"/>
      <c r="AM552" s="322">
        <f>SUM(Y552:AL552)</f>
        <v>0</v>
      </c>
    </row>
    <row r="553" spans="1:39" outlineLevel="1">
      <c r="A553" s="567"/>
      <c r="B553" s="457" t="s">
        <v>311</v>
      </c>
      <c r="C553" s="317" t="s">
        <v>164</v>
      </c>
      <c r="D553" s="321"/>
      <c r="E553" s="321"/>
      <c r="F553" s="321"/>
      <c r="G553" s="321"/>
      <c r="H553" s="321"/>
      <c r="I553" s="321"/>
      <c r="J553" s="321"/>
      <c r="K553" s="321"/>
      <c r="L553" s="321"/>
      <c r="M553" s="321"/>
      <c r="N553" s="321">
        <f>N552</f>
        <v>0</v>
      </c>
      <c r="O553" s="321"/>
      <c r="P553" s="321"/>
      <c r="Q553" s="321"/>
      <c r="R553" s="321"/>
      <c r="S553" s="321"/>
      <c r="T553" s="321"/>
      <c r="U553" s="321"/>
      <c r="V553" s="321"/>
      <c r="W553" s="321"/>
      <c r="X553" s="321"/>
      <c r="Y553" s="437">
        <f>Y552</f>
        <v>0</v>
      </c>
      <c r="Z553" s="437">
        <f t="shared" ref="Z553:AF553" si="188">Z552</f>
        <v>0</v>
      </c>
      <c r="AA553" s="437">
        <f t="shared" si="188"/>
        <v>0</v>
      </c>
      <c r="AB553" s="437">
        <f t="shared" si="188"/>
        <v>0</v>
      </c>
      <c r="AC553" s="437">
        <f t="shared" si="188"/>
        <v>0</v>
      </c>
      <c r="AD553" s="437">
        <f t="shared" si="188"/>
        <v>0</v>
      </c>
      <c r="AE553" s="437">
        <f t="shared" si="188"/>
        <v>0</v>
      </c>
      <c r="AF553" s="437">
        <f t="shared" si="188"/>
        <v>0</v>
      </c>
      <c r="AG553" s="437">
        <f t="shared" ref="AG553:AL553" si="189">AG552</f>
        <v>0</v>
      </c>
      <c r="AH553" s="437">
        <f t="shared" si="189"/>
        <v>0</v>
      </c>
      <c r="AI553" s="437">
        <f t="shared" si="189"/>
        <v>0</v>
      </c>
      <c r="AJ553" s="437">
        <f t="shared" si="189"/>
        <v>0</v>
      </c>
      <c r="AK553" s="437">
        <f t="shared" si="189"/>
        <v>0</v>
      </c>
      <c r="AL553" s="437">
        <f t="shared" si="189"/>
        <v>0</v>
      </c>
      <c r="AM553" s="332"/>
    </row>
    <row r="554" spans="1:39" outlineLevel="1">
      <c r="A554" s="567"/>
      <c r="B554" s="454"/>
      <c r="C554" s="317"/>
      <c r="D554" s="317"/>
      <c r="E554" s="317"/>
      <c r="F554" s="317"/>
      <c r="G554" s="317"/>
      <c r="H554" s="317"/>
      <c r="I554" s="317"/>
      <c r="J554" s="317"/>
      <c r="K554" s="317"/>
      <c r="L554" s="317"/>
      <c r="M554" s="317"/>
      <c r="N554" s="317"/>
      <c r="O554" s="317"/>
      <c r="P554" s="317"/>
      <c r="Q554" s="317"/>
      <c r="R554" s="317"/>
      <c r="S554" s="317"/>
      <c r="T554" s="317"/>
      <c r="U554" s="317"/>
      <c r="V554" s="317"/>
      <c r="W554" s="317"/>
      <c r="X554" s="317"/>
      <c r="Y554" s="438"/>
      <c r="Z554" s="451"/>
      <c r="AA554" s="451"/>
      <c r="AB554" s="451"/>
      <c r="AC554" s="451"/>
      <c r="AD554" s="451"/>
      <c r="AE554" s="451"/>
      <c r="AF554" s="451"/>
      <c r="AG554" s="451"/>
      <c r="AH554" s="451"/>
      <c r="AI554" s="451"/>
      <c r="AJ554" s="451"/>
      <c r="AK554" s="451"/>
      <c r="AL554" s="451"/>
      <c r="AM554" s="332"/>
    </row>
    <row r="555" spans="1:39" ht="30" outlineLevel="1">
      <c r="A555" s="567">
        <v>46</v>
      </c>
      <c r="B555" s="454" t="s">
        <v>139</v>
      </c>
      <c r="C555" s="317" t="s">
        <v>25</v>
      </c>
      <c r="D555" s="321"/>
      <c r="E555" s="321"/>
      <c r="F555" s="321"/>
      <c r="G555" s="321"/>
      <c r="H555" s="321"/>
      <c r="I555" s="321"/>
      <c r="J555" s="321"/>
      <c r="K555" s="321"/>
      <c r="L555" s="321"/>
      <c r="M555" s="321"/>
      <c r="N555" s="321">
        <v>0</v>
      </c>
      <c r="O555" s="321"/>
      <c r="P555" s="321"/>
      <c r="Q555" s="321"/>
      <c r="R555" s="321"/>
      <c r="S555" s="321"/>
      <c r="T555" s="321"/>
      <c r="U555" s="321"/>
      <c r="V555" s="321"/>
      <c r="W555" s="321"/>
      <c r="X555" s="321"/>
      <c r="Y555" s="452"/>
      <c r="Z555" s="436"/>
      <c r="AA555" s="436"/>
      <c r="AB555" s="436"/>
      <c r="AC555" s="436"/>
      <c r="AD555" s="436"/>
      <c r="AE555" s="436"/>
      <c r="AF555" s="441"/>
      <c r="AG555" s="441"/>
      <c r="AH555" s="441"/>
      <c r="AI555" s="441"/>
      <c r="AJ555" s="441"/>
      <c r="AK555" s="441"/>
      <c r="AL555" s="441"/>
      <c r="AM555" s="322">
        <f>SUM(Y555:AL555)</f>
        <v>0</v>
      </c>
    </row>
    <row r="556" spans="1:39" outlineLevel="1">
      <c r="A556" s="567"/>
      <c r="B556" s="457" t="s">
        <v>311</v>
      </c>
      <c r="C556" s="317" t="s">
        <v>164</v>
      </c>
      <c r="D556" s="321"/>
      <c r="E556" s="321"/>
      <c r="F556" s="321"/>
      <c r="G556" s="321"/>
      <c r="H556" s="321"/>
      <c r="I556" s="321"/>
      <c r="J556" s="321"/>
      <c r="K556" s="321"/>
      <c r="L556" s="321"/>
      <c r="M556" s="321"/>
      <c r="N556" s="321">
        <f>N555</f>
        <v>0</v>
      </c>
      <c r="O556" s="321"/>
      <c r="P556" s="321"/>
      <c r="Q556" s="321"/>
      <c r="R556" s="321"/>
      <c r="S556" s="321"/>
      <c r="T556" s="321"/>
      <c r="U556" s="321"/>
      <c r="V556" s="321"/>
      <c r="W556" s="321"/>
      <c r="X556" s="321"/>
      <c r="Y556" s="437">
        <f>Y555</f>
        <v>0</v>
      </c>
      <c r="Z556" s="437">
        <f t="shared" ref="Z556:AF556" si="190">Z555</f>
        <v>0</v>
      </c>
      <c r="AA556" s="437">
        <f t="shared" si="190"/>
        <v>0</v>
      </c>
      <c r="AB556" s="437">
        <f t="shared" si="190"/>
        <v>0</v>
      </c>
      <c r="AC556" s="437">
        <f t="shared" si="190"/>
        <v>0</v>
      </c>
      <c r="AD556" s="437">
        <f t="shared" si="190"/>
        <v>0</v>
      </c>
      <c r="AE556" s="437">
        <f t="shared" si="190"/>
        <v>0</v>
      </c>
      <c r="AF556" s="437">
        <f t="shared" si="190"/>
        <v>0</v>
      </c>
      <c r="AG556" s="437">
        <f t="shared" ref="AG556:AL556" si="191">AG555</f>
        <v>0</v>
      </c>
      <c r="AH556" s="437">
        <f t="shared" si="191"/>
        <v>0</v>
      </c>
      <c r="AI556" s="437">
        <f t="shared" si="191"/>
        <v>0</v>
      </c>
      <c r="AJ556" s="437">
        <f t="shared" si="191"/>
        <v>0</v>
      </c>
      <c r="AK556" s="437">
        <f t="shared" si="191"/>
        <v>0</v>
      </c>
      <c r="AL556" s="437">
        <f t="shared" si="191"/>
        <v>0</v>
      </c>
      <c r="AM556" s="332"/>
    </row>
    <row r="557" spans="1:39" outlineLevel="1">
      <c r="A557" s="567"/>
      <c r="B557" s="454"/>
      <c r="C557" s="317"/>
      <c r="D557" s="317"/>
      <c r="E557" s="317"/>
      <c r="F557" s="317"/>
      <c r="G557" s="317"/>
      <c r="H557" s="317"/>
      <c r="I557" s="317"/>
      <c r="J557" s="317"/>
      <c r="K557" s="317"/>
      <c r="L557" s="317"/>
      <c r="M557" s="317"/>
      <c r="N557" s="317"/>
      <c r="O557" s="317"/>
      <c r="P557" s="317"/>
      <c r="Q557" s="317"/>
      <c r="R557" s="317"/>
      <c r="S557" s="317"/>
      <c r="T557" s="317"/>
      <c r="U557" s="317"/>
      <c r="V557" s="317"/>
      <c r="W557" s="317"/>
      <c r="X557" s="317"/>
      <c r="Y557" s="438"/>
      <c r="Z557" s="451"/>
      <c r="AA557" s="451"/>
      <c r="AB557" s="451"/>
      <c r="AC557" s="451"/>
      <c r="AD557" s="451"/>
      <c r="AE557" s="451"/>
      <c r="AF557" s="451"/>
      <c r="AG557" s="451"/>
      <c r="AH557" s="451"/>
      <c r="AI557" s="451"/>
      <c r="AJ557" s="451"/>
      <c r="AK557" s="451"/>
      <c r="AL557" s="451"/>
      <c r="AM557" s="332"/>
    </row>
    <row r="558" spans="1:39" ht="30" outlineLevel="1">
      <c r="A558" s="567">
        <v>47</v>
      </c>
      <c r="B558" s="454" t="s">
        <v>140</v>
      </c>
      <c r="C558" s="317" t="s">
        <v>25</v>
      </c>
      <c r="D558" s="321"/>
      <c r="E558" s="321"/>
      <c r="F558" s="321"/>
      <c r="G558" s="321"/>
      <c r="H558" s="321"/>
      <c r="I558" s="321"/>
      <c r="J558" s="321"/>
      <c r="K558" s="321"/>
      <c r="L558" s="321"/>
      <c r="M558" s="321"/>
      <c r="N558" s="321">
        <v>0</v>
      </c>
      <c r="O558" s="321"/>
      <c r="P558" s="321"/>
      <c r="Q558" s="321"/>
      <c r="R558" s="321"/>
      <c r="S558" s="321"/>
      <c r="T558" s="321"/>
      <c r="U558" s="321"/>
      <c r="V558" s="321"/>
      <c r="W558" s="321"/>
      <c r="X558" s="321"/>
      <c r="Y558" s="452"/>
      <c r="Z558" s="436"/>
      <c r="AA558" s="436"/>
      <c r="AB558" s="436"/>
      <c r="AC558" s="436"/>
      <c r="AD558" s="436"/>
      <c r="AE558" s="436"/>
      <c r="AF558" s="441"/>
      <c r="AG558" s="441"/>
      <c r="AH558" s="441"/>
      <c r="AI558" s="441"/>
      <c r="AJ558" s="441"/>
      <c r="AK558" s="441"/>
      <c r="AL558" s="441"/>
      <c r="AM558" s="322">
        <f>SUM(Y558:AL558)</f>
        <v>0</v>
      </c>
    </row>
    <row r="559" spans="1:39" outlineLevel="1">
      <c r="A559" s="567"/>
      <c r="B559" s="457" t="s">
        <v>311</v>
      </c>
      <c r="C559" s="317" t="s">
        <v>164</v>
      </c>
      <c r="D559" s="321"/>
      <c r="E559" s="321"/>
      <c r="F559" s="321"/>
      <c r="G559" s="321"/>
      <c r="H559" s="321"/>
      <c r="I559" s="321"/>
      <c r="J559" s="321"/>
      <c r="K559" s="321"/>
      <c r="L559" s="321"/>
      <c r="M559" s="321"/>
      <c r="N559" s="321">
        <f>N558</f>
        <v>0</v>
      </c>
      <c r="O559" s="321"/>
      <c r="P559" s="321"/>
      <c r="Q559" s="321"/>
      <c r="R559" s="321"/>
      <c r="S559" s="321"/>
      <c r="T559" s="321"/>
      <c r="U559" s="321"/>
      <c r="V559" s="321"/>
      <c r="W559" s="321"/>
      <c r="X559" s="321"/>
      <c r="Y559" s="437">
        <f>Y558</f>
        <v>0</v>
      </c>
      <c r="Z559" s="437">
        <f t="shared" ref="Z559:AF559" si="192">Z558</f>
        <v>0</v>
      </c>
      <c r="AA559" s="437">
        <f t="shared" si="192"/>
        <v>0</v>
      </c>
      <c r="AB559" s="437">
        <f t="shared" si="192"/>
        <v>0</v>
      </c>
      <c r="AC559" s="437">
        <f t="shared" si="192"/>
        <v>0</v>
      </c>
      <c r="AD559" s="437">
        <f t="shared" si="192"/>
        <v>0</v>
      </c>
      <c r="AE559" s="437">
        <f t="shared" si="192"/>
        <v>0</v>
      </c>
      <c r="AF559" s="437">
        <f t="shared" si="192"/>
        <v>0</v>
      </c>
      <c r="AG559" s="437">
        <f t="shared" ref="AG559:AL559" si="193">AG558</f>
        <v>0</v>
      </c>
      <c r="AH559" s="437">
        <f t="shared" si="193"/>
        <v>0</v>
      </c>
      <c r="AI559" s="437">
        <f t="shared" si="193"/>
        <v>0</v>
      </c>
      <c r="AJ559" s="437">
        <f t="shared" si="193"/>
        <v>0</v>
      </c>
      <c r="AK559" s="437">
        <f t="shared" si="193"/>
        <v>0</v>
      </c>
      <c r="AL559" s="437">
        <f t="shared" si="193"/>
        <v>0</v>
      </c>
      <c r="AM559" s="332"/>
    </row>
    <row r="560" spans="1:39" outlineLevel="1">
      <c r="A560" s="567"/>
      <c r="B560" s="454"/>
      <c r="C560" s="317"/>
      <c r="D560" s="317"/>
      <c r="E560" s="317"/>
      <c r="F560" s="317"/>
      <c r="G560" s="317"/>
      <c r="H560" s="317"/>
      <c r="I560" s="317"/>
      <c r="J560" s="317"/>
      <c r="K560" s="317"/>
      <c r="L560" s="317"/>
      <c r="M560" s="317"/>
      <c r="N560" s="317"/>
      <c r="O560" s="317"/>
      <c r="P560" s="317"/>
      <c r="Q560" s="317"/>
      <c r="R560" s="317"/>
      <c r="S560" s="317"/>
      <c r="T560" s="317"/>
      <c r="U560" s="317"/>
      <c r="V560" s="317"/>
      <c r="W560" s="317"/>
      <c r="X560" s="317"/>
      <c r="Y560" s="438"/>
      <c r="Z560" s="451"/>
      <c r="AA560" s="451"/>
      <c r="AB560" s="451"/>
      <c r="AC560" s="451"/>
      <c r="AD560" s="451"/>
      <c r="AE560" s="451"/>
      <c r="AF560" s="451"/>
      <c r="AG560" s="451"/>
      <c r="AH560" s="451"/>
      <c r="AI560" s="451"/>
      <c r="AJ560" s="451"/>
      <c r="AK560" s="451"/>
      <c r="AL560" s="451"/>
      <c r="AM560" s="332"/>
    </row>
    <row r="561" spans="1:39" ht="45" outlineLevel="1">
      <c r="A561" s="567">
        <v>48</v>
      </c>
      <c r="B561" s="454" t="s">
        <v>141</v>
      </c>
      <c r="C561" s="317" t="s">
        <v>25</v>
      </c>
      <c r="D561" s="321"/>
      <c r="E561" s="321"/>
      <c r="F561" s="321"/>
      <c r="G561" s="321"/>
      <c r="H561" s="321"/>
      <c r="I561" s="321"/>
      <c r="J561" s="321"/>
      <c r="K561" s="321"/>
      <c r="L561" s="321"/>
      <c r="M561" s="321"/>
      <c r="N561" s="321">
        <v>0</v>
      </c>
      <c r="O561" s="321"/>
      <c r="P561" s="321"/>
      <c r="Q561" s="321"/>
      <c r="R561" s="321"/>
      <c r="S561" s="321"/>
      <c r="T561" s="321"/>
      <c r="U561" s="321"/>
      <c r="V561" s="321"/>
      <c r="W561" s="321"/>
      <c r="X561" s="321"/>
      <c r="Y561" s="452"/>
      <c r="Z561" s="436"/>
      <c r="AA561" s="436"/>
      <c r="AB561" s="436"/>
      <c r="AC561" s="436"/>
      <c r="AD561" s="436"/>
      <c r="AE561" s="436"/>
      <c r="AF561" s="441"/>
      <c r="AG561" s="441"/>
      <c r="AH561" s="441"/>
      <c r="AI561" s="441"/>
      <c r="AJ561" s="441"/>
      <c r="AK561" s="441"/>
      <c r="AL561" s="441"/>
      <c r="AM561" s="322">
        <f>SUM(Y561:AL561)</f>
        <v>0</v>
      </c>
    </row>
    <row r="562" spans="1:39" outlineLevel="1">
      <c r="A562" s="567"/>
      <c r="B562" s="457" t="s">
        <v>311</v>
      </c>
      <c r="C562" s="317" t="s">
        <v>164</v>
      </c>
      <c r="D562" s="321"/>
      <c r="E562" s="321"/>
      <c r="F562" s="321"/>
      <c r="G562" s="321"/>
      <c r="H562" s="321"/>
      <c r="I562" s="321"/>
      <c r="J562" s="321"/>
      <c r="K562" s="321"/>
      <c r="L562" s="321"/>
      <c r="M562" s="321"/>
      <c r="N562" s="321">
        <f>N561</f>
        <v>0</v>
      </c>
      <c r="O562" s="321"/>
      <c r="P562" s="321"/>
      <c r="Q562" s="321"/>
      <c r="R562" s="321"/>
      <c r="S562" s="321"/>
      <c r="T562" s="321"/>
      <c r="U562" s="321"/>
      <c r="V562" s="321"/>
      <c r="W562" s="321"/>
      <c r="X562" s="321"/>
      <c r="Y562" s="437">
        <f>Y561</f>
        <v>0</v>
      </c>
      <c r="Z562" s="437">
        <f t="shared" ref="Z562:AF562" si="194">Z561</f>
        <v>0</v>
      </c>
      <c r="AA562" s="437">
        <f t="shared" si="194"/>
        <v>0</v>
      </c>
      <c r="AB562" s="437">
        <f t="shared" si="194"/>
        <v>0</v>
      </c>
      <c r="AC562" s="437">
        <f t="shared" si="194"/>
        <v>0</v>
      </c>
      <c r="AD562" s="437">
        <f t="shared" si="194"/>
        <v>0</v>
      </c>
      <c r="AE562" s="437">
        <f t="shared" si="194"/>
        <v>0</v>
      </c>
      <c r="AF562" s="437">
        <f t="shared" si="194"/>
        <v>0</v>
      </c>
      <c r="AG562" s="437">
        <f t="shared" ref="AG562:AL562" si="195">AG561</f>
        <v>0</v>
      </c>
      <c r="AH562" s="437">
        <f t="shared" si="195"/>
        <v>0</v>
      </c>
      <c r="AI562" s="437">
        <f t="shared" si="195"/>
        <v>0</v>
      </c>
      <c r="AJ562" s="437">
        <f t="shared" si="195"/>
        <v>0</v>
      </c>
      <c r="AK562" s="437">
        <f t="shared" si="195"/>
        <v>0</v>
      </c>
      <c r="AL562" s="437">
        <f t="shared" si="195"/>
        <v>0</v>
      </c>
      <c r="AM562" s="332"/>
    </row>
    <row r="563" spans="1:39" outlineLevel="1">
      <c r="A563" s="567"/>
      <c r="B563" s="454"/>
      <c r="C563" s="317"/>
      <c r="D563" s="317"/>
      <c r="E563" s="317"/>
      <c r="F563" s="317"/>
      <c r="G563" s="317"/>
      <c r="H563" s="317"/>
      <c r="I563" s="317"/>
      <c r="J563" s="317"/>
      <c r="K563" s="317"/>
      <c r="L563" s="317"/>
      <c r="M563" s="317"/>
      <c r="N563" s="317"/>
      <c r="O563" s="317"/>
      <c r="P563" s="317"/>
      <c r="Q563" s="317"/>
      <c r="R563" s="317"/>
      <c r="S563" s="317"/>
      <c r="T563" s="317"/>
      <c r="U563" s="317"/>
      <c r="V563" s="317"/>
      <c r="W563" s="317"/>
      <c r="X563" s="317"/>
      <c r="Y563" s="438"/>
      <c r="Z563" s="451"/>
      <c r="AA563" s="451"/>
      <c r="AB563" s="451"/>
      <c r="AC563" s="451"/>
      <c r="AD563" s="451"/>
      <c r="AE563" s="451"/>
      <c r="AF563" s="451"/>
      <c r="AG563" s="451"/>
      <c r="AH563" s="451"/>
      <c r="AI563" s="451"/>
      <c r="AJ563" s="451"/>
      <c r="AK563" s="451"/>
      <c r="AL563" s="451"/>
      <c r="AM563" s="332"/>
    </row>
    <row r="564" spans="1:39" ht="30" outlineLevel="1">
      <c r="A564" s="567">
        <v>49</v>
      </c>
      <c r="B564" s="454" t="s">
        <v>142</v>
      </c>
      <c r="C564" s="317" t="s">
        <v>25</v>
      </c>
      <c r="D564" s="321"/>
      <c r="E564" s="321"/>
      <c r="F564" s="321"/>
      <c r="G564" s="321"/>
      <c r="H564" s="321"/>
      <c r="I564" s="321"/>
      <c r="J564" s="321"/>
      <c r="K564" s="321"/>
      <c r="L564" s="321"/>
      <c r="M564" s="321"/>
      <c r="N564" s="321">
        <v>0</v>
      </c>
      <c r="O564" s="321"/>
      <c r="P564" s="321"/>
      <c r="Q564" s="321"/>
      <c r="R564" s="321"/>
      <c r="S564" s="321"/>
      <c r="T564" s="321"/>
      <c r="U564" s="321"/>
      <c r="V564" s="321"/>
      <c r="W564" s="321"/>
      <c r="X564" s="321"/>
      <c r="Y564" s="452"/>
      <c r="Z564" s="436"/>
      <c r="AA564" s="436"/>
      <c r="AB564" s="436"/>
      <c r="AC564" s="436"/>
      <c r="AD564" s="436"/>
      <c r="AE564" s="436"/>
      <c r="AF564" s="441"/>
      <c r="AG564" s="441"/>
      <c r="AH564" s="441"/>
      <c r="AI564" s="441"/>
      <c r="AJ564" s="441"/>
      <c r="AK564" s="441"/>
      <c r="AL564" s="441"/>
      <c r="AM564" s="322">
        <f>SUM(Y564:AL564)</f>
        <v>0</v>
      </c>
    </row>
    <row r="565" spans="1:39" outlineLevel="1">
      <c r="A565" s="567"/>
      <c r="B565" s="457" t="s">
        <v>311</v>
      </c>
      <c r="C565" s="317" t="s">
        <v>164</v>
      </c>
      <c r="D565" s="321"/>
      <c r="E565" s="321"/>
      <c r="F565" s="321"/>
      <c r="G565" s="321"/>
      <c r="H565" s="321"/>
      <c r="I565" s="321"/>
      <c r="J565" s="321"/>
      <c r="K565" s="321"/>
      <c r="L565" s="321"/>
      <c r="M565" s="321"/>
      <c r="N565" s="321">
        <f>N564</f>
        <v>0</v>
      </c>
      <c r="O565" s="321"/>
      <c r="P565" s="321"/>
      <c r="Q565" s="321"/>
      <c r="R565" s="321"/>
      <c r="S565" s="321"/>
      <c r="T565" s="321"/>
      <c r="U565" s="321"/>
      <c r="V565" s="321"/>
      <c r="W565" s="321"/>
      <c r="X565" s="321"/>
      <c r="Y565" s="437">
        <f t="shared" ref="Y565:AL565" si="196">Y564</f>
        <v>0</v>
      </c>
      <c r="Z565" s="437">
        <f t="shared" si="196"/>
        <v>0</v>
      </c>
      <c r="AA565" s="437">
        <f t="shared" si="196"/>
        <v>0</v>
      </c>
      <c r="AB565" s="437">
        <f t="shared" si="196"/>
        <v>0</v>
      </c>
      <c r="AC565" s="437">
        <f t="shared" si="196"/>
        <v>0</v>
      </c>
      <c r="AD565" s="437">
        <f t="shared" si="196"/>
        <v>0</v>
      </c>
      <c r="AE565" s="437">
        <f t="shared" si="196"/>
        <v>0</v>
      </c>
      <c r="AF565" s="437">
        <f t="shared" si="196"/>
        <v>0</v>
      </c>
      <c r="AG565" s="437">
        <f t="shared" si="196"/>
        <v>0</v>
      </c>
      <c r="AH565" s="437">
        <f t="shared" si="196"/>
        <v>0</v>
      </c>
      <c r="AI565" s="437">
        <f t="shared" si="196"/>
        <v>0</v>
      </c>
      <c r="AJ565" s="437">
        <f t="shared" si="196"/>
        <v>0</v>
      </c>
      <c r="AK565" s="437">
        <f t="shared" si="196"/>
        <v>0</v>
      </c>
      <c r="AL565" s="437">
        <f t="shared" si="196"/>
        <v>0</v>
      </c>
      <c r="AM565" s="332"/>
    </row>
    <row r="566" spans="1:39" outlineLevel="1">
      <c r="A566" s="567"/>
      <c r="B566" s="457"/>
      <c r="C566" s="331"/>
      <c r="D566" s="317"/>
      <c r="E566" s="317"/>
      <c r="F566" s="317"/>
      <c r="G566" s="317"/>
      <c r="H566" s="317"/>
      <c r="I566" s="317"/>
      <c r="J566" s="317"/>
      <c r="K566" s="317"/>
      <c r="L566" s="317"/>
      <c r="M566" s="317"/>
      <c r="N566" s="317"/>
      <c r="O566" s="317"/>
      <c r="P566" s="317"/>
      <c r="Q566" s="317"/>
      <c r="R566" s="317"/>
      <c r="S566" s="317"/>
      <c r="T566" s="317"/>
      <c r="U566" s="317"/>
      <c r="V566" s="317"/>
      <c r="W566" s="317"/>
      <c r="X566" s="317"/>
      <c r="Y566" s="327"/>
      <c r="Z566" s="327"/>
      <c r="AA566" s="327"/>
      <c r="AB566" s="327"/>
      <c r="AC566" s="327"/>
      <c r="AD566" s="327"/>
      <c r="AE566" s="327"/>
      <c r="AF566" s="327"/>
      <c r="AG566" s="327"/>
      <c r="AH566" s="327"/>
      <c r="AI566" s="327"/>
      <c r="AJ566" s="327"/>
      <c r="AK566" s="327"/>
      <c r="AL566" s="327"/>
      <c r="AM566" s="332"/>
    </row>
    <row r="567" spans="1:39" ht="15.75">
      <c r="B567" s="353" t="s">
        <v>295</v>
      </c>
      <c r="C567" s="355"/>
      <c r="D567" s="355">
        <f t="shared" ref="D567:M567" si="197">SUM(D407:D565)</f>
        <v>76062684.733337492</v>
      </c>
      <c r="E567" s="355">
        <f t="shared" si="197"/>
        <v>0</v>
      </c>
      <c r="F567" s="355">
        <f t="shared" si="197"/>
        <v>0</v>
      </c>
      <c r="G567" s="355">
        <f t="shared" si="197"/>
        <v>0</v>
      </c>
      <c r="H567" s="355">
        <f t="shared" si="197"/>
        <v>0</v>
      </c>
      <c r="I567" s="355">
        <f t="shared" si="197"/>
        <v>0</v>
      </c>
      <c r="J567" s="355">
        <f t="shared" si="197"/>
        <v>0</v>
      </c>
      <c r="K567" s="355">
        <f t="shared" si="197"/>
        <v>0</v>
      </c>
      <c r="L567" s="355">
        <f t="shared" si="197"/>
        <v>0</v>
      </c>
      <c r="M567" s="355">
        <f t="shared" si="197"/>
        <v>0</v>
      </c>
      <c r="N567" s="355"/>
      <c r="O567" s="355">
        <f t="shared" ref="O567:X567" si="198">SUM(O407:O565)</f>
        <v>8300.1761237786777</v>
      </c>
      <c r="P567" s="355">
        <f t="shared" si="198"/>
        <v>0</v>
      </c>
      <c r="Q567" s="355">
        <f t="shared" si="198"/>
        <v>0</v>
      </c>
      <c r="R567" s="355">
        <f t="shared" si="198"/>
        <v>0</v>
      </c>
      <c r="S567" s="355">
        <f t="shared" si="198"/>
        <v>0</v>
      </c>
      <c r="T567" s="355">
        <f t="shared" si="198"/>
        <v>0</v>
      </c>
      <c r="U567" s="355">
        <f t="shared" si="198"/>
        <v>0</v>
      </c>
      <c r="V567" s="355">
        <f t="shared" si="198"/>
        <v>0</v>
      </c>
      <c r="W567" s="355">
        <f t="shared" si="198"/>
        <v>0</v>
      </c>
      <c r="X567" s="355">
        <f t="shared" si="198"/>
        <v>0</v>
      </c>
      <c r="Y567" s="355">
        <f>IF(Y405="kWh",SUMPRODUCT(D407:D565,Y407:Y565))</f>
        <v>47226051.679861404</v>
      </c>
      <c r="Z567" s="355">
        <f>IF(Z405="kWh",SUMPRODUCT(D407:D565,Z407:Z565))</f>
        <v>5336310.9090946754</v>
      </c>
      <c r="AA567" s="355">
        <f>IF(AA405="kw",SUMPRODUCT(N407:N565,O407:O565,AA407:AA565),SUMPRODUCT(D407:D565,AA407:AA565))</f>
        <v>21620.857970861121</v>
      </c>
      <c r="AB567" s="355">
        <f>IF(AB405="kw",SUMPRODUCT(N407:N565,O407:O565,AB407:AB565),SUMPRODUCT(D407:D565,AB407:AB565))</f>
        <v>15487.427740568641</v>
      </c>
      <c r="AC567" s="355">
        <f>IF(AC405="kw",SUMPRODUCT(N407:N565,O407:O565,AC407:AC565),SUMPRODUCT(D407:D565,AC407:AC565))</f>
        <v>3052.2452389835912</v>
      </c>
      <c r="AD567" s="355">
        <v>50063.996796058665</v>
      </c>
      <c r="AE567" s="355">
        <f>IF(AE405="kw",SUMPRODUCT(N407:N565,O407:O565,AE407:AE565),SUMPRODUCT(D407:D565,AE407:AE565))</f>
        <v>0</v>
      </c>
      <c r="AF567" s="355">
        <f>IF(AF405="kw",SUMPRODUCT(N407:N565,O407:O565,AF407:AF565),SUMPRODUCT(D407:D565,AF407:AF565))</f>
        <v>0</v>
      </c>
      <c r="AG567" s="355">
        <f>IF(AG405="kw",SUMPRODUCT(N407:N565,O407:O565,AG407:AG565),SUMPRODUCT(D407:D565,AG407:AG565))</f>
        <v>0</v>
      </c>
      <c r="AH567" s="355">
        <f>IF(AH405="kw",SUMPRODUCT(N407:N565,O407:O565,AH407:AH565),SUMPRODUCT(D407:D565,AH407:AH565))</f>
        <v>0</v>
      </c>
      <c r="AI567" s="355">
        <f>IF(AI405="kw",SUMPRODUCT(N407:N565,O407:O565,AI407:AI565),SUMPRODUCT(D407:D565,AI407:AI565))</f>
        <v>0</v>
      </c>
      <c r="AJ567" s="355">
        <f>IF(AJ405="kw",SUMPRODUCT(N407:N565,O407:O565,AJ407:AJ565),SUMPRODUCT(D407:D565,AJ407:AJ565))</f>
        <v>0</v>
      </c>
      <c r="AK567" s="355">
        <f>IF(AK405="kw",SUMPRODUCT(N407:N565,O407:O565,AK407:AK565),SUMPRODUCT(D407:D565,AK407:AK565))</f>
        <v>0</v>
      </c>
      <c r="AL567" s="355">
        <f>IF(AL405="kw",SUMPRODUCT(N407:N565,O407:O565,AL407:AL565),SUMPRODUCT(D407:D565,AL407:AL565))</f>
        <v>0</v>
      </c>
      <c r="AM567" s="356"/>
    </row>
    <row r="568" spans="1:39" ht="15.75">
      <c r="B568" s="417" t="s">
        <v>296</v>
      </c>
      <c r="C568" s="418"/>
      <c r="D568" s="418"/>
      <c r="E568" s="418"/>
      <c r="F568" s="418"/>
      <c r="G568" s="418"/>
      <c r="H568" s="418"/>
      <c r="I568" s="418"/>
      <c r="J568" s="418"/>
      <c r="K568" s="418"/>
      <c r="L568" s="418"/>
      <c r="M568" s="418"/>
      <c r="N568" s="418"/>
      <c r="O568" s="418"/>
      <c r="P568" s="418"/>
      <c r="Q568" s="418"/>
      <c r="R568" s="418"/>
      <c r="S568" s="418"/>
      <c r="T568" s="418"/>
      <c r="U568" s="418"/>
      <c r="V568" s="418"/>
      <c r="W568" s="418"/>
      <c r="X568" s="418"/>
      <c r="Y568" s="418">
        <f>HLOOKUP(Y218,'2. LRAMVA Threshold'!$B$42:$Q$53,9,FALSE)</f>
        <v>35842920</v>
      </c>
      <c r="Z568" s="418">
        <f>HLOOKUP(Z218,'2. LRAMVA Threshold'!$B$42:$Q$53,9,FALSE)</f>
        <v>39519293</v>
      </c>
      <c r="AA568" s="418">
        <f>HLOOKUP(AA218,'2. LRAMVA Threshold'!$B$42:$Q$53,9,FALSE)</f>
        <v>19284</v>
      </c>
      <c r="AB568" s="418">
        <f>HLOOKUP(AB218,'2. LRAMVA Threshold'!$B$42:$Q$53,9,FALSE)</f>
        <v>16135</v>
      </c>
      <c r="AC568" s="418">
        <f>HLOOKUP(AC218,'2. LRAMVA Threshold'!$B$42:$Q$53,9,FALSE)</f>
        <v>15417</v>
      </c>
      <c r="AD568" s="418">
        <f>HLOOKUP(AD218,'2. LRAMVA Threshold'!$B$42:$Q$53,9,FALSE)</f>
        <v>61001</v>
      </c>
      <c r="AE568" s="418">
        <f>HLOOKUP(AE218,'2. LRAMVA Threshold'!$B$42:$Q$53,9,FALSE)</f>
        <v>0</v>
      </c>
      <c r="AF568" s="418">
        <f>HLOOKUP(AF218,'2. LRAMVA Threshold'!$B$42:$Q$53,9,FALSE)</f>
        <v>0</v>
      </c>
      <c r="AG568" s="418">
        <f>HLOOKUP(AG218,'2. LRAMVA Threshold'!$B$42:$Q$53,9,FALSE)</f>
        <v>0</v>
      </c>
      <c r="AH568" s="418">
        <f>HLOOKUP(AH218,'2. LRAMVA Threshold'!$B$42:$Q$53,9,FALSE)</f>
        <v>0</v>
      </c>
      <c r="AI568" s="418">
        <f>HLOOKUP(AI218,'2. LRAMVA Threshold'!$B$42:$Q$53,9,FALSE)</f>
        <v>0</v>
      </c>
      <c r="AJ568" s="418">
        <f>HLOOKUP(AJ218,'2. LRAMVA Threshold'!$B$42:$Q$53,9,FALSE)</f>
        <v>0</v>
      </c>
      <c r="AK568" s="418">
        <f>HLOOKUP(AK218,'2. LRAMVA Threshold'!$B$42:$Q$53,9,FALSE)</f>
        <v>0</v>
      </c>
      <c r="AL568" s="418">
        <f>HLOOKUP(AL218,'2. LRAMVA Threshold'!$B$42:$Q$53,9,FALSE)</f>
        <v>0</v>
      </c>
      <c r="AM568" s="419"/>
    </row>
    <row r="569" spans="1:39">
      <c r="B569" s="420"/>
      <c r="C569" s="458"/>
      <c r="D569" s="459"/>
      <c r="E569" s="459"/>
      <c r="F569" s="459"/>
      <c r="G569" s="459"/>
      <c r="H569" s="459"/>
      <c r="I569" s="459"/>
      <c r="J569" s="459"/>
      <c r="K569" s="459"/>
      <c r="L569" s="459"/>
      <c r="M569" s="459"/>
      <c r="N569" s="459"/>
      <c r="O569" s="460"/>
      <c r="P569" s="459"/>
      <c r="Q569" s="459"/>
      <c r="R569" s="459"/>
      <c r="S569" s="461"/>
      <c r="T569" s="461"/>
      <c r="U569" s="461"/>
      <c r="V569" s="461"/>
      <c r="W569" s="459"/>
      <c r="X569" s="459"/>
      <c r="Y569" s="462"/>
      <c r="Z569" s="462"/>
      <c r="AA569" s="462"/>
      <c r="AB569" s="462"/>
      <c r="AC569" s="462"/>
      <c r="AD569" s="462"/>
      <c r="AE569" s="462"/>
      <c r="AF569" s="425"/>
      <c r="AG569" s="425"/>
      <c r="AH569" s="425"/>
      <c r="AI569" s="425"/>
      <c r="AJ569" s="425"/>
      <c r="AK569" s="425"/>
      <c r="AL569" s="425"/>
      <c r="AM569" s="426"/>
    </row>
    <row r="570" spans="1:39">
      <c r="B570" s="350" t="s">
        <v>297</v>
      </c>
      <c r="C570" s="364"/>
      <c r="D570" s="364"/>
      <c r="E570" s="402"/>
      <c r="F570" s="402"/>
      <c r="G570" s="402"/>
      <c r="H570" s="402"/>
      <c r="I570" s="402"/>
      <c r="J570" s="402"/>
      <c r="K570" s="402"/>
      <c r="L570" s="402"/>
      <c r="M570" s="402"/>
      <c r="N570" s="402"/>
      <c r="O570" s="317"/>
      <c r="P570" s="366"/>
      <c r="Q570" s="366"/>
      <c r="R570" s="366"/>
      <c r="S570" s="365"/>
      <c r="T570" s="365"/>
      <c r="U570" s="365"/>
      <c r="V570" s="365"/>
      <c r="W570" s="366"/>
      <c r="X570" s="366"/>
      <c r="Y570" s="367">
        <f>HLOOKUP(Y$35,'3.  Distribution Rates'!$C$122:$P$133,9,FALSE)</f>
        <v>6.8999999999999999E-3</v>
      </c>
      <c r="Z570" s="367">
        <f>HLOOKUP(Z$35,'3.  Distribution Rates'!$C$122:$P$133,9,FALSE)</f>
        <v>1.2699999999999999E-2</v>
      </c>
      <c r="AA570" s="367">
        <f>HLOOKUP(AA$35,'3.  Distribution Rates'!$C$122:$P$133,9,FALSE)</f>
        <v>4.6212999999999997</v>
      </c>
      <c r="AB570" s="367">
        <f>HLOOKUP(AB$35,'3.  Distribution Rates'!$C$122:$P$133,9,FALSE)</f>
        <v>2.3780000000000001</v>
      </c>
      <c r="AC570" s="367">
        <f>HLOOKUP(AC$35,'3.  Distribution Rates'!$C$122:$P$133,9,FALSE)</f>
        <v>2.9516</v>
      </c>
      <c r="AD570" s="367">
        <f>HLOOKUP(AD$35,'3.  Distribution Rates'!$C$122:$P$133,9,FALSE)</f>
        <v>11.5465</v>
      </c>
      <c r="AE570" s="367">
        <f>HLOOKUP(AE$35,'3.  Distribution Rates'!$C$122:$P$133,9,FALSE)</f>
        <v>1.6400000000000001E-2</v>
      </c>
      <c r="AF570" s="367">
        <f>HLOOKUP(AF$35,'3.  Distribution Rates'!$C$122:$P$133,9,FALSE)</f>
        <v>0</v>
      </c>
      <c r="AG570" s="367">
        <f>HLOOKUP(AG$35,'3.  Distribution Rates'!$C$122:$P$133,9,FALSE)</f>
        <v>0</v>
      </c>
      <c r="AH570" s="367">
        <f>HLOOKUP(AH$35,'3.  Distribution Rates'!$C$122:$P$133,9,FALSE)</f>
        <v>0</v>
      </c>
      <c r="AI570" s="367">
        <f>HLOOKUP(AI$35,'3.  Distribution Rates'!$C$122:$P$133,9,FALSE)</f>
        <v>0</v>
      </c>
      <c r="AJ570" s="367">
        <f>HLOOKUP(AJ$35,'3.  Distribution Rates'!$C$122:$P$133,9,FALSE)</f>
        <v>0</v>
      </c>
      <c r="AK570" s="367">
        <f>HLOOKUP(AK$35,'3.  Distribution Rates'!$C$122:$P$133,9,FALSE)</f>
        <v>0</v>
      </c>
      <c r="AL570" s="367">
        <f>HLOOKUP(AL$35,'3.  Distribution Rates'!$C$122:$P$133,9,FALSE)</f>
        <v>0</v>
      </c>
      <c r="AM570" s="467"/>
    </row>
    <row r="571" spans="1:39">
      <c r="B571" s="350" t="s">
        <v>298</v>
      </c>
      <c r="C571" s="371"/>
      <c r="D571" s="335"/>
      <c r="E571" s="305"/>
      <c r="F571" s="305"/>
      <c r="G571" s="305"/>
      <c r="H571" s="305"/>
      <c r="I571" s="305"/>
      <c r="J571" s="305"/>
      <c r="K571" s="305"/>
      <c r="L571" s="305"/>
      <c r="M571" s="305"/>
      <c r="N571" s="305"/>
      <c r="O571" s="317"/>
      <c r="P571" s="305"/>
      <c r="Q571" s="305"/>
      <c r="R571" s="305"/>
      <c r="S571" s="335"/>
      <c r="T571" s="335"/>
      <c r="U571" s="335"/>
      <c r="V571" s="335"/>
      <c r="W571" s="305"/>
      <c r="X571" s="305"/>
      <c r="Y571" s="404">
        <f>'4.  2011-2014 LRAM'!Y140*Y570</f>
        <v>29541.8506197243</v>
      </c>
      <c r="Z571" s="404">
        <f>'4.  2011-2014 LRAM'!Z140*Z570</f>
        <v>80000.523064964829</v>
      </c>
      <c r="AA571" s="404">
        <f>'4.  2011-2014 LRAM'!AA140*AA570</f>
        <v>177889.71751183888</v>
      </c>
      <c r="AB571" s="404">
        <f>'4.  2011-2014 LRAM'!AB140*AB570</f>
        <v>41351.713183461128</v>
      </c>
      <c r="AC571" s="404">
        <f>'4.  2011-2014 LRAM'!AC140*AC570</f>
        <v>1064.74190533152</v>
      </c>
      <c r="AD571" s="404">
        <f>'4.  2011-2014 LRAM'!AD140*AD570</f>
        <v>0</v>
      </c>
      <c r="AE571" s="404">
        <f>'4.  2011-2014 LRAM'!AE140*AE570</f>
        <v>0</v>
      </c>
      <c r="AF571" s="404">
        <f>'4.  2011-2014 LRAM'!AF140*AF570</f>
        <v>0</v>
      </c>
      <c r="AG571" s="404">
        <f>'4.  2011-2014 LRAM'!AG140*AG570</f>
        <v>0</v>
      </c>
      <c r="AH571" s="404">
        <f>'4.  2011-2014 LRAM'!AH140*AH570</f>
        <v>0</v>
      </c>
      <c r="AI571" s="404">
        <f>'4.  2011-2014 LRAM'!AI140*AI570</f>
        <v>0</v>
      </c>
      <c r="AJ571" s="404">
        <f>'4.  2011-2014 LRAM'!AJ140*AJ570</f>
        <v>0</v>
      </c>
      <c r="AK571" s="404">
        <f>'4.  2011-2014 LRAM'!AK140*AK570</f>
        <v>0</v>
      </c>
      <c r="AL571" s="404">
        <f>'4.  2011-2014 LRAM'!AL140*AL570</f>
        <v>0</v>
      </c>
      <c r="AM571" s="403">
        <f t="shared" ref="AM571:AM577" si="199">SUM(Y571:AL571)</f>
        <v>329848.5462853206</v>
      </c>
    </row>
    <row r="572" spans="1:39">
      <c r="B572" s="350" t="s">
        <v>299</v>
      </c>
      <c r="C572" s="371"/>
      <c r="D572" s="335"/>
      <c r="E572" s="305"/>
      <c r="F572" s="305"/>
      <c r="G572" s="305"/>
      <c r="H572" s="305"/>
      <c r="I572" s="305"/>
      <c r="J572" s="305"/>
      <c r="K572" s="305"/>
      <c r="L572" s="305"/>
      <c r="M572" s="305"/>
      <c r="N572" s="305"/>
      <c r="O572" s="317"/>
      <c r="P572" s="305"/>
      <c r="Q572" s="305"/>
      <c r="R572" s="305"/>
      <c r="S572" s="335"/>
      <c r="T572" s="335"/>
      <c r="U572" s="335"/>
      <c r="V572" s="335"/>
      <c r="W572" s="305"/>
      <c r="X572" s="305"/>
      <c r="Y572" s="404">
        <f>'4.  2011-2014 LRAM'!Y269*Y570</f>
        <v>21874.676201005801</v>
      </c>
      <c r="Z572" s="404">
        <f>'4.  2011-2014 LRAM'!Z269*Z570</f>
        <v>56242.841264117909</v>
      </c>
      <c r="AA572" s="404">
        <f>'4.  2011-2014 LRAM'!AA269*AA570</f>
        <v>180501.19661916327</v>
      </c>
      <c r="AB572" s="404">
        <f>'4.  2011-2014 LRAM'!AB269*AB570</f>
        <v>42386.440052315287</v>
      </c>
      <c r="AC572" s="404">
        <f>'4.  2011-2014 LRAM'!AC269*AC570</f>
        <v>5086.8593124045119</v>
      </c>
      <c r="AD572" s="404">
        <f>'4.  2011-2014 LRAM'!AD269*AD570</f>
        <v>0</v>
      </c>
      <c r="AE572" s="404">
        <f>'4.  2011-2014 LRAM'!AE269*AE570</f>
        <v>0</v>
      </c>
      <c r="AF572" s="404">
        <f>'4.  2011-2014 LRAM'!AF269*AF570</f>
        <v>0</v>
      </c>
      <c r="AG572" s="404">
        <f>'4.  2011-2014 LRAM'!AG269*AG570</f>
        <v>0</v>
      </c>
      <c r="AH572" s="404">
        <f>'4.  2011-2014 LRAM'!AH269*AH570</f>
        <v>0</v>
      </c>
      <c r="AI572" s="404">
        <f>'4.  2011-2014 LRAM'!AI269*AI570</f>
        <v>0</v>
      </c>
      <c r="AJ572" s="404">
        <f>'4.  2011-2014 LRAM'!AJ269*AJ570</f>
        <v>0</v>
      </c>
      <c r="AK572" s="404">
        <f>'4.  2011-2014 LRAM'!AK269*AK570</f>
        <v>0</v>
      </c>
      <c r="AL572" s="404">
        <f>'4.  2011-2014 LRAM'!AL269*AL570</f>
        <v>0</v>
      </c>
      <c r="AM572" s="403">
        <f t="shared" si="199"/>
        <v>306092.01344900677</v>
      </c>
    </row>
    <row r="573" spans="1:39">
      <c r="B573" s="350" t="s">
        <v>300</v>
      </c>
      <c r="C573" s="371"/>
      <c r="D573" s="335"/>
      <c r="E573" s="305"/>
      <c r="F573" s="305"/>
      <c r="G573" s="305"/>
      <c r="H573" s="305"/>
      <c r="I573" s="305"/>
      <c r="J573" s="305"/>
      <c r="K573" s="305"/>
      <c r="L573" s="305"/>
      <c r="M573" s="305"/>
      <c r="N573" s="305"/>
      <c r="O573" s="317"/>
      <c r="P573" s="305"/>
      <c r="Q573" s="305"/>
      <c r="R573" s="305"/>
      <c r="S573" s="335"/>
      <c r="T573" s="335"/>
      <c r="U573" s="335"/>
      <c r="V573" s="335"/>
      <c r="W573" s="305"/>
      <c r="X573" s="305"/>
      <c r="Y573" s="404">
        <f>'4.  2011-2014 LRAM'!Y398*Y570</f>
        <v>24987.197608685401</v>
      </c>
      <c r="Z573" s="404">
        <f>'4.  2011-2014 LRAM'!Z398*Z570</f>
        <v>41818.126536299998</v>
      </c>
      <c r="AA573" s="404">
        <f>'4.  2011-2014 LRAM'!AA398*AA570</f>
        <v>170198.50953991059</v>
      </c>
      <c r="AB573" s="404">
        <f>'4.  2011-2014 LRAM'!AB398*AB570</f>
        <v>49005.089685014398</v>
      </c>
      <c r="AC573" s="404">
        <f>'4.  2011-2014 LRAM'!AC398*AC570</f>
        <v>61984.954430207996</v>
      </c>
      <c r="AD573" s="404">
        <f>'4.  2011-2014 LRAM'!AD398*AD570</f>
        <v>0</v>
      </c>
      <c r="AE573" s="404">
        <f>'4.  2011-2014 LRAM'!AE398*AE570</f>
        <v>0</v>
      </c>
      <c r="AF573" s="404">
        <f>'4.  2011-2014 LRAM'!AF398*AF570</f>
        <v>0</v>
      </c>
      <c r="AG573" s="404">
        <f>'4.  2011-2014 LRAM'!AG398*AG570</f>
        <v>0</v>
      </c>
      <c r="AH573" s="404">
        <f>'4.  2011-2014 LRAM'!AH398*AH570</f>
        <v>0</v>
      </c>
      <c r="AI573" s="404">
        <f>'4.  2011-2014 LRAM'!AI398*AI570</f>
        <v>0</v>
      </c>
      <c r="AJ573" s="404">
        <f>'4.  2011-2014 LRAM'!AJ398*AJ570</f>
        <v>0</v>
      </c>
      <c r="AK573" s="404">
        <f>'4.  2011-2014 LRAM'!AK398*AK570</f>
        <v>0</v>
      </c>
      <c r="AL573" s="404">
        <f>'4.  2011-2014 LRAM'!AL398*AL570</f>
        <v>0</v>
      </c>
      <c r="AM573" s="403">
        <f t="shared" si="199"/>
        <v>347993.87780011841</v>
      </c>
    </row>
    <row r="574" spans="1:39">
      <c r="B574" s="350" t="s">
        <v>301</v>
      </c>
      <c r="C574" s="371"/>
      <c r="D574" s="335"/>
      <c r="E574" s="305"/>
      <c r="F574" s="305"/>
      <c r="G574" s="305"/>
      <c r="H574" s="305"/>
      <c r="I574" s="305"/>
      <c r="J574" s="305"/>
      <c r="K574" s="305"/>
      <c r="L574" s="305"/>
      <c r="M574" s="305"/>
      <c r="N574" s="305"/>
      <c r="O574" s="317"/>
      <c r="P574" s="305"/>
      <c r="Q574" s="305"/>
      <c r="R574" s="305"/>
      <c r="S574" s="335"/>
      <c r="T574" s="335"/>
      <c r="U574" s="335"/>
      <c r="V574" s="335"/>
      <c r="W574" s="305"/>
      <c r="X574" s="305"/>
      <c r="Y574" s="404">
        <f>'4.  2011-2014 LRAM'!Y528*Y570</f>
        <v>57674.95263444</v>
      </c>
      <c r="Z574" s="404">
        <f>'4.  2011-2014 LRAM'!Z528*Z570</f>
        <v>98711.274865599989</v>
      </c>
      <c r="AA574" s="404">
        <f>'4.  2011-2014 LRAM'!AA528*AA570</f>
        <v>246055.0114890204</v>
      </c>
      <c r="AB574" s="404">
        <f>'4.  2011-2014 LRAM'!AB528*AB570</f>
        <v>46903.017079776007</v>
      </c>
      <c r="AC574" s="404">
        <f>'4.  2011-2014 LRAM'!AC528*AC570</f>
        <v>14599.865468011199</v>
      </c>
      <c r="AD574" s="404">
        <f>'4.  2011-2014 LRAM'!AD528*AD570</f>
        <v>0</v>
      </c>
      <c r="AE574" s="404">
        <f>'4.  2011-2014 LRAM'!AE528*AE570</f>
        <v>0</v>
      </c>
      <c r="AF574" s="404">
        <f>'4.  2011-2014 LRAM'!AF528*AF570</f>
        <v>0</v>
      </c>
      <c r="AG574" s="404">
        <f>'4.  2011-2014 LRAM'!AG528*AG570</f>
        <v>0</v>
      </c>
      <c r="AH574" s="404">
        <f>'4.  2011-2014 LRAM'!AH528*AH570</f>
        <v>0</v>
      </c>
      <c r="AI574" s="404">
        <f>'4.  2011-2014 LRAM'!AI528*AI570</f>
        <v>0</v>
      </c>
      <c r="AJ574" s="404">
        <f>'4.  2011-2014 LRAM'!AJ528*AJ570</f>
        <v>0</v>
      </c>
      <c r="AK574" s="404">
        <f>'4.  2011-2014 LRAM'!AK528*AK570</f>
        <v>0</v>
      </c>
      <c r="AL574" s="404">
        <f>'4.  2011-2014 LRAM'!AL528*AL570</f>
        <v>0</v>
      </c>
      <c r="AM574" s="403">
        <f t="shared" si="199"/>
        <v>463944.12153684761</v>
      </c>
    </row>
    <row r="575" spans="1:39">
      <c r="B575" s="350" t="s">
        <v>302</v>
      </c>
      <c r="C575" s="371"/>
      <c r="D575" s="335"/>
      <c r="E575" s="305"/>
      <c r="F575" s="305"/>
      <c r="G575" s="305"/>
      <c r="H575" s="305"/>
      <c r="I575" s="305"/>
      <c r="J575" s="305"/>
      <c r="K575" s="305"/>
      <c r="L575" s="305"/>
      <c r="M575" s="305"/>
      <c r="N575" s="305"/>
      <c r="O575" s="317"/>
      <c r="P575" s="305"/>
      <c r="Q575" s="305"/>
      <c r="R575" s="305"/>
      <c r="S575" s="335"/>
      <c r="T575" s="335"/>
      <c r="U575" s="335"/>
      <c r="V575" s="335"/>
      <c r="W575" s="305"/>
      <c r="X575" s="305"/>
      <c r="Y575" s="404">
        <f t="shared" ref="Y575:AL575" si="200">Y209*Y570</f>
        <v>64329.383099999999</v>
      </c>
      <c r="Z575" s="404">
        <f t="shared" si="200"/>
        <v>138319.87541348668</v>
      </c>
      <c r="AA575" s="404">
        <f t="shared" si="200"/>
        <v>337682.93234879244</v>
      </c>
      <c r="AB575" s="404">
        <f t="shared" si="200"/>
        <v>110830.54457636089</v>
      </c>
      <c r="AC575" s="404">
        <f t="shared" si="200"/>
        <v>37334.621493296618</v>
      </c>
      <c r="AD575" s="404">
        <f t="shared" si="200"/>
        <v>0</v>
      </c>
      <c r="AE575" s="404">
        <f t="shared" si="200"/>
        <v>0</v>
      </c>
      <c r="AF575" s="404">
        <f t="shared" si="200"/>
        <v>0</v>
      </c>
      <c r="AG575" s="404">
        <f t="shared" si="200"/>
        <v>0</v>
      </c>
      <c r="AH575" s="404">
        <f t="shared" si="200"/>
        <v>0</v>
      </c>
      <c r="AI575" s="404">
        <f t="shared" si="200"/>
        <v>0</v>
      </c>
      <c r="AJ575" s="404">
        <f t="shared" si="200"/>
        <v>0</v>
      </c>
      <c r="AK575" s="404">
        <f t="shared" si="200"/>
        <v>0</v>
      </c>
      <c r="AL575" s="404">
        <f t="shared" si="200"/>
        <v>0</v>
      </c>
      <c r="AM575" s="403">
        <f t="shared" si="199"/>
        <v>688497.35693193658</v>
      </c>
    </row>
    <row r="576" spans="1:39">
      <c r="B576" s="350" t="s">
        <v>303</v>
      </c>
      <c r="C576" s="371"/>
      <c r="D576" s="335"/>
      <c r="E576" s="305"/>
      <c r="F576" s="305"/>
      <c r="G576" s="305"/>
      <c r="H576" s="305"/>
      <c r="I576" s="305"/>
      <c r="J576" s="305"/>
      <c r="K576" s="305"/>
      <c r="L576" s="305"/>
      <c r="M576" s="305"/>
      <c r="N576" s="305"/>
      <c r="O576" s="317"/>
      <c r="P576" s="305"/>
      <c r="Q576" s="305"/>
      <c r="R576" s="305"/>
      <c r="S576" s="335"/>
      <c r="T576" s="335"/>
      <c r="U576" s="335"/>
      <c r="V576" s="335"/>
      <c r="W576" s="305"/>
      <c r="X576" s="305"/>
      <c r="Y576" s="404">
        <f t="shared" ref="Y576:AL576" si="201">Y395*Y570</f>
        <v>187227.12098106951</v>
      </c>
      <c r="Z576" s="404">
        <f t="shared" si="201"/>
        <v>57382.607581113276</v>
      </c>
      <c r="AA576" s="404">
        <f t="shared" si="201"/>
        <v>174443.52761885241</v>
      </c>
      <c r="AB576" s="404">
        <f t="shared" si="201"/>
        <v>163520.31701307345</v>
      </c>
      <c r="AC576" s="404">
        <f t="shared" si="201"/>
        <v>72235.456284757514</v>
      </c>
      <c r="AD576" s="404">
        <f t="shared" si="201"/>
        <v>0</v>
      </c>
      <c r="AE576" s="404">
        <f t="shared" si="201"/>
        <v>0</v>
      </c>
      <c r="AF576" s="404">
        <f t="shared" si="201"/>
        <v>0</v>
      </c>
      <c r="AG576" s="404">
        <f t="shared" si="201"/>
        <v>0</v>
      </c>
      <c r="AH576" s="404">
        <f t="shared" si="201"/>
        <v>0</v>
      </c>
      <c r="AI576" s="404">
        <f t="shared" si="201"/>
        <v>0</v>
      </c>
      <c r="AJ576" s="404">
        <f t="shared" si="201"/>
        <v>0</v>
      </c>
      <c r="AK576" s="404">
        <f t="shared" si="201"/>
        <v>0</v>
      </c>
      <c r="AL576" s="404">
        <f t="shared" si="201"/>
        <v>0</v>
      </c>
      <c r="AM576" s="403">
        <f t="shared" si="199"/>
        <v>654809.02947886614</v>
      </c>
    </row>
    <row r="577" spans="1:39">
      <c r="B577" s="350" t="s">
        <v>304</v>
      </c>
      <c r="C577" s="371"/>
      <c r="D577" s="335"/>
      <c r="E577" s="305"/>
      <c r="F577" s="305"/>
      <c r="G577" s="305"/>
      <c r="H577" s="305"/>
      <c r="I577" s="305"/>
      <c r="J577" s="305"/>
      <c r="K577" s="305"/>
      <c r="L577" s="305"/>
      <c r="M577" s="305"/>
      <c r="N577" s="305"/>
      <c r="O577" s="317"/>
      <c r="P577" s="305"/>
      <c r="Q577" s="305"/>
      <c r="R577" s="305"/>
      <c r="S577" s="335"/>
      <c r="T577" s="335"/>
      <c r="U577" s="335"/>
      <c r="V577" s="335"/>
      <c r="W577" s="305"/>
      <c r="X577" s="305"/>
      <c r="Y577" s="404">
        <f>Y567*Y570</f>
        <v>325859.75659104367</v>
      </c>
      <c r="Z577" s="404">
        <f t="shared" ref="Z577:AL577" si="202">Z567*Z570</f>
        <v>67771.148545502379</v>
      </c>
      <c r="AA577" s="404">
        <f t="shared" si="202"/>
        <v>99916.470940740488</v>
      </c>
      <c r="AB577" s="404">
        <f t="shared" si="202"/>
        <v>36829.10316707223</v>
      </c>
      <c r="AC577" s="404">
        <f t="shared" si="202"/>
        <v>9009.0070473839678</v>
      </c>
      <c r="AD577" s="404">
        <f t="shared" si="202"/>
        <v>578063.93900569133</v>
      </c>
      <c r="AE577" s="404">
        <f t="shared" si="202"/>
        <v>0</v>
      </c>
      <c r="AF577" s="404">
        <f t="shared" si="202"/>
        <v>0</v>
      </c>
      <c r="AG577" s="404">
        <f t="shared" si="202"/>
        <v>0</v>
      </c>
      <c r="AH577" s="404">
        <f t="shared" si="202"/>
        <v>0</v>
      </c>
      <c r="AI577" s="404">
        <f t="shared" si="202"/>
        <v>0</v>
      </c>
      <c r="AJ577" s="404">
        <f t="shared" si="202"/>
        <v>0</v>
      </c>
      <c r="AK577" s="404">
        <f t="shared" si="202"/>
        <v>0</v>
      </c>
      <c r="AL577" s="404">
        <f t="shared" si="202"/>
        <v>0</v>
      </c>
      <c r="AM577" s="403">
        <f t="shared" si="199"/>
        <v>1117449.425297434</v>
      </c>
    </row>
    <row r="578" spans="1:39" ht="15.75">
      <c r="B578" s="375" t="s">
        <v>305</v>
      </c>
      <c r="C578" s="371"/>
      <c r="D578" s="362"/>
      <c r="E578" s="360"/>
      <c r="F578" s="360"/>
      <c r="G578" s="360"/>
      <c r="H578" s="360"/>
      <c r="I578" s="360"/>
      <c r="J578" s="360"/>
      <c r="K578" s="360"/>
      <c r="L578" s="360"/>
      <c r="M578" s="360"/>
      <c r="N578" s="360"/>
      <c r="O578" s="326"/>
      <c r="P578" s="360"/>
      <c r="Q578" s="360"/>
      <c r="R578" s="360"/>
      <c r="S578" s="362"/>
      <c r="T578" s="362"/>
      <c r="U578" s="362"/>
      <c r="V578" s="362"/>
      <c r="W578" s="360"/>
      <c r="X578" s="360"/>
      <c r="Y578" s="372">
        <f t="shared" ref="Y578:AM578" si="203">SUM(Y571:Y577)</f>
        <v>711494.93773596874</v>
      </c>
      <c r="Z578" s="372">
        <f t="shared" si="203"/>
        <v>540246.39727108506</v>
      </c>
      <c r="AA578" s="372">
        <f t="shared" si="203"/>
        <v>1386687.3660683187</v>
      </c>
      <c r="AB578" s="372">
        <f t="shared" si="203"/>
        <v>490826.22475707339</v>
      </c>
      <c r="AC578" s="372">
        <f t="shared" si="203"/>
        <v>201315.50594139329</v>
      </c>
      <c r="AD578" s="372">
        <f t="shared" si="203"/>
        <v>578063.93900569133</v>
      </c>
      <c r="AE578" s="372">
        <f t="shared" si="203"/>
        <v>0</v>
      </c>
      <c r="AF578" s="372">
        <f t="shared" si="203"/>
        <v>0</v>
      </c>
      <c r="AG578" s="372">
        <f t="shared" si="203"/>
        <v>0</v>
      </c>
      <c r="AH578" s="372">
        <f t="shared" si="203"/>
        <v>0</v>
      </c>
      <c r="AI578" s="372">
        <f t="shared" si="203"/>
        <v>0</v>
      </c>
      <c r="AJ578" s="372">
        <f t="shared" si="203"/>
        <v>0</v>
      </c>
      <c r="AK578" s="372">
        <f t="shared" si="203"/>
        <v>0</v>
      </c>
      <c r="AL578" s="372">
        <f t="shared" si="203"/>
        <v>0</v>
      </c>
      <c r="AM578" s="374">
        <f t="shared" si="203"/>
        <v>3908634.3707795301</v>
      </c>
    </row>
    <row r="579" spans="1:39" ht="15.75">
      <c r="B579" s="375" t="s">
        <v>306</v>
      </c>
      <c r="C579" s="371"/>
      <c r="D579" s="376"/>
      <c r="E579" s="360"/>
      <c r="F579" s="360"/>
      <c r="G579" s="360"/>
      <c r="H579" s="360"/>
      <c r="I579" s="360"/>
      <c r="J579" s="360"/>
      <c r="K579" s="360"/>
      <c r="L579" s="360"/>
      <c r="M579" s="360"/>
      <c r="N579" s="360"/>
      <c r="O579" s="326"/>
      <c r="P579" s="360"/>
      <c r="Q579" s="360"/>
      <c r="R579" s="360"/>
      <c r="S579" s="362"/>
      <c r="T579" s="362"/>
      <c r="U579" s="362"/>
      <c r="V579" s="362"/>
      <c r="W579" s="360"/>
      <c r="X579" s="360"/>
      <c r="Y579" s="373">
        <f>Y568*Y570</f>
        <v>247316.14799999999</v>
      </c>
      <c r="Z579" s="373">
        <f t="shared" ref="Z579:AE579" si="204">Z568*Z570</f>
        <v>501895.02109999995</v>
      </c>
      <c r="AA579" s="373">
        <f t="shared" si="204"/>
        <v>89117.1492</v>
      </c>
      <c r="AB579" s="373">
        <f t="shared" si="204"/>
        <v>38369.03</v>
      </c>
      <c r="AC579" s="373">
        <f t="shared" si="204"/>
        <v>45504.817199999998</v>
      </c>
      <c r="AD579" s="373">
        <f t="shared" si="204"/>
        <v>704348.04650000005</v>
      </c>
      <c r="AE579" s="373">
        <f t="shared" si="204"/>
        <v>0</v>
      </c>
      <c r="AF579" s="373">
        <f>AF568*AF570</f>
        <v>0</v>
      </c>
      <c r="AG579" s="373">
        <f t="shared" ref="AG579:AL579" si="205">AG568*AG570</f>
        <v>0</v>
      </c>
      <c r="AH579" s="373">
        <f t="shared" si="205"/>
        <v>0</v>
      </c>
      <c r="AI579" s="373">
        <f t="shared" si="205"/>
        <v>0</v>
      </c>
      <c r="AJ579" s="373">
        <f t="shared" si="205"/>
        <v>0</v>
      </c>
      <c r="AK579" s="373">
        <f t="shared" si="205"/>
        <v>0</v>
      </c>
      <c r="AL579" s="373">
        <f t="shared" si="205"/>
        <v>0</v>
      </c>
      <c r="AM579" s="374">
        <f>SUM(Y579:AL579)</f>
        <v>1626550.2120000001</v>
      </c>
    </row>
    <row r="580" spans="1:39" ht="15.75">
      <c r="B580" s="375" t="s">
        <v>307</v>
      </c>
      <c r="C580" s="371"/>
      <c r="D580" s="376"/>
      <c r="E580" s="360"/>
      <c r="F580" s="360"/>
      <c r="G580" s="360"/>
      <c r="H580" s="360"/>
      <c r="I580" s="360"/>
      <c r="J580" s="360"/>
      <c r="K580" s="360"/>
      <c r="L580" s="360"/>
      <c r="M580" s="360"/>
      <c r="N580" s="360"/>
      <c r="O580" s="326"/>
      <c r="P580" s="360"/>
      <c r="Q580" s="360"/>
      <c r="R580" s="360"/>
      <c r="S580" s="376"/>
      <c r="T580" s="376"/>
      <c r="U580" s="376"/>
      <c r="V580" s="376"/>
      <c r="W580" s="360"/>
      <c r="X580" s="360"/>
      <c r="Y580" s="377"/>
      <c r="Z580" s="377"/>
      <c r="AA580" s="377"/>
      <c r="AB580" s="377"/>
      <c r="AC580" s="377"/>
      <c r="AD580" s="377"/>
      <c r="AE580" s="377"/>
      <c r="AF580" s="377"/>
      <c r="AG580" s="377"/>
      <c r="AH580" s="377"/>
      <c r="AI580" s="377"/>
      <c r="AJ580" s="377"/>
      <c r="AK580" s="377"/>
      <c r="AL580" s="377"/>
      <c r="AM580" s="374">
        <f>AM578-AM579</f>
        <v>2282084.1587795299</v>
      </c>
    </row>
    <row r="581" spans="1:39">
      <c r="B581" s="350"/>
      <c r="C581" s="376"/>
      <c r="D581" s="376"/>
      <c r="E581" s="360"/>
      <c r="F581" s="360"/>
      <c r="G581" s="360"/>
      <c r="H581" s="360"/>
      <c r="I581" s="360"/>
      <c r="J581" s="360"/>
      <c r="K581" s="360"/>
      <c r="L581" s="360"/>
      <c r="M581" s="360"/>
      <c r="N581" s="360"/>
      <c r="O581" s="326"/>
      <c r="P581" s="360"/>
      <c r="Q581" s="360"/>
      <c r="R581" s="360"/>
      <c r="S581" s="376"/>
      <c r="T581" s="371"/>
      <c r="U581" s="376"/>
      <c r="V581" s="376"/>
      <c r="W581" s="360"/>
      <c r="X581" s="360"/>
      <c r="Y581" s="378"/>
      <c r="Z581" s="378"/>
      <c r="AA581" s="378"/>
      <c r="AB581" s="378"/>
      <c r="AC581" s="378"/>
      <c r="AD581" s="378"/>
      <c r="AE581" s="378"/>
      <c r="AF581" s="378"/>
      <c r="AG581" s="378"/>
      <c r="AH581" s="378"/>
      <c r="AI581" s="378"/>
      <c r="AJ581" s="378"/>
      <c r="AK581" s="378"/>
      <c r="AL581" s="378"/>
      <c r="AM581" s="374"/>
    </row>
    <row r="582" spans="1:39">
      <c r="B582" s="465" t="s">
        <v>308</v>
      </c>
      <c r="C582" s="330"/>
      <c r="D582" s="305"/>
      <c r="E582" s="305"/>
      <c r="F582" s="305"/>
      <c r="G582" s="305"/>
      <c r="H582" s="305"/>
      <c r="I582" s="305"/>
      <c r="J582" s="305"/>
      <c r="K582" s="305"/>
      <c r="L582" s="305"/>
      <c r="M582" s="305"/>
      <c r="N582" s="305"/>
      <c r="O582" s="383"/>
      <c r="P582" s="305"/>
      <c r="Q582" s="305"/>
      <c r="R582" s="305"/>
      <c r="S582" s="330"/>
      <c r="T582" s="335"/>
      <c r="U582" s="335"/>
      <c r="V582" s="305"/>
      <c r="W582" s="305"/>
      <c r="X582" s="335"/>
      <c r="Y582" s="317">
        <f>SUMPRODUCT(E407:E565,Y407:Y565)</f>
        <v>0</v>
      </c>
      <c r="Z582" s="317">
        <f>SUMPRODUCT(E407:E565,Z407:Z565)</f>
        <v>0</v>
      </c>
      <c r="AA582" s="317">
        <f t="shared" ref="AA582:AL582" si="206">IF(AA405="kw",SUMPRODUCT($N$407:$N$565,$P$407:$P$565,AA407:AA565),SUMPRODUCT($E$407:$E$565,AA407:AA565))</f>
        <v>0</v>
      </c>
      <c r="AB582" s="317">
        <f t="shared" si="206"/>
        <v>0</v>
      </c>
      <c r="AC582" s="317">
        <f t="shared" si="206"/>
        <v>0</v>
      </c>
      <c r="AD582" s="317">
        <f t="shared" si="206"/>
        <v>0</v>
      </c>
      <c r="AE582" s="317">
        <f t="shared" si="206"/>
        <v>0</v>
      </c>
      <c r="AF582" s="317">
        <f t="shared" si="206"/>
        <v>0</v>
      </c>
      <c r="AG582" s="317">
        <f t="shared" si="206"/>
        <v>0</v>
      </c>
      <c r="AH582" s="317">
        <f t="shared" si="206"/>
        <v>0</v>
      </c>
      <c r="AI582" s="317">
        <f t="shared" si="206"/>
        <v>0</v>
      </c>
      <c r="AJ582" s="317">
        <f t="shared" si="206"/>
        <v>0</v>
      </c>
      <c r="AK582" s="317">
        <f t="shared" si="206"/>
        <v>0</v>
      </c>
      <c r="AL582" s="317">
        <f t="shared" si="206"/>
        <v>0</v>
      </c>
      <c r="AM582" s="363"/>
    </row>
    <row r="583" spans="1:39">
      <c r="B583" s="465" t="s">
        <v>309</v>
      </c>
      <c r="C583" s="330"/>
      <c r="D583" s="305"/>
      <c r="E583" s="305"/>
      <c r="F583" s="305"/>
      <c r="G583" s="305"/>
      <c r="H583" s="305"/>
      <c r="I583" s="305"/>
      <c r="J583" s="305"/>
      <c r="K583" s="305"/>
      <c r="L583" s="305"/>
      <c r="M583" s="305"/>
      <c r="N583" s="305"/>
      <c r="O583" s="383"/>
      <c r="P583" s="305"/>
      <c r="Q583" s="305"/>
      <c r="R583" s="305"/>
      <c r="S583" s="330"/>
      <c r="T583" s="335"/>
      <c r="U583" s="335"/>
      <c r="V583" s="305"/>
      <c r="W583" s="305"/>
      <c r="X583" s="335"/>
      <c r="Y583" s="317">
        <f>SUMPRODUCT(F407:F565,Y407:Y565)</f>
        <v>0</v>
      </c>
      <c r="Z583" s="317">
        <f>SUMPRODUCT(F407:F565,Z407:Z565)</f>
        <v>0</v>
      </c>
      <c r="AA583" s="317">
        <f t="shared" ref="AA583:AL583" si="207">IF(AA405="kw",SUMPRODUCT($N$407:$N$565,$Q$407:$Q$565,AA407:AA565),SUMPRODUCT($F$407:$F$565,AA407:AA565))</f>
        <v>0</v>
      </c>
      <c r="AB583" s="317">
        <f t="shared" si="207"/>
        <v>0</v>
      </c>
      <c r="AC583" s="317">
        <f t="shared" si="207"/>
        <v>0</v>
      </c>
      <c r="AD583" s="317">
        <f t="shared" si="207"/>
        <v>0</v>
      </c>
      <c r="AE583" s="317">
        <f t="shared" si="207"/>
        <v>0</v>
      </c>
      <c r="AF583" s="317">
        <f t="shared" si="207"/>
        <v>0</v>
      </c>
      <c r="AG583" s="317">
        <f t="shared" si="207"/>
        <v>0</v>
      </c>
      <c r="AH583" s="317">
        <f t="shared" si="207"/>
        <v>0</v>
      </c>
      <c r="AI583" s="317">
        <f t="shared" si="207"/>
        <v>0</v>
      </c>
      <c r="AJ583" s="317">
        <f t="shared" si="207"/>
        <v>0</v>
      </c>
      <c r="AK583" s="317">
        <f t="shared" si="207"/>
        <v>0</v>
      </c>
      <c r="AL583" s="317">
        <f t="shared" si="207"/>
        <v>0</v>
      </c>
      <c r="AM583" s="363"/>
    </row>
    <row r="584" spans="1:39">
      <c r="B584" s="466" t="s">
        <v>310</v>
      </c>
      <c r="C584" s="390"/>
      <c r="D584" s="410"/>
      <c r="E584" s="410"/>
      <c r="F584" s="410"/>
      <c r="G584" s="410"/>
      <c r="H584" s="410"/>
      <c r="I584" s="410"/>
      <c r="J584" s="410"/>
      <c r="K584" s="410"/>
      <c r="L584" s="410"/>
      <c r="M584" s="410"/>
      <c r="N584" s="410"/>
      <c r="O584" s="409"/>
      <c r="P584" s="410"/>
      <c r="Q584" s="410"/>
      <c r="R584" s="410"/>
      <c r="S584" s="390"/>
      <c r="T584" s="411"/>
      <c r="U584" s="411"/>
      <c r="V584" s="410"/>
      <c r="W584" s="410"/>
      <c r="X584" s="411"/>
      <c r="Y584" s="352">
        <f>SUMPRODUCT(G407:G565,Y407:Y565)</f>
        <v>0</v>
      </c>
      <c r="Z584" s="352">
        <f>SUMPRODUCT(G407:G565,Z407:Z565)</f>
        <v>0</v>
      </c>
      <c r="AA584" s="352">
        <f t="shared" ref="AA584:AL584" si="208">IF(AA405="kw",SUMPRODUCT($N$407:$N$565,$R$407:$R$565,AA407:AA565),SUMPRODUCT($G$407:$G$565,AA407:AA565))</f>
        <v>0</v>
      </c>
      <c r="AB584" s="352">
        <f t="shared" si="208"/>
        <v>0</v>
      </c>
      <c r="AC584" s="352">
        <f t="shared" si="208"/>
        <v>0</v>
      </c>
      <c r="AD584" s="352">
        <f t="shared" si="208"/>
        <v>0</v>
      </c>
      <c r="AE584" s="352">
        <f t="shared" si="208"/>
        <v>0</v>
      </c>
      <c r="AF584" s="352">
        <f t="shared" si="208"/>
        <v>0</v>
      </c>
      <c r="AG584" s="352">
        <f t="shared" si="208"/>
        <v>0</v>
      </c>
      <c r="AH584" s="352">
        <f t="shared" si="208"/>
        <v>0</v>
      </c>
      <c r="AI584" s="352">
        <f t="shared" si="208"/>
        <v>0</v>
      </c>
      <c r="AJ584" s="352">
        <f t="shared" si="208"/>
        <v>0</v>
      </c>
      <c r="AK584" s="352">
        <f t="shared" si="208"/>
        <v>0</v>
      </c>
      <c r="AL584" s="352">
        <f t="shared" si="208"/>
        <v>0</v>
      </c>
      <c r="AM584" s="412"/>
    </row>
    <row r="585" spans="1:39" ht="22.5" customHeight="1">
      <c r="B585" s="394" t="s">
        <v>226</v>
      </c>
      <c r="C585" s="413"/>
      <c r="D585" s="414"/>
      <c r="E585" s="414"/>
      <c r="F585" s="414"/>
      <c r="G585" s="414"/>
      <c r="H585" s="414"/>
      <c r="I585" s="414"/>
      <c r="J585" s="414"/>
      <c r="K585" s="414"/>
      <c r="L585" s="414"/>
      <c r="M585" s="414"/>
      <c r="N585" s="414"/>
      <c r="O585" s="414"/>
      <c r="P585" s="414"/>
      <c r="Q585" s="414"/>
      <c r="R585" s="414"/>
      <c r="S585" s="397"/>
      <c r="T585" s="398"/>
      <c r="U585" s="414"/>
      <c r="V585" s="414"/>
      <c r="W585" s="414"/>
      <c r="X585" s="414"/>
      <c r="Y585" s="435"/>
      <c r="Z585" s="435"/>
      <c r="AA585" s="435"/>
      <c r="AB585" s="435"/>
      <c r="AC585" s="435"/>
      <c r="AD585" s="435"/>
      <c r="AE585" s="435"/>
      <c r="AF585" s="435"/>
      <c r="AG585" s="435"/>
      <c r="AH585" s="435"/>
      <c r="AI585" s="435"/>
      <c r="AJ585" s="435"/>
      <c r="AK585" s="435"/>
      <c r="AL585" s="435"/>
      <c r="AM585" s="415"/>
    </row>
    <row r="588" spans="1:39" ht="15.75">
      <c r="B588" s="306" t="s">
        <v>312</v>
      </c>
      <c r="C588" s="307"/>
      <c r="D588" s="626" t="s">
        <v>588</v>
      </c>
      <c r="E588" s="279"/>
      <c r="F588" s="626" t="s">
        <v>599</v>
      </c>
      <c r="G588" s="279"/>
      <c r="H588" s="279"/>
      <c r="I588" s="279"/>
      <c r="J588" s="279"/>
      <c r="K588" s="279"/>
      <c r="L588" s="279"/>
      <c r="M588" s="279"/>
      <c r="N588" s="279"/>
      <c r="O588" s="307"/>
      <c r="P588" s="279"/>
      <c r="Q588" s="279"/>
      <c r="R588" s="279"/>
      <c r="S588" s="279"/>
      <c r="T588" s="279"/>
      <c r="U588" s="279"/>
      <c r="V588" s="279"/>
      <c r="W588" s="279"/>
      <c r="X588" s="279"/>
      <c r="Y588" s="296"/>
      <c r="Z588" s="293"/>
      <c r="AA588" s="293"/>
      <c r="AB588" s="293"/>
      <c r="AC588" s="293"/>
      <c r="AD588" s="293"/>
      <c r="AE588" s="293"/>
      <c r="AF588" s="293"/>
      <c r="AG588" s="293"/>
      <c r="AH588" s="293"/>
      <c r="AI588" s="293"/>
      <c r="AJ588" s="293"/>
      <c r="AK588" s="293"/>
      <c r="AL588" s="293"/>
    </row>
    <row r="589" spans="1:39" ht="33.75" customHeight="1">
      <c r="B589" s="782" t="s">
        <v>213</v>
      </c>
      <c r="C589" s="784" t="s">
        <v>33</v>
      </c>
      <c r="D589" s="310" t="s">
        <v>426</v>
      </c>
      <c r="E589" s="786" t="s">
        <v>211</v>
      </c>
      <c r="F589" s="787"/>
      <c r="G589" s="787"/>
      <c r="H589" s="787"/>
      <c r="I589" s="787"/>
      <c r="J589" s="787"/>
      <c r="K589" s="787"/>
      <c r="L589" s="787"/>
      <c r="M589" s="788"/>
      <c r="N589" s="789" t="s">
        <v>215</v>
      </c>
      <c r="O589" s="310" t="s">
        <v>427</v>
      </c>
      <c r="P589" s="786" t="s">
        <v>214</v>
      </c>
      <c r="Q589" s="787"/>
      <c r="R589" s="787"/>
      <c r="S589" s="787"/>
      <c r="T589" s="787"/>
      <c r="U589" s="787"/>
      <c r="V589" s="787"/>
      <c r="W589" s="787"/>
      <c r="X589" s="788"/>
      <c r="Y589" s="779" t="s">
        <v>246</v>
      </c>
      <c r="Z589" s="780"/>
      <c r="AA589" s="780"/>
      <c r="AB589" s="780"/>
      <c r="AC589" s="780"/>
      <c r="AD589" s="780"/>
      <c r="AE589" s="780"/>
      <c r="AF589" s="780"/>
      <c r="AG589" s="780"/>
      <c r="AH589" s="780"/>
      <c r="AI589" s="780"/>
      <c r="AJ589" s="780"/>
      <c r="AK589" s="780"/>
      <c r="AL589" s="780"/>
      <c r="AM589" s="781"/>
    </row>
    <row r="590" spans="1:39" ht="68.25" customHeight="1">
      <c r="B590" s="783"/>
      <c r="C590" s="785"/>
      <c r="D590" s="311">
        <v>2018</v>
      </c>
      <c r="E590" s="311">
        <v>2019</v>
      </c>
      <c r="F590" s="311">
        <v>2020</v>
      </c>
      <c r="G590" s="311">
        <v>2021</v>
      </c>
      <c r="H590" s="311">
        <v>2022</v>
      </c>
      <c r="I590" s="311">
        <v>2023</v>
      </c>
      <c r="J590" s="311">
        <v>2024</v>
      </c>
      <c r="K590" s="311">
        <v>2025</v>
      </c>
      <c r="L590" s="311">
        <v>2026</v>
      </c>
      <c r="M590" s="311">
        <v>2027</v>
      </c>
      <c r="N590" s="790"/>
      <c r="O590" s="311">
        <v>2018</v>
      </c>
      <c r="P590" s="311">
        <v>2019</v>
      </c>
      <c r="Q590" s="311">
        <v>2020</v>
      </c>
      <c r="R590" s="311">
        <v>2021</v>
      </c>
      <c r="S590" s="311">
        <v>2022</v>
      </c>
      <c r="T590" s="311">
        <v>2023</v>
      </c>
      <c r="U590" s="311">
        <v>2024</v>
      </c>
      <c r="V590" s="311">
        <v>2025</v>
      </c>
      <c r="W590" s="311">
        <v>2026</v>
      </c>
      <c r="X590" s="311">
        <v>2027</v>
      </c>
      <c r="Y590" s="311" t="str">
        <f>'1.  LRAMVA Summary'!D51</f>
        <v>Residential</v>
      </c>
      <c r="Z590" s="311" t="str">
        <f>'1.  LRAMVA Summary'!E51</f>
        <v>GS&lt;50 kW</v>
      </c>
      <c r="AA590" s="311" t="str">
        <f>'1.  LRAMVA Summary'!F51</f>
        <v>General Service 50 to 499 kW</v>
      </c>
      <c r="AB590" s="311" t="str">
        <f>'1.  LRAMVA Summary'!G51</f>
        <v>General Service 500 to 4,999 kW</v>
      </c>
      <c r="AC590" s="311" t="str">
        <f>'1.  LRAMVA Summary'!H51</f>
        <v>Large Use</v>
      </c>
      <c r="AD590" s="311" t="str">
        <f>'1.  LRAMVA Summary'!I51</f>
        <v>Street Lighting</v>
      </c>
      <c r="AE590" s="311" t="str">
        <f>'1.  LRAMVA Summary'!J51</f>
        <v>Unmetered Scattered Load</v>
      </c>
      <c r="AF590" s="311" t="str">
        <f>'1.  LRAMVA Summary'!K51</f>
        <v/>
      </c>
      <c r="AG590" s="311" t="str">
        <f>'1.  LRAMVA Summary'!L51</f>
        <v/>
      </c>
      <c r="AH590" s="311" t="str">
        <f>'1.  LRAMVA Summary'!M51</f>
        <v/>
      </c>
      <c r="AI590" s="311" t="str">
        <f>'1.  LRAMVA Summary'!N51</f>
        <v/>
      </c>
      <c r="AJ590" s="311" t="str">
        <f>'1.  LRAMVA Summary'!O51</f>
        <v/>
      </c>
      <c r="AK590" s="311" t="str">
        <f>'1.  LRAMVA Summary'!P51</f>
        <v/>
      </c>
      <c r="AL590" s="311" t="str">
        <f>'1.  LRAMVA Summary'!Q51</f>
        <v/>
      </c>
      <c r="AM590" s="313" t="str">
        <f>'1.  LRAMVA Summary'!R51</f>
        <v>Total</v>
      </c>
    </row>
    <row r="591" spans="1:39" ht="15.75" customHeight="1">
      <c r="A591" s="567"/>
      <c r="B591" s="553" t="s">
        <v>517</v>
      </c>
      <c r="C591" s="315"/>
      <c r="D591" s="315"/>
      <c r="E591" s="315"/>
      <c r="F591" s="315"/>
      <c r="G591" s="315"/>
      <c r="H591" s="315"/>
      <c r="I591" s="315"/>
      <c r="J591" s="315"/>
      <c r="K591" s="315"/>
      <c r="L591" s="315"/>
      <c r="M591" s="315"/>
      <c r="N591" s="316"/>
      <c r="O591" s="315"/>
      <c r="P591" s="315"/>
      <c r="Q591" s="315"/>
      <c r="R591" s="315"/>
      <c r="S591" s="315"/>
      <c r="T591" s="315"/>
      <c r="U591" s="315"/>
      <c r="V591" s="315"/>
      <c r="W591" s="315"/>
      <c r="X591" s="315"/>
      <c r="Y591" s="317" t="str">
        <f>'1.  LRAMVA Summary'!D52</f>
        <v>kWh</v>
      </c>
      <c r="Z591" s="317" t="str">
        <f>'1.  LRAMVA Summary'!E52</f>
        <v>kWh</v>
      </c>
      <c r="AA591" s="317" t="str">
        <f>'1.  LRAMVA Summary'!F52</f>
        <v>kW</v>
      </c>
      <c r="AB591" s="317" t="str">
        <f>'1.  LRAMVA Summary'!G52</f>
        <v>kW</v>
      </c>
      <c r="AC591" s="317" t="str">
        <f>'1.  LRAMVA Summary'!H52</f>
        <v>kW</v>
      </c>
      <c r="AD591" s="317" t="str">
        <f>'1.  LRAMVA Summary'!I52</f>
        <v>kW</v>
      </c>
      <c r="AE591" s="317" t="str">
        <f>'1.  LRAMVA Summary'!J52</f>
        <v>kWh</v>
      </c>
      <c r="AF591" s="317" t="str">
        <f>'1.  LRAMVA Summary'!K52</f>
        <v/>
      </c>
      <c r="AG591" s="317" t="str">
        <f>'1.  LRAMVA Summary'!L52</f>
        <v/>
      </c>
      <c r="AH591" s="317" t="str">
        <f>'1.  LRAMVA Summary'!M52</f>
        <v/>
      </c>
      <c r="AI591" s="317" t="str">
        <f>'1.  LRAMVA Summary'!N52</f>
        <v/>
      </c>
      <c r="AJ591" s="317" t="str">
        <f>'1.  LRAMVA Summary'!O52</f>
        <v/>
      </c>
      <c r="AK591" s="317" t="str">
        <f>'1.  LRAMVA Summary'!P52</f>
        <v/>
      </c>
      <c r="AL591" s="317" t="str">
        <f>'1.  LRAMVA Summary'!Q52</f>
        <v/>
      </c>
      <c r="AM591" s="318"/>
    </row>
    <row r="592" spans="1:39" ht="15.75" outlineLevel="1">
      <c r="A592" s="567"/>
      <c r="B592" s="539" t="s">
        <v>510</v>
      </c>
      <c r="C592" s="315"/>
      <c r="D592" s="315"/>
      <c r="E592" s="315"/>
      <c r="F592" s="315"/>
      <c r="G592" s="315"/>
      <c r="H592" s="315"/>
      <c r="I592" s="315"/>
      <c r="J592" s="315"/>
      <c r="K592" s="315"/>
      <c r="L592" s="315"/>
      <c r="M592" s="315"/>
      <c r="N592" s="316"/>
      <c r="O592" s="315"/>
      <c r="P592" s="315"/>
      <c r="Q592" s="315"/>
      <c r="R592" s="315"/>
      <c r="S592" s="315"/>
      <c r="T592" s="315"/>
      <c r="U592" s="315"/>
      <c r="V592" s="315"/>
      <c r="W592" s="315"/>
      <c r="X592" s="315"/>
      <c r="Y592" s="317"/>
      <c r="Z592" s="317"/>
      <c r="AA592" s="317"/>
      <c r="AB592" s="317"/>
      <c r="AC592" s="317"/>
      <c r="AD592" s="317"/>
      <c r="AE592" s="317"/>
      <c r="AF592" s="317"/>
      <c r="AG592" s="317"/>
      <c r="AH592" s="317"/>
      <c r="AI592" s="317"/>
      <c r="AJ592" s="317"/>
      <c r="AK592" s="317"/>
      <c r="AL592" s="317"/>
      <c r="AM592" s="318"/>
    </row>
    <row r="593" spans="1:39" outlineLevel="1">
      <c r="A593" s="567">
        <v>1</v>
      </c>
      <c r="B593" s="454" t="s">
        <v>95</v>
      </c>
      <c r="C593" s="317" t="s">
        <v>25</v>
      </c>
      <c r="D593" s="321"/>
      <c r="E593" s="321"/>
      <c r="F593" s="321"/>
      <c r="G593" s="321"/>
      <c r="H593" s="321"/>
      <c r="I593" s="321"/>
      <c r="J593" s="321"/>
      <c r="K593" s="321"/>
      <c r="L593" s="321"/>
      <c r="M593" s="321"/>
      <c r="N593" s="317"/>
      <c r="O593" s="321"/>
      <c r="P593" s="321"/>
      <c r="Q593" s="321"/>
      <c r="R593" s="321"/>
      <c r="S593" s="321"/>
      <c r="T593" s="321"/>
      <c r="U593" s="321"/>
      <c r="V593" s="321"/>
      <c r="W593" s="321"/>
      <c r="X593" s="321"/>
      <c r="Y593" s="436"/>
      <c r="Z593" s="436"/>
      <c r="AA593" s="436"/>
      <c r="AB593" s="436"/>
      <c r="AC593" s="436"/>
      <c r="AD593" s="436"/>
      <c r="AE593" s="436"/>
      <c r="AF593" s="436"/>
      <c r="AG593" s="436"/>
      <c r="AH593" s="436"/>
      <c r="AI593" s="436"/>
      <c r="AJ593" s="436"/>
      <c r="AK593" s="436"/>
      <c r="AL593" s="436"/>
      <c r="AM593" s="322">
        <f>SUM(Y593:AL593)</f>
        <v>0</v>
      </c>
    </row>
    <row r="594" spans="1:39" outlineLevel="1">
      <c r="A594" s="567"/>
      <c r="B594" s="320" t="s">
        <v>313</v>
      </c>
      <c r="C594" s="317" t="s">
        <v>164</v>
      </c>
      <c r="D594" s="321"/>
      <c r="E594" s="321"/>
      <c r="F594" s="321"/>
      <c r="G594" s="321"/>
      <c r="H594" s="321"/>
      <c r="I594" s="321"/>
      <c r="J594" s="321"/>
      <c r="K594" s="321"/>
      <c r="L594" s="321"/>
      <c r="M594" s="321"/>
      <c r="N594" s="494"/>
      <c r="O594" s="321"/>
      <c r="P594" s="321"/>
      <c r="Q594" s="321"/>
      <c r="R594" s="321"/>
      <c r="S594" s="321"/>
      <c r="T594" s="321"/>
      <c r="U594" s="321"/>
      <c r="V594" s="321"/>
      <c r="W594" s="321"/>
      <c r="X594" s="321"/>
      <c r="Y594" s="437">
        <f t="shared" ref="Y594:AL594" si="209">Y593</f>
        <v>0</v>
      </c>
      <c r="Z594" s="437">
        <f t="shared" si="209"/>
        <v>0</v>
      </c>
      <c r="AA594" s="437">
        <f t="shared" si="209"/>
        <v>0</v>
      </c>
      <c r="AB594" s="437">
        <f t="shared" si="209"/>
        <v>0</v>
      </c>
      <c r="AC594" s="437">
        <f t="shared" si="209"/>
        <v>0</v>
      </c>
      <c r="AD594" s="437">
        <f t="shared" si="209"/>
        <v>0</v>
      </c>
      <c r="AE594" s="437">
        <f t="shared" si="209"/>
        <v>0</v>
      </c>
      <c r="AF594" s="437">
        <f t="shared" si="209"/>
        <v>0</v>
      </c>
      <c r="AG594" s="437">
        <f t="shared" si="209"/>
        <v>0</v>
      </c>
      <c r="AH594" s="437">
        <f t="shared" si="209"/>
        <v>0</v>
      </c>
      <c r="AI594" s="437">
        <f t="shared" si="209"/>
        <v>0</v>
      </c>
      <c r="AJ594" s="437">
        <f t="shared" si="209"/>
        <v>0</v>
      </c>
      <c r="AK594" s="437">
        <f t="shared" si="209"/>
        <v>0</v>
      </c>
      <c r="AL594" s="437">
        <f t="shared" si="209"/>
        <v>0</v>
      </c>
      <c r="AM594" s="323"/>
    </row>
    <row r="595" spans="1:39" ht="15.75" outlineLevel="1">
      <c r="A595" s="567"/>
      <c r="B595" s="324"/>
      <c r="C595" s="325"/>
      <c r="D595" s="325"/>
      <c r="E595" s="325"/>
      <c r="F595" s="325"/>
      <c r="G595" s="325"/>
      <c r="H595" s="325"/>
      <c r="I595" s="325"/>
      <c r="J595" s="325"/>
      <c r="K595" s="325"/>
      <c r="L595" s="325"/>
      <c r="M595" s="325"/>
      <c r="N595" s="326"/>
      <c r="O595" s="325"/>
      <c r="P595" s="325"/>
      <c r="Q595" s="325"/>
      <c r="R595" s="325"/>
      <c r="S595" s="325"/>
      <c r="T595" s="325"/>
      <c r="U595" s="325"/>
      <c r="V595" s="325"/>
      <c r="W595" s="325"/>
      <c r="X595" s="325"/>
      <c r="Y595" s="438"/>
      <c r="Z595" s="439"/>
      <c r="AA595" s="439"/>
      <c r="AB595" s="439"/>
      <c r="AC595" s="439"/>
      <c r="AD595" s="439"/>
      <c r="AE595" s="439"/>
      <c r="AF595" s="439"/>
      <c r="AG595" s="439"/>
      <c r="AH595" s="439"/>
      <c r="AI595" s="439"/>
      <c r="AJ595" s="439"/>
      <c r="AK595" s="439"/>
      <c r="AL595" s="439"/>
      <c r="AM595" s="328"/>
    </row>
    <row r="596" spans="1:39" outlineLevel="1">
      <c r="A596" s="567">
        <v>2</v>
      </c>
      <c r="B596" s="454" t="s">
        <v>96</v>
      </c>
      <c r="C596" s="317" t="s">
        <v>25</v>
      </c>
      <c r="D596" s="321"/>
      <c r="E596" s="321"/>
      <c r="F596" s="321"/>
      <c r="G596" s="321"/>
      <c r="H596" s="321"/>
      <c r="I596" s="321"/>
      <c r="J596" s="321"/>
      <c r="K596" s="321"/>
      <c r="L596" s="321"/>
      <c r="M596" s="321"/>
      <c r="N596" s="317"/>
      <c r="O596" s="321"/>
      <c r="P596" s="321"/>
      <c r="Q596" s="321"/>
      <c r="R596" s="321"/>
      <c r="S596" s="321"/>
      <c r="T596" s="321"/>
      <c r="U596" s="321"/>
      <c r="V596" s="321"/>
      <c r="W596" s="321"/>
      <c r="X596" s="321"/>
      <c r="Y596" s="436"/>
      <c r="Z596" s="436"/>
      <c r="AA596" s="436"/>
      <c r="AB596" s="436"/>
      <c r="AC596" s="436"/>
      <c r="AD596" s="436"/>
      <c r="AE596" s="436"/>
      <c r="AF596" s="436"/>
      <c r="AG596" s="436"/>
      <c r="AH596" s="436"/>
      <c r="AI596" s="436"/>
      <c r="AJ596" s="436"/>
      <c r="AK596" s="436"/>
      <c r="AL596" s="436"/>
      <c r="AM596" s="322">
        <f>SUM(Y596:AL596)</f>
        <v>0</v>
      </c>
    </row>
    <row r="597" spans="1:39" outlineLevel="1">
      <c r="A597" s="567"/>
      <c r="B597" s="320" t="s">
        <v>313</v>
      </c>
      <c r="C597" s="317" t="s">
        <v>164</v>
      </c>
      <c r="D597" s="321"/>
      <c r="E597" s="321"/>
      <c r="F597" s="321"/>
      <c r="G597" s="321"/>
      <c r="H597" s="321"/>
      <c r="I597" s="321"/>
      <c r="J597" s="321"/>
      <c r="K597" s="321"/>
      <c r="L597" s="321"/>
      <c r="M597" s="321"/>
      <c r="N597" s="494"/>
      <c r="O597" s="321"/>
      <c r="P597" s="321"/>
      <c r="Q597" s="321"/>
      <c r="R597" s="321"/>
      <c r="S597" s="321"/>
      <c r="T597" s="321"/>
      <c r="U597" s="321"/>
      <c r="V597" s="321"/>
      <c r="W597" s="321"/>
      <c r="X597" s="321"/>
      <c r="Y597" s="437">
        <f t="shared" ref="Y597:AL597" si="210">Y596</f>
        <v>0</v>
      </c>
      <c r="Z597" s="437">
        <f t="shared" si="210"/>
        <v>0</v>
      </c>
      <c r="AA597" s="437">
        <f t="shared" si="210"/>
        <v>0</v>
      </c>
      <c r="AB597" s="437">
        <f t="shared" si="210"/>
        <v>0</v>
      </c>
      <c r="AC597" s="437">
        <f t="shared" si="210"/>
        <v>0</v>
      </c>
      <c r="AD597" s="437">
        <f t="shared" si="210"/>
        <v>0</v>
      </c>
      <c r="AE597" s="437">
        <f t="shared" si="210"/>
        <v>0</v>
      </c>
      <c r="AF597" s="437">
        <f t="shared" si="210"/>
        <v>0</v>
      </c>
      <c r="AG597" s="437">
        <f t="shared" si="210"/>
        <v>0</v>
      </c>
      <c r="AH597" s="437">
        <f t="shared" si="210"/>
        <v>0</v>
      </c>
      <c r="AI597" s="437">
        <f t="shared" si="210"/>
        <v>0</v>
      </c>
      <c r="AJ597" s="437">
        <f t="shared" si="210"/>
        <v>0</v>
      </c>
      <c r="AK597" s="437">
        <f t="shared" si="210"/>
        <v>0</v>
      </c>
      <c r="AL597" s="437">
        <f t="shared" si="210"/>
        <v>0</v>
      </c>
      <c r="AM597" s="323"/>
    </row>
    <row r="598" spans="1:39" ht="15.75" outlineLevel="1">
      <c r="A598" s="567"/>
      <c r="B598" s="324"/>
      <c r="C598" s="325"/>
      <c r="D598" s="330"/>
      <c r="E598" s="330"/>
      <c r="F598" s="330"/>
      <c r="G598" s="330"/>
      <c r="H598" s="330"/>
      <c r="I598" s="330"/>
      <c r="J598" s="330"/>
      <c r="K598" s="330"/>
      <c r="L598" s="330"/>
      <c r="M598" s="330"/>
      <c r="N598" s="326"/>
      <c r="O598" s="330"/>
      <c r="P598" s="330"/>
      <c r="Q598" s="330"/>
      <c r="R598" s="330"/>
      <c r="S598" s="330"/>
      <c r="T598" s="330"/>
      <c r="U598" s="330"/>
      <c r="V598" s="330"/>
      <c r="W598" s="330"/>
      <c r="X598" s="330"/>
      <c r="Y598" s="438"/>
      <c r="Z598" s="439"/>
      <c r="AA598" s="439"/>
      <c r="AB598" s="439"/>
      <c r="AC598" s="439"/>
      <c r="AD598" s="439"/>
      <c r="AE598" s="439"/>
      <c r="AF598" s="439"/>
      <c r="AG598" s="439"/>
      <c r="AH598" s="439"/>
      <c r="AI598" s="439"/>
      <c r="AJ598" s="439"/>
      <c r="AK598" s="439"/>
      <c r="AL598" s="439"/>
      <c r="AM598" s="328"/>
    </row>
    <row r="599" spans="1:39" outlineLevel="1">
      <c r="A599" s="567">
        <v>3</v>
      </c>
      <c r="B599" s="454" t="s">
        <v>97</v>
      </c>
      <c r="C599" s="317" t="s">
        <v>25</v>
      </c>
      <c r="D599" s="321"/>
      <c r="E599" s="321"/>
      <c r="F599" s="321"/>
      <c r="G599" s="321"/>
      <c r="H599" s="321"/>
      <c r="I599" s="321"/>
      <c r="J599" s="321"/>
      <c r="K599" s="321"/>
      <c r="L599" s="321"/>
      <c r="M599" s="321"/>
      <c r="N599" s="317"/>
      <c r="O599" s="321"/>
      <c r="P599" s="321"/>
      <c r="Q599" s="321"/>
      <c r="R599" s="321"/>
      <c r="S599" s="321"/>
      <c r="T599" s="321"/>
      <c r="U599" s="321"/>
      <c r="V599" s="321"/>
      <c r="W599" s="321"/>
      <c r="X599" s="321"/>
      <c r="Y599" s="436"/>
      <c r="Z599" s="436"/>
      <c r="AA599" s="436"/>
      <c r="AB599" s="436"/>
      <c r="AC599" s="436"/>
      <c r="AD599" s="436"/>
      <c r="AE599" s="436"/>
      <c r="AF599" s="436"/>
      <c r="AG599" s="436"/>
      <c r="AH599" s="436"/>
      <c r="AI599" s="436"/>
      <c r="AJ599" s="436"/>
      <c r="AK599" s="436"/>
      <c r="AL599" s="436"/>
      <c r="AM599" s="322">
        <f>SUM(Y599:AL599)</f>
        <v>0</v>
      </c>
    </row>
    <row r="600" spans="1:39" outlineLevel="1">
      <c r="A600" s="567"/>
      <c r="B600" s="320" t="s">
        <v>313</v>
      </c>
      <c r="C600" s="317" t="s">
        <v>164</v>
      </c>
      <c r="D600" s="321"/>
      <c r="E600" s="321"/>
      <c r="F600" s="321"/>
      <c r="G600" s="321"/>
      <c r="H600" s="321"/>
      <c r="I600" s="321"/>
      <c r="J600" s="321"/>
      <c r="K600" s="321"/>
      <c r="L600" s="321"/>
      <c r="M600" s="321"/>
      <c r="N600" s="494"/>
      <c r="O600" s="321"/>
      <c r="P600" s="321"/>
      <c r="Q600" s="321"/>
      <c r="R600" s="321"/>
      <c r="S600" s="321"/>
      <c r="T600" s="321"/>
      <c r="U600" s="321"/>
      <c r="V600" s="321"/>
      <c r="W600" s="321"/>
      <c r="X600" s="321"/>
      <c r="Y600" s="437">
        <f t="shared" ref="Y600:AL600" si="211">Y599</f>
        <v>0</v>
      </c>
      <c r="Z600" s="437">
        <f t="shared" si="211"/>
        <v>0</v>
      </c>
      <c r="AA600" s="437">
        <f t="shared" si="211"/>
        <v>0</v>
      </c>
      <c r="AB600" s="437">
        <f t="shared" si="211"/>
        <v>0</v>
      </c>
      <c r="AC600" s="437">
        <f t="shared" si="211"/>
        <v>0</v>
      </c>
      <c r="AD600" s="437">
        <f t="shared" si="211"/>
        <v>0</v>
      </c>
      <c r="AE600" s="437">
        <f t="shared" si="211"/>
        <v>0</v>
      </c>
      <c r="AF600" s="437">
        <f t="shared" si="211"/>
        <v>0</v>
      </c>
      <c r="AG600" s="437">
        <f t="shared" si="211"/>
        <v>0</v>
      </c>
      <c r="AH600" s="437">
        <f t="shared" si="211"/>
        <v>0</v>
      </c>
      <c r="AI600" s="437">
        <f t="shared" si="211"/>
        <v>0</v>
      </c>
      <c r="AJ600" s="437">
        <f t="shared" si="211"/>
        <v>0</v>
      </c>
      <c r="AK600" s="437">
        <f t="shared" si="211"/>
        <v>0</v>
      </c>
      <c r="AL600" s="437">
        <f t="shared" si="211"/>
        <v>0</v>
      </c>
      <c r="AM600" s="323"/>
    </row>
    <row r="601" spans="1:39" outlineLevel="1">
      <c r="A601" s="567"/>
      <c r="B601" s="320"/>
      <c r="C601" s="331"/>
      <c r="D601" s="317"/>
      <c r="E601" s="317"/>
      <c r="F601" s="317"/>
      <c r="G601" s="317"/>
      <c r="H601" s="317"/>
      <c r="I601" s="317"/>
      <c r="J601" s="317"/>
      <c r="K601" s="317"/>
      <c r="L601" s="317"/>
      <c r="M601" s="317"/>
      <c r="N601" s="317"/>
      <c r="O601" s="317"/>
      <c r="P601" s="317"/>
      <c r="Q601" s="317"/>
      <c r="R601" s="317"/>
      <c r="S601" s="317"/>
      <c r="T601" s="317"/>
      <c r="U601" s="317"/>
      <c r="V601" s="317"/>
      <c r="W601" s="317"/>
      <c r="X601" s="317"/>
      <c r="Y601" s="438"/>
      <c r="Z601" s="438"/>
      <c r="AA601" s="438"/>
      <c r="AB601" s="438"/>
      <c r="AC601" s="438"/>
      <c r="AD601" s="438"/>
      <c r="AE601" s="438"/>
      <c r="AF601" s="438"/>
      <c r="AG601" s="438"/>
      <c r="AH601" s="438"/>
      <c r="AI601" s="438"/>
      <c r="AJ601" s="438"/>
      <c r="AK601" s="438"/>
      <c r="AL601" s="438"/>
      <c r="AM601" s="332"/>
    </row>
    <row r="602" spans="1:39" outlineLevel="1">
      <c r="A602" s="567">
        <v>4</v>
      </c>
      <c r="B602" s="454" t="s">
        <v>98</v>
      </c>
      <c r="C602" s="317" t="s">
        <v>25</v>
      </c>
      <c r="D602" s="321"/>
      <c r="E602" s="321"/>
      <c r="F602" s="321"/>
      <c r="G602" s="321"/>
      <c r="H602" s="321"/>
      <c r="I602" s="321"/>
      <c r="J602" s="321"/>
      <c r="K602" s="321"/>
      <c r="L602" s="321"/>
      <c r="M602" s="321"/>
      <c r="N602" s="317"/>
      <c r="O602" s="321"/>
      <c r="P602" s="321"/>
      <c r="Q602" s="321"/>
      <c r="R602" s="321"/>
      <c r="S602" s="321"/>
      <c r="T602" s="321"/>
      <c r="U602" s="321"/>
      <c r="V602" s="321"/>
      <c r="W602" s="321"/>
      <c r="X602" s="321"/>
      <c r="Y602" s="436"/>
      <c r="Z602" s="436"/>
      <c r="AA602" s="436"/>
      <c r="AB602" s="436"/>
      <c r="AC602" s="436"/>
      <c r="AD602" s="436"/>
      <c r="AE602" s="436"/>
      <c r="AF602" s="436"/>
      <c r="AG602" s="436"/>
      <c r="AH602" s="436"/>
      <c r="AI602" s="436"/>
      <c r="AJ602" s="436"/>
      <c r="AK602" s="436"/>
      <c r="AL602" s="436"/>
      <c r="AM602" s="322">
        <f>SUM(Y602:AL602)</f>
        <v>0</v>
      </c>
    </row>
    <row r="603" spans="1:39" outlineLevel="1">
      <c r="A603" s="567"/>
      <c r="B603" s="320" t="s">
        <v>313</v>
      </c>
      <c r="C603" s="317" t="s">
        <v>164</v>
      </c>
      <c r="D603" s="321"/>
      <c r="E603" s="321"/>
      <c r="F603" s="321"/>
      <c r="G603" s="321"/>
      <c r="H603" s="321"/>
      <c r="I603" s="321"/>
      <c r="J603" s="321"/>
      <c r="K603" s="321"/>
      <c r="L603" s="321"/>
      <c r="M603" s="321"/>
      <c r="N603" s="494"/>
      <c r="O603" s="321"/>
      <c r="P603" s="321"/>
      <c r="Q603" s="321"/>
      <c r="R603" s="321"/>
      <c r="S603" s="321"/>
      <c r="T603" s="321"/>
      <c r="U603" s="321"/>
      <c r="V603" s="321"/>
      <c r="W603" s="321"/>
      <c r="X603" s="321"/>
      <c r="Y603" s="437">
        <f t="shared" ref="Y603:AL603" si="212">Y602</f>
        <v>0</v>
      </c>
      <c r="Z603" s="437">
        <f t="shared" si="212"/>
        <v>0</v>
      </c>
      <c r="AA603" s="437">
        <f t="shared" si="212"/>
        <v>0</v>
      </c>
      <c r="AB603" s="437">
        <f t="shared" si="212"/>
        <v>0</v>
      </c>
      <c r="AC603" s="437">
        <f t="shared" si="212"/>
        <v>0</v>
      </c>
      <c r="AD603" s="437">
        <f t="shared" si="212"/>
        <v>0</v>
      </c>
      <c r="AE603" s="437">
        <f t="shared" si="212"/>
        <v>0</v>
      </c>
      <c r="AF603" s="437">
        <f t="shared" si="212"/>
        <v>0</v>
      </c>
      <c r="AG603" s="437">
        <f t="shared" si="212"/>
        <v>0</v>
      </c>
      <c r="AH603" s="437">
        <f t="shared" si="212"/>
        <v>0</v>
      </c>
      <c r="AI603" s="437">
        <f t="shared" si="212"/>
        <v>0</v>
      </c>
      <c r="AJ603" s="437">
        <f t="shared" si="212"/>
        <v>0</v>
      </c>
      <c r="AK603" s="437">
        <f t="shared" si="212"/>
        <v>0</v>
      </c>
      <c r="AL603" s="437">
        <f t="shared" si="212"/>
        <v>0</v>
      </c>
      <c r="AM603" s="323"/>
    </row>
    <row r="604" spans="1:39" outlineLevel="1">
      <c r="A604" s="567"/>
      <c r="B604" s="320"/>
      <c r="C604" s="331"/>
      <c r="D604" s="330"/>
      <c r="E604" s="330"/>
      <c r="F604" s="330"/>
      <c r="G604" s="330"/>
      <c r="H604" s="330"/>
      <c r="I604" s="330"/>
      <c r="J604" s="330"/>
      <c r="K604" s="330"/>
      <c r="L604" s="330"/>
      <c r="M604" s="330"/>
      <c r="N604" s="317"/>
      <c r="O604" s="330"/>
      <c r="P604" s="330"/>
      <c r="Q604" s="330"/>
      <c r="R604" s="330"/>
      <c r="S604" s="330"/>
      <c r="T604" s="330"/>
      <c r="U604" s="330"/>
      <c r="V604" s="330"/>
      <c r="W604" s="330"/>
      <c r="X604" s="330"/>
      <c r="Y604" s="438"/>
      <c r="Z604" s="438"/>
      <c r="AA604" s="438"/>
      <c r="AB604" s="438"/>
      <c r="AC604" s="438"/>
      <c r="AD604" s="438"/>
      <c r="AE604" s="438"/>
      <c r="AF604" s="438"/>
      <c r="AG604" s="438"/>
      <c r="AH604" s="438"/>
      <c r="AI604" s="438"/>
      <c r="AJ604" s="438"/>
      <c r="AK604" s="438"/>
      <c r="AL604" s="438"/>
      <c r="AM604" s="332"/>
    </row>
    <row r="605" spans="1:39" ht="15.75" customHeight="1" outlineLevel="1">
      <c r="A605" s="567">
        <v>5</v>
      </c>
      <c r="B605" s="454" t="s">
        <v>99</v>
      </c>
      <c r="C605" s="317" t="s">
        <v>25</v>
      </c>
      <c r="D605" s="321"/>
      <c r="E605" s="321"/>
      <c r="F605" s="321"/>
      <c r="G605" s="321"/>
      <c r="H605" s="321"/>
      <c r="I605" s="321"/>
      <c r="J605" s="321"/>
      <c r="K605" s="321"/>
      <c r="L605" s="321"/>
      <c r="M605" s="321"/>
      <c r="N605" s="317"/>
      <c r="O605" s="321"/>
      <c r="P605" s="321"/>
      <c r="Q605" s="321"/>
      <c r="R605" s="321"/>
      <c r="S605" s="321"/>
      <c r="T605" s="321"/>
      <c r="U605" s="321"/>
      <c r="V605" s="321"/>
      <c r="W605" s="321"/>
      <c r="X605" s="321"/>
      <c r="Y605" s="436"/>
      <c r="Z605" s="436"/>
      <c r="AA605" s="436"/>
      <c r="AB605" s="436"/>
      <c r="AC605" s="436"/>
      <c r="AD605" s="436"/>
      <c r="AE605" s="436"/>
      <c r="AF605" s="436"/>
      <c r="AG605" s="436"/>
      <c r="AH605" s="436"/>
      <c r="AI605" s="436"/>
      <c r="AJ605" s="436"/>
      <c r="AK605" s="436"/>
      <c r="AL605" s="436"/>
      <c r="AM605" s="322">
        <f>SUM(Y605:AL605)</f>
        <v>0</v>
      </c>
    </row>
    <row r="606" spans="1:39" outlineLevel="1">
      <c r="A606" s="567"/>
      <c r="B606" s="320" t="s">
        <v>313</v>
      </c>
      <c r="C606" s="317" t="s">
        <v>164</v>
      </c>
      <c r="D606" s="321"/>
      <c r="E606" s="321"/>
      <c r="F606" s="321"/>
      <c r="G606" s="321"/>
      <c r="H606" s="321"/>
      <c r="I606" s="321"/>
      <c r="J606" s="321"/>
      <c r="K606" s="321"/>
      <c r="L606" s="321"/>
      <c r="M606" s="321"/>
      <c r="N606" s="494"/>
      <c r="O606" s="321"/>
      <c r="P606" s="321"/>
      <c r="Q606" s="321"/>
      <c r="R606" s="321"/>
      <c r="S606" s="321"/>
      <c r="T606" s="321"/>
      <c r="U606" s="321"/>
      <c r="V606" s="321"/>
      <c r="W606" s="321"/>
      <c r="X606" s="321"/>
      <c r="Y606" s="437">
        <f t="shared" ref="Y606:AL606" si="213">Y605</f>
        <v>0</v>
      </c>
      <c r="Z606" s="437">
        <f t="shared" si="213"/>
        <v>0</v>
      </c>
      <c r="AA606" s="437">
        <f t="shared" si="213"/>
        <v>0</v>
      </c>
      <c r="AB606" s="437">
        <f t="shared" si="213"/>
        <v>0</v>
      </c>
      <c r="AC606" s="437">
        <f t="shared" si="213"/>
        <v>0</v>
      </c>
      <c r="AD606" s="437">
        <f t="shared" si="213"/>
        <v>0</v>
      </c>
      <c r="AE606" s="437">
        <f t="shared" si="213"/>
        <v>0</v>
      </c>
      <c r="AF606" s="437">
        <f t="shared" si="213"/>
        <v>0</v>
      </c>
      <c r="AG606" s="437">
        <f t="shared" si="213"/>
        <v>0</v>
      </c>
      <c r="AH606" s="437">
        <f t="shared" si="213"/>
        <v>0</v>
      </c>
      <c r="AI606" s="437">
        <f t="shared" si="213"/>
        <v>0</v>
      </c>
      <c r="AJ606" s="437">
        <f t="shared" si="213"/>
        <v>0</v>
      </c>
      <c r="AK606" s="437">
        <f t="shared" si="213"/>
        <v>0</v>
      </c>
      <c r="AL606" s="437">
        <f t="shared" si="213"/>
        <v>0</v>
      </c>
      <c r="AM606" s="323"/>
    </row>
    <row r="607" spans="1:39" outlineLevel="1">
      <c r="A607" s="567"/>
      <c r="B607" s="320"/>
      <c r="C607" s="317"/>
      <c r="D607" s="317"/>
      <c r="E607" s="317"/>
      <c r="F607" s="317"/>
      <c r="G607" s="317"/>
      <c r="H607" s="317"/>
      <c r="I607" s="317"/>
      <c r="J607" s="317"/>
      <c r="K607" s="317"/>
      <c r="L607" s="317"/>
      <c r="M607" s="317"/>
      <c r="N607" s="317"/>
      <c r="O607" s="317"/>
      <c r="P607" s="317"/>
      <c r="Q607" s="317"/>
      <c r="R607" s="317"/>
      <c r="S607" s="317"/>
      <c r="T607" s="317"/>
      <c r="U607" s="317"/>
      <c r="V607" s="317"/>
      <c r="W607" s="317"/>
      <c r="X607" s="317"/>
      <c r="Y607" s="448"/>
      <c r="Z607" s="449"/>
      <c r="AA607" s="449"/>
      <c r="AB607" s="449"/>
      <c r="AC607" s="449"/>
      <c r="AD607" s="449"/>
      <c r="AE607" s="449"/>
      <c r="AF607" s="449"/>
      <c r="AG607" s="449"/>
      <c r="AH607" s="449"/>
      <c r="AI607" s="449"/>
      <c r="AJ607" s="449"/>
      <c r="AK607" s="449"/>
      <c r="AL607" s="449"/>
      <c r="AM607" s="323"/>
    </row>
    <row r="608" spans="1:39" ht="15.75" outlineLevel="1">
      <c r="A608" s="567"/>
      <c r="B608" s="345" t="s">
        <v>511</v>
      </c>
      <c r="C608" s="315"/>
      <c r="D608" s="315"/>
      <c r="E608" s="315"/>
      <c r="F608" s="315"/>
      <c r="G608" s="315"/>
      <c r="H608" s="315"/>
      <c r="I608" s="315"/>
      <c r="J608" s="315"/>
      <c r="K608" s="315"/>
      <c r="L608" s="315"/>
      <c r="M608" s="315"/>
      <c r="N608" s="316"/>
      <c r="O608" s="315"/>
      <c r="P608" s="315"/>
      <c r="Q608" s="315"/>
      <c r="R608" s="315"/>
      <c r="S608" s="315"/>
      <c r="T608" s="315"/>
      <c r="U608" s="315"/>
      <c r="V608" s="315"/>
      <c r="W608" s="315"/>
      <c r="X608" s="315"/>
      <c r="Y608" s="440"/>
      <c r="Z608" s="440"/>
      <c r="AA608" s="440"/>
      <c r="AB608" s="440"/>
      <c r="AC608" s="440"/>
      <c r="AD608" s="440"/>
      <c r="AE608" s="440"/>
      <c r="AF608" s="440"/>
      <c r="AG608" s="440"/>
      <c r="AH608" s="440"/>
      <c r="AI608" s="440"/>
      <c r="AJ608" s="440"/>
      <c r="AK608" s="440"/>
      <c r="AL608" s="440"/>
      <c r="AM608" s="318"/>
    </row>
    <row r="609" spans="1:39" outlineLevel="1">
      <c r="A609" s="567">
        <v>6</v>
      </c>
      <c r="B609" s="454" t="s">
        <v>100</v>
      </c>
      <c r="C609" s="317" t="s">
        <v>25</v>
      </c>
      <c r="D609" s="321"/>
      <c r="E609" s="321"/>
      <c r="F609" s="321"/>
      <c r="G609" s="321"/>
      <c r="H609" s="321"/>
      <c r="I609" s="321"/>
      <c r="J609" s="321"/>
      <c r="K609" s="321"/>
      <c r="L609" s="321"/>
      <c r="M609" s="321"/>
      <c r="N609" s="321">
        <v>12</v>
      </c>
      <c r="O609" s="321"/>
      <c r="P609" s="321"/>
      <c r="Q609" s="321"/>
      <c r="R609" s="321"/>
      <c r="S609" s="321"/>
      <c r="T609" s="321"/>
      <c r="U609" s="321"/>
      <c r="V609" s="321"/>
      <c r="W609" s="321"/>
      <c r="X609" s="321"/>
      <c r="Y609" s="441"/>
      <c r="Z609" s="436"/>
      <c r="AA609" s="436"/>
      <c r="AB609" s="436"/>
      <c r="AC609" s="436"/>
      <c r="AD609" s="436"/>
      <c r="AE609" s="436"/>
      <c r="AF609" s="441"/>
      <c r="AG609" s="441"/>
      <c r="AH609" s="441"/>
      <c r="AI609" s="441"/>
      <c r="AJ609" s="441"/>
      <c r="AK609" s="441"/>
      <c r="AL609" s="441"/>
      <c r="AM609" s="322">
        <f>SUM(Y609:AL609)</f>
        <v>0</v>
      </c>
    </row>
    <row r="610" spans="1:39" outlineLevel="1">
      <c r="A610" s="567"/>
      <c r="B610" s="320" t="s">
        <v>313</v>
      </c>
      <c r="C610" s="317" t="s">
        <v>164</v>
      </c>
      <c r="D610" s="321"/>
      <c r="E610" s="321"/>
      <c r="F610" s="321"/>
      <c r="G610" s="321"/>
      <c r="H610" s="321"/>
      <c r="I610" s="321"/>
      <c r="J610" s="321"/>
      <c r="K610" s="321"/>
      <c r="L610" s="321"/>
      <c r="M610" s="321"/>
      <c r="N610" s="321">
        <f>N609</f>
        <v>12</v>
      </c>
      <c r="O610" s="321"/>
      <c r="P610" s="321"/>
      <c r="Q610" s="321"/>
      <c r="R610" s="321"/>
      <c r="S610" s="321"/>
      <c r="T610" s="321"/>
      <c r="U610" s="321"/>
      <c r="V610" s="321"/>
      <c r="W610" s="321"/>
      <c r="X610" s="321"/>
      <c r="Y610" s="437">
        <f t="shared" ref="Y610:AL610" si="214">Y609</f>
        <v>0</v>
      </c>
      <c r="Z610" s="437">
        <f t="shared" si="214"/>
        <v>0</v>
      </c>
      <c r="AA610" s="437">
        <f t="shared" si="214"/>
        <v>0</v>
      </c>
      <c r="AB610" s="437">
        <f t="shared" si="214"/>
        <v>0</v>
      </c>
      <c r="AC610" s="437">
        <f t="shared" si="214"/>
        <v>0</v>
      </c>
      <c r="AD610" s="437">
        <f t="shared" si="214"/>
        <v>0</v>
      </c>
      <c r="AE610" s="437">
        <f t="shared" si="214"/>
        <v>0</v>
      </c>
      <c r="AF610" s="437">
        <f t="shared" si="214"/>
        <v>0</v>
      </c>
      <c r="AG610" s="437">
        <f t="shared" si="214"/>
        <v>0</v>
      </c>
      <c r="AH610" s="437">
        <f t="shared" si="214"/>
        <v>0</v>
      </c>
      <c r="AI610" s="437">
        <f t="shared" si="214"/>
        <v>0</v>
      </c>
      <c r="AJ610" s="437">
        <f t="shared" si="214"/>
        <v>0</v>
      </c>
      <c r="AK610" s="437">
        <f t="shared" si="214"/>
        <v>0</v>
      </c>
      <c r="AL610" s="437">
        <f t="shared" si="214"/>
        <v>0</v>
      </c>
      <c r="AM610" s="337"/>
    </row>
    <row r="611" spans="1:39" outlineLevel="1">
      <c r="A611" s="567"/>
      <c r="B611" s="336"/>
      <c r="C611" s="338"/>
      <c r="D611" s="317"/>
      <c r="E611" s="317"/>
      <c r="F611" s="317"/>
      <c r="G611" s="317"/>
      <c r="H611" s="317"/>
      <c r="I611" s="317"/>
      <c r="J611" s="317"/>
      <c r="K611" s="317"/>
      <c r="L611" s="317"/>
      <c r="M611" s="317"/>
      <c r="N611" s="317"/>
      <c r="O611" s="317"/>
      <c r="P611" s="317"/>
      <c r="Q611" s="317"/>
      <c r="R611" s="317"/>
      <c r="S611" s="317"/>
      <c r="T611" s="317"/>
      <c r="U611" s="317"/>
      <c r="V611" s="317"/>
      <c r="W611" s="317"/>
      <c r="X611" s="317"/>
      <c r="Y611" s="442"/>
      <c r="Z611" s="442"/>
      <c r="AA611" s="442"/>
      <c r="AB611" s="442"/>
      <c r="AC611" s="442"/>
      <c r="AD611" s="442"/>
      <c r="AE611" s="442"/>
      <c r="AF611" s="442"/>
      <c r="AG611" s="442"/>
      <c r="AH611" s="442"/>
      <c r="AI611" s="442"/>
      <c r="AJ611" s="442"/>
      <c r="AK611" s="442"/>
      <c r="AL611" s="442"/>
      <c r="AM611" s="339"/>
    </row>
    <row r="612" spans="1:39" ht="30" outlineLevel="1">
      <c r="A612" s="567">
        <v>7</v>
      </c>
      <c r="B612" s="454" t="s">
        <v>101</v>
      </c>
      <c r="C612" s="317" t="s">
        <v>25</v>
      </c>
      <c r="D612" s="321"/>
      <c r="E612" s="321"/>
      <c r="F612" s="321"/>
      <c r="G612" s="321"/>
      <c r="H612" s="321"/>
      <c r="I612" s="321"/>
      <c r="J612" s="321"/>
      <c r="K612" s="321"/>
      <c r="L612" s="321"/>
      <c r="M612" s="321"/>
      <c r="N612" s="321">
        <v>12</v>
      </c>
      <c r="O612" s="321"/>
      <c r="P612" s="321"/>
      <c r="Q612" s="321"/>
      <c r="R612" s="321"/>
      <c r="S612" s="321"/>
      <c r="T612" s="321"/>
      <c r="U612" s="321"/>
      <c r="V612" s="321"/>
      <c r="W612" s="321"/>
      <c r="X612" s="321"/>
      <c r="Y612" s="441"/>
      <c r="Z612" s="436"/>
      <c r="AA612" s="436"/>
      <c r="AB612" s="436"/>
      <c r="AC612" s="436"/>
      <c r="AD612" s="436"/>
      <c r="AE612" s="436"/>
      <c r="AF612" s="441"/>
      <c r="AG612" s="441"/>
      <c r="AH612" s="441"/>
      <c r="AI612" s="441"/>
      <c r="AJ612" s="441"/>
      <c r="AK612" s="441"/>
      <c r="AL612" s="441"/>
      <c r="AM612" s="322">
        <f>SUM(Y612:AL612)</f>
        <v>0</v>
      </c>
    </row>
    <row r="613" spans="1:39" outlineLevel="1">
      <c r="A613" s="567"/>
      <c r="B613" s="320" t="s">
        <v>313</v>
      </c>
      <c r="C613" s="317" t="s">
        <v>164</v>
      </c>
      <c r="D613" s="321"/>
      <c r="E613" s="321"/>
      <c r="F613" s="321"/>
      <c r="G613" s="321"/>
      <c r="H613" s="321"/>
      <c r="I613" s="321"/>
      <c r="J613" s="321"/>
      <c r="K613" s="321"/>
      <c r="L613" s="321"/>
      <c r="M613" s="321"/>
      <c r="N613" s="321">
        <f>N612</f>
        <v>12</v>
      </c>
      <c r="O613" s="321"/>
      <c r="P613" s="321"/>
      <c r="Q613" s="321"/>
      <c r="R613" s="321"/>
      <c r="S613" s="321"/>
      <c r="T613" s="321"/>
      <c r="U613" s="321"/>
      <c r="V613" s="321"/>
      <c r="W613" s="321"/>
      <c r="X613" s="321"/>
      <c r="Y613" s="437">
        <f t="shared" ref="Y613:AL613" si="215">Y612</f>
        <v>0</v>
      </c>
      <c r="Z613" s="437">
        <f t="shared" si="215"/>
        <v>0</v>
      </c>
      <c r="AA613" s="437">
        <f t="shared" si="215"/>
        <v>0</v>
      </c>
      <c r="AB613" s="437">
        <f t="shared" si="215"/>
        <v>0</v>
      </c>
      <c r="AC613" s="437">
        <f t="shared" si="215"/>
        <v>0</v>
      </c>
      <c r="AD613" s="437">
        <f t="shared" si="215"/>
        <v>0</v>
      </c>
      <c r="AE613" s="437">
        <f t="shared" si="215"/>
        <v>0</v>
      </c>
      <c r="AF613" s="437">
        <f t="shared" si="215"/>
        <v>0</v>
      </c>
      <c r="AG613" s="437">
        <f t="shared" si="215"/>
        <v>0</v>
      </c>
      <c r="AH613" s="437">
        <f t="shared" si="215"/>
        <v>0</v>
      </c>
      <c r="AI613" s="437">
        <f t="shared" si="215"/>
        <v>0</v>
      </c>
      <c r="AJ613" s="437">
        <f t="shared" si="215"/>
        <v>0</v>
      </c>
      <c r="AK613" s="437">
        <f t="shared" si="215"/>
        <v>0</v>
      </c>
      <c r="AL613" s="437">
        <f t="shared" si="215"/>
        <v>0</v>
      </c>
      <c r="AM613" s="337"/>
    </row>
    <row r="614" spans="1:39" outlineLevel="1">
      <c r="A614" s="567"/>
      <c r="B614" s="340"/>
      <c r="C614" s="338"/>
      <c r="D614" s="317"/>
      <c r="E614" s="317"/>
      <c r="F614" s="317"/>
      <c r="G614" s="317"/>
      <c r="H614" s="317"/>
      <c r="I614" s="317"/>
      <c r="J614" s="317"/>
      <c r="K614" s="317"/>
      <c r="L614" s="317"/>
      <c r="M614" s="317"/>
      <c r="N614" s="317"/>
      <c r="O614" s="317"/>
      <c r="P614" s="317"/>
      <c r="Q614" s="317"/>
      <c r="R614" s="317"/>
      <c r="S614" s="317"/>
      <c r="T614" s="317"/>
      <c r="U614" s="317"/>
      <c r="V614" s="317"/>
      <c r="W614" s="317"/>
      <c r="X614" s="317"/>
      <c r="Y614" s="442"/>
      <c r="Z614" s="443"/>
      <c r="AA614" s="442"/>
      <c r="AB614" s="442"/>
      <c r="AC614" s="442"/>
      <c r="AD614" s="442"/>
      <c r="AE614" s="442"/>
      <c r="AF614" s="442"/>
      <c r="AG614" s="442"/>
      <c r="AH614" s="442"/>
      <c r="AI614" s="442"/>
      <c r="AJ614" s="442"/>
      <c r="AK614" s="442"/>
      <c r="AL614" s="442"/>
      <c r="AM614" s="339"/>
    </row>
    <row r="615" spans="1:39" ht="30" outlineLevel="1">
      <c r="A615" s="567">
        <v>8</v>
      </c>
      <c r="B615" s="454" t="s">
        <v>102</v>
      </c>
      <c r="C615" s="317" t="s">
        <v>25</v>
      </c>
      <c r="D615" s="321"/>
      <c r="E615" s="321"/>
      <c r="F615" s="321"/>
      <c r="G615" s="321"/>
      <c r="H615" s="321"/>
      <c r="I615" s="321"/>
      <c r="J615" s="321"/>
      <c r="K615" s="321"/>
      <c r="L615" s="321"/>
      <c r="M615" s="321"/>
      <c r="N615" s="321">
        <v>12</v>
      </c>
      <c r="O615" s="321"/>
      <c r="P615" s="321"/>
      <c r="Q615" s="321"/>
      <c r="R615" s="321"/>
      <c r="S615" s="321"/>
      <c r="T615" s="321"/>
      <c r="U615" s="321"/>
      <c r="V615" s="321"/>
      <c r="W615" s="321"/>
      <c r="X615" s="321"/>
      <c r="Y615" s="441"/>
      <c r="Z615" s="436"/>
      <c r="AA615" s="436"/>
      <c r="AB615" s="436"/>
      <c r="AC615" s="436"/>
      <c r="AD615" s="436"/>
      <c r="AE615" s="436"/>
      <c r="AF615" s="441"/>
      <c r="AG615" s="441"/>
      <c r="AH615" s="441"/>
      <c r="AI615" s="441"/>
      <c r="AJ615" s="441"/>
      <c r="AK615" s="441"/>
      <c r="AL615" s="441"/>
      <c r="AM615" s="322">
        <f>SUM(Y615:AL615)</f>
        <v>0</v>
      </c>
    </row>
    <row r="616" spans="1:39" outlineLevel="1">
      <c r="A616" s="567"/>
      <c r="B616" s="320" t="s">
        <v>313</v>
      </c>
      <c r="C616" s="317" t="s">
        <v>164</v>
      </c>
      <c r="D616" s="321"/>
      <c r="E616" s="321"/>
      <c r="F616" s="321"/>
      <c r="G616" s="321"/>
      <c r="H616" s="321"/>
      <c r="I616" s="321"/>
      <c r="J616" s="321"/>
      <c r="K616" s="321"/>
      <c r="L616" s="321"/>
      <c r="M616" s="321"/>
      <c r="N616" s="321">
        <f>N615</f>
        <v>12</v>
      </c>
      <c r="O616" s="321"/>
      <c r="P616" s="321"/>
      <c r="Q616" s="321"/>
      <c r="R616" s="321"/>
      <c r="S616" s="321"/>
      <c r="T616" s="321"/>
      <c r="U616" s="321"/>
      <c r="V616" s="321"/>
      <c r="W616" s="321"/>
      <c r="X616" s="321"/>
      <c r="Y616" s="437">
        <f t="shared" ref="Y616:AL616" si="216">Y615</f>
        <v>0</v>
      </c>
      <c r="Z616" s="437">
        <f t="shared" si="216"/>
        <v>0</v>
      </c>
      <c r="AA616" s="437">
        <f t="shared" si="216"/>
        <v>0</v>
      </c>
      <c r="AB616" s="437">
        <f t="shared" si="216"/>
        <v>0</v>
      </c>
      <c r="AC616" s="437">
        <f t="shared" si="216"/>
        <v>0</v>
      </c>
      <c r="AD616" s="437">
        <f t="shared" si="216"/>
        <v>0</v>
      </c>
      <c r="AE616" s="437">
        <f t="shared" si="216"/>
        <v>0</v>
      </c>
      <c r="AF616" s="437">
        <f t="shared" si="216"/>
        <v>0</v>
      </c>
      <c r="AG616" s="437">
        <f t="shared" si="216"/>
        <v>0</v>
      </c>
      <c r="AH616" s="437">
        <f t="shared" si="216"/>
        <v>0</v>
      </c>
      <c r="AI616" s="437">
        <f t="shared" si="216"/>
        <v>0</v>
      </c>
      <c r="AJ616" s="437">
        <f t="shared" si="216"/>
        <v>0</v>
      </c>
      <c r="AK616" s="437">
        <f t="shared" si="216"/>
        <v>0</v>
      </c>
      <c r="AL616" s="437">
        <f t="shared" si="216"/>
        <v>0</v>
      </c>
      <c r="AM616" s="337"/>
    </row>
    <row r="617" spans="1:39" outlineLevel="1">
      <c r="A617" s="567"/>
      <c r="B617" s="340"/>
      <c r="C617" s="338"/>
      <c r="D617" s="342"/>
      <c r="E617" s="342"/>
      <c r="F617" s="342"/>
      <c r="G617" s="342"/>
      <c r="H617" s="342"/>
      <c r="I617" s="342"/>
      <c r="J617" s="342"/>
      <c r="K617" s="342"/>
      <c r="L617" s="342"/>
      <c r="M617" s="342"/>
      <c r="N617" s="317"/>
      <c r="O617" s="342"/>
      <c r="P617" s="342"/>
      <c r="Q617" s="342"/>
      <c r="R617" s="342"/>
      <c r="S617" s="342"/>
      <c r="T617" s="342"/>
      <c r="U617" s="342"/>
      <c r="V617" s="342"/>
      <c r="W617" s="342"/>
      <c r="X617" s="342"/>
      <c r="Y617" s="442"/>
      <c r="Z617" s="443"/>
      <c r="AA617" s="442"/>
      <c r="AB617" s="442"/>
      <c r="AC617" s="442"/>
      <c r="AD617" s="442"/>
      <c r="AE617" s="442"/>
      <c r="AF617" s="442"/>
      <c r="AG617" s="442"/>
      <c r="AH617" s="442"/>
      <c r="AI617" s="442"/>
      <c r="AJ617" s="442"/>
      <c r="AK617" s="442"/>
      <c r="AL617" s="442"/>
      <c r="AM617" s="339"/>
    </row>
    <row r="618" spans="1:39" ht="30" outlineLevel="1">
      <c r="A618" s="567">
        <v>9</v>
      </c>
      <c r="B618" s="454" t="s">
        <v>103</v>
      </c>
      <c r="C618" s="317" t="s">
        <v>25</v>
      </c>
      <c r="D618" s="321"/>
      <c r="E618" s="321"/>
      <c r="F618" s="321"/>
      <c r="G618" s="321"/>
      <c r="H618" s="321"/>
      <c r="I618" s="321"/>
      <c r="J618" s="321"/>
      <c r="K618" s="321"/>
      <c r="L618" s="321"/>
      <c r="M618" s="321"/>
      <c r="N618" s="321">
        <v>12</v>
      </c>
      <c r="O618" s="321"/>
      <c r="P618" s="321"/>
      <c r="Q618" s="321"/>
      <c r="R618" s="321"/>
      <c r="S618" s="321"/>
      <c r="T618" s="321"/>
      <c r="U618" s="321"/>
      <c r="V618" s="321"/>
      <c r="W618" s="321"/>
      <c r="X618" s="321"/>
      <c r="Y618" s="441"/>
      <c r="Z618" s="436"/>
      <c r="AA618" s="436"/>
      <c r="AB618" s="436"/>
      <c r="AC618" s="436"/>
      <c r="AD618" s="436"/>
      <c r="AE618" s="436"/>
      <c r="AF618" s="441"/>
      <c r="AG618" s="441"/>
      <c r="AH618" s="441"/>
      <c r="AI618" s="441"/>
      <c r="AJ618" s="441"/>
      <c r="AK618" s="441"/>
      <c r="AL618" s="441"/>
      <c r="AM618" s="322">
        <f>SUM(Y618:AL618)</f>
        <v>0</v>
      </c>
    </row>
    <row r="619" spans="1:39" outlineLevel="1">
      <c r="A619" s="567"/>
      <c r="B619" s="320" t="s">
        <v>313</v>
      </c>
      <c r="C619" s="317" t="s">
        <v>164</v>
      </c>
      <c r="D619" s="321"/>
      <c r="E619" s="321"/>
      <c r="F619" s="321"/>
      <c r="G619" s="321"/>
      <c r="H619" s="321"/>
      <c r="I619" s="321"/>
      <c r="J619" s="321"/>
      <c r="K619" s="321"/>
      <c r="L619" s="321"/>
      <c r="M619" s="321"/>
      <c r="N619" s="321">
        <f>N618</f>
        <v>12</v>
      </c>
      <c r="O619" s="321"/>
      <c r="P619" s="321"/>
      <c r="Q619" s="321"/>
      <c r="R619" s="321"/>
      <c r="S619" s="321"/>
      <c r="T619" s="321"/>
      <c r="U619" s="321"/>
      <c r="V619" s="321"/>
      <c r="W619" s="321"/>
      <c r="X619" s="321"/>
      <c r="Y619" s="437">
        <f t="shared" ref="Y619:AL619" si="217">Y618</f>
        <v>0</v>
      </c>
      <c r="Z619" s="437">
        <f t="shared" si="217"/>
        <v>0</v>
      </c>
      <c r="AA619" s="437">
        <f t="shared" si="217"/>
        <v>0</v>
      </c>
      <c r="AB619" s="437">
        <f t="shared" si="217"/>
        <v>0</v>
      </c>
      <c r="AC619" s="437">
        <f t="shared" si="217"/>
        <v>0</v>
      </c>
      <c r="AD619" s="437">
        <f t="shared" si="217"/>
        <v>0</v>
      </c>
      <c r="AE619" s="437">
        <f t="shared" si="217"/>
        <v>0</v>
      </c>
      <c r="AF619" s="437">
        <f t="shared" si="217"/>
        <v>0</v>
      </c>
      <c r="AG619" s="437">
        <f t="shared" si="217"/>
        <v>0</v>
      </c>
      <c r="AH619" s="437">
        <f t="shared" si="217"/>
        <v>0</v>
      </c>
      <c r="AI619" s="437">
        <f t="shared" si="217"/>
        <v>0</v>
      </c>
      <c r="AJ619" s="437">
        <f t="shared" si="217"/>
        <v>0</v>
      </c>
      <c r="AK619" s="437">
        <f t="shared" si="217"/>
        <v>0</v>
      </c>
      <c r="AL619" s="437">
        <f t="shared" si="217"/>
        <v>0</v>
      </c>
      <c r="AM619" s="337"/>
    </row>
    <row r="620" spans="1:39" outlineLevel="1">
      <c r="A620" s="567"/>
      <c r="B620" s="340"/>
      <c r="C620" s="338"/>
      <c r="D620" s="342"/>
      <c r="E620" s="342"/>
      <c r="F620" s="342"/>
      <c r="G620" s="342"/>
      <c r="H620" s="342"/>
      <c r="I620" s="342"/>
      <c r="J620" s="342"/>
      <c r="K620" s="342"/>
      <c r="L620" s="342"/>
      <c r="M620" s="342"/>
      <c r="N620" s="317"/>
      <c r="O620" s="342"/>
      <c r="P620" s="342"/>
      <c r="Q620" s="342"/>
      <c r="R620" s="342"/>
      <c r="S620" s="342"/>
      <c r="T620" s="342"/>
      <c r="U620" s="342"/>
      <c r="V620" s="342"/>
      <c r="W620" s="342"/>
      <c r="X620" s="342"/>
      <c r="Y620" s="442"/>
      <c r="Z620" s="442"/>
      <c r="AA620" s="442"/>
      <c r="AB620" s="442"/>
      <c r="AC620" s="442"/>
      <c r="AD620" s="442"/>
      <c r="AE620" s="442"/>
      <c r="AF620" s="442"/>
      <c r="AG620" s="442"/>
      <c r="AH620" s="442"/>
      <c r="AI620" s="442"/>
      <c r="AJ620" s="442"/>
      <c r="AK620" s="442"/>
      <c r="AL620" s="442"/>
      <c r="AM620" s="339"/>
    </row>
    <row r="621" spans="1:39" ht="30" outlineLevel="1">
      <c r="A621" s="567">
        <v>10</v>
      </c>
      <c r="B621" s="454" t="s">
        <v>104</v>
      </c>
      <c r="C621" s="317" t="s">
        <v>25</v>
      </c>
      <c r="D621" s="321"/>
      <c r="E621" s="321"/>
      <c r="F621" s="321"/>
      <c r="G621" s="321"/>
      <c r="H621" s="321"/>
      <c r="I621" s="321"/>
      <c r="J621" s="321"/>
      <c r="K621" s="321"/>
      <c r="L621" s="321"/>
      <c r="M621" s="321"/>
      <c r="N621" s="321"/>
      <c r="O621" s="321"/>
      <c r="P621" s="321"/>
      <c r="Q621" s="321"/>
      <c r="R621" s="321"/>
      <c r="S621" s="321"/>
      <c r="T621" s="321"/>
      <c r="U621" s="321"/>
      <c r="V621" s="321"/>
      <c r="W621" s="321"/>
      <c r="X621" s="321"/>
      <c r="Y621" s="441"/>
      <c r="Z621" s="436"/>
      <c r="AA621" s="436"/>
      <c r="AB621" s="436"/>
      <c r="AC621" s="436"/>
      <c r="AD621" s="436"/>
      <c r="AE621" s="436"/>
      <c r="AF621" s="441"/>
      <c r="AG621" s="441"/>
      <c r="AH621" s="441"/>
      <c r="AI621" s="441"/>
      <c r="AJ621" s="441"/>
      <c r="AK621" s="441"/>
      <c r="AL621" s="441"/>
      <c r="AM621" s="322">
        <f>SUM(Y621:AL621)</f>
        <v>0</v>
      </c>
    </row>
    <row r="622" spans="1:39" outlineLevel="1">
      <c r="A622" s="567"/>
      <c r="B622" s="320" t="s">
        <v>313</v>
      </c>
      <c r="C622" s="317" t="s">
        <v>164</v>
      </c>
      <c r="D622" s="321"/>
      <c r="E622" s="321"/>
      <c r="F622" s="321"/>
      <c r="G622" s="321"/>
      <c r="H622" s="321"/>
      <c r="I622" s="321"/>
      <c r="J622" s="321"/>
      <c r="K622" s="321"/>
      <c r="L622" s="321"/>
      <c r="M622" s="321"/>
      <c r="N622" s="321"/>
      <c r="O622" s="321"/>
      <c r="P622" s="321"/>
      <c r="Q622" s="321"/>
      <c r="R622" s="321"/>
      <c r="S622" s="321"/>
      <c r="T622" s="321"/>
      <c r="U622" s="321"/>
      <c r="V622" s="321"/>
      <c r="W622" s="321"/>
      <c r="X622" s="321"/>
      <c r="Y622" s="437">
        <f t="shared" ref="Y622:AL622" si="218">Y621</f>
        <v>0</v>
      </c>
      <c r="Z622" s="437">
        <f t="shared" si="218"/>
        <v>0</v>
      </c>
      <c r="AA622" s="437">
        <f t="shared" si="218"/>
        <v>0</v>
      </c>
      <c r="AB622" s="437">
        <f t="shared" si="218"/>
        <v>0</v>
      </c>
      <c r="AC622" s="437">
        <f t="shared" si="218"/>
        <v>0</v>
      </c>
      <c r="AD622" s="437">
        <f t="shared" si="218"/>
        <v>0</v>
      </c>
      <c r="AE622" s="437">
        <f t="shared" si="218"/>
        <v>0</v>
      </c>
      <c r="AF622" s="437">
        <f t="shared" si="218"/>
        <v>0</v>
      </c>
      <c r="AG622" s="437">
        <f t="shared" si="218"/>
        <v>0</v>
      </c>
      <c r="AH622" s="437">
        <f t="shared" si="218"/>
        <v>0</v>
      </c>
      <c r="AI622" s="437">
        <f t="shared" si="218"/>
        <v>0</v>
      </c>
      <c r="AJ622" s="437">
        <f t="shared" si="218"/>
        <v>0</v>
      </c>
      <c r="AK622" s="437">
        <f t="shared" si="218"/>
        <v>0</v>
      </c>
      <c r="AL622" s="437">
        <f t="shared" si="218"/>
        <v>0</v>
      </c>
      <c r="AM622" s="337"/>
    </row>
    <row r="623" spans="1:39" outlineLevel="1">
      <c r="A623" s="567"/>
      <c r="B623" s="340"/>
      <c r="C623" s="338"/>
      <c r="D623" s="342"/>
      <c r="E623" s="342"/>
      <c r="F623" s="342"/>
      <c r="G623" s="342"/>
      <c r="H623" s="342"/>
      <c r="I623" s="342"/>
      <c r="J623" s="342"/>
      <c r="K623" s="342"/>
      <c r="L623" s="342"/>
      <c r="M623" s="342"/>
      <c r="N623" s="317"/>
      <c r="O623" s="342"/>
      <c r="P623" s="342"/>
      <c r="Q623" s="342"/>
      <c r="R623" s="342"/>
      <c r="S623" s="342"/>
      <c r="T623" s="342"/>
      <c r="U623" s="342"/>
      <c r="V623" s="342"/>
      <c r="W623" s="342"/>
      <c r="X623" s="342"/>
      <c r="Y623" s="442"/>
      <c r="Z623" s="443"/>
      <c r="AA623" s="442"/>
      <c r="AB623" s="442"/>
      <c r="AC623" s="442"/>
      <c r="AD623" s="442"/>
      <c r="AE623" s="442"/>
      <c r="AF623" s="442"/>
      <c r="AG623" s="442"/>
      <c r="AH623" s="442"/>
      <c r="AI623" s="442"/>
      <c r="AJ623" s="442"/>
      <c r="AK623" s="442"/>
      <c r="AL623" s="442"/>
      <c r="AM623" s="339"/>
    </row>
    <row r="624" spans="1:39" ht="15.75" outlineLevel="1">
      <c r="A624" s="567"/>
      <c r="B624" s="314" t="s">
        <v>10</v>
      </c>
      <c r="C624" s="315"/>
      <c r="D624" s="315"/>
      <c r="E624" s="315"/>
      <c r="F624" s="315"/>
      <c r="G624" s="315"/>
      <c r="H624" s="315"/>
      <c r="I624" s="315"/>
      <c r="J624" s="315"/>
      <c r="K624" s="315"/>
      <c r="L624" s="315"/>
      <c r="M624" s="315"/>
      <c r="N624" s="316"/>
      <c r="O624" s="315"/>
      <c r="P624" s="315"/>
      <c r="Q624" s="315"/>
      <c r="R624" s="315"/>
      <c r="S624" s="315"/>
      <c r="T624" s="315"/>
      <c r="U624" s="315"/>
      <c r="V624" s="315"/>
      <c r="W624" s="315"/>
      <c r="X624" s="315"/>
      <c r="Y624" s="440"/>
      <c r="Z624" s="440"/>
      <c r="AA624" s="440"/>
      <c r="AB624" s="440"/>
      <c r="AC624" s="440"/>
      <c r="AD624" s="440"/>
      <c r="AE624" s="440"/>
      <c r="AF624" s="440"/>
      <c r="AG624" s="440"/>
      <c r="AH624" s="440"/>
      <c r="AI624" s="440"/>
      <c r="AJ624" s="440"/>
      <c r="AK624" s="440"/>
      <c r="AL624" s="440"/>
      <c r="AM624" s="318"/>
    </row>
    <row r="625" spans="1:39" ht="30" outlineLevel="1">
      <c r="A625" s="567">
        <v>11</v>
      </c>
      <c r="B625" s="454" t="s">
        <v>105</v>
      </c>
      <c r="C625" s="317" t="s">
        <v>25</v>
      </c>
      <c r="D625" s="321"/>
      <c r="E625" s="321"/>
      <c r="F625" s="321"/>
      <c r="G625" s="321"/>
      <c r="H625" s="321"/>
      <c r="I625" s="321"/>
      <c r="J625" s="321"/>
      <c r="K625" s="321"/>
      <c r="L625" s="321"/>
      <c r="M625" s="321"/>
      <c r="N625" s="321"/>
      <c r="O625" s="321"/>
      <c r="P625" s="321"/>
      <c r="Q625" s="321"/>
      <c r="R625" s="321"/>
      <c r="S625" s="321"/>
      <c r="T625" s="321"/>
      <c r="U625" s="321"/>
      <c r="V625" s="321"/>
      <c r="W625" s="321"/>
      <c r="X625" s="321"/>
      <c r="Y625" s="452"/>
      <c r="Z625" s="436"/>
      <c r="AA625" s="436"/>
      <c r="AB625" s="436"/>
      <c r="AC625" s="436"/>
      <c r="AD625" s="436"/>
      <c r="AE625" s="436"/>
      <c r="AF625" s="441"/>
      <c r="AG625" s="441"/>
      <c r="AH625" s="441"/>
      <c r="AI625" s="441"/>
      <c r="AJ625" s="441"/>
      <c r="AK625" s="441"/>
      <c r="AL625" s="441"/>
      <c r="AM625" s="322">
        <f>SUM(Y625:AL625)</f>
        <v>0</v>
      </c>
    </row>
    <row r="626" spans="1:39" outlineLevel="1">
      <c r="A626" s="567"/>
      <c r="B626" s="320" t="s">
        <v>313</v>
      </c>
      <c r="C626" s="317" t="s">
        <v>164</v>
      </c>
      <c r="D626" s="321"/>
      <c r="E626" s="321"/>
      <c r="F626" s="321"/>
      <c r="G626" s="321"/>
      <c r="H626" s="321"/>
      <c r="I626" s="321"/>
      <c r="J626" s="321"/>
      <c r="K626" s="321"/>
      <c r="L626" s="321"/>
      <c r="M626" s="321"/>
      <c r="N626" s="321"/>
      <c r="O626" s="321"/>
      <c r="P626" s="321"/>
      <c r="Q626" s="321"/>
      <c r="R626" s="321"/>
      <c r="S626" s="321"/>
      <c r="T626" s="321"/>
      <c r="U626" s="321"/>
      <c r="V626" s="321"/>
      <c r="W626" s="321"/>
      <c r="X626" s="321"/>
      <c r="Y626" s="437">
        <f t="shared" ref="Y626:AL626" si="219">Y625</f>
        <v>0</v>
      </c>
      <c r="Z626" s="437">
        <f t="shared" si="219"/>
        <v>0</v>
      </c>
      <c r="AA626" s="437">
        <f t="shared" si="219"/>
        <v>0</v>
      </c>
      <c r="AB626" s="437">
        <f t="shared" si="219"/>
        <v>0</v>
      </c>
      <c r="AC626" s="437">
        <f t="shared" si="219"/>
        <v>0</v>
      </c>
      <c r="AD626" s="437">
        <f t="shared" si="219"/>
        <v>0</v>
      </c>
      <c r="AE626" s="437">
        <f t="shared" si="219"/>
        <v>0</v>
      </c>
      <c r="AF626" s="437">
        <f t="shared" si="219"/>
        <v>0</v>
      </c>
      <c r="AG626" s="437">
        <f t="shared" si="219"/>
        <v>0</v>
      </c>
      <c r="AH626" s="437">
        <f t="shared" si="219"/>
        <v>0</v>
      </c>
      <c r="AI626" s="437">
        <f t="shared" si="219"/>
        <v>0</v>
      </c>
      <c r="AJ626" s="437">
        <f t="shared" si="219"/>
        <v>0</v>
      </c>
      <c r="AK626" s="437">
        <f t="shared" si="219"/>
        <v>0</v>
      </c>
      <c r="AL626" s="437">
        <f t="shared" si="219"/>
        <v>0</v>
      </c>
      <c r="AM626" s="323"/>
    </row>
    <row r="627" spans="1:39" outlineLevel="1">
      <c r="A627" s="567"/>
      <c r="B627" s="341"/>
      <c r="C627" s="331"/>
      <c r="D627" s="317"/>
      <c r="E627" s="317"/>
      <c r="F627" s="317"/>
      <c r="G627" s="317"/>
      <c r="H627" s="317"/>
      <c r="I627" s="317"/>
      <c r="J627" s="317"/>
      <c r="K627" s="317"/>
      <c r="L627" s="317"/>
      <c r="M627" s="317"/>
      <c r="N627" s="317"/>
      <c r="O627" s="317"/>
      <c r="P627" s="317"/>
      <c r="Q627" s="317"/>
      <c r="R627" s="317"/>
      <c r="S627" s="317"/>
      <c r="T627" s="317"/>
      <c r="U627" s="317"/>
      <c r="V627" s="317"/>
      <c r="W627" s="317"/>
      <c r="X627" s="317"/>
      <c r="Y627" s="438"/>
      <c r="Z627" s="447"/>
      <c r="AA627" s="447"/>
      <c r="AB627" s="447"/>
      <c r="AC627" s="447"/>
      <c r="AD627" s="447"/>
      <c r="AE627" s="447"/>
      <c r="AF627" s="447"/>
      <c r="AG627" s="447"/>
      <c r="AH627" s="447"/>
      <c r="AI627" s="447"/>
      <c r="AJ627" s="447"/>
      <c r="AK627" s="447"/>
      <c r="AL627" s="447"/>
      <c r="AM627" s="332"/>
    </row>
    <row r="628" spans="1:39" ht="45" outlineLevel="1">
      <c r="A628" s="567">
        <v>12</v>
      </c>
      <c r="B628" s="454" t="s">
        <v>106</v>
      </c>
      <c r="C628" s="317" t="s">
        <v>25</v>
      </c>
      <c r="D628" s="321"/>
      <c r="E628" s="321"/>
      <c r="F628" s="321"/>
      <c r="G628" s="321"/>
      <c r="H628" s="321"/>
      <c r="I628" s="321"/>
      <c r="J628" s="321"/>
      <c r="K628" s="321"/>
      <c r="L628" s="321"/>
      <c r="M628" s="321"/>
      <c r="N628" s="321"/>
      <c r="O628" s="321"/>
      <c r="P628" s="321"/>
      <c r="Q628" s="321"/>
      <c r="R628" s="321"/>
      <c r="S628" s="321"/>
      <c r="T628" s="321"/>
      <c r="U628" s="321"/>
      <c r="V628" s="321"/>
      <c r="W628" s="321"/>
      <c r="X628" s="321"/>
      <c r="Y628" s="436"/>
      <c r="Z628" s="436"/>
      <c r="AA628" s="436"/>
      <c r="AB628" s="436"/>
      <c r="AC628" s="436"/>
      <c r="AD628" s="436"/>
      <c r="AE628" s="436"/>
      <c r="AF628" s="441"/>
      <c r="AG628" s="441"/>
      <c r="AH628" s="441"/>
      <c r="AI628" s="441"/>
      <c r="AJ628" s="441"/>
      <c r="AK628" s="441"/>
      <c r="AL628" s="441"/>
      <c r="AM628" s="322">
        <f>SUM(Y628:AL628)</f>
        <v>0</v>
      </c>
    </row>
    <row r="629" spans="1:39" outlineLevel="1">
      <c r="A629" s="567"/>
      <c r="B629" s="320" t="s">
        <v>313</v>
      </c>
      <c r="C629" s="317" t="s">
        <v>164</v>
      </c>
      <c r="D629" s="321"/>
      <c r="E629" s="321"/>
      <c r="F629" s="321"/>
      <c r="G629" s="321"/>
      <c r="H629" s="321"/>
      <c r="I629" s="321"/>
      <c r="J629" s="321"/>
      <c r="K629" s="321"/>
      <c r="L629" s="321"/>
      <c r="M629" s="321"/>
      <c r="N629" s="321"/>
      <c r="O629" s="321"/>
      <c r="P629" s="321"/>
      <c r="Q629" s="321"/>
      <c r="R629" s="321"/>
      <c r="S629" s="321"/>
      <c r="T629" s="321"/>
      <c r="U629" s="321"/>
      <c r="V629" s="321"/>
      <c r="W629" s="321"/>
      <c r="X629" s="321"/>
      <c r="Y629" s="437">
        <f t="shared" ref="Y629:AL629" si="220">Y628</f>
        <v>0</v>
      </c>
      <c r="Z629" s="437">
        <f t="shared" si="220"/>
        <v>0</v>
      </c>
      <c r="AA629" s="437">
        <f t="shared" si="220"/>
        <v>0</v>
      </c>
      <c r="AB629" s="437">
        <f t="shared" si="220"/>
        <v>0</v>
      </c>
      <c r="AC629" s="437">
        <f t="shared" si="220"/>
        <v>0</v>
      </c>
      <c r="AD629" s="437">
        <f t="shared" si="220"/>
        <v>0</v>
      </c>
      <c r="AE629" s="437">
        <f t="shared" si="220"/>
        <v>0</v>
      </c>
      <c r="AF629" s="437">
        <f t="shared" si="220"/>
        <v>0</v>
      </c>
      <c r="AG629" s="437">
        <f t="shared" si="220"/>
        <v>0</v>
      </c>
      <c r="AH629" s="437">
        <f t="shared" si="220"/>
        <v>0</v>
      </c>
      <c r="AI629" s="437">
        <f t="shared" si="220"/>
        <v>0</v>
      </c>
      <c r="AJ629" s="437">
        <f t="shared" si="220"/>
        <v>0</v>
      </c>
      <c r="AK629" s="437">
        <f t="shared" si="220"/>
        <v>0</v>
      </c>
      <c r="AL629" s="437">
        <f t="shared" si="220"/>
        <v>0</v>
      </c>
      <c r="AM629" s="323"/>
    </row>
    <row r="630" spans="1:39" outlineLevel="1">
      <c r="A630" s="567"/>
      <c r="B630" s="341"/>
      <c r="C630" s="331"/>
      <c r="D630" s="317"/>
      <c r="E630" s="317"/>
      <c r="F630" s="317"/>
      <c r="G630" s="317"/>
      <c r="H630" s="317"/>
      <c r="I630" s="317"/>
      <c r="J630" s="317"/>
      <c r="K630" s="317"/>
      <c r="L630" s="317"/>
      <c r="M630" s="317"/>
      <c r="N630" s="317"/>
      <c r="O630" s="317"/>
      <c r="P630" s="317"/>
      <c r="Q630" s="317"/>
      <c r="R630" s="317"/>
      <c r="S630" s="317"/>
      <c r="T630" s="317"/>
      <c r="U630" s="317"/>
      <c r="V630" s="317"/>
      <c r="W630" s="317"/>
      <c r="X630" s="317"/>
      <c r="Y630" s="448"/>
      <c r="Z630" s="448"/>
      <c r="AA630" s="438"/>
      <c r="AB630" s="438"/>
      <c r="AC630" s="438"/>
      <c r="AD630" s="438"/>
      <c r="AE630" s="438"/>
      <c r="AF630" s="438"/>
      <c r="AG630" s="438"/>
      <c r="AH630" s="438"/>
      <c r="AI630" s="438"/>
      <c r="AJ630" s="438"/>
      <c r="AK630" s="438"/>
      <c r="AL630" s="438"/>
      <c r="AM630" s="332"/>
    </row>
    <row r="631" spans="1:39" ht="30" outlineLevel="1">
      <c r="A631" s="567">
        <v>13</v>
      </c>
      <c r="B631" s="454" t="s">
        <v>107</v>
      </c>
      <c r="C631" s="317" t="s">
        <v>25</v>
      </c>
      <c r="D631" s="321"/>
      <c r="E631" s="321"/>
      <c r="F631" s="321"/>
      <c r="G631" s="321"/>
      <c r="H631" s="321"/>
      <c r="I631" s="321"/>
      <c r="J631" s="321"/>
      <c r="K631" s="321"/>
      <c r="L631" s="321"/>
      <c r="M631" s="321"/>
      <c r="N631" s="321"/>
      <c r="O631" s="321"/>
      <c r="P631" s="321"/>
      <c r="Q631" s="321"/>
      <c r="R631" s="321"/>
      <c r="S631" s="321"/>
      <c r="T631" s="321"/>
      <c r="U631" s="321"/>
      <c r="V631" s="321"/>
      <c r="W631" s="321"/>
      <c r="X631" s="321"/>
      <c r="Y631" s="436"/>
      <c r="Z631" s="436"/>
      <c r="AA631" s="436"/>
      <c r="AB631" s="436"/>
      <c r="AC631" s="436"/>
      <c r="AD631" s="436"/>
      <c r="AE631" s="436"/>
      <c r="AF631" s="441"/>
      <c r="AG631" s="441"/>
      <c r="AH631" s="441"/>
      <c r="AI631" s="441"/>
      <c r="AJ631" s="441"/>
      <c r="AK631" s="441"/>
      <c r="AL631" s="441"/>
      <c r="AM631" s="322">
        <f>SUM(Y631:AL631)</f>
        <v>0</v>
      </c>
    </row>
    <row r="632" spans="1:39" outlineLevel="1">
      <c r="A632" s="567"/>
      <c r="B632" s="320" t="s">
        <v>313</v>
      </c>
      <c r="C632" s="317" t="s">
        <v>164</v>
      </c>
      <c r="D632" s="321"/>
      <c r="E632" s="321"/>
      <c r="F632" s="321"/>
      <c r="G632" s="321"/>
      <c r="H632" s="321"/>
      <c r="I632" s="321"/>
      <c r="J632" s="321"/>
      <c r="K632" s="321"/>
      <c r="L632" s="321"/>
      <c r="M632" s="321"/>
      <c r="N632" s="321"/>
      <c r="O632" s="321"/>
      <c r="P632" s="321"/>
      <c r="Q632" s="321"/>
      <c r="R632" s="321"/>
      <c r="S632" s="321"/>
      <c r="T632" s="321"/>
      <c r="U632" s="321"/>
      <c r="V632" s="321"/>
      <c r="W632" s="321"/>
      <c r="X632" s="321"/>
      <c r="Y632" s="437">
        <f t="shared" ref="Y632:AL632" si="221">Y631</f>
        <v>0</v>
      </c>
      <c r="Z632" s="437">
        <f t="shared" si="221"/>
        <v>0</v>
      </c>
      <c r="AA632" s="437">
        <f t="shared" si="221"/>
        <v>0</v>
      </c>
      <c r="AB632" s="437">
        <f t="shared" si="221"/>
        <v>0</v>
      </c>
      <c r="AC632" s="437">
        <f t="shared" si="221"/>
        <v>0</v>
      </c>
      <c r="AD632" s="437">
        <f t="shared" si="221"/>
        <v>0</v>
      </c>
      <c r="AE632" s="437">
        <f t="shared" si="221"/>
        <v>0</v>
      </c>
      <c r="AF632" s="437">
        <f t="shared" si="221"/>
        <v>0</v>
      </c>
      <c r="AG632" s="437">
        <f t="shared" si="221"/>
        <v>0</v>
      </c>
      <c r="AH632" s="437">
        <f t="shared" si="221"/>
        <v>0</v>
      </c>
      <c r="AI632" s="437">
        <f t="shared" si="221"/>
        <v>0</v>
      </c>
      <c r="AJ632" s="437">
        <f t="shared" si="221"/>
        <v>0</v>
      </c>
      <c r="AK632" s="437">
        <f t="shared" si="221"/>
        <v>0</v>
      </c>
      <c r="AL632" s="437">
        <f t="shared" si="221"/>
        <v>0</v>
      </c>
      <c r="AM632" s="332"/>
    </row>
    <row r="633" spans="1:39" outlineLevel="1">
      <c r="A633" s="567"/>
      <c r="B633" s="341"/>
      <c r="C633" s="331"/>
      <c r="D633" s="317"/>
      <c r="E633" s="317"/>
      <c r="F633" s="317"/>
      <c r="G633" s="317"/>
      <c r="H633" s="317"/>
      <c r="I633" s="317"/>
      <c r="J633" s="317"/>
      <c r="K633" s="317"/>
      <c r="L633" s="317"/>
      <c r="M633" s="317"/>
      <c r="N633" s="317"/>
      <c r="O633" s="317"/>
      <c r="P633" s="317"/>
      <c r="Q633" s="317"/>
      <c r="R633" s="317"/>
      <c r="S633" s="317"/>
      <c r="T633" s="317"/>
      <c r="U633" s="317"/>
      <c r="V633" s="317"/>
      <c r="W633" s="317"/>
      <c r="X633" s="317"/>
      <c r="Y633" s="438"/>
      <c r="Z633" s="438"/>
      <c r="AA633" s="438"/>
      <c r="AB633" s="438"/>
      <c r="AC633" s="438"/>
      <c r="AD633" s="438"/>
      <c r="AE633" s="438"/>
      <c r="AF633" s="438"/>
      <c r="AG633" s="438"/>
      <c r="AH633" s="438"/>
      <c r="AI633" s="438"/>
      <c r="AJ633" s="438"/>
      <c r="AK633" s="438"/>
      <c r="AL633" s="438"/>
      <c r="AM633" s="332"/>
    </row>
    <row r="634" spans="1:39" ht="15.75" outlineLevel="1">
      <c r="A634" s="567"/>
      <c r="B634" s="314" t="s">
        <v>108</v>
      </c>
      <c r="C634" s="315"/>
      <c r="D634" s="316"/>
      <c r="E634" s="316"/>
      <c r="F634" s="316"/>
      <c r="G634" s="316"/>
      <c r="H634" s="316"/>
      <c r="I634" s="316"/>
      <c r="J634" s="316"/>
      <c r="K634" s="316"/>
      <c r="L634" s="316"/>
      <c r="M634" s="316"/>
      <c r="N634" s="316"/>
      <c r="O634" s="316"/>
      <c r="P634" s="315"/>
      <c r="Q634" s="315"/>
      <c r="R634" s="315"/>
      <c r="S634" s="315"/>
      <c r="T634" s="315"/>
      <c r="U634" s="315"/>
      <c r="V634" s="315"/>
      <c r="W634" s="315"/>
      <c r="X634" s="315"/>
      <c r="Y634" s="440"/>
      <c r="Z634" s="440"/>
      <c r="AA634" s="440"/>
      <c r="AB634" s="440"/>
      <c r="AC634" s="440"/>
      <c r="AD634" s="440"/>
      <c r="AE634" s="440"/>
      <c r="AF634" s="440"/>
      <c r="AG634" s="440"/>
      <c r="AH634" s="440"/>
      <c r="AI634" s="440"/>
      <c r="AJ634" s="440"/>
      <c r="AK634" s="440"/>
      <c r="AL634" s="440"/>
      <c r="AM634" s="318"/>
    </row>
    <row r="635" spans="1:39" outlineLevel="1">
      <c r="A635" s="567">
        <v>14</v>
      </c>
      <c r="B635" s="341" t="s">
        <v>109</v>
      </c>
      <c r="C635" s="317" t="s">
        <v>25</v>
      </c>
      <c r="D635" s="321"/>
      <c r="E635" s="321"/>
      <c r="F635" s="321"/>
      <c r="G635" s="321"/>
      <c r="H635" s="321"/>
      <c r="I635" s="321"/>
      <c r="J635" s="321"/>
      <c r="K635" s="321"/>
      <c r="L635" s="321"/>
      <c r="M635" s="321"/>
      <c r="N635" s="321"/>
      <c r="O635" s="321"/>
      <c r="P635" s="321"/>
      <c r="Q635" s="321"/>
      <c r="R635" s="321"/>
      <c r="S635" s="321"/>
      <c r="T635" s="321"/>
      <c r="U635" s="321"/>
      <c r="V635" s="321"/>
      <c r="W635" s="321"/>
      <c r="X635" s="321"/>
      <c r="Y635" s="436"/>
      <c r="Z635" s="436"/>
      <c r="AA635" s="436"/>
      <c r="AB635" s="436"/>
      <c r="AC635" s="436"/>
      <c r="AD635" s="436"/>
      <c r="AE635" s="436"/>
      <c r="AF635" s="436"/>
      <c r="AG635" s="436"/>
      <c r="AH635" s="436"/>
      <c r="AI635" s="436"/>
      <c r="AJ635" s="436"/>
      <c r="AK635" s="436"/>
      <c r="AL635" s="436"/>
      <c r="AM635" s="322">
        <f>SUM(Y635:AL635)</f>
        <v>0</v>
      </c>
    </row>
    <row r="636" spans="1:39" outlineLevel="1">
      <c r="A636" s="567"/>
      <c r="B636" s="320" t="s">
        <v>313</v>
      </c>
      <c r="C636" s="317" t="s">
        <v>164</v>
      </c>
      <c r="D636" s="321"/>
      <c r="E636" s="321"/>
      <c r="F636" s="321"/>
      <c r="G636" s="321"/>
      <c r="H636" s="321"/>
      <c r="I636" s="321"/>
      <c r="J636" s="321"/>
      <c r="K636" s="321"/>
      <c r="L636" s="321"/>
      <c r="M636" s="321"/>
      <c r="N636" s="321"/>
      <c r="O636" s="321"/>
      <c r="P636" s="321"/>
      <c r="Q636" s="321"/>
      <c r="R636" s="321"/>
      <c r="S636" s="321"/>
      <c r="T636" s="321"/>
      <c r="U636" s="321"/>
      <c r="V636" s="321"/>
      <c r="W636" s="321"/>
      <c r="X636" s="321"/>
      <c r="Y636" s="437">
        <f t="shared" ref="Y636:AL636" si="222">Y635</f>
        <v>0</v>
      </c>
      <c r="Z636" s="437">
        <f t="shared" si="222"/>
        <v>0</v>
      </c>
      <c r="AA636" s="437">
        <f t="shared" si="222"/>
        <v>0</v>
      </c>
      <c r="AB636" s="437">
        <f t="shared" si="222"/>
        <v>0</v>
      </c>
      <c r="AC636" s="437">
        <f t="shared" si="222"/>
        <v>0</v>
      </c>
      <c r="AD636" s="437">
        <f t="shared" si="222"/>
        <v>0</v>
      </c>
      <c r="AE636" s="437">
        <f t="shared" si="222"/>
        <v>0</v>
      </c>
      <c r="AF636" s="437">
        <f t="shared" si="222"/>
        <v>0</v>
      </c>
      <c r="AG636" s="437">
        <f t="shared" si="222"/>
        <v>0</v>
      </c>
      <c r="AH636" s="437">
        <f t="shared" si="222"/>
        <v>0</v>
      </c>
      <c r="AI636" s="437">
        <f t="shared" si="222"/>
        <v>0</v>
      </c>
      <c r="AJ636" s="437">
        <f t="shared" si="222"/>
        <v>0</v>
      </c>
      <c r="AK636" s="437">
        <f t="shared" si="222"/>
        <v>0</v>
      </c>
      <c r="AL636" s="437">
        <f t="shared" si="222"/>
        <v>0</v>
      </c>
      <c r="AM636" s="323"/>
    </row>
    <row r="637" spans="1:39" outlineLevel="1">
      <c r="A637" s="567"/>
      <c r="B637" s="341"/>
      <c r="C637" s="331"/>
      <c r="D637" s="317"/>
      <c r="E637" s="317"/>
      <c r="F637" s="317"/>
      <c r="G637" s="317"/>
      <c r="H637" s="317"/>
      <c r="I637" s="317"/>
      <c r="J637" s="317"/>
      <c r="K637" s="317"/>
      <c r="L637" s="317"/>
      <c r="M637" s="317"/>
      <c r="N637" s="494"/>
      <c r="O637" s="317"/>
      <c r="P637" s="317"/>
      <c r="Q637" s="317"/>
      <c r="R637" s="317"/>
      <c r="S637" s="317"/>
      <c r="T637" s="317"/>
      <c r="U637" s="317"/>
      <c r="V637" s="317"/>
      <c r="W637" s="317"/>
      <c r="X637" s="317"/>
      <c r="Y637" s="438"/>
      <c r="Z637" s="438"/>
      <c r="AA637" s="438"/>
      <c r="AB637" s="438"/>
      <c r="AC637" s="438"/>
      <c r="AD637" s="438"/>
      <c r="AE637" s="438"/>
      <c r="AF637" s="438"/>
      <c r="AG637" s="438"/>
      <c r="AH637" s="438"/>
      <c r="AI637" s="438"/>
      <c r="AJ637" s="438"/>
      <c r="AK637" s="438"/>
      <c r="AL637" s="438"/>
      <c r="AM637" s="332"/>
    </row>
    <row r="638" spans="1:39" s="335" customFormat="1" ht="15.75" outlineLevel="1">
      <c r="A638" s="567"/>
      <c r="B638" s="314" t="s">
        <v>503</v>
      </c>
      <c r="C638" s="317"/>
      <c r="D638" s="317"/>
      <c r="E638" s="317"/>
      <c r="F638" s="317"/>
      <c r="G638" s="317"/>
      <c r="H638" s="317"/>
      <c r="I638" s="317"/>
      <c r="J638" s="317"/>
      <c r="K638" s="317"/>
      <c r="L638" s="317"/>
      <c r="M638" s="317"/>
      <c r="N638" s="317"/>
      <c r="O638" s="317"/>
      <c r="P638" s="317"/>
      <c r="Q638" s="317"/>
      <c r="R638" s="317"/>
      <c r="S638" s="317"/>
      <c r="T638" s="317"/>
      <c r="U638" s="317"/>
      <c r="V638" s="317"/>
      <c r="W638" s="317"/>
      <c r="X638" s="317"/>
      <c r="Y638" s="438"/>
      <c r="Z638" s="438"/>
      <c r="AA638" s="438"/>
      <c r="AB638" s="438"/>
      <c r="AC638" s="438"/>
      <c r="AD638" s="438"/>
      <c r="AE638" s="442"/>
      <c r="AF638" s="442"/>
      <c r="AG638" s="442"/>
      <c r="AH638" s="442"/>
      <c r="AI638" s="442"/>
      <c r="AJ638" s="442"/>
      <c r="AK638" s="442"/>
      <c r="AL638" s="442"/>
      <c r="AM638" s="552"/>
    </row>
    <row r="639" spans="1:39" outlineLevel="1">
      <c r="A639" s="567">
        <v>15</v>
      </c>
      <c r="B639" s="320" t="s">
        <v>508</v>
      </c>
      <c r="C639" s="317" t="s">
        <v>25</v>
      </c>
      <c r="D639" s="321"/>
      <c r="E639" s="321"/>
      <c r="F639" s="321"/>
      <c r="G639" s="321"/>
      <c r="H639" s="321"/>
      <c r="I639" s="321"/>
      <c r="J639" s="321"/>
      <c r="K639" s="321"/>
      <c r="L639" s="321"/>
      <c r="M639" s="321"/>
      <c r="N639" s="321"/>
      <c r="O639" s="321"/>
      <c r="P639" s="321"/>
      <c r="Q639" s="321"/>
      <c r="R639" s="321"/>
      <c r="S639" s="321"/>
      <c r="T639" s="321"/>
      <c r="U639" s="321"/>
      <c r="V639" s="321"/>
      <c r="W639" s="321"/>
      <c r="X639" s="321"/>
      <c r="Y639" s="436"/>
      <c r="Z639" s="436"/>
      <c r="AA639" s="436"/>
      <c r="AB639" s="436"/>
      <c r="AC639" s="436"/>
      <c r="AD639" s="436"/>
      <c r="AE639" s="436"/>
      <c r="AF639" s="436"/>
      <c r="AG639" s="436"/>
      <c r="AH639" s="436"/>
      <c r="AI639" s="436"/>
      <c r="AJ639" s="436"/>
      <c r="AK639" s="436"/>
      <c r="AL639" s="436"/>
      <c r="AM639" s="322">
        <f>SUM(Y639:AL639)</f>
        <v>0</v>
      </c>
    </row>
    <row r="640" spans="1:39" outlineLevel="1">
      <c r="A640" s="567"/>
      <c r="B640" s="320" t="s">
        <v>313</v>
      </c>
      <c r="C640" s="317" t="s">
        <v>164</v>
      </c>
      <c r="D640" s="321"/>
      <c r="E640" s="321"/>
      <c r="F640" s="321"/>
      <c r="G640" s="321"/>
      <c r="H640" s="321"/>
      <c r="I640" s="321"/>
      <c r="J640" s="321"/>
      <c r="K640" s="321"/>
      <c r="L640" s="321"/>
      <c r="M640" s="321"/>
      <c r="N640" s="321"/>
      <c r="O640" s="321"/>
      <c r="P640" s="321"/>
      <c r="Q640" s="321"/>
      <c r="R640" s="321"/>
      <c r="S640" s="321"/>
      <c r="T640" s="321"/>
      <c r="U640" s="321"/>
      <c r="V640" s="321"/>
      <c r="W640" s="321"/>
      <c r="X640" s="321"/>
      <c r="Y640" s="437">
        <f>Y639</f>
        <v>0</v>
      </c>
      <c r="Z640" s="437">
        <f t="shared" ref="Z640:AL640" si="223">Z639</f>
        <v>0</v>
      </c>
      <c r="AA640" s="437">
        <f t="shared" si="223"/>
        <v>0</v>
      </c>
      <c r="AB640" s="437">
        <f t="shared" si="223"/>
        <v>0</v>
      </c>
      <c r="AC640" s="437">
        <f t="shared" si="223"/>
        <v>0</v>
      </c>
      <c r="AD640" s="437">
        <f t="shared" si="223"/>
        <v>0</v>
      </c>
      <c r="AE640" s="437">
        <f t="shared" si="223"/>
        <v>0</v>
      </c>
      <c r="AF640" s="437">
        <f t="shared" si="223"/>
        <v>0</v>
      </c>
      <c r="AG640" s="437">
        <f t="shared" si="223"/>
        <v>0</v>
      </c>
      <c r="AH640" s="437">
        <f t="shared" si="223"/>
        <v>0</v>
      </c>
      <c r="AI640" s="437">
        <f t="shared" si="223"/>
        <v>0</v>
      </c>
      <c r="AJ640" s="437">
        <f t="shared" si="223"/>
        <v>0</v>
      </c>
      <c r="AK640" s="437">
        <f t="shared" si="223"/>
        <v>0</v>
      </c>
      <c r="AL640" s="437">
        <f t="shared" si="223"/>
        <v>0</v>
      </c>
      <c r="AM640" s="323"/>
    </row>
    <row r="641" spans="1:39" outlineLevel="1">
      <c r="A641" s="567"/>
      <c r="B641" s="341"/>
      <c r="C641" s="331"/>
      <c r="D641" s="317"/>
      <c r="E641" s="317"/>
      <c r="F641" s="317"/>
      <c r="G641" s="317"/>
      <c r="H641" s="317"/>
      <c r="I641" s="317"/>
      <c r="J641" s="317"/>
      <c r="K641" s="317"/>
      <c r="L641" s="317"/>
      <c r="M641" s="317"/>
      <c r="N641" s="317"/>
      <c r="O641" s="317"/>
      <c r="P641" s="317"/>
      <c r="Q641" s="317"/>
      <c r="R641" s="317"/>
      <c r="S641" s="317"/>
      <c r="T641" s="317"/>
      <c r="U641" s="317"/>
      <c r="V641" s="317"/>
      <c r="W641" s="317"/>
      <c r="X641" s="317"/>
      <c r="Y641" s="438"/>
      <c r="Z641" s="438"/>
      <c r="AA641" s="438"/>
      <c r="AB641" s="438"/>
      <c r="AC641" s="438"/>
      <c r="AD641" s="438"/>
      <c r="AE641" s="438"/>
      <c r="AF641" s="438"/>
      <c r="AG641" s="438"/>
      <c r="AH641" s="438"/>
      <c r="AI641" s="438"/>
      <c r="AJ641" s="438"/>
      <c r="AK641" s="438"/>
      <c r="AL641" s="438"/>
      <c r="AM641" s="332"/>
    </row>
    <row r="642" spans="1:39" s="309" customFormat="1" outlineLevel="1">
      <c r="A642" s="567">
        <v>16</v>
      </c>
      <c r="B642" s="350" t="s">
        <v>504</v>
      </c>
      <c r="C642" s="317" t="s">
        <v>25</v>
      </c>
      <c r="D642" s="321"/>
      <c r="E642" s="321"/>
      <c r="F642" s="321"/>
      <c r="G642" s="321"/>
      <c r="H642" s="321"/>
      <c r="I642" s="321"/>
      <c r="J642" s="321"/>
      <c r="K642" s="321"/>
      <c r="L642" s="321"/>
      <c r="M642" s="321"/>
      <c r="N642" s="321"/>
      <c r="O642" s="321"/>
      <c r="P642" s="321"/>
      <c r="Q642" s="321"/>
      <c r="R642" s="321"/>
      <c r="S642" s="321"/>
      <c r="T642" s="321"/>
      <c r="U642" s="321"/>
      <c r="V642" s="321"/>
      <c r="W642" s="321"/>
      <c r="X642" s="321"/>
      <c r="Y642" s="436"/>
      <c r="Z642" s="436"/>
      <c r="AA642" s="436"/>
      <c r="AB642" s="436"/>
      <c r="AC642" s="436"/>
      <c r="AD642" s="436"/>
      <c r="AE642" s="436"/>
      <c r="AF642" s="436"/>
      <c r="AG642" s="436"/>
      <c r="AH642" s="436"/>
      <c r="AI642" s="436"/>
      <c r="AJ642" s="436"/>
      <c r="AK642" s="436"/>
      <c r="AL642" s="436"/>
      <c r="AM642" s="322">
        <f>SUM(Y642:AL642)</f>
        <v>0</v>
      </c>
    </row>
    <row r="643" spans="1:39" s="309" customFormat="1" outlineLevel="1">
      <c r="A643" s="567"/>
      <c r="B643" s="320" t="s">
        <v>313</v>
      </c>
      <c r="C643" s="317" t="s">
        <v>164</v>
      </c>
      <c r="D643" s="321"/>
      <c r="E643" s="321"/>
      <c r="F643" s="321"/>
      <c r="G643" s="321"/>
      <c r="H643" s="321"/>
      <c r="I643" s="321"/>
      <c r="J643" s="321"/>
      <c r="K643" s="321"/>
      <c r="L643" s="321"/>
      <c r="M643" s="321"/>
      <c r="N643" s="321"/>
      <c r="O643" s="321"/>
      <c r="P643" s="321"/>
      <c r="Q643" s="321"/>
      <c r="R643" s="321"/>
      <c r="S643" s="321"/>
      <c r="T643" s="321"/>
      <c r="U643" s="321"/>
      <c r="V643" s="321"/>
      <c r="W643" s="321"/>
      <c r="X643" s="321"/>
      <c r="Y643" s="437">
        <f>Y642</f>
        <v>0</v>
      </c>
      <c r="Z643" s="437">
        <f t="shared" ref="Z643:AL643" si="224">Z642</f>
        <v>0</v>
      </c>
      <c r="AA643" s="437">
        <f t="shared" si="224"/>
        <v>0</v>
      </c>
      <c r="AB643" s="437">
        <f t="shared" si="224"/>
        <v>0</v>
      </c>
      <c r="AC643" s="437">
        <f t="shared" si="224"/>
        <v>0</v>
      </c>
      <c r="AD643" s="437">
        <f t="shared" si="224"/>
        <v>0</v>
      </c>
      <c r="AE643" s="437">
        <f t="shared" si="224"/>
        <v>0</v>
      </c>
      <c r="AF643" s="437">
        <f t="shared" si="224"/>
        <v>0</v>
      </c>
      <c r="AG643" s="437">
        <f t="shared" si="224"/>
        <v>0</v>
      </c>
      <c r="AH643" s="437">
        <f t="shared" si="224"/>
        <v>0</v>
      </c>
      <c r="AI643" s="437">
        <f t="shared" si="224"/>
        <v>0</v>
      </c>
      <c r="AJ643" s="437">
        <f t="shared" si="224"/>
        <v>0</v>
      </c>
      <c r="AK643" s="437">
        <f t="shared" si="224"/>
        <v>0</v>
      </c>
      <c r="AL643" s="437">
        <f t="shared" si="224"/>
        <v>0</v>
      </c>
      <c r="AM643" s="323"/>
    </row>
    <row r="644" spans="1:39" s="309" customFormat="1" outlineLevel="1">
      <c r="A644" s="567"/>
      <c r="B644" s="350"/>
      <c r="C644" s="317"/>
      <c r="D644" s="317"/>
      <c r="E644" s="317"/>
      <c r="F644" s="317"/>
      <c r="G644" s="317"/>
      <c r="H644" s="317"/>
      <c r="I644" s="317"/>
      <c r="J644" s="317"/>
      <c r="K644" s="317"/>
      <c r="L644" s="317"/>
      <c r="M644" s="317"/>
      <c r="N644" s="317"/>
      <c r="O644" s="317"/>
      <c r="P644" s="317"/>
      <c r="Q644" s="317"/>
      <c r="R644" s="317"/>
      <c r="S644" s="317"/>
      <c r="T644" s="317"/>
      <c r="U644" s="317"/>
      <c r="V644" s="317"/>
      <c r="W644" s="317"/>
      <c r="X644" s="317"/>
      <c r="Y644" s="438"/>
      <c r="Z644" s="438"/>
      <c r="AA644" s="438"/>
      <c r="AB644" s="438"/>
      <c r="AC644" s="438"/>
      <c r="AD644" s="438"/>
      <c r="AE644" s="442"/>
      <c r="AF644" s="442"/>
      <c r="AG644" s="442"/>
      <c r="AH644" s="442"/>
      <c r="AI644" s="442"/>
      <c r="AJ644" s="442"/>
      <c r="AK644" s="442"/>
      <c r="AL644" s="442"/>
      <c r="AM644" s="339"/>
    </row>
    <row r="645" spans="1:39" ht="15.75" outlineLevel="1">
      <c r="A645" s="567"/>
      <c r="B645" s="554" t="s">
        <v>509</v>
      </c>
      <c r="C645" s="346"/>
      <c r="D645" s="316"/>
      <c r="E645" s="315"/>
      <c r="F645" s="315"/>
      <c r="G645" s="315"/>
      <c r="H645" s="315"/>
      <c r="I645" s="315"/>
      <c r="J645" s="315"/>
      <c r="K645" s="315"/>
      <c r="L645" s="315"/>
      <c r="M645" s="315"/>
      <c r="N645" s="316"/>
      <c r="O645" s="316"/>
      <c r="P645" s="315"/>
      <c r="Q645" s="315"/>
      <c r="R645" s="315"/>
      <c r="S645" s="315"/>
      <c r="T645" s="315"/>
      <c r="U645" s="315"/>
      <c r="V645" s="315"/>
      <c r="W645" s="315"/>
      <c r="X645" s="315"/>
      <c r="Y645" s="440"/>
      <c r="Z645" s="440"/>
      <c r="AA645" s="440"/>
      <c r="AB645" s="440"/>
      <c r="AC645" s="440"/>
      <c r="AD645" s="440"/>
      <c r="AE645" s="440"/>
      <c r="AF645" s="440"/>
      <c r="AG645" s="440"/>
      <c r="AH645" s="440"/>
      <c r="AI645" s="440"/>
      <c r="AJ645" s="440"/>
      <c r="AK645" s="440"/>
      <c r="AL645" s="440"/>
      <c r="AM645" s="318"/>
    </row>
    <row r="646" spans="1:39" outlineLevel="1">
      <c r="A646" s="567">
        <v>17</v>
      </c>
      <c r="B646" s="454" t="s">
        <v>113</v>
      </c>
      <c r="C646" s="317" t="s">
        <v>25</v>
      </c>
      <c r="D646" s="321"/>
      <c r="E646" s="321"/>
      <c r="F646" s="321"/>
      <c r="G646" s="321"/>
      <c r="H646" s="321"/>
      <c r="I646" s="321"/>
      <c r="J646" s="321"/>
      <c r="K646" s="321"/>
      <c r="L646" s="321"/>
      <c r="M646" s="321"/>
      <c r="N646" s="321"/>
      <c r="O646" s="321"/>
      <c r="P646" s="321"/>
      <c r="Q646" s="321"/>
      <c r="R646" s="321"/>
      <c r="S646" s="321"/>
      <c r="T646" s="321"/>
      <c r="U646" s="321"/>
      <c r="V646" s="321"/>
      <c r="W646" s="321"/>
      <c r="X646" s="321"/>
      <c r="Y646" s="452"/>
      <c r="Z646" s="436"/>
      <c r="AA646" s="436"/>
      <c r="AB646" s="436"/>
      <c r="AC646" s="436"/>
      <c r="AD646" s="436"/>
      <c r="AE646" s="436"/>
      <c r="AF646" s="441"/>
      <c r="AG646" s="441"/>
      <c r="AH646" s="441"/>
      <c r="AI646" s="441"/>
      <c r="AJ646" s="441"/>
      <c r="AK646" s="441"/>
      <c r="AL646" s="441"/>
      <c r="AM646" s="322">
        <f>SUM(Y646:AL646)</f>
        <v>0</v>
      </c>
    </row>
    <row r="647" spans="1:39" outlineLevel="1">
      <c r="A647" s="567"/>
      <c r="B647" s="320" t="s">
        <v>313</v>
      </c>
      <c r="C647" s="317" t="s">
        <v>164</v>
      </c>
      <c r="D647" s="321"/>
      <c r="E647" s="321"/>
      <c r="F647" s="321"/>
      <c r="G647" s="321"/>
      <c r="H647" s="321"/>
      <c r="I647" s="321"/>
      <c r="J647" s="321"/>
      <c r="K647" s="321"/>
      <c r="L647" s="321"/>
      <c r="M647" s="321"/>
      <c r="N647" s="321"/>
      <c r="O647" s="321"/>
      <c r="P647" s="321"/>
      <c r="Q647" s="321"/>
      <c r="R647" s="321"/>
      <c r="S647" s="321"/>
      <c r="T647" s="321"/>
      <c r="U647" s="321"/>
      <c r="V647" s="321"/>
      <c r="W647" s="321"/>
      <c r="X647" s="321"/>
      <c r="Y647" s="437">
        <f>Y646</f>
        <v>0</v>
      </c>
      <c r="Z647" s="437">
        <f t="shared" ref="Z647:AL647" si="225">Z646</f>
        <v>0</v>
      </c>
      <c r="AA647" s="437">
        <f t="shared" si="225"/>
        <v>0</v>
      </c>
      <c r="AB647" s="437">
        <f t="shared" si="225"/>
        <v>0</v>
      </c>
      <c r="AC647" s="437">
        <f t="shared" si="225"/>
        <v>0</v>
      </c>
      <c r="AD647" s="437">
        <f t="shared" si="225"/>
        <v>0</v>
      </c>
      <c r="AE647" s="437">
        <f t="shared" si="225"/>
        <v>0</v>
      </c>
      <c r="AF647" s="437">
        <f t="shared" si="225"/>
        <v>0</v>
      </c>
      <c r="AG647" s="437">
        <f t="shared" si="225"/>
        <v>0</v>
      </c>
      <c r="AH647" s="437">
        <f t="shared" si="225"/>
        <v>0</v>
      </c>
      <c r="AI647" s="437">
        <f t="shared" si="225"/>
        <v>0</v>
      </c>
      <c r="AJ647" s="437">
        <f t="shared" si="225"/>
        <v>0</v>
      </c>
      <c r="AK647" s="437">
        <f t="shared" si="225"/>
        <v>0</v>
      </c>
      <c r="AL647" s="437">
        <f t="shared" si="225"/>
        <v>0</v>
      </c>
      <c r="AM647" s="332"/>
    </row>
    <row r="648" spans="1:39" outlineLevel="1">
      <c r="A648" s="567"/>
      <c r="B648" s="320"/>
      <c r="C648" s="317"/>
      <c r="D648" s="317"/>
      <c r="E648" s="317"/>
      <c r="F648" s="317"/>
      <c r="G648" s="317"/>
      <c r="H648" s="317"/>
      <c r="I648" s="317"/>
      <c r="J648" s="317"/>
      <c r="K648" s="317"/>
      <c r="L648" s="317"/>
      <c r="M648" s="317"/>
      <c r="N648" s="317"/>
      <c r="O648" s="317"/>
      <c r="P648" s="317"/>
      <c r="Q648" s="317"/>
      <c r="R648" s="317"/>
      <c r="S648" s="317"/>
      <c r="T648" s="317"/>
      <c r="U648" s="317"/>
      <c r="V648" s="317"/>
      <c r="W648" s="317"/>
      <c r="X648" s="317"/>
      <c r="Y648" s="448"/>
      <c r="Z648" s="451"/>
      <c r="AA648" s="451"/>
      <c r="AB648" s="451"/>
      <c r="AC648" s="451"/>
      <c r="AD648" s="451"/>
      <c r="AE648" s="451"/>
      <c r="AF648" s="451"/>
      <c r="AG648" s="451"/>
      <c r="AH648" s="451"/>
      <c r="AI648" s="451"/>
      <c r="AJ648" s="451"/>
      <c r="AK648" s="451"/>
      <c r="AL648" s="451"/>
      <c r="AM648" s="332"/>
    </row>
    <row r="649" spans="1:39" outlineLevel="1">
      <c r="A649" s="567">
        <v>18</v>
      </c>
      <c r="B649" s="454" t="s">
        <v>110</v>
      </c>
      <c r="C649" s="317" t="s">
        <v>25</v>
      </c>
      <c r="D649" s="321"/>
      <c r="E649" s="321"/>
      <c r="F649" s="321"/>
      <c r="G649" s="321"/>
      <c r="H649" s="321"/>
      <c r="I649" s="321"/>
      <c r="J649" s="321"/>
      <c r="K649" s="321"/>
      <c r="L649" s="321"/>
      <c r="M649" s="321"/>
      <c r="N649" s="321"/>
      <c r="O649" s="321"/>
      <c r="P649" s="321"/>
      <c r="Q649" s="321"/>
      <c r="R649" s="321"/>
      <c r="S649" s="321"/>
      <c r="T649" s="321"/>
      <c r="U649" s="321"/>
      <c r="V649" s="321"/>
      <c r="W649" s="321"/>
      <c r="X649" s="321"/>
      <c r="Y649" s="452"/>
      <c r="Z649" s="436"/>
      <c r="AA649" s="436"/>
      <c r="AB649" s="436"/>
      <c r="AC649" s="436"/>
      <c r="AD649" s="436"/>
      <c r="AE649" s="436"/>
      <c r="AF649" s="441"/>
      <c r="AG649" s="441"/>
      <c r="AH649" s="441"/>
      <c r="AI649" s="441"/>
      <c r="AJ649" s="441"/>
      <c r="AK649" s="441"/>
      <c r="AL649" s="441"/>
      <c r="AM649" s="322">
        <f>SUM(Y649:AL649)</f>
        <v>0</v>
      </c>
    </row>
    <row r="650" spans="1:39" outlineLevel="1">
      <c r="A650" s="567"/>
      <c r="B650" s="320" t="s">
        <v>313</v>
      </c>
      <c r="C650" s="317" t="s">
        <v>164</v>
      </c>
      <c r="D650" s="321"/>
      <c r="E650" s="321"/>
      <c r="F650" s="321"/>
      <c r="G650" s="321"/>
      <c r="H650" s="321"/>
      <c r="I650" s="321"/>
      <c r="J650" s="321"/>
      <c r="K650" s="321"/>
      <c r="L650" s="321"/>
      <c r="M650" s="321"/>
      <c r="N650" s="321"/>
      <c r="O650" s="321"/>
      <c r="P650" s="321"/>
      <c r="Q650" s="321"/>
      <c r="R650" s="321"/>
      <c r="S650" s="321"/>
      <c r="T650" s="321"/>
      <c r="U650" s="321"/>
      <c r="V650" s="321"/>
      <c r="W650" s="321"/>
      <c r="X650" s="321"/>
      <c r="Y650" s="437">
        <f>Y649</f>
        <v>0</v>
      </c>
      <c r="Z650" s="437">
        <f t="shared" ref="Z650:AL650" si="226">Z649</f>
        <v>0</v>
      </c>
      <c r="AA650" s="437">
        <f t="shared" si="226"/>
        <v>0</v>
      </c>
      <c r="AB650" s="437">
        <f t="shared" si="226"/>
        <v>0</v>
      </c>
      <c r="AC650" s="437">
        <f t="shared" si="226"/>
        <v>0</v>
      </c>
      <c r="AD650" s="437">
        <f t="shared" si="226"/>
        <v>0</v>
      </c>
      <c r="AE650" s="437">
        <f t="shared" si="226"/>
        <v>0</v>
      </c>
      <c r="AF650" s="437">
        <f t="shared" si="226"/>
        <v>0</v>
      </c>
      <c r="AG650" s="437">
        <f t="shared" si="226"/>
        <v>0</v>
      </c>
      <c r="AH650" s="437">
        <f t="shared" si="226"/>
        <v>0</v>
      </c>
      <c r="AI650" s="437">
        <f t="shared" si="226"/>
        <v>0</v>
      </c>
      <c r="AJ650" s="437">
        <f t="shared" si="226"/>
        <v>0</v>
      </c>
      <c r="AK650" s="437">
        <f t="shared" si="226"/>
        <v>0</v>
      </c>
      <c r="AL650" s="437">
        <f t="shared" si="226"/>
        <v>0</v>
      </c>
      <c r="AM650" s="332"/>
    </row>
    <row r="651" spans="1:39" outlineLevel="1">
      <c r="A651" s="567"/>
      <c r="B651" s="348"/>
      <c r="C651" s="317"/>
      <c r="D651" s="317"/>
      <c r="E651" s="317"/>
      <c r="F651" s="317"/>
      <c r="G651" s="317"/>
      <c r="H651" s="317"/>
      <c r="I651" s="317"/>
      <c r="J651" s="317"/>
      <c r="K651" s="317"/>
      <c r="L651" s="317"/>
      <c r="M651" s="317"/>
      <c r="N651" s="317"/>
      <c r="O651" s="317"/>
      <c r="P651" s="317"/>
      <c r="Q651" s="317"/>
      <c r="R651" s="317"/>
      <c r="S651" s="317"/>
      <c r="T651" s="317"/>
      <c r="U651" s="317"/>
      <c r="V651" s="317"/>
      <c r="W651" s="317"/>
      <c r="X651" s="317"/>
      <c r="Y651" s="449"/>
      <c r="Z651" s="450"/>
      <c r="AA651" s="450"/>
      <c r="AB651" s="450"/>
      <c r="AC651" s="450"/>
      <c r="AD651" s="450"/>
      <c r="AE651" s="450"/>
      <c r="AF651" s="450"/>
      <c r="AG651" s="450"/>
      <c r="AH651" s="450"/>
      <c r="AI651" s="450"/>
      <c r="AJ651" s="450"/>
      <c r="AK651" s="450"/>
      <c r="AL651" s="450"/>
      <c r="AM651" s="323"/>
    </row>
    <row r="652" spans="1:39" outlineLevel="1">
      <c r="A652" s="567">
        <v>19</v>
      </c>
      <c r="B652" s="454" t="s">
        <v>112</v>
      </c>
      <c r="C652" s="317" t="s">
        <v>25</v>
      </c>
      <c r="D652" s="321"/>
      <c r="E652" s="321"/>
      <c r="F652" s="321"/>
      <c r="G652" s="321"/>
      <c r="H652" s="321"/>
      <c r="I652" s="321"/>
      <c r="J652" s="321"/>
      <c r="K652" s="321"/>
      <c r="L652" s="321"/>
      <c r="M652" s="321"/>
      <c r="N652" s="321"/>
      <c r="O652" s="321"/>
      <c r="P652" s="321"/>
      <c r="Q652" s="321"/>
      <c r="R652" s="321"/>
      <c r="S652" s="321"/>
      <c r="T652" s="321"/>
      <c r="U652" s="321"/>
      <c r="V652" s="321"/>
      <c r="W652" s="321"/>
      <c r="X652" s="321"/>
      <c r="Y652" s="452"/>
      <c r="Z652" s="436"/>
      <c r="AA652" s="436"/>
      <c r="AB652" s="436"/>
      <c r="AC652" s="436"/>
      <c r="AD652" s="436"/>
      <c r="AE652" s="436"/>
      <c r="AF652" s="441"/>
      <c r="AG652" s="441"/>
      <c r="AH652" s="441"/>
      <c r="AI652" s="441"/>
      <c r="AJ652" s="441"/>
      <c r="AK652" s="441"/>
      <c r="AL652" s="441"/>
      <c r="AM652" s="322">
        <f>SUM(Y652:AL652)</f>
        <v>0</v>
      </c>
    </row>
    <row r="653" spans="1:39" outlineLevel="1">
      <c r="A653" s="567"/>
      <c r="B653" s="320" t="s">
        <v>313</v>
      </c>
      <c r="C653" s="317" t="s">
        <v>164</v>
      </c>
      <c r="D653" s="321"/>
      <c r="E653" s="321"/>
      <c r="F653" s="321"/>
      <c r="G653" s="321"/>
      <c r="H653" s="321"/>
      <c r="I653" s="321"/>
      <c r="J653" s="321"/>
      <c r="K653" s="321"/>
      <c r="L653" s="321"/>
      <c r="M653" s="321"/>
      <c r="N653" s="321"/>
      <c r="O653" s="321"/>
      <c r="P653" s="321"/>
      <c r="Q653" s="321"/>
      <c r="R653" s="321"/>
      <c r="S653" s="321"/>
      <c r="T653" s="321"/>
      <c r="U653" s="321"/>
      <c r="V653" s="321"/>
      <c r="W653" s="321"/>
      <c r="X653" s="321"/>
      <c r="Y653" s="437">
        <f>Y652</f>
        <v>0</v>
      </c>
      <c r="Z653" s="437">
        <f t="shared" ref="Z653:AL653" si="227">Z652</f>
        <v>0</v>
      </c>
      <c r="AA653" s="437">
        <f t="shared" si="227"/>
        <v>0</v>
      </c>
      <c r="AB653" s="437">
        <f t="shared" si="227"/>
        <v>0</v>
      </c>
      <c r="AC653" s="437">
        <f t="shared" si="227"/>
        <v>0</v>
      </c>
      <c r="AD653" s="437">
        <f t="shared" si="227"/>
        <v>0</v>
      </c>
      <c r="AE653" s="437">
        <f t="shared" si="227"/>
        <v>0</v>
      </c>
      <c r="AF653" s="437">
        <f t="shared" si="227"/>
        <v>0</v>
      </c>
      <c r="AG653" s="437">
        <f t="shared" si="227"/>
        <v>0</v>
      </c>
      <c r="AH653" s="437">
        <f t="shared" si="227"/>
        <v>0</v>
      </c>
      <c r="AI653" s="437">
        <f t="shared" si="227"/>
        <v>0</v>
      </c>
      <c r="AJ653" s="437">
        <f t="shared" si="227"/>
        <v>0</v>
      </c>
      <c r="AK653" s="437">
        <f t="shared" si="227"/>
        <v>0</v>
      </c>
      <c r="AL653" s="437">
        <f t="shared" si="227"/>
        <v>0</v>
      </c>
      <c r="AM653" s="323"/>
    </row>
    <row r="654" spans="1:39" outlineLevel="1">
      <c r="A654" s="567"/>
      <c r="B654" s="348"/>
      <c r="C654" s="317"/>
      <c r="D654" s="317"/>
      <c r="E654" s="317"/>
      <c r="F654" s="317"/>
      <c r="G654" s="317"/>
      <c r="H654" s="317"/>
      <c r="I654" s="317"/>
      <c r="J654" s="317"/>
      <c r="K654" s="317"/>
      <c r="L654" s="317"/>
      <c r="M654" s="317"/>
      <c r="N654" s="317"/>
      <c r="O654" s="317"/>
      <c r="P654" s="317"/>
      <c r="Q654" s="317"/>
      <c r="R654" s="317"/>
      <c r="S654" s="317"/>
      <c r="T654" s="317"/>
      <c r="U654" s="317"/>
      <c r="V654" s="317"/>
      <c r="W654" s="317"/>
      <c r="X654" s="317"/>
      <c r="Y654" s="438"/>
      <c r="Z654" s="438"/>
      <c r="AA654" s="438"/>
      <c r="AB654" s="438"/>
      <c r="AC654" s="438"/>
      <c r="AD654" s="438"/>
      <c r="AE654" s="438"/>
      <c r="AF654" s="438"/>
      <c r="AG654" s="438"/>
      <c r="AH654" s="438"/>
      <c r="AI654" s="438"/>
      <c r="AJ654" s="438"/>
      <c r="AK654" s="438"/>
      <c r="AL654" s="438"/>
      <c r="AM654" s="332"/>
    </row>
    <row r="655" spans="1:39" outlineLevel="1">
      <c r="A655" s="567">
        <v>20</v>
      </c>
      <c r="B655" s="454" t="s">
        <v>111</v>
      </c>
      <c r="C655" s="317" t="s">
        <v>25</v>
      </c>
      <c r="D655" s="321"/>
      <c r="E655" s="321"/>
      <c r="F655" s="321"/>
      <c r="G655" s="321"/>
      <c r="H655" s="321"/>
      <c r="I655" s="321"/>
      <c r="J655" s="321"/>
      <c r="K655" s="321"/>
      <c r="L655" s="321"/>
      <c r="M655" s="321"/>
      <c r="N655" s="321"/>
      <c r="O655" s="321"/>
      <c r="P655" s="321"/>
      <c r="Q655" s="321"/>
      <c r="R655" s="321"/>
      <c r="S655" s="321"/>
      <c r="T655" s="321"/>
      <c r="U655" s="321"/>
      <c r="V655" s="321"/>
      <c r="W655" s="321"/>
      <c r="X655" s="321"/>
      <c r="Y655" s="452"/>
      <c r="Z655" s="436"/>
      <c r="AA655" s="436"/>
      <c r="AB655" s="436"/>
      <c r="AC655" s="436"/>
      <c r="AD655" s="436"/>
      <c r="AE655" s="436"/>
      <c r="AF655" s="441"/>
      <c r="AG655" s="441"/>
      <c r="AH655" s="441"/>
      <c r="AI655" s="441"/>
      <c r="AJ655" s="441"/>
      <c r="AK655" s="441"/>
      <c r="AL655" s="441"/>
      <c r="AM655" s="322">
        <f>SUM(Y655:AL655)</f>
        <v>0</v>
      </c>
    </row>
    <row r="656" spans="1:39" outlineLevel="1">
      <c r="A656" s="567"/>
      <c r="B656" s="320" t="s">
        <v>313</v>
      </c>
      <c r="C656" s="317" t="s">
        <v>164</v>
      </c>
      <c r="D656" s="321"/>
      <c r="E656" s="321"/>
      <c r="F656" s="321"/>
      <c r="G656" s="321"/>
      <c r="H656" s="321"/>
      <c r="I656" s="321"/>
      <c r="J656" s="321"/>
      <c r="K656" s="321"/>
      <c r="L656" s="321"/>
      <c r="M656" s="321"/>
      <c r="N656" s="321"/>
      <c r="O656" s="321"/>
      <c r="P656" s="321"/>
      <c r="Q656" s="321"/>
      <c r="R656" s="321"/>
      <c r="S656" s="321"/>
      <c r="T656" s="321"/>
      <c r="U656" s="321"/>
      <c r="V656" s="321"/>
      <c r="W656" s="321"/>
      <c r="X656" s="321"/>
      <c r="Y656" s="437">
        <f>Y655</f>
        <v>0</v>
      </c>
      <c r="Z656" s="437">
        <f t="shared" ref="Z656:AL656" si="228">Z655</f>
        <v>0</v>
      </c>
      <c r="AA656" s="437">
        <f t="shared" si="228"/>
        <v>0</v>
      </c>
      <c r="AB656" s="437">
        <f t="shared" si="228"/>
        <v>0</v>
      </c>
      <c r="AC656" s="437">
        <f t="shared" si="228"/>
        <v>0</v>
      </c>
      <c r="AD656" s="437">
        <f t="shared" si="228"/>
        <v>0</v>
      </c>
      <c r="AE656" s="437">
        <f t="shared" si="228"/>
        <v>0</v>
      </c>
      <c r="AF656" s="437">
        <f t="shared" si="228"/>
        <v>0</v>
      </c>
      <c r="AG656" s="437">
        <f t="shared" si="228"/>
        <v>0</v>
      </c>
      <c r="AH656" s="437">
        <f t="shared" si="228"/>
        <v>0</v>
      </c>
      <c r="AI656" s="437">
        <f t="shared" si="228"/>
        <v>0</v>
      </c>
      <c r="AJ656" s="437">
        <f t="shared" si="228"/>
        <v>0</v>
      </c>
      <c r="AK656" s="437">
        <f t="shared" si="228"/>
        <v>0</v>
      </c>
      <c r="AL656" s="437">
        <f t="shared" si="228"/>
        <v>0</v>
      </c>
      <c r="AM656" s="332"/>
    </row>
    <row r="657" spans="1:39" ht="15.75" outlineLevel="1">
      <c r="A657" s="567"/>
      <c r="B657" s="349"/>
      <c r="C657" s="326"/>
      <c r="D657" s="317"/>
      <c r="E657" s="317"/>
      <c r="F657" s="317"/>
      <c r="G657" s="317"/>
      <c r="H657" s="317"/>
      <c r="I657" s="317"/>
      <c r="J657" s="317"/>
      <c r="K657" s="317"/>
      <c r="L657" s="317"/>
      <c r="M657" s="317"/>
      <c r="N657" s="326"/>
      <c r="O657" s="317"/>
      <c r="P657" s="317"/>
      <c r="Q657" s="317"/>
      <c r="R657" s="317"/>
      <c r="S657" s="317"/>
      <c r="T657" s="317"/>
      <c r="U657" s="317"/>
      <c r="V657" s="317"/>
      <c r="W657" s="317"/>
      <c r="X657" s="317"/>
      <c r="Y657" s="438"/>
      <c r="Z657" s="438"/>
      <c r="AA657" s="438"/>
      <c r="AB657" s="438"/>
      <c r="AC657" s="438"/>
      <c r="AD657" s="438"/>
      <c r="AE657" s="438"/>
      <c r="AF657" s="438"/>
      <c r="AG657" s="438"/>
      <c r="AH657" s="438"/>
      <c r="AI657" s="438"/>
      <c r="AJ657" s="438"/>
      <c r="AK657" s="438"/>
      <c r="AL657" s="438"/>
      <c r="AM657" s="332"/>
    </row>
    <row r="658" spans="1:39" ht="15.75" outlineLevel="1">
      <c r="A658" s="567"/>
      <c r="B658" s="553" t="s">
        <v>516</v>
      </c>
      <c r="C658" s="317"/>
      <c r="D658" s="317"/>
      <c r="E658" s="317"/>
      <c r="F658" s="317"/>
      <c r="G658" s="317"/>
      <c r="H658" s="317"/>
      <c r="I658" s="317"/>
      <c r="J658" s="317"/>
      <c r="K658" s="317"/>
      <c r="L658" s="317"/>
      <c r="M658" s="317"/>
      <c r="N658" s="317"/>
      <c r="O658" s="317"/>
      <c r="P658" s="317"/>
      <c r="Q658" s="317"/>
      <c r="R658" s="317"/>
      <c r="S658" s="317"/>
      <c r="T658" s="317"/>
      <c r="U658" s="317"/>
      <c r="V658" s="317"/>
      <c r="W658" s="317"/>
      <c r="X658" s="317"/>
      <c r="Y658" s="448"/>
      <c r="Z658" s="451"/>
      <c r="AA658" s="451"/>
      <c r="AB658" s="451"/>
      <c r="AC658" s="451"/>
      <c r="AD658" s="451"/>
      <c r="AE658" s="451"/>
      <c r="AF658" s="451"/>
      <c r="AG658" s="451"/>
      <c r="AH658" s="451"/>
      <c r="AI658" s="451"/>
      <c r="AJ658" s="451"/>
      <c r="AK658" s="451"/>
      <c r="AL658" s="451"/>
      <c r="AM658" s="332"/>
    </row>
    <row r="659" spans="1:39" ht="15.75" outlineLevel="1">
      <c r="A659" s="567"/>
      <c r="B659" s="539" t="s">
        <v>512</v>
      </c>
      <c r="C659" s="317"/>
      <c r="D659" s="317"/>
      <c r="E659" s="317"/>
      <c r="F659" s="317"/>
      <c r="G659" s="317"/>
      <c r="H659" s="317"/>
      <c r="I659" s="317"/>
      <c r="J659" s="317"/>
      <c r="K659" s="317"/>
      <c r="L659" s="317"/>
      <c r="M659" s="317"/>
      <c r="N659" s="317"/>
      <c r="O659" s="317"/>
      <c r="P659" s="317"/>
      <c r="Q659" s="317"/>
      <c r="R659" s="317"/>
      <c r="S659" s="317"/>
      <c r="T659" s="317"/>
      <c r="U659" s="317"/>
      <c r="V659" s="317"/>
      <c r="W659" s="317"/>
      <c r="X659" s="317"/>
      <c r="Y659" s="448"/>
      <c r="Z659" s="451"/>
      <c r="AA659" s="451"/>
      <c r="AB659" s="451"/>
      <c r="AC659" s="451"/>
      <c r="AD659" s="451"/>
      <c r="AE659" s="451"/>
      <c r="AF659" s="451"/>
      <c r="AG659" s="451"/>
      <c r="AH659" s="451"/>
      <c r="AI659" s="451"/>
      <c r="AJ659" s="451"/>
      <c r="AK659" s="451"/>
      <c r="AL659" s="451"/>
      <c r="AM659" s="332"/>
    </row>
    <row r="660" spans="1:39" outlineLevel="1">
      <c r="A660" s="567">
        <v>21</v>
      </c>
      <c r="B660" s="454" t="s">
        <v>757</v>
      </c>
      <c r="C660" s="317" t="s">
        <v>25</v>
      </c>
      <c r="D660" s="321"/>
      <c r="E660" s="321"/>
      <c r="F660" s="321"/>
      <c r="G660" s="321"/>
      <c r="H660" s="321"/>
      <c r="I660" s="321"/>
      <c r="J660" s="321"/>
      <c r="K660" s="321"/>
      <c r="L660" s="321"/>
      <c r="M660" s="321"/>
      <c r="N660" s="317"/>
      <c r="O660" s="321"/>
      <c r="P660" s="321"/>
      <c r="Q660" s="321"/>
      <c r="R660" s="321"/>
      <c r="S660" s="321"/>
      <c r="T660" s="321"/>
      <c r="U660" s="321"/>
      <c r="V660" s="321"/>
      <c r="W660" s="321"/>
      <c r="X660" s="321"/>
      <c r="Y660" s="436"/>
      <c r="Z660" s="436"/>
      <c r="AA660" s="436"/>
      <c r="AB660" s="436"/>
      <c r="AC660" s="436"/>
      <c r="AD660" s="436"/>
      <c r="AE660" s="436"/>
      <c r="AF660" s="436"/>
      <c r="AG660" s="436"/>
      <c r="AH660" s="436"/>
      <c r="AI660" s="436"/>
      <c r="AJ660" s="436"/>
      <c r="AK660" s="436"/>
      <c r="AL660" s="436"/>
      <c r="AM660" s="322">
        <f>SUM(Y660:AL660)</f>
        <v>0</v>
      </c>
    </row>
    <row r="661" spans="1:39" outlineLevel="1">
      <c r="A661" s="567"/>
      <c r="B661" s="320" t="s">
        <v>313</v>
      </c>
      <c r="C661" s="317" t="s">
        <v>164</v>
      </c>
      <c r="D661" s="321"/>
      <c r="E661" s="321"/>
      <c r="F661" s="321"/>
      <c r="G661" s="321"/>
      <c r="H661" s="321"/>
      <c r="I661" s="321"/>
      <c r="J661" s="321"/>
      <c r="K661" s="321"/>
      <c r="L661" s="321"/>
      <c r="M661" s="321"/>
      <c r="N661" s="317"/>
      <c r="O661" s="321"/>
      <c r="P661" s="321"/>
      <c r="Q661" s="321"/>
      <c r="R661" s="321"/>
      <c r="S661" s="321"/>
      <c r="T661" s="321"/>
      <c r="U661" s="321"/>
      <c r="V661" s="321"/>
      <c r="W661" s="321"/>
      <c r="X661" s="321"/>
      <c r="Y661" s="437">
        <f t="shared" ref="Y661:AL661" si="229">Y660</f>
        <v>0</v>
      </c>
      <c r="Z661" s="437">
        <f t="shared" si="229"/>
        <v>0</v>
      </c>
      <c r="AA661" s="437">
        <f t="shared" si="229"/>
        <v>0</v>
      </c>
      <c r="AB661" s="437">
        <f t="shared" si="229"/>
        <v>0</v>
      </c>
      <c r="AC661" s="437">
        <f t="shared" si="229"/>
        <v>0</v>
      </c>
      <c r="AD661" s="437">
        <f t="shared" si="229"/>
        <v>0</v>
      </c>
      <c r="AE661" s="437">
        <f t="shared" si="229"/>
        <v>0</v>
      </c>
      <c r="AF661" s="437">
        <f t="shared" si="229"/>
        <v>0</v>
      </c>
      <c r="AG661" s="437">
        <f t="shared" si="229"/>
        <v>0</v>
      </c>
      <c r="AH661" s="437">
        <f t="shared" si="229"/>
        <v>0</v>
      </c>
      <c r="AI661" s="437">
        <f t="shared" si="229"/>
        <v>0</v>
      </c>
      <c r="AJ661" s="437">
        <f t="shared" si="229"/>
        <v>0</v>
      </c>
      <c r="AK661" s="437">
        <f t="shared" si="229"/>
        <v>0</v>
      </c>
      <c r="AL661" s="437">
        <f t="shared" si="229"/>
        <v>0</v>
      </c>
      <c r="AM661" s="332"/>
    </row>
    <row r="662" spans="1:39" outlineLevel="1">
      <c r="A662" s="567"/>
      <c r="B662" s="320"/>
      <c r="C662" s="317"/>
      <c r="D662" s="317"/>
      <c r="E662" s="317"/>
      <c r="F662" s="317"/>
      <c r="G662" s="317"/>
      <c r="H662" s="317"/>
      <c r="I662" s="317"/>
      <c r="J662" s="317"/>
      <c r="K662" s="317"/>
      <c r="L662" s="317"/>
      <c r="M662" s="317"/>
      <c r="N662" s="317"/>
      <c r="O662" s="317"/>
      <c r="P662" s="317"/>
      <c r="Q662" s="317"/>
      <c r="R662" s="317"/>
      <c r="S662" s="317"/>
      <c r="T662" s="317"/>
      <c r="U662" s="317"/>
      <c r="V662" s="317"/>
      <c r="W662" s="317"/>
      <c r="X662" s="317"/>
      <c r="Y662" s="448"/>
      <c r="Z662" s="451"/>
      <c r="AA662" s="451"/>
      <c r="AB662" s="451"/>
      <c r="AC662" s="451"/>
      <c r="AD662" s="451"/>
      <c r="AE662" s="451"/>
      <c r="AF662" s="451"/>
      <c r="AG662" s="451"/>
      <c r="AH662" s="451"/>
      <c r="AI662" s="451"/>
      <c r="AJ662" s="451"/>
      <c r="AK662" s="451"/>
      <c r="AL662" s="451"/>
      <c r="AM662" s="332"/>
    </row>
    <row r="663" spans="1:39" ht="30" outlineLevel="1">
      <c r="A663" s="567">
        <v>22</v>
      </c>
      <c r="B663" s="454" t="s">
        <v>115</v>
      </c>
      <c r="C663" s="317" t="s">
        <v>25</v>
      </c>
      <c r="D663" s="321"/>
      <c r="E663" s="321"/>
      <c r="F663" s="321"/>
      <c r="G663" s="321"/>
      <c r="H663" s="321"/>
      <c r="I663" s="321"/>
      <c r="J663" s="321"/>
      <c r="K663" s="321"/>
      <c r="L663" s="321"/>
      <c r="M663" s="321"/>
      <c r="N663" s="317"/>
      <c r="O663" s="321"/>
      <c r="P663" s="321"/>
      <c r="Q663" s="321"/>
      <c r="R663" s="321"/>
      <c r="S663" s="321"/>
      <c r="T663" s="321"/>
      <c r="U663" s="321"/>
      <c r="V663" s="321"/>
      <c r="W663" s="321"/>
      <c r="X663" s="321"/>
      <c r="Y663" s="436"/>
      <c r="Z663" s="436"/>
      <c r="AA663" s="436"/>
      <c r="AB663" s="436"/>
      <c r="AC663" s="436"/>
      <c r="AD663" s="436"/>
      <c r="AE663" s="436"/>
      <c r="AF663" s="436"/>
      <c r="AG663" s="436"/>
      <c r="AH663" s="436"/>
      <c r="AI663" s="436"/>
      <c r="AJ663" s="436"/>
      <c r="AK663" s="436"/>
      <c r="AL663" s="436"/>
      <c r="AM663" s="322">
        <f>SUM(Y663:AL663)</f>
        <v>0</v>
      </c>
    </row>
    <row r="664" spans="1:39" outlineLevel="1">
      <c r="A664" s="567"/>
      <c r="B664" s="320" t="s">
        <v>313</v>
      </c>
      <c r="C664" s="317" t="s">
        <v>164</v>
      </c>
      <c r="D664" s="321"/>
      <c r="E664" s="321"/>
      <c r="F664" s="321"/>
      <c r="G664" s="321"/>
      <c r="H664" s="321"/>
      <c r="I664" s="321"/>
      <c r="J664" s="321"/>
      <c r="K664" s="321"/>
      <c r="L664" s="321"/>
      <c r="M664" s="321"/>
      <c r="N664" s="317"/>
      <c r="O664" s="321"/>
      <c r="P664" s="321"/>
      <c r="Q664" s="321"/>
      <c r="R664" s="321"/>
      <c r="S664" s="321"/>
      <c r="T664" s="321"/>
      <c r="U664" s="321"/>
      <c r="V664" s="321"/>
      <c r="W664" s="321"/>
      <c r="X664" s="321"/>
      <c r="Y664" s="437">
        <f t="shared" ref="Y664:AL664" si="230">Y663</f>
        <v>0</v>
      </c>
      <c r="Z664" s="437">
        <f t="shared" si="230"/>
        <v>0</v>
      </c>
      <c r="AA664" s="437">
        <f t="shared" si="230"/>
        <v>0</v>
      </c>
      <c r="AB664" s="437">
        <f t="shared" si="230"/>
        <v>0</v>
      </c>
      <c r="AC664" s="437">
        <f t="shared" si="230"/>
        <v>0</v>
      </c>
      <c r="AD664" s="437">
        <f t="shared" si="230"/>
        <v>0</v>
      </c>
      <c r="AE664" s="437">
        <f t="shared" si="230"/>
        <v>0</v>
      </c>
      <c r="AF664" s="437">
        <f t="shared" si="230"/>
        <v>0</v>
      </c>
      <c r="AG664" s="437">
        <f t="shared" si="230"/>
        <v>0</v>
      </c>
      <c r="AH664" s="437">
        <f t="shared" si="230"/>
        <v>0</v>
      </c>
      <c r="AI664" s="437">
        <f t="shared" si="230"/>
        <v>0</v>
      </c>
      <c r="AJ664" s="437">
        <f t="shared" si="230"/>
        <v>0</v>
      </c>
      <c r="AK664" s="437">
        <f t="shared" si="230"/>
        <v>0</v>
      </c>
      <c r="AL664" s="437">
        <f t="shared" si="230"/>
        <v>0</v>
      </c>
      <c r="AM664" s="332"/>
    </row>
    <row r="665" spans="1:39" outlineLevel="1">
      <c r="A665" s="567"/>
      <c r="B665" s="320"/>
      <c r="C665" s="317"/>
      <c r="D665" s="317"/>
      <c r="E665" s="317"/>
      <c r="F665" s="317"/>
      <c r="G665" s="317"/>
      <c r="H665" s="317"/>
      <c r="I665" s="317"/>
      <c r="J665" s="317"/>
      <c r="K665" s="317"/>
      <c r="L665" s="317"/>
      <c r="M665" s="317"/>
      <c r="N665" s="317"/>
      <c r="O665" s="317"/>
      <c r="P665" s="317"/>
      <c r="Q665" s="317"/>
      <c r="R665" s="317"/>
      <c r="S665" s="317"/>
      <c r="T665" s="317"/>
      <c r="U665" s="317"/>
      <c r="V665" s="317"/>
      <c r="W665" s="317"/>
      <c r="X665" s="317"/>
      <c r="Y665" s="448"/>
      <c r="Z665" s="451"/>
      <c r="AA665" s="451"/>
      <c r="AB665" s="451"/>
      <c r="AC665" s="451"/>
      <c r="AD665" s="451"/>
      <c r="AE665" s="451"/>
      <c r="AF665" s="451"/>
      <c r="AG665" s="451"/>
      <c r="AH665" s="451"/>
      <c r="AI665" s="451"/>
      <c r="AJ665" s="451"/>
      <c r="AK665" s="451"/>
      <c r="AL665" s="451"/>
      <c r="AM665" s="332"/>
    </row>
    <row r="666" spans="1:39" ht="30" outlineLevel="1">
      <c r="A666" s="567">
        <v>23</v>
      </c>
      <c r="B666" s="454" t="s">
        <v>116</v>
      </c>
      <c r="C666" s="317" t="s">
        <v>25</v>
      </c>
      <c r="D666" s="321"/>
      <c r="E666" s="321"/>
      <c r="F666" s="321"/>
      <c r="G666" s="321"/>
      <c r="H666" s="321"/>
      <c r="I666" s="321"/>
      <c r="J666" s="321"/>
      <c r="K666" s="321"/>
      <c r="L666" s="321"/>
      <c r="M666" s="321"/>
      <c r="N666" s="317"/>
      <c r="O666" s="321"/>
      <c r="P666" s="321"/>
      <c r="Q666" s="321"/>
      <c r="R666" s="321"/>
      <c r="S666" s="321"/>
      <c r="T666" s="321"/>
      <c r="U666" s="321"/>
      <c r="V666" s="321"/>
      <c r="W666" s="321"/>
      <c r="X666" s="321"/>
      <c r="Y666" s="436"/>
      <c r="Z666" s="436"/>
      <c r="AA666" s="436"/>
      <c r="AB666" s="436"/>
      <c r="AC666" s="436"/>
      <c r="AD666" s="436"/>
      <c r="AE666" s="436"/>
      <c r="AF666" s="436"/>
      <c r="AG666" s="436"/>
      <c r="AH666" s="436"/>
      <c r="AI666" s="436"/>
      <c r="AJ666" s="436"/>
      <c r="AK666" s="436"/>
      <c r="AL666" s="436"/>
      <c r="AM666" s="322">
        <f>SUM(Y666:AL666)</f>
        <v>0</v>
      </c>
    </row>
    <row r="667" spans="1:39" outlineLevel="1">
      <c r="A667" s="567"/>
      <c r="B667" s="320" t="s">
        <v>313</v>
      </c>
      <c r="C667" s="317" t="s">
        <v>164</v>
      </c>
      <c r="D667" s="321"/>
      <c r="E667" s="321"/>
      <c r="F667" s="321"/>
      <c r="G667" s="321"/>
      <c r="H667" s="321"/>
      <c r="I667" s="321"/>
      <c r="J667" s="321"/>
      <c r="K667" s="321"/>
      <c r="L667" s="321"/>
      <c r="M667" s="321"/>
      <c r="N667" s="317"/>
      <c r="O667" s="321"/>
      <c r="P667" s="321"/>
      <c r="Q667" s="321"/>
      <c r="R667" s="321"/>
      <c r="S667" s="321"/>
      <c r="T667" s="321"/>
      <c r="U667" s="321"/>
      <c r="V667" s="321"/>
      <c r="W667" s="321"/>
      <c r="X667" s="321"/>
      <c r="Y667" s="437">
        <f t="shared" ref="Y667:AL667" si="231">Y666</f>
        <v>0</v>
      </c>
      <c r="Z667" s="437">
        <f t="shared" si="231"/>
        <v>0</v>
      </c>
      <c r="AA667" s="437">
        <f t="shared" si="231"/>
        <v>0</v>
      </c>
      <c r="AB667" s="437">
        <f t="shared" si="231"/>
        <v>0</v>
      </c>
      <c r="AC667" s="437">
        <f t="shared" si="231"/>
        <v>0</v>
      </c>
      <c r="AD667" s="437">
        <f t="shared" si="231"/>
        <v>0</v>
      </c>
      <c r="AE667" s="437">
        <f t="shared" si="231"/>
        <v>0</v>
      </c>
      <c r="AF667" s="437">
        <f t="shared" si="231"/>
        <v>0</v>
      </c>
      <c r="AG667" s="437">
        <f t="shared" si="231"/>
        <v>0</v>
      </c>
      <c r="AH667" s="437">
        <f t="shared" si="231"/>
        <v>0</v>
      </c>
      <c r="AI667" s="437">
        <f t="shared" si="231"/>
        <v>0</v>
      </c>
      <c r="AJ667" s="437">
        <f t="shared" si="231"/>
        <v>0</v>
      </c>
      <c r="AK667" s="437">
        <f t="shared" si="231"/>
        <v>0</v>
      </c>
      <c r="AL667" s="437">
        <f t="shared" si="231"/>
        <v>0</v>
      </c>
      <c r="AM667" s="332"/>
    </row>
    <row r="668" spans="1:39" outlineLevel="1">
      <c r="A668" s="567"/>
      <c r="B668" s="456"/>
      <c r="C668" s="317"/>
      <c r="D668" s="317"/>
      <c r="E668" s="317"/>
      <c r="F668" s="317"/>
      <c r="G668" s="317"/>
      <c r="H668" s="317"/>
      <c r="I668" s="317"/>
      <c r="J668" s="317"/>
      <c r="K668" s="317"/>
      <c r="L668" s="317"/>
      <c r="M668" s="317"/>
      <c r="N668" s="317"/>
      <c r="O668" s="317"/>
      <c r="P668" s="317"/>
      <c r="Q668" s="317"/>
      <c r="R668" s="317"/>
      <c r="S668" s="317"/>
      <c r="T668" s="317"/>
      <c r="U668" s="317"/>
      <c r="V668" s="317"/>
      <c r="W668" s="317"/>
      <c r="X668" s="317"/>
      <c r="Y668" s="448"/>
      <c r="Z668" s="451"/>
      <c r="AA668" s="451"/>
      <c r="AB668" s="451"/>
      <c r="AC668" s="451"/>
      <c r="AD668" s="451"/>
      <c r="AE668" s="451"/>
      <c r="AF668" s="451"/>
      <c r="AG668" s="451"/>
      <c r="AH668" s="451"/>
      <c r="AI668" s="451"/>
      <c r="AJ668" s="451"/>
      <c r="AK668" s="451"/>
      <c r="AL668" s="451"/>
      <c r="AM668" s="332"/>
    </row>
    <row r="669" spans="1:39" ht="30" outlineLevel="1">
      <c r="A669" s="567">
        <v>24</v>
      </c>
      <c r="B669" s="454" t="s">
        <v>117</v>
      </c>
      <c r="C669" s="317" t="s">
        <v>25</v>
      </c>
      <c r="D669" s="321"/>
      <c r="E669" s="321"/>
      <c r="F669" s="321"/>
      <c r="G669" s="321"/>
      <c r="H669" s="321"/>
      <c r="I669" s="321"/>
      <c r="J669" s="321"/>
      <c r="K669" s="321"/>
      <c r="L669" s="321"/>
      <c r="M669" s="321"/>
      <c r="N669" s="317"/>
      <c r="O669" s="321"/>
      <c r="P669" s="321"/>
      <c r="Q669" s="321"/>
      <c r="R669" s="321"/>
      <c r="S669" s="321"/>
      <c r="T669" s="321"/>
      <c r="U669" s="321"/>
      <c r="V669" s="321"/>
      <c r="W669" s="321"/>
      <c r="X669" s="321"/>
      <c r="Y669" s="436"/>
      <c r="Z669" s="436"/>
      <c r="AA669" s="436"/>
      <c r="AB669" s="436"/>
      <c r="AC669" s="436"/>
      <c r="AD669" s="436"/>
      <c r="AE669" s="436"/>
      <c r="AF669" s="436"/>
      <c r="AG669" s="436"/>
      <c r="AH669" s="436"/>
      <c r="AI669" s="436"/>
      <c r="AJ669" s="436"/>
      <c r="AK669" s="436"/>
      <c r="AL669" s="436"/>
      <c r="AM669" s="322">
        <f>SUM(Y669:AL669)</f>
        <v>0</v>
      </c>
    </row>
    <row r="670" spans="1:39" outlineLevel="1">
      <c r="A670" s="567"/>
      <c r="B670" s="320" t="s">
        <v>313</v>
      </c>
      <c r="C670" s="317" t="s">
        <v>164</v>
      </c>
      <c r="D670" s="321"/>
      <c r="E670" s="321"/>
      <c r="F670" s="321"/>
      <c r="G670" s="321"/>
      <c r="H670" s="321"/>
      <c r="I670" s="321"/>
      <c r="J670" s="321"/>
      <c r="K670" s="321"/>
      <c r="L670" s="321"/>
      <c r="M670" s="321"/>
      <c r="N670" s="317"/>
      <c r="O670" s="321"/>
      <c r="P670" s="321"/>
      <c r="Q670" s="321"/>
      <c r="R670" s="321"/>
      <c r="S670" s="321"/>
      <c r="T670" s="321"/>
      <c r="U670" s="321"/>
      <c r="V670" s="321"/>
      <c r="W670" s="321"/>
      <c r="X670" s="321"/>
      <c r="Y670" s="437">
        <f t="shared" ref="Y670:AL670" si="232">Y669</f>
        <v>0</v>
      </c>
      <c r="Z670" s="437">
        <f t="shared" si="232"/>
        <v>0</v>
      </c>
      <c r="AA670" s="437">
        <f t="shared" si="232"/>
        <v>0</v>
      </c>
      <c r="AB670" s="437">
        <f t="shared" si="232"/>
        <v>0</v>
      </c>
      <c r="AC670" s="437">
        <f t="shared" si="232"/>
        <v>0</v>
      </c>
      <c r="AD670" s="437">
        <f t="shared" si="232"/>
        <v>0</v>
      </c>
      <c r="AE670" s="437">
        <f t="shared" si="232"/>
        <v>0</v>
      </c>
      <c r="AF670" s="437">
        <f t="shared" si="232"/>
        <v>0</v>
      </c>
      <c r="AG670" s="437">
        <f t="shared" si="232"/>
        <v>0</v>
      </c>
      <c r="AH670" s="437">
        <f t="shared" si="232"/>
        <v>0</v>
      </c>
      <c r="AI670" s="437">
        <f t="shared" si="232"/>
        <v>0</v>
      </c>
      <c r="AJ670" s="437">
        <f t="shared" si="232"/>
        <v>0</v>
      </c>
      <c r="AK670" s="437">
        <f t="shared" si="232"/>
        <v>0</v>
      </c>
      <c r="AL670" s="437">
        <f t="shared" si="232"/>
        <v>0</v>
      </c>
      <c r="AM670" s="332"/>
    </row>
    <row r="671" spans="1:39" outlineLevel="1">
      <c r="A671" s="567"/>
      <c r="B671" s="320"/>
      <c r="C671" s="317"/>
      <c r="D671" s="317"/>
      <c r="E671" s="317"/>
      <c r="F671" s="317"/>
      <c r="G671" s="317"/>
      <c r="H671" s="317"/>
      <c r="I671" s="317"/>
      <c r="J671" s="317"/>
      <c r="K671" s="317"/>
      <c r="L671" s="317"/>
      <c r="M671" s="317"/>
      <c r="N671" s="317"/>
      <c r="O671" s="317"/>
      <c r="P671" s="317"/>
      <c r="Q671" s="317"/>
      <c r="R671" s="317"/>
      <c r="S671" s="317"/>
      <c r="T671" s="317"/>
      <c r="U671" s="317"/>
      <c r="V671" s="317"/>
      <c r="W671" s="317"/>
      <c r="X671" s="317"/>
      <c r="Y671" s="438"/>
      <c r="Z671" s="451"/>
      <c r="AA671" s="451"/>
      <c r="AB671" s="451"/>
      <c r="AC671" s="451"/>
      <c r="AD671" s="451"/>
      <c r="AE671" s="451"/>
      <c r="AF671" s="451"/>
      <c r="AG671" s="451"/>
      <c r="AH671" s="451"/>
      <c r="AI671" s="451"/>
      <c r="AJ671" s="451"/>
      <c r="AK671" s="451"/>
      <c r="AL671" s="451"/>
      <c r="AM671" s="332"/>
    </row>
    <row r="672" spans="1:39" ht="15.75" outlineLevel="1">
      <c r="A672" s="567"/>
      <c r="B672" s="314" t="s">
        <v>513</v>
      </c>
      <c r="C672" s="317"/>
      <c r="D672" s="317"/>
      <c r="E672" s="317"/>
      <c r="F672" s="317"/>
      <c r="G672" s="317"/>
      <c r="H672" s="317"/>
      <c r="I672" s="317"/>
      <c r="J672" s="317"/>
      <c r="K672" s="317"/>
      <c r="L672" s="317"/>
      <c r="M672" s="317"/>
      <c r="N672" s="317"/>
      <c r="O672" s="317"/>
      <c r="P672" s="317"/>
      <c r="Q672" s="317"/>
      <c r="R672" s="317"/>
      <c r="S672" s="317"/>
      <c r="T672" s="317"/>
      <c r="U672" s="317"/>
      <c r="V672" s="317"/>
      <c r="W672" s="317"/>
      <c r="X672" s="317"/>
      <c r="Y672" s="438"/>
      <c r="Z672" s="451"/>
      <c r="AA672" s="451"/>
      <c r="AB672" s="451"/>
      <c r="AC672" s="451"/>
      <c r="AD672" s="451"/>
      <c r="AE672" s="451"/>
      <c r="AF672" s="451"/>
      <c r="AG672" s="451"/>
      <c r="AH672" s="451"/>
      <c r="AI672" s="451"/>
      <c r="AJ672" s="451"/>
      <c r="AK672" s="451"/>
      <c r="AL672" s="451"/>
      <c r="AM672" s="332"/>
    </row>
    <row r="673" spans="1:39" outlineLevel="1">
      <c r="A673" s="567">
        <v>25</v>
      </c>
      <c r="B673" s="454" t="s">
        <v>118</v>
      </c>
      <c r="C673" s="317" t="s">
        <v>25</v>
      </c>
      <c r="D673" s="321"/>
      <c r="E673" s="321"/>
      <c r="F673" s="321"/>
      <c r="G673" s="321"/>
      <c r="H673" s="321"/>
      <c r="I673" s="321"/>
      <c r="J673" s="321"/>
      <c r="K673" s="321"/>
      <c r="L673" s="321"/>
      <c r="M673" s="321"/>
      <c r="N673" s="321">
        <v>12</v>
      </c>
      <c r="O673" s="321"/>
      <c r="P673" s="321"/>
      <c r="Q673" s="321"/>
      <c r="R673" s="321"/>
      <c r="S673" s="321"/>
      <c r="T673" s="321"/>
      <c r="U673" s="321"/>
      <c r="V673" s="321"/>
      <c r="W673" s="321"/>
      <c r="X673" s="321"/>
      <c r="Y673" s="436"/>
      <c r="Z673" s="436"/>
      <c r="AA673" s="436"/>
      <c r="AB673" s="436"/>
      <c r="AC673" s="436"/>
      <c r="AD673" s="436"/>
      <c r="AE673" s="436"/>
      <c r="AF673" s="441"/>
      <c r="AG673" s="441"/>
      <c r="AH673" s="441"/>
      <c r="AI673" s="441"/>
      <c r="AJ673" s="441"/>
      <c r="AK673" s="441"/>
      <c r="AL673" s="441"/>
      <c r="AM673" s="322">
        <f>SUM(Y673:AL673)</f>
        <v>0</v>
      </c>
    </row>
    <row r="674" spans="1:39" outlineLevel="1">
      <c r="A674" s="567"/>
      <c r="B674" s="320" t="s">
        <v>313</v>
      </c>
      <c r="C674" s="317" t="s">
        <v>164</v>
      </c>
      <c r="D674" s="321"/>
      <c r="E674" s="321"/>
      <c r="F674" s="321"/>
      <c r="G674" s="321"/>
      <c r="H674" s="321"/>
      <c r="I674" s="321"/>
      <c r="J674" s="321"/>
      <c r="K674" s="321"/>
      <c r="L674" s="321"/>
      <c r="M674" s="321"/>
      <c r="N674" s="321">
        <f>N673</f>
        <v>12</v>
      </c>
      <c r="O674" s="321"/>
      <c r="P674" s="321"/>
      <c r="Q674" s="321"/>
      <c r="R674" s="321"/>
      <c r="S674" s="321"/>
      <c r="T674" s="321"/>
      <c r="U674" s="321"/>
      <c r="V674" s="321"/>
      <c r="W674" s="321"/>
      <c r="X674" s="321"/>
      <c r="Y674" s="437">
        <f t="shared" ref="Y674:AL674" si="233">Y673</f>
        <v>0</v>
      </c>
      <c r="Z674" s="437">
        <f t="shared" si="233"/>
        <v>0</v>
      </c>
      <c r="AA674" s="437">
        <f t="shared" si="233"/>
        <v>0</v>
      </c>
      <c r="AB674" s="437">
        <f t="shared" si="233"/>
        <v>0</v>
      </c>
      <c r="AC674" s="437">
        <f t="shared" si="233"/>
        <v>0</v>
      </c>
      <c r="AD674" s="437">
        <f t="shared" si="233"/>
        <v>0</v>
      </c>
      <c r="AE674" s="437">
        <f t="shared" si="233"/>
        <v>0</v>
      </c>
      <c r="AF674" s="437">
        <f t="shared" si="233"/>
        <v>0</v>
      </c>
      <c r="AG674" s="437">
        <f t="shared" si="233"/>
        <v>0</v>
      </c>
      <c r="AH674" s="437">
        <f t="shared" si="233"/>
        <v>0</v>
      </c>
      <c r="AI674" s="437">
        <f t="shared" si="233"/>
        <v>0</v>
      </c>
      <c r="AJ674" s="437">
        <f t="shared" si="233"/>
        <v>0</v>
      </c>
      <c r="AK674" s="437">
        <f t="shared" si="233"/>
        <v>0</v>
      </c>
      <c r="AL674" s="437">
        <f t="shared" si="233"/>
        <v>0</v>
      </c>
      <c r="AM674" s="332"/>
    </row>
    <row r="675" spans="1:39" outlineLevel="1">
      <c r="A675" s="567"/>
      <c r="B675" s="320"/>
      <c r="C675" s="317"/>
      <c r="D675" s="317"/>
      <c r="E675" s="317"/>
      <c r="F675" s="317"/>
      <c r="G675" s="317"/>
      <c r="H675" s="317"/>
      <c r="I675" s="317"/>
      <c r="J675" s="317"/>
      <c r="K675" s="317"/>
      <c r="L675" s="317"/>
      <c r="M675" s="317"/>
      <c r="N675" s="317"/>
      <c r="O675" s="317"/>
      <c r="P675" s="317"/>
      <c r="Q675" s="317"/>
      <c r="R675" s="317"/>
      <c r="S675" s="317"/>
      <c r="T675" s="317"/>
      <c r="U675" s="317"/>
      <c r="V675" s="317"/>
      <c r="W675" s="317"/>
      <c r="X675" s="317"/>
      <c r="Y675" s="438"/>
      <c r="Z675" s="451"/>
      <c r="AA675" s="451"/>
      <c r="AB675" s="451"/>
      <c r="AC675" s="451"/>
      <c r="AD675" s="451"/>
      <c r="AE675" s="451"/>
      <c r="AF675" s="451"/>
      <c r="AG675" s="451"/>
      <c r="AH675" s="451"/>
      <c r="AI675" s="451"/>
      <c r="AJ675" s="451"/>
      <c r="AK675" s="451"/>
      <c r="AL675" s="451"/>
      <c r="AM675" s="332"/>
    </row>
    <row r="676" spans="1:39" outlineLevel="1">
      <c r="A676" s="567">
        <v>26</v>
      </c>
      <c r="B676" s="454" t="s">
        <v>119</v>
      </c>
      <c r="C676" s="317" t="s">
        <v>25</v>
      </c>
      <c r="D676" s="321"/>
      <c r="E676" s="321"/>
      <c r="F676" s="321"/>
      <c r="G676" s="321"/>
      <c r="H676" s="321"/>
      <c r="I676" s="321"/>
      <c r="J676" s="321"/>
      <c r="K676" s="321"/>
      <c r="L676" s="321"/>
      <c r="M676" s="321"/>
      <c r="N676" s="321">
        <v>12</v>
      </c>
      <c r="O676" s="321"/>
      <c r="P676" s="321"/>
      <c r="Q676" s="321"/>
      <c r="R676" s="321"/>
      <c r="S676" s="321"/>
      <c r="T676" s="321"/>
      <c r="U676" s="321"/>
      <c r="V676" s="321"/>
      <c r="W676" s="321"/>
      <c r="X676" s="321"/>
      <c r="Y676" s="436"/>
      <c r="Z676" s="436"/>
      <c r="AA676" s="436"/>
      <c r="AB676" s="436"/>
      <c r="AC676" s="436"/>
      <c r="AD676" s="436"/>
      <c r="AE676" s="436"/>
      <c r="AF676" s="441"/>
      <c r="AG676" s="441"/>
      <c r="AH676" s="441"/>
      <c r="AI676" s="441"/>
      <c r="AJ676" s="441"/>
      <c r="AK676" s="441"/>
      <c r="AL676" s="441"/>
      <c r="AM676" s="322">
        <f>SUM(Y676:AL676)</f>
        <v>0</v>
      </c>
    </row>
    <row r="677" spans="1:39" outlineLevel="1">
      <c r="A677" s="567"/>
      <c r="B677" s="320" t="s">
        <v>313</v>
      </c>
      <c r="C677" s="317" t="s">
        <v>164</v>
      </c>
      <c r="D677" s="321"/>
      <c r="E677" s="321"/>
      <c r="F677" s="321"/>
      <c r="G677" s="321"/>
      <c r="H677" s="321"/>
      <c r="I677" s="321"/>
      <c r="J677" s="321"/>
      <c r="K677" s="321"/>
      <c r="L677" s="321"/>
      <c r="M677" s="321"/>
      <c r="N677" s="321">
        <f>N676</f>
        <v>12</v>
      </c>
      <c r="O677" s="321"/>
      <c r="P677" s="321"/>
      <c r="Q677" s="321"/>
      <c r="R677" s="321"/>
      <c r="S677" s="321"/>
      <c r="T677" s="321"/>
      <c r="U677" s="321"/>
      <c r="V677" s="321"/>
      <c r="W677" s="321"/>
      <c r="X677" s="321"/>
      <c r="Y677" s="437">
        <f t="shared" ref="Y677:AL677" si="234">Y676</f>
        <v>0</v>
      </c>
      <c r="Z677" s="437">
        <f t="shared" si="234"/>
        <v>0</v>
      </c>
      <c r="AA677" s="437">
        <f t="shared" si="234"/>
        <v>0</v>
      </c>
      <c r="AB677" s="437">
        <f t="shared" si="234"/>
        <v>0</v>
      </c>
      <c r="AC677" s="437">
        <f t="shared" si="234"/>
        <v>0</v>
      </c>
      <c r="AD677" s="437">
        <f t="shared" si="234"/>
        <v>0</v>
      </c>
      <c r="AE677" s="437">
        <f t="shared" si="234"/>
        <v>0</v>
      </c>
      <c r="AF677" s="437">
        <f t="shared" si="234"/>
        <v>0</v>
      </c>
      <c r="AG677" s="437">
        <f t="shared" si="234"/>
        <v>0</v>
      </c>
      <c r="AH677" s="437">
        <f t="shared" si="234"/>
        <v>0</v>
      </c>
      <c r="AI677" s="437">
        <f t="shared" si="234"/>
        <v>0</v>
      </c>
      <c r="AJ677" s="437">
        <f t="shared" si="234"/>
        <v>0</v>
      </c>
      <c r="AK677" s="437">
        <f t="shared" si="234"/>
        <v>0</v>
      </c>
      <c r="AL677" s="437">
        <f t="shared" si="234"/>
        <v>0</v>
      </c>
      <c r="AM677" s="332"/>
    </row>
    <row r="678" spans="1:39" outlineLevel="1">
      <c r="A678" s="567"/>
      <c r="B678" s="320"/>
      <c r="C678" s="317"/>
      <c r="D678" s="317"/>
      <c r="E678" s="317"/>
      <c r="F678" s="317"/>
      <c r="G678" s="317"/>
      <c r="H678" s="317"/>
      <c r="I678" s="317"/>
      <c r="J678" s="317"/>
      <c r="K678" s="317"/>
      <c r="L678" s="317"/>
      <c r="M678" s="317"/>
      <c r="N678" s="317"/>
      <c r="O678" s="317"/>
      <c r="P678" s="317"/>
      <c r="Q678" s="317"/>
      <c r="R678" s="317"/>
      <c r="S678" s="317"/>
      <c r="T678" s="317"/>
      <c r="U678" s="317"/>
      <c r="V678" s="317"/>
      <c r="W678" s="317"/>
      <c r="X678" s="317"/>
      <c r="Y678" s="438"/>
      <c r="Z678" s="451"/>
      <c r="AA678" s="451"/>
      <c r="AB678" s="451"/>
      <c r="AC678" s="451"/>
      <c r="AD678" s="451"/>
      <c r="AE678" s="451"/>
      <c r="AF678" s="451"/>
      <c r="AG678" s="451"/>
      <c r="AH678" s="451"/>
      <c r="AI678" s="451"/>
      <c r="AJ678" s="451"/>
      <c r="AK678" s="451"/>
      <c r="AL678" s="451"/>
      <c r="AM678" s="332"/>
    </row>
    <row r="679" spans="1:39" ht="30" outlineLevel="1">
      <c r="A679" s="567">
        <v>27</v>
      </c>
      <c r="B679" s="454" t="s">
        <v>120</v>
      </c>
      <c r="C679" s="317" t="s">
        <v>25</v>
      </c>
      <c r="D679" s="321"/>
      <c r="E679" s="321"/>
      <c r="F679" s="321"/>
      <c r="G679" s="321"/>
      <c r="H679" s="321"/>
      <c r="I679" s="321"/>
      <c r="J679" s="321"/>
      <c r="K679" s="321"/>
      <c r="L679" s="321"/>
      <c r="M679" s="321"/>
      <c r="N679" s="321">
        <v>12</v>
      </c>
      <c r="O679" s="321"/>
      <c r="P679" s="321"/>
      <c r="Q679" s="321"/>
      <c r="R679" s="321"/>
      <c r="S679" s="321"/>
      <c r="T679" s="321"/>
      <c r="U679" s="321"/>
      <c r="V679" s="321"/>
      <c r="W679" s="321"/>
      <c r="X679" s="321"/>
      <c r="Y679" s="436">
        <f>+[3]ERZ!Y650</f>
        <v>0</v>
      </c>
      <c r="Z679" s="436">
        <f>+[3]ERZ!Z650</f>
        <v>0</v>
      </c>
      <c r="AA679" s="436">
        <f>+[3]ERZ!AA650</f>
        <v>1</v>
      </c>
      <c r="AB679" s="436">
        <f>+[3]ERZ!AB650</f>
        <v>0</v>
      </c>
      <c r="AC679" s="436">
        <f>+[3]ERZ!AC650</f>
        <v>0</v>
      </c>
      <c r="AD679" s="436">
        <f>+[3]ERZ!AD650</f>
        <v>0</v>
      </c>
      <c r="AE679" s="436">
        <f>+[3]ERZ!AE650</f>
        <v>0</v>
      </c>
      <c r="AF679" s="441"/>
      <c r="AG679" s="441"/>
      <c r="AH679" s="441"/>
      <c r="AI679" s="441"/>
      <c r="AJ679" s="441"/>
      <c r="AK679" s="441"/>
      <c r="AL679" s="441"/>
      <c r="AM679" s="322">
        <f>SUM(Y679:AL679)</f>
        <v>1</v>
      </c>
    </row>
    <row r="680" spans="1:39" outlineLevel="1">
      <c r="A680" s="567"/>
      <c r="B680" s="320" t="s">
        <v>313</v>
      </c>
      <c r="C680" s="317" t="s">
        <v>164</v>
      </c>
      <c r="D680" s="321"/>
      <c r="E680" s="321"/>
      <c r="F680" s="321"/>
      <c r="G680" s="321"/>
      <c r="H680" s="321"/>
      <c r="I680" s="321"/>
      <c r="J680" s="321"/>
      <c r="K680" s="321"/>
      <c r="L680" s="321"/>
      <c r="M680" s="321"/>
      <c r="N680" s="321">
        <f>N679</f>
        <v>12</v>
      </c>
      <c r="O680" s="321"/>
      <c r="P680" s="321"/>
      <c r="Q680" s="321"/>
      <c r="R680" s="321"/>
      <c r="S680" s="321"/>
      <c r="T680" s="321"/>
      <c r="U680" s="321"/>
      <c r="V680" s="321"/>
      <c r="W680" s="321"/>
      <c r="X680" s="321"/>
      <c r="Y680" s="437">
        <f t="shared" ref="Y680:AL680" si="235">Y679</f>
        <v>0</v>
      </c>
      <c r="Z680" s="437">
        <f t="shared" si="235"/>
        <v>0</v>
      </c>
      <c r="AA680" s="437">
        <f t="shared" si="235"/>
        <v>1</v>
      </c>
      <c r="AB680" s="437">
        <f t="shared" si="235"/>
        <v>0</v>
      </c>
      <c r="AC680" s="437">
        <f t="shared" si="235"/>
        <v>0</v>
      </c>
      <c r="AD680" s="437">
        <f t="shared" si="235"/>
        <v>0</v>
      </c>
      <c r="AE680" s="437">
        <f t="shared" si="235"/>
        <v>0</v>
      </c>
      <c r="AF680" s="437">
        <f t="shared" si="235"/>
        <v>0</v>
      </c>
      <c r="AG680" s="437">
        <f t="shared" si="235"/>
        <v>0</v>
      </c>
      <c r="AH680" s="437">
        <f t="shared" si="235"/>
        <v>0</v>
      </c>
      <c r="AI680" s="437">
        <f t="shared" si="235"/>
        <v>0</v>
      </c>
      <c r="AJ680" s="437">
        <f t="shared" si="235"/>
        <v>0</v>
      </c>
      <c r="AK680" s="437">
        <f t="shared" si="235"/>
        <v>0</v>
      </c>
      <c r="AL680" s="437">
        <f t="shared" si="235"/>
        <v>0</v>
      </c>
      <c r="AM680" s="332"/>
    </row>
    <row r="681" spans="1:39" outlineLevel="1">
      <c r="A681" s="567"/>
      <c r="B681" s="320"/>
      <c r="C681" s="317"/>
      <c r="D681" s="317"/>
      <c r="E681" s="317"/>
      <c r="F681" s="317"/>
      <c r="G681" s="317"/>
      <c r="H681" s="317"/>
      <c r="I681" s="317"/>
      <c r="J681" s="317"/>
      <c r="K681" s="317"/>
      <c r="L681" s="317"/>
      <c r="M681" s="317"/>
      <c r="N681" s="317"/>
      <c r="O681" s="317"/>
      <c r="P681" s="317"/>
      <c r="Q681" s="317"/>
      <c r="R681" s="317"/>
      <c r="S681" s="317"/>
      <c r="T681" s="317"/>
      <c r="U681" s="317"/>
      <c r="V681" s="317"/>
      <c r="W681" s="317"/>
      <c r="X681" s="317"/>
      <c r="Y681" s="438"/>
      <c r="Z681" s="451"/>
      <c r="AA681" s="451"/>
      <c r="AB681" s="451"/>
      <c r="AC681" s="451"/>
      <c r="AD681" s="451"/>
      <c r="AE681" s="451"/>
      <c r="AF681" s="451"/>
      <c r="AG681" s="451"/>
      <c r="AH681" s="451"/>
      <c r="AI681" s="451"/>
      <c r="AJ681" s="451"/>
      <c r="AK681" s="451"/>
      <c r="AL681" s="451"/>
      <c r="AM681" s="332"/>
    </row>
    <row r="682" spans="1:39" ht="30" outlineLevel="1">
      <c r="A682" s="567">
        <v>28</v>
      </c>
      <c r="B682" s="454" t="s">
        <v>121</v>
      </c>
      <c r="C682" s="317" t="s">
        <v>25</v>
      </c>
      <c r="D682" s="321"/>
      <c r="E682" s="321"/>
      <c r="F682" s="321"/>
      <c r="G682" s="321"/>
      <c r="H682" s="321"/>
      <c r="I682" s="321"/>
      <c r="J682" s="321"/>
      <c r="K682" s="321"/>
      <c r="L682" s="321"/>
      <c r="M682" s="321"/>
      <c r="N682" s="321">
        <v>12</v>
      </c>
      <c r="O682" s="321"/>
      <c r="P682" s="321"/>
      <c r="Q682" s="321"/>
      <c r="R682" s="321"/>
      <c r="S682" s="321"/>
      <c r="T682" s="321"/>
      <c r="U682" s="321"/>
      <c r="V682" s="321"/>
      <c r="W682" s="321"/>
      <c r="X682" s="321"/>
      <c r="Y682" s="436">
        <f>+[3]ERZ!Y653</f>
        <v>0</v>
      </c>
      <c r="Z682" s="436">
        <f>+[3]ERZ!Z653</f>
        <v>0</v>
      </c>
      <c r="AA682" s="436">
        <f>+[3]ERZ!AA653</f>
        <v>0</v>
      </c>
      <c r="AB682" s="436">
        <f>+[3]ERZ!AB653</f>
        <v>1</v>
      </c>
      <c r="AC682" s="436">
        <f>+[3]ERZ!AC653</f>
        <v>0</v>
      </c>
      <c r="AD682" s="436">
        <f>+[3]ERZ!AD653</f>
        <v>0</v>
      </c>
      <c r="AE682" s="436">
        <f>+[3]ERZ!AE653</f>
        <v>0</v>
      </c>
      <c r="AF682" s="441"/>
      <c r="AG682" s="441"/>
      <c r="AH682" s="441"/>
      <c r="AI682" s="441"/>
      <c r="AJ682" s="441"/>
      <c r="AK682" s="441"/>
      <c r="AL682" s="441"/>
      <c r="AM682" s="322">
        <f>SUM(Y682:AL682)</f>
        <v>1</v>
      </c>
    </row>
    <row r="683" spans="1:39" outlineLevel="1">
      <c r="A683" s="567"/>
      <c r="B683" s="320" t="s">
        <v>313</v>
      </c>
      <c r="C683" s="317" t="s">
        <v>164</v>
      </c>
      <c r="D683" s="321"/>
      <c r="E683" s="321"/>
      <c r="F683" s="321"/>
      <c r="G683" s="321"/>
      <c r="H683" s="321"/>
      <c r="I683" s="321"/>
      <c r="J683" s="321"/>
      <c r="K683" s="321"/>
      <c r="L683" s="321"/>
      <c r="M683" s="321"/>
      <c r="N683" s="321">
        <f>N682</f>
        <v>12</v>
      </c>
      <c r="O683" s="321"/>
      <c r="P683" s="321"/>
      <c r="Q683" s="321"/>
      <c r="R683" s="321"/>
      <c r="S683" s="321"/>
      <c r="T683" s="321"/>
      <c r="U683" s="321"/>
      <c r="V683" s="321"/>
      <c r="W683" s="321"/>
      <c r="X683" s="321"/>
      <c r="Y683" s="437">
        <f t="shared" ref="Y683:AL683" si="236">Y682</f>
        <v>0</v>
      </c>
      <c r="Z683" s="437">
        <f t="shared" si="236"/>
        <v>0</v>
      </c>
      <c r="AA683" s="437">
        <f t="shared" si="236"/>
        <v>0</v>
      </c>
      <c r="AB683" s="437">
        <f t="shared" si="236"/>
        <v>1</v>
      </c>
      <c r="AC683" s="437">
        <f t="shared" si="236"/>
        <v>0</v>
      </c>
      <c r="AD683" s="437">
        <f t="shared" si="236"/>
        <v>0</v>
      </c>
      <c r="AE683" s="437">
        <f t="shared" si="236"/>
        <v>0</v>
      </c>
      <c r="AF683" s="437">
        <f t="shared" si="236"/>
        <v>0</v>
      </c>
      <c r="AG683" s="437">
        <f t="shared" si="236"/>
        <v>0</v>
      </c>
      <c r="AH683" s="437">
        <f t="shared" si="236"/>
        <v>0</v>
      </c>
      <c r="AI683" s="437">
        <f t="shared" si="236"/>
        <v>0</v>
      </c>
      <c r="AJ683" s="437">
        <f t="shared" si="236"/>
        <v>0</v>
      </c>
      <c r="AK683" s="437">
        <f t="shared" si="236"/>
        <v>0</v>
      </c>
      <c r="AL683" s="437">
        <f t="shared" si="236"/>
        <v>0</v>
      </c>
      <c r="AM683" s="332"/>
    </row>
    <row r="684" spans="1:39" outlineLevel="1">
      <c r="A684" s="567"/>
      <c r="B684" s="320"/>
      <c r="C684" s="317"/>
      <c r="D684" s="317"/>
      <c r="E684" s="317"/>
      <c r="F684" s="317"/>
      <c r="G684" s="317"/>
      <c r="H684" s="317"/>
      <c r="I684" s="317"/>
      <c r="J684" s="317"/>
      <c r="K684" s="317"/>
      <c r="L684" s="317"/>
      <c r="M684" s="317"/>
      <c r="N684" s="317"/>
      <c r="O684" s="317"/>
      <c r="P684" s="317"/>
      <c r="Q684" s="317"/>
      <c r="R684" s="317"/>
      <c r="S684" s="317"/>
      <c r="T684" s="317"/>
      <c r="U684" s="317"/>
      <c r="V684" s="317"/>
      <c r="W684" s="317"/>
      <c r="X684" s="317"/>
      <c r="Y684" s="438"/>
      <c r="Z684" s="451"/>
      <c r="AA684" s="451"/>
      <c r="AB684" s="451"/>
      <c r="AC684" s="451"/>
      <c r="AD684" s="451"/>
      <c r="AE684" s="451"/>
      <c r="AF684" s="451"/>
      <c r="AG684" s="451"/>
      <c r="AH684" s="451"/>
      <c r="AI684" s="451"/>
      <c r="AJ684" s="451"/>
      <c r="AK684" s="451"/>
      <c r="AL684" s="451"/>
      <c r="AM684" s="332"/>
    </row>
    <row r="685" spans="1:39" ht="30" outlineLevel="1">
      <c r="A685" s="567">
        <v>29</v>
      </c>
      <c r="B685" s="454" t="s">
        <v>122</v>
      </c>
      <c r="C685" s="317" t="s">
        <v>25</v>
      </c>
      <c r="D685" s="321"/>
      <c r="E685" s="321"/>
      <c r="F685" s="321"/>
      <c r="G685" s="321"/>
      <c r="H685" s="321"/>
      <c r="I685" s="321"/>
      <c r="J685" s="321"/>
      <c r="K685" s="321"/>
      <c r="L685" s="321"/>
      <c r="M685" s="321"/>
      <c r="N685" s="321">
        <v>3</v>
      </c>
      <c r="O685" s="321"/>
      <c r="P685" s="321"/>
      <c r="Q685" s="321"/>
      <c r="R685" s="321"/>
      <c r="S685" s="321"/>
      <c r="T685" s="321"/>
      <c r="U685" s="321"/>
      <c r="V685" s="321"/>
      <c r="W685" s="321"/>
      <c r="X685" s="321"/>
      <c r="Y685" s="452"/>
      <c r="Z685" s="436"/>
      <c r="AA685" s="436"/>
      <c r="AB685" s="436"/>
      <c r="AC685" s="436"/>
      <c r="AD685" s="436"/>
      <c r="AE685" s="436"/>
      <c r="AF685" s="441"/>
      <c r="AG685" s="441"/>
      <c r="AH685" s="441"/>
      <c r="AI685" s="441"/>
      <c r="AJ685" s="441"/>
      <c r="AK685" s="441"/>
      <c r="AL685" s="441"/>
      <c r="AM685" s="322">
        <f>SUM(Y685:AL685)</f>
        <v>0</v>
      </c>
    </row>
    <row r="686" spans="1:39" outlineLevel="1">
      <c r="A686" s="567"/>
      <c r="B686" s="320" t="s">
        <v>313</v>
      </c>
      <c r="C686" s="317" t="s">
        <v>164</v>
      </c>
      <c r="D686" s="321"/>
      <c r="E686" s="321"/>
      <c r="F686" s="321"/>
      <c r="G686" s="321"/>
      <c r="H686" s="321"/>
      <c r="I686" s="321"/>
      <c r="J686" s="321"/>
      <c r="K686" s="321"/>
      <c r="L686" s="321"/>
      <c r="M686" s="321"/>
      <c r="N686" s="321">
        <f>+N685</f>
        <v>3</v>
      </c>
      <c r="O686" s="321"/>
      <c r="P686" s="321"/>
      <c r="Q686" s="321"/>
      <c r="R686" s="321"/>
      <c r="S686" s="321"/>
      <c r="T686" s="321"/>
      <c r="U686" s="321"/>
      <c r="V686" s="321"/>
      <c r="W686" s="321"/>
      <c r="X686" s="321"/>
      <c r="Y686" s="437">
        <f t="shared" ref="Y686:AL686" si="237">Y685</f>
        <v>0</v>
      </c>
      <c r="Z686" s="437">
        <f t="shared" si="237"/>
        <v>0</v>
      </c>
      <c r="AA686" s="437">
        <f t="shared" si="237"/>
        <v>0</v>
      </c>
      <c r="AB686" s="437">
        <f t="shared" si="237"/>
        <v>0</v>
      </c>
      <c r="AC686" s="437">
        <f t="shared" si="237"/>
        <v>0</v>
      </c>
      <c r="AD686" s="437">
        <f t="shared" si="237"/>
        <v>0</v>
      </c>
      <c r="AE686" s="437">
        <f t="shared" si="237"/>
        <v>0</v>
      </c>
      <c r="AF686" s="437">
        <f t="shared" si="237"/>
        <v>0</v>
      </c>
      <c r="AG686" s="437">
        <f t="shared" si="237"/>
        <v>0</v>
      </c>
      <c r="AH686" s="437">
        <f t="shared" si="237"/>
        <v>0</v>
      </c>
      <c r="AI686" s="437">
        <f t="shared" si="237"/>
        <v>0</v>
      </c>
      <c r="AJ686" s="437">
        <f t="shared" si="237"/>
        <v>0</v>
      </c>
      <c r="AK686" s="437">
        <f t="shared" si="237"/>
        <v>0</v>
      </c>
      <c r="AL686" s="437">
        <f t="shared" si="237"/>
        <v>0</v>
      </c>
      <c r="AM686" s="332"/>
    </row>
    <row r="687" spans="1:39" outlineLevel="1">
      <c r="A687" s="567"/>
      <c r="B687" s="320"/>
      <c r="C687" s="317"/>
      <c r="D687" s="317"/>
      <c r="E687" s="317"/>
      <c r="F687" s="317"/>
      <c r="G687" s="317"/>
      <c r="H687" s="317"/>
      <c r="I687" s="317"/>
      <c r="J687" s="317"/>
      <c r="K687" s="317"/>
      <c r="L687" s="317"/>
      <c r="M687" s="317"/>
      <c r="N687" s="317"/>
      <c r="O687" s="317"/>
      <c r="P687" s="317"/>
      <c r="Q687" s="317"/>
      <c r="R687" s="317"/>
      <c r="S687" s="317"/>
      <c r="T687" s="317"/>
      <c r="U687" s="317"/>
      <c r="V687" s="317"/>
      <c r="W687" s="317"/>
      <c r="X687" s="317"/>
      <c r="Y687" s="438"/>
      <c r="Z687" s="451"/>
      <c r="AA687" s="451"/>
      <c r="AB687" s="451"/>
      <c r="AC687" s="451"/>
      <c r="AD687" s="451"/>
      <c r="AE687" s="451"/>
      <c r="AF687" s="451"/>
      <c r="AG687" s="451"/>
      <c r="AH687" s="451"/>
      <c r="AI687" s="451"/>
      <c r="AJ687" s="451"/>
      <c r="AK687" s="451"/>
      <c r="AL687" s="451"/>
      <c r="AM687" s="332"/>
    </row>
    <row r="688" spans="1:39" ht="30" outlineLevel="1">
      <c r="A688" s="567">
        <v>30</v>
      </c>
      <c r="B688" s="454" t="s">
        <v>123</v>
      </c>
      <c r="C688" s="317" t="s">
        <v>25</v>
      </c>
      <c r="D688" s="321"/>
      <c r="E688" s="321"/>
      <c r="F688" s="321"/>
      <c r="G688" s="321"/>
      <c r="H688" s="321"/>
      <c r="I688" s="321"/>
      <c r="J688" s="321"/>
      <c r="K688" s="321"/>
      <c r="L688" s="321"/>
      <c r="M688" s="321"/>
      <c r="N688" s="321">
        <v>12</v>
      </c>
      <c r="O688" s="321"/>
      <c r="P688" s="321"/>
      <c r="Q688" s="321"/>
      <c r="R688" s="321"/>
      <c r="S688" s="321"/>
      <c r="T688" s="321"/>
      <c r="U688" s="321"/>
      <c r="V688" s="321"/>
      <c r="W688" s="321"/>
      <c r="X688" s="321"/>
      <c r="Y688" s="436">
        <f>+[3]ERZ!Y659</f>
        <v>0</v>
      </c>
      <c r="Z688" s="436">
        <f>+[3]ERZ!Z659</f>
        <v>0</v>
      </c>
      <c r="AA688" s="436">
        <f>+[3]ERZ!AA659</f>
        <v>0</v>
      </c>
      <c r="AB688" s="436">
        <f>+[3]ERZ!AB659</f>
        <v>0</v>
      </c>
      <c r="AC688" s="436">
        <f>+[3]ERZ!AC659</f>
        <v>0</v>
      </c>
      <c r="AD688" s="436">
        <f>+[3]ERZ!AD659</f>
        <v>0</v>
      </c>
      <c r="AE688" s="436">
        <f>+[3]ERZ!AE659</f>
        <v>0</v>
      </c>
      <c r="AF688" s="441"/>
      <c r="AG688" s="441"/>
      <c r="AH688" s="441"/>
      <c r="AI688" s="441"/>
      <c r="AJ688" s="441"/>
      <c r="AK688" s="441"/>
      <c r="AL688" s="441"/>
      <c r="AM688" s="322">
        <f>SUM(Y688:AL688)</f>
        <v>0</v>
      </c>
    </row>
    <row r="689" spans="1:39" outlineLevel="1">
      <c r="A689" s="567"/>
      <c r="B689" s="320" t="s">
        <v>313</v>
      </c>
      <c r="C689" s="317" t="s">
        <v>164</v>
      </c>
      <c r="D689" s="321"/>
      <c r="E689" s="321"/>
      <c r="F689" s="321"/>
      <c r="G689" s="321"/>
      <c r="H689" s="321"/>
      <c r="I689" s="321"/>
      <c r="J689" s="321"/>
      <c r="K689" s="321"/>
      <c r="L689" s="321"/>
      <c r="M689" s="321"/>
      <c r="N689" s="321">
        <f>N688</f>
        <v>12</v>
      </c>
      <c r="O689" s="321"/>
      <c r="P689" s="321"/>
      <c r="Q689" s="321"/>
      <c r="R689" s="321"/>
      <c r="S689" s="321"/>
      <c r="T689" s="321"/>
      <c r="U689" s="321"/>
      <c r="V689" s="321"/>
      <c r="W689" s="321"/>
      <c r="X689" s="321"/>
      <c r="Y689" s="437">
        <f t="shared" ref="Y689:AL689" si="238">Y688</f>
        <v>0</v>
      </c>
      <c r="Z689" s="437">
        <f t="shared" si="238"/>
        <v>0</v>
      </c>
      <c r="AA689" s="437">
        <f t="shared" si="238"/>
        <v>0</v>
      </c>
      <c r="AB689" s="437">
        <f t="shared" si="238"/>
        <v>0</v>
      </c>
      <c r="AC689" s="437">
        <f t="shared" si="238"/>
        <v>0</v>
      </c>
      <c r="AD689" s="437">
        <f t="shared" si="238"/>
        <v>0</v>
      </c>
      <c r="AE689" s="437">
        <f t="shared" si="238"/>
        <v>0</v>
      </c>
      <c r="AF689" s="437">
        <f t="shared" si="238"/>
        <v>0</v>
      </c>
      <c r="AG689" s="437">
        <f t="shared" si="238"/>
        <v>0</v>
      </c>
      <c r="AH689" s="437">
        <f t="shared" si="238"/>
        <v>0</v>
      </c>
      <c r="AI689" s="437">
        <f t="shared" si="238"/>
        <v>0</v>
      </c>
      <c r="AJ689" s="437">
        <f t="shared" si="238"/>
        <v>0</v>
      </c>
      <c r="AK689" s="437">
        <f t="shared" si="238"/>
        <v>0</v>
      </c>
      <c r="AL689" s="437">
        <f t="shared" si="238"/>
        <v>0</v>
      </c>
      <c r="AM689" s="332"/>
    </row>
    <row r="690" spans="1:39" outlineLevel="1">
      <c r="A690" s="567"/>
      <c r="B690" s="320"/>
      <c r="C690" s="317"/>
      <c r="D690" s="317"/>
      <c r="E690" s="317"/>
      <c r="F690" s="317"/>
      <c r="G690" s="317"/>
      <c r="H690" s="317"/>
      <c r="I690" s="317"/>
      <c r="J690" s="317"/>
      <c r="K690" s="317"/>
      <c r="L690" s="317"/>
      <c r="M690" s="317"/>
      <c r="N690" s="317"/>
      <c r="O690" s="317"/>
      <c r="P690" s="317"/>
      <c r="Q690" s="317"/>
      <c r="R690" s="317"/>
      <c r="S690" s="317"/>
      <c r="T690" s="317"/>
      <c r="U690" s="317"/>
      <c r="V690" s="317"/>
      <c r="W690" s="317"/>
      <c r="X690" s="317"/>
      <c r="Y690" s="438"/>
      <c r="Z690" s="451"/>
      <c r="AA690" s="451"/>
      <c r="AB690" s="451"/>
      <c r="AC690" s="451"/>
      <c r="AD690" s="451"/>
      <c r="AE690" s="451"/>
      <c r="AF690" s="451"/>
      <c r="AG690" s="451"/>
      <c r="AH690" s="451"/>
      <c r="AI690" s="451"/>
      <c r="AJ690" s="451"/>
      <c r="AK690" s="451"/>
      <c r="AL690" s="451"/>
      <c r="AM690" s="332"/>
    </row>
    <row r="691" spans="1:39" ht="30" outlineLevel="1">
      <c r="A691" s="567">
        <v>31</v>
      </c>
      <c r="B691" s="454" t="s">
        <v>124</v>
      </c>
      <c r="C691" s="317" t="s">
        <v>25</v>
      </c>
      <c r="D691" s="321"/>
      <c r="E691" s="321"/>
      <c r="F691" s="321"/>
      <c r="G691" s="321"/>
      <c r="H691" s="321"/>
      <c r="I691" s="321"/>
      <c r="J691" s="321"/>
      <c r="K691" s="321"/>
      <c r="L691" s="321"/>
      <c r="M691" s="321"/>
      <c r="N691" s="321"/>
      <c r="O691" s="321"/>
      <c r="P691" s="321"/>
      <c r="Q691" s="321"/>
      <c r="R691" s="321"/>
      <c r="S691" s="321"/>
      <c r="T691" s="321"/>
      <c r="U691" s="321"/>
      <c r="V691" s="321"/>
      <c r="W691" s="321"/>
      <c r="X691" s="321"/>
      <c r="Y691" s="452"/>
      <c r="Z691" s="436"/>
      <c r="AA691" s="436"/>
      <c r="AB691" s="436"/>
      <c r="AC691" s="436"/>
      <c r="AD691" s="436"/>
      <c r="AE691" s="436"/>
      <c r="AF691" s="441"/>
      <c r="AG691" s="441"/>
      <c r="AH691" s="441"/>
      <c r="AI691" s="441"/>
      <c r="AJ691" s="441"/>
      <c r="AK691" s="441"/>
      <c r="AL691" s="441"/>
      <c r="AM691" s="322">
        <f>SUM(Y691:AL691)</f>
        <v>0</v>
      </c>
    </row>
    <row r="692" spans="1:39" outlineLevel="1">
      <c r="A692" s="567"/>
      <c r="B692" s="320" t="s">
        <v>313</v>
      </c>
      <c r="C692" s="317" t="s">
        <v>164</v>
      </c>
      <c r="D692" s="321"/>
      <c r="E692" s="321"/>
      <c r="F692" s="321"/>
      <c r="G692" s="321"/>
      <c r="H692" s="321"/>
      <c r="I692" s="321"/>
      <c r="J692" s="321"/>
      <c r="K692" s="321"/>
      <c r="L692" s="321"/>
      <c r="M692" s="321"/>
      <c r="N692" s="321"/>
      <c r="O692" s="321"/>
      <c r="P692" s="321"/>
      <c r="Q692" s="321"/>
      <c r="R692" s="321"/>
      <c r="S692" s="321"/>
      <c r="T692" s="321"/>
      <c r="U692" s="321"/>
      <c r="V692" s="321"/>
      <c r="W692" s="321"/>
      <c r="X692" s="321"/>
      <c r="Y692" s="437">
        <f t="shared" ref="Y692:AL692" si="239">Y691</f>
        <v>0</v>
      </c>
      <c r="Z692" s="437">
        <f t="shared" si="239"/>
        <v>0</v>
      </c>
      <c r="AA692" s="437">
        <f t="shared" si="239"/>
        <v>0</v>
      </c>
      <c r="AB692" s="437">
        <f t="shared" si="239"/>
        <v>0</v>
      </c>
      <c r="AC692" s="437">
        <f t="shared" si="239"/>
        <v>0</v>
      </c>
      <c r="AD692" s="437">
        <f t="shared" si="239"/>
        <v>0</v>
      </c>
      <c r="AE692" s="437">
        <f t="shared" si="239"/>
        <v>0</v>
      </c>
      <c r="AF692" s="437">
        <f t="shared" si="239"/>
        <v>0</v>
      </c>
      <c r="AG692" s="437">
        <f t="shared" si="239"/>
        <v>0</v>
      </c>
      <c r="AH692" s="437">
        <f t="shared" si="239"/>
        <v>0</v>
      </c>
      <c r="AI692" s="437">
        <f t="shared" si="239"/>
        <v>0</v>
      </c>
      <c r="AJ692" s="437">
        <f t="shared" si="239"/>
        <v>0</v>
      </c>
      <c r="AK692" s="437">
        <f t="shared" si="239"/>
        <v>0</v>
      </c>
      <c r="AL692" s="437">
        <f t="shared" si="239"/>
        <v>0</v>
      </c>
      <c r="AM692" s="332"/>
    </row>
    <row r="693" spans="1:39" outlineLevel="1">
      <c r="A693" s="567"/>
      <c r="B693" s="454"/>
      <c r="C693" s="317"/>
      <c r="D693" s="317"/>
      <c r="E693" s="317"/>
      <c r="F693" s="317"/>
      <c r="G693" s="317"/>
      <c r="H693" s="317"/>
      <c r="I693" s="317"/>
      <c r="J693" s="317"/>
      <c r="K693" s="317"/>
      <c r="L693" s="317"/>
      <c r="M693" s="317"/>
      <c r="N693" s="317"/>
      <c r="O693" s="317"/>
      <c r="P693" s="317"/>
      <c r="Q693" s="317"/>
      <c r="R693" s="317"/>
      <c r="S693" s="317"/>
      <c r="T693" s="317"/>
      <c r="U693" s="317"/>
      <c r="V693" s="317"/>
      <c r="W693" s="317"/>
      <c r="X693" s="317"/>
      <c r="Y693" s="438"/>
      <c r="Z693" s="451"/>
      <c r="AA693" s="451"/>
      <c r="AB693" s="451"/>
      <c r="AC693" s="451"/>
      <c r="AD693" s="451"/>
      <c r="AE693" s="451"/>
      <c r="AF693" s="451"/>
      <c r="AG693" s="451"/>
      <c r="AH693" s="451"/>
      <c r="AI693" s="451"/>
      <c r="AJ693" s="451"/>
      <c r="AK693" s="451"/>
      <c r="AL693" s="451"/>
      <c r="AM693" s="332"/>
    </row>
    <row r="694" spans="1:39" ht="30" outlineLevel="1">
      <c r="A694" s="567">
        <v>32</v>
      </c>
      <c r="B694" s="454" t="s">
        <v>125</v>
      </c>
      <c r="C694" s="317" t="s">
        <v>25</v>
      </c>
      <c r="D694" s="321"/>
      <c r="E694" s="321"/>
      <c r="F694" s="321"/>
      <c r="G694" s="321"/>
      <c r="H694" s="321"/>
      <c r="I694" s="321"/>
      <c r="J694" s="321"/>
      <c r="K694" s="321"/>
      <c r="L694" s="321"/>
      <c r="M694" s="321"/>
      <c r="N694" s="321"/>
      <c r="O694" s="321"/>
      <c r="P694" s="321"/>
      <c r="Q694" s="321"/>
      <c r="R694" s="321"/>
      <c r="S694" s="321"/>
      <c r="T694" s="321"/>
      <c r="U694" s="321"/>
      <c r="V694" s="321"/>
      <c r="W694" s="321"/>
      <c r="X694" s="321"/>
      <c r="Y694" s="452"/>
      <c r="Z694" s="436"/>
      <c r="AA694" s="436"/>
      <c r="AB694" s="436"/>
      <c r="AC694" s="436"/>
      <c r="AD694" s="436"/>
      <c r="AE694" s="436"/>
      <c r="AF694" s="441"/>
      <c r="AG694" s="441"/>
      <c r="AH694" s="441"/>
      <c r="AI694" s="441"/>
      <c r="AJ694" s="441"/>
      <c r="AK694" s="441"/>
      <c r="AL694" s="441"/>
      <c r="AM694" s="322">
        <f>SUM(Y694:AL694)</f>
        <v>0</v>
      </c>
    </row>
    <row r="695" spans="1:39" outlineLevel="1">
      <c r="A695" s="567"/>
      <c r="B695" s="320" t="s">
        <v>313</v>
      </c>
      <c r="C695" s="317" t="s">
        <v>164</v>
      </c>
      <c r="D695" s="321"/>
      <c r="E695" s="321"/>
      <c r="F695" s="321"/>
      <c r="G695" s="321"/>
      <c r="H695" s="321"/>
      <c r="I695" s="321"/>
      <c r="J695" s="321"/>
      <c r="K695" s="321"/>
      <c r="L695" s="321"/>
      <c r="M695" s="321"/>
      <c r="N695" s="321"/>
      <c r="O695" s="321"/>
      <c r="P695" s="321"/>
      <c r="Q695" s="321"/>
      <c r="R695" s="321"/>
      <c r="S695" s="321"/>
      <c r="T695" s="321"/>
      <c r="U695" s="321"/>
      <c r="V695" s="321"/>
      <c r="W695" s="321"/>
      <c r="X695" s="321"/>
      <c r="Y695" s="437">
        <f t="shared" ref="Y695:AL695" si="240">Y694</f>
        <v>0</v>
      </c>
      <c r="Z695" s="437">
        <f t="shared" si="240"/>
        <v>0</v>
      </c>
      <c r="AA695" s="437">
        <f t="shared" si="240"/>
        <v>0</v>
      </c>
      <c r="AB695" s="437">
        <f t="shared" si="240"/>
        <v>0</v>
      </c>
      <c r="AC695" s="437">
        <f t="shared" si="240"/>
        <v>0</v>
      </c>
      <c r="AD695" s="437">
        <f t="shared" si="240"/>
        <v>0</v>
      </c>
      <c r="AE695" s="437">
        <f t="shared" si="240"/>
        <v>0</v>
      </c>
      <c r="AF695" s="437">
        <f t="shared" si="240"/>
        <v>0</v>
      </c>
      <c r="AG695" s="437">
        <f t="shared" si="240"/>
        <v>0</v>
      </c>
      <c r="AH695" s="437">
        <f t="shared" si="240"/>
        <v>0</v>
      </c>
      <c r="AI695" s="437">
        <f t="shared" si="240"/>
        <v>0</v>
      </c>
      <c r="AJ695" s="437">
        <f t="shared" si="240"/>
        <v>0</v>
      </c>
      <c r="AK695" s="437">
        <f t="shared" si="240"/>
        <v>0</v>
      </c>
      <c r="AL695" s="437">
        <f t="shared" si="240"/>
        <v>0</v>
      </c>
      <c r="AM695" s="332"/>
    </row>
    <row r="696" spans="1:39" outlineLevel="1">
      <c r="A696" s="567"/>
      <c r="B696" s="454"/>
      <c r="C696" s="317"/>
      <c r="D696" s="317"/>
      <c r="E696" s="317"/>
      <c r="F696" s="317"/>
      <c r="G696" s="317"/>
      <c r="H696" s="317"/>
      <c r="I696" s="317"/>
      <c r="J696" s="317"/>
      <c r="K696" s="317"/>
      <c r="L696" s="317"/>
      <c r="M696" s="317"/>
      <c r="N696" s="317"/>
      <c r="O696" s="317"/>
      <c r="P696" s="317"/>
      <c r="Q696" s="317"/>
      <c r="R696" s="317"/>
      <c r="S696" s="317"/>
      <c r="T696" s="317"/>
      <c r="U696" s="317"/>
      <c r="V696" s="317"/>
      <c r="W696" s="317"/>
      <c r="X696" s="317"/>
      <c r="Y696" s="438"/>
      <c r="Z696" s="451"/>
      <c r="AA696" s="451"/>
      <c r="AB696" s="451"/>
      <c r="AC696" s="451"/>
      <c r="AD696" s="451"/>
      <c r="AE696" s="451"/>
      <c r="AF696" s="451"/>
      <c r="AG696" s="451"/>
      <c r="AH696" s="451"/>
      <c r="AI696" s="451"/>
      <c r="AJ696" s="451"/>
      <c r="AK696" s="451"/>
      <c r="AL696" s="451"/>
      <c r="AM696" s="332"/>
    </row>
    <row r="697" spans="1:39" ht="15.75" outlineLevel="1">
      <c r="A697" s="567"/>
      <c r="B697" s="314" t="s">
        <v>514</v>
      </c>
      <c r="C697" s="317"/>
      <c r="D697" s="317"/>
      <c r="E697" s="317"/>
      <c r="F697" s="317"/>
      <c r="G697" s="317"/>
      <c r="H697" s="317"/>
      <c r="I697" s="317"/>
      <c r="J697" s="317"/>
      <c r="K697" s="317"/>
      <c r="L697" s="317"/>
      <c r="M697" s="317"/>
      <c r="N697" s="317"/>
      <c r="O697" s="317"/>
      <c r="P697" s="317"/>
      <c r="Q697" s="317"/>
      <c r="R697" s="317"/>
      <c r="S697" s="317"/>
      <c r="T697" s="317"/>
      <c r="U697" s="317"/>
      <c r="V697" s="317"/>
      <c r="W697" s="317"/>
      <c r="X697" s="317"/>
      <c r="Y697" s="438"/>
      <c r="Z697" s="451"/>
      <c r="AA697" s="451"/>
      <c r="AB697" s="451"/>
      <c r="AC697" s="451"/>
      <c r="AD697" s="451"/>
      <c r="AE697" s="451"/>
      <c r="AF697" s="451"/>
      <c r="AG697" s="451"/>
      <c r="AH697" s="451"/>
      <c r="AI697" s="451"/>
      <c r="AJ697" s="451"/>
      <c r="AK697" s="451"/>
      <c r="AL697" s="451"/>
      <c r="AM697" s="332"/>
    </row>
    <row r="698" spans="1:39" outlineLevel="1">
      <c r="A698" s="567">
        <v>33</v>
      </c>
      <c r="B698" s="454" t="s">
        <v>126</v>
      </c>
      <c r="C698" s="317" t="s">
        <v>25</v>
      </c>
      <c r="D698" s="321"/>
      <c r="E698" s="321"/>
      <c r="F698" s="321"/>
      <c r="G698" s="321"/>
      <c r="H698" s="321"/>
      <c r="I698" s="321"/>
      <c r="J698" s="321"/>
      <c r="K698" s="321"/>
      <c r="L698" s="321"/>
      <c r="M698" s="321"/>
      <c r="N698" s="321">
        <v>12</v>
      </c>
      <c r="O698" s="321"/>
      <c r="P698" s="321"/>
      <c r="Q698" s="321"/>
      <c r="R698" s="321"/>
      <c r="S698" s="321"/>
      <c r="T698" s="321"/>
      <c r="U698" s="321"/>
      <c r="V698" s="321"/>
      <c r="W698" s="321"/>
      <c r="X698" s="321"/>
      <c r="Y698" s="436"/>
      <c r="Z698" s="436"/>
      <c r="AA698" s="436"/>
      <c r="AB698" s="436"/>
      <c r="AC698" s="436"/>
      <c r="AD698" s="436"/>
      <c r="AE698" s="436"/>
      <c r="AF698" s="441"/>
      <c r="AG698" s="441"/>
      <c r="AH698" s="441"/>
      <c r="AI698" s="441"/>
      <c r="AJ698" s="441"/>
      <c r="AK698" s="441"/>
      <c r="AL698" s="441"/>
      <c r="AM698" s="322">
        <f>SUM(Y698:AL698)</f>
        <v>0</v>
      </c>
    </row>
    <row r="699" spans="1:39" outlineLevel="1">
      <c r="A699" s="567"/>
      <c r="B699" s="320" t="s">
        <v>313</v>
      </c>
      <c r="C699" s="317" t="s">
        <v>164</v>
      </c>
      <c r="D699" s="321"/>
      <c r="E699" s="321"/>
      <c r="F699" s="321"/>
      <c r="G699" s="321"/>
      <c r="H699" s="321"/>
      <c r="I699" s="321"/>
      <c r="J699" s="321"/>
      <c r="K699" s="321"/>
      <c r="L699" s="321"/>
      <c r="M699" s="321"/>
      <c r="N699" s="321">
        <f>N698</f>
        <v>12</v>
      </c>
      <c r="O699" s="321"/>
      <c r="P699" s="321"/>
      <c r="Q699" s="321"/>
      <c r="R699" s="321"/>
      <c r="S699" s="321"/>
      <c r="T699" s="321"/>
      <c r="U699" s="321"/>
      <c r="V699" s="321"/>
      <c r="W699" s="321"/>
      <c r="X699" s="321"/>
      <c r="Y699" s="437">
        <f t="shared" ref="Y699:AL699" si="241">Y698</f>
        <v>0</v>
      </c>
      <c r="Z699" s="437">
        <f t="shared" si="241"/>
        <v>0</v>
      </c>
      <c r="AA699" s="437">
        <f t="shared" si="241"/>
        <v>0</v>
      </c>
      <c r="AB699" s="437">
        <f t="shared" si="241"/>
        <v>0</v>
      </c>
      <c r="AC699" s="437">
        <f t="shared" si="241"/>
        <v>0</v>
      </c>
      <c r="AD699" s="437">
        <f t="shared" si="241"/>
        <v>0</v>
      </c>
      <c r="AE699" s="437">
        <f t="shared" si="241"/>
        <v>0</v>
      </c>
      <c r="AF699" s="437">
        <f t="shared" si="241"/>
        <v>0</v>
      </c>
      <c r="AG699" s="437">
        <f t="shared" si="241"/>
        <v>0</v>
      </c>
      <c r="AH699" s="437">
        <f t="shared" si="241"/>
        <v>0</v>
      </c>
      <c r="AI699" s="437">
        <f t="shared" si="241"/>
        <v>0</v>
      </c>
      <c r="AJ699" s="437">
        <f t="shared" si="241"/>
        <v>0</v>
      </c>
      <c r="AK699" s="437">
        <f t="shared" si="241"/>
        <v>0</v>
      </c>
      <c r="AL699" s="437">
        <f t="shared" si="241"/>
        <v>0</v>
      </c>
      <c r="AM699" s="332"/>
    </row>
    <row r="700" spans="1:39" outlineLevel="1">
      <c r="A700" s="567"/>
      <c r="B700" s="454"/>
      <c r="C700" s="317"/>
      <c r="D700" s="317"/>
      <c r="E700" s="317"/>
      <c r="F700" s="317"/>
      <c r="G700" s="317"/>
      <c r="H700" s="317"/>
      <c r="I700" s="317"/>
      <c r="J700" s="317"/>
      <c r="K700" s="317"/>
      <c r="L700" s="317"/>
      <c r="M700" s="317"/>
      <c r="N700" s="317"/>
      <c r="O700" s="317"/>
      <c r="P700" s="317"/>
      <c r="Q700" s="317"/>
      <c r="R700" s="317"/>
      <c r="S700" s="317"/>
      <c r="T700" s="317"/>
      <c r="U700" s="317"/>
      <c r="V700" s="317"/>
      <c r="W700" s="317"/>
      <c r="X700" s="317"/>
      <c r="Y700" s="438"/>
      <c r="Z700" s="451"/>
      <c r="AA700" s="451"/>
      <c r="AB700" s="451"/>
      <c r="AC700" s="451"/>
      <c r="AD700" s="451"/>
      <c r="AE700" s="451"/>
      <c r="AF700" s="451"/>
      <c r="AG700" s="451"/>
      <c r="AH700" s="451"/>
      <c r="AI700" s="451"/>
      <c r="AJ700" s="451"/>
      <c r="AK700" s="451"/>
      <c r="AL700" s="451"/>
      <c r="AM700" s="332"/>
    </row>
    <row r="701" spans="1:39" outlineLevel="1">
      <c r="A701" s="567">
        <v>34</v>
      </c>
      <c r="B701" s="454" t="s">
        <v>756</v>
      </c>
      <c r="C701" s="317" t="s">
        <v>25</v>
      </c>
      <c r="D701" s="321"/>
      <c r="E701" s="321"/>
      <c r="F701" s="321"/>
      <c r="G701" s="321"/>
      <c r="H701" s="321"/>
      <c r="I701" s="321"/>
      <c r="J701" s="321"/>
      <c r="K701" s="321"/>
      <c r="L701" s="321"/>
      <c r="M701" s="321"/>
      <c r="N701" s="321">
        <v>12</v>
      </c>
      <c r="O701" s="321"/>
      <c r="P701" s="321"/>
      <c r="Q701" s="321"/>
      <c r="R701" s="321"/>
      <c r="S701" s="321"/>
      <c r="T701" s="321"/>
      <c r="U701" s="321"/>
      <c r="V701" s="321"/>
      <c r="W701" s="321"/>
      <c r="X701" s="321"/>
      <c r="Y701" s="436"/>
      <c r="Z701" s="436"/>
      <c r="AA701" s="436"/>
      <c r="AB701" s="436"/>
      <c r="AC701" s="436"/>
      <c r="AD701" s="436"/>
      <c r="AE701" s="436"/>
      <c r="AF701" s="441"/>
      <c r="AG701" s="441"/>
      <c r="AH701" s="441"/>
      <c r="AI701" s="441"/>
      <c r="AJ701" s="441"/>
      <c r="AK701" s="441"/>
      <c r="AL701" s="441"/>
      <c r="AM701" s="322">
        <f>SUM(Y701:AL701)</f>
        <v>0</v>
      </c>
    </row>
    <row r="702" spans="1:39" outlineLevel="1">
      <c r="A702" s="567"/>
      <c r="B702" s="320" t="s">
        <v>313</v>
      </c>
      <c r="C702" s="317" t="s">
        <v>164</v>
      </c>
      <c r="D702" s="321"/>
      <c r="E702" s="321"/>
      <c r="F702" s="321"/>
      <c r="G702" s="321"/>
      <c r="H702" s="321"/>
      <c r="I702" s="321"/>
      <c r="J702" s="321"/>
      <c r="K702" s="321"/>
      <c r="L702" s="321"/>
      <c r="M702" s="321"/>
      <c r="N702" s="321">
        <f>N701</f>
        <v>12</v>
      </c>
      <c r="O702" s="321"/>
      <c r="P702" s="321"/>
      <c r="Q702" s="321"/>
      <c r="R702" s="321"/>
      <c r="S702" s="321"/>
      <c r="T702" s="321"/>
      <c r="U702" s="321"/>
      <c r="V702" s="321"/>
      <c r="W702" s="321"/>
      <c r="X702" s="321"/>
      <c r="Y702" s="437">
        <f t="shared" ref="Y702:AL702" si="242">Y701</f>
        <v>0</v>
      </c>
      <c r="Z702" s="437">
        <f t="shared" si="242"/>
        <v>0</v>
      </c>
      <c r="AA702" s="437">
        <f t="shared" si="242"/>
        <v>0</v>
      </c>
      <c r="AB702" s="437">
        <f t="shared" si="242"/>
        <v>0</v>
      </c>
      <c r="AC702" s="437">
        <f t="shared" si="242"/>
        <v>0</v>
      </c>
      <c r="AD702" s="437">
        <f t="shared" si="242"/>
        <v>0</v>
      </c>
      <c r="AE702" s="437">
        <f t="shared" si="242"/>
        <v>0</v>
      </c>
      <c r="AF702" s="437">
        <f t="shared" si="242"/>
        <v>0</v>
      </c>
      <c r="AG702" s="437">
        <f t="shared" si="242"/>
        <v>0</v>
      </c>
      <c r="AH702" s="437">
        <f t="shared" si="242"/>
        <v>0</v>
      </c>
      <c r="AI702" s="437">
        <f t="shared" si="242"/>
        <v>0</v>
      </c>
      <c r="AJ702" s="437">
        <f t="shared" si="242"/>
        <v>0</v>
      </c>
      <c r="AK702" s="437">
        <f t="shared" si="242"/>
        <v>0</v>
      </c>
      <c r="AL702" s="437">
        <f t="shared" si="242"/>
        <v>0</v>
      </c>
      <c r="AM702" s="332"/>
    </row>
    <row r="703" spans="1:39" outlineLevel="1">
      <c r="A703" s="567"/>
      <c r="B703" s="454"/>
      <c r="C703" s="317"/>
      <c r="D703" s="317"/>
      <c r="E703" s="317"/>
      <c r="F703" s="317"/>
      <c r="G703" s="317"/>
      <c r="H703" s="317"/>
      <c r="I703" s="317"/>
      <c r="J703" s="317"/>
      <c r="K703" s="317"/>
      <c r="L703" s="317"/>
      <c r="M703" s="317"/>
      <c r="N703" s="317"/>
      <c r="O703" s="317"/>
      <c r="P703" s="317"/>
      <c r="Q703" s="317"/>
      <c r="R703" s="317"/>
      <c r="S703" s="317"/>
      <c r="T703" s="317"/>
      <c r="U703" s="317"/>
      <c r="V703" s="317"/>
      <c r="W703" s="317"/>
      <c r="X703" s="317"/>
      <c r="Y703" s="438"/>
      <c r="Z703" s="451"/>
      <c r="AA703" s="451"/>
      <c r="AB703" s="451"/>
      <c r="AC703" s="451"/>
      <c r="AD703" s="451"/>
      <c r="AE703" s="451"/>
      <c r="AF703" s="451"/>
      <c r="AG703" s="451"/>
      <c r="AH703" s="451"/>
      <c r="AI703" s="451"/>
      <c r="AJ703" s="451"/>
      <c r="AK703" s="451"/>
      <c r="AL703" s="451"/>
      <c r="AM703" s="332"/>
    </row>
    <row r="704" spans="1:39" outlineLevel="1">
      <c r="A704" s="567">
        <v>35</v>
      </c>
      <c r="B704" s="454" t="s">
        <v>128</v>
      </c>
      <c r="C704" s="317" t="s">
        <v>25</v>
      </c>
      <c r="D704" s="321"/>
      <c r="E704" s="321"/>
      <c r="F704" s="321"/>
      <c r="G704" s="321"/>
      <c r="H704" s="321"/>
      <c r="I704" s="321"/>
      <c r="J704" s="321"/>
      <c r="K704" s="321"/>
      <c r="L704" s="321"/>
      <c r="M704" s="321"/>
      <c r="N704" s="321"/>
      <c r="O704" s="321"/>
      <c r="P704" s="321"/>
      <c r="Q704" s="321"/>
      <c r="R704" s="321"/>
      <c r="S704" s="321"/>
      <c r="T704" s="321"/>
      <c r="U704" s="321"/>
      <c r="V704" s="321"/>
      <c r="W704" s="321"/>
      <c r="X704" s="321"/>
      <c r="Y704" s="452"/>
      <c r="Z704" s="436"/>
      <c r="AA704" s="436"/>
      <c r="AB704" s="436"/>
      <c r="AC704" s="436"/>
      <c r="AD704" s="436"/>
      <c r="AE704" s="436"/>
      <c r="AF704" s="441"/>
      <c r="AG704" s="441"/>
      <c r="AH704" s="441"/>
      <c r="AI704" s="441"/>
      <c r="AJ704" s="441"/>
      <c r="AK704" s="441"/>
      <c r="AL704" s="441"/>
      <c r="AM704" s="322">
        <f>SUM(Y704:AL704)</f>
        <v>0</v>
      </c>
    </row>
    <row r="705" spans="1:39" outlineLevel="1">
      <c r="A705" s="567"/>
      <c r="B705" s="320" t="s">
        <v>313</v>
      </c>
      <c r="C705" s="317" t="s">
        <v>164</v>
      </c>
      <c r="D705" s="321"/>
      <c r="E705" s="321"/>
      <c r="F705" s="321"/>
      <c r="G705" s="321"/>
      <c r="H705" s="321"/>
      <c r="I705" s="321"/>
      <c r="J705" s="321"/>
      <c r="K705" s="321"/>
      <c r="L705" s="321"/>
      <c r="M705" s="321"/>
      <c r="N705" s="321"/>
      <c r="O705" s="321"/>
      <c r="P705" s="321"/>
      <c r="Q705" s="321"/>
      <c r="R705" s="321"/>
      <c r="S705" s="321"/>
      <c r="T705" s="321"/>
      <c r="U705" s="321"/>
      <c r="V705" s="321"/>
      <c r="W705" s="321"/>
      <c r="X705" s="321"/>
      <c r="Y705" s="437">
        <f t="shared" ref="Y705:AL705" si="243">Y704</f>
        <v>0</v>
      </c>
      <c r="Z705" s="437">
        <f t="shared" si="243"/>
        <v>0</v>
      </c>
      <c r="AA705" s="437">
        <f t="shared" si="243"/>
        <v>0</v>
      </c>
      <c r="AB705" s="437">
        <f t="shared" si="243"/>
        <v>0</v>
      </c>
      <c r="AC705" s="437">
        <f t="shared" si="243"/>
        <v>0</v>
      </c>
      <c r="AD705" s="437">
        <f t="shared" si="243"/>
        <v>0</v>
      </c>
      <c r="AE705" s="437">
        <f t="shared" si="243"/>
        <v>0</v>
      </c>
      <c r="AF705" s="437">
        <f t="shared" si="243"/>
        <v>0</v>
      </c>
      <c r="AG705" s="437">
        <f t="shared" si="243"/>
        <v>0</v>
      </c>
      <c r="AH705" s="437">
        <f t="shared" si="243"/>
        <v>0</v>
      </c>
      <c r="AI705" s="437">
        <f t="shared" si="243"/>
        <v>0</v>
      </c>
      <c r="AJ705" s="437">
        <f t="shared" si="243"/>
        <v>0</v>
      </c>
      <c r="AK705" s="437">
        <f t="shared" si="243"/>
        <v>0</v>
      </c>
      <c r="AL705" s="437">
        <f t="shared" si="243"/>
        <v>0</v>
      </c>
      <c r="AM705" s="332"/>
    </row>
    <row r="706" spans="1:39" outlineLevel="1">
      <c r="A706" s="567"/>
      <c r="B706" s="457"/>
      <c r="C706" s="317"/>
      <c r="D706" s="317"/>
      <c r="E706" s="317"/>
      <c r="F706" s="317"/>
      <c r="G706" s="317"/>
      <c r="H706" s="317"/>
      <c r="I706" s="317"/>
      <c r="J706" s="317"/>
      <c r="K706" s="317"/>
      <c r="L706" s="317"/>
      <c r="M706" s="317"/>
      <c r="N706" s="317"/>
      <c r="O706" s="317"/>
      <c r="P706" s="317"/>
      <c r="Q706" s="317"/>
      <c r="R706" s="317"/>
      <c r="S706" s="317"/>
      <c r="T706" s="317"/>
      <c r="U706" s="317"/>
      <c r="V706" s="317"/>
      <c r="W706" s="317"/>
      <c r="X706" s="317"/>
      <c r="Y706" s="438"/>
      <c r="Z706" s="451"/>
      <c r="AA706" s="451"/>
      <c r="AB706" s="451"/>
      <c r="AC706" s="451"/>
      <c r="AD706" s="451"/>
      <c r="AE706" s="451"/>
      <c r="AF706" s="451"/>
      <c r="AG706" s="451"/>
      <c r="AH706" s="451"/>
      <c r="AI706" s="451"/>
      <c r="AJ706" s="451"/>
      <c r="AK706" s="451"/>
      <c r="AL706" s="451"/>
      <c r="AM706" s="332"/>
    </row>
    <row r="707" spans="1:39" ht="15.75" outlineLevel="1">
      <c r="A707" s="567"/>
      <c r="B707" s="314" t="s">
        <v>515</v>
      </c>
      <c r="C707" s="317"/>
      <c r="D707" s="317"/>
      <c r="E707" s="317"/>
      <c r="F707" s="317"/>
      <c r="G707" s="317"/>
      <c r="H707" s="317"/>
      <c r="I707" s="317"/>
      <c r="J707" s="317"/>
      <c r="K707" s="317"/>
      <c r="L707" s="317"/>
      <c r="M707" s="317"/>
      <c r="N707" s="317"/>
      <c r="O707" s="317"/>
      <c r="P707" s="317"/>
      <c r="Q707" s="317"/>
      <c r="R707" s="317"/>
      <c r="S707" s="317"/>
      <c r="T707" s="317"/>
      <c r="U707" s="317"/>
      <c r="V707" s="317"/>
      <c r="W707" s="317"/>
      <c r="X707" s="317"/>
      <c r="Y707" s="438"/>
      <c r="Z707" s="451"/>
      <c r="AA707" s="451"/>
      <c r="AB707" s="451"/>
      <c r="AC707" s="451"/>
      <c r="AD707" s="451"/>
      <c r="AE707" s="451"/>
      <c r="AF707" s="451"/>
      <c r="AG707" s="451"/>
      <c r="AH707" s="451"/>
      <c r="AI707" s="451"/>
      <c r="AJ707" s="451"/>
      <c r="AK707" s="451"/>
      <c r="AL707" s="451"/>
      <c r="AM707" s="332"/>
    </row>
    <row r="708" spans="1:39" ht="45" outlineLevel="1">
      <c r="A708" s="567">
        <v>36</v>
      </c>
      <c r="B708" s="454" t="s">
        <v>129</v>
      </c>
      <c r="C708" s="317" t="s">
        <v>25</v>
      </c>
      <c r="D708" s="321"/>
      <c r="E708" s="321"/>
      <c r="F708" s="321"/>
      <c r="G708" s="321"/>
      <c r="H708" s="321"/>
      <c r="I708" s="321"/>
      <c r="J708" s="321"/>
      <c r="K708" s="321"/>
      <c r="L708" s="321"/>
      <c r="M708" s="321"/>
      <c r="N708" s="321"/>
      <c r="O708" s="321"/>
      <c r="P708" s="321"/>
      <c r="Q708" s="321"/>
      <c r="R708" s="321"/>
      <c r="S708" s="321"/>
      <c r="T708" s="321"/>
      <c r="U708" s="321"/>
      <c r="V708" s="321"/>
      <c r="W708" s="321"/>
      <c r="X708" s="321"/>
      <c r="Y708" s="452"/>
      <c r="Z708" s="436"/>
      <c r="AA708" s="436"/>
      <c r="AB708" s="436"/>
      <c r="AC708" s="436"/>
      <c r="AD708" s="436"/>
      <c r="AE708" s="436"/>
      <c r="AF708" s="441"/>
      <c r="AG708" s="441"/>
      <c r="AH708" s="441"/>
      <c r="AI708" s="441"/>
      <c r="AJ708" s="441"/>
      <c r="AK708" s="441"/>
      <c r="AL708" s="441"/>
      <c r="AM708" s="322">
        <f>SUM(Y708:AL708)</f>
        <v>0</v>
      </c>
    </row>
    <row r="709" spans="1:39" outlineLevel="1">
      <c r="A709" s="567"/>
      <c r="B709" s="320" t="s">
        <v>313</v>
      </c>
      <c r="C709" s="317" t="s">
        <v>164</v>
      </c>
      <c r="D709" s="321"/>
      <c r="E709" s="321"/>
      <c r="F709" s="321"/>
      <c r="G709" s="321"/>
      <c r="H709" s="321"/>
      <c r="I709" s="321"/>
      <c r="J709" s="321"/>
      <c r="K709" s="321"/>
      <c r="L709" s="321"/>
      <c r="M709" s="321"/>
      <c r="N709" s="321"/>
      <c r="O709" s="321"/>
      <c r="P709" s="321"/>
      <c r="Q709" s="321"/>
      <c r="R709" s="321"/>
      <c r="S709" s="321"/>
      <c r="T709" s="321"/>
      <c r="U709" s="321"/>
      <c r="V709" s="321"/>
      <c r="W709" s="321"/>
      <c r="X709" s="321"/>
      <c r="Y709" s="437">
        <f t="shared" ref="Y709:AL709" si="244">Y708</f>
        <v>0</v>
      </c>
      <c r="Z709" s="437">
        <f t="shared" si="244"/>
        <v>0</v>
      </c>
      <c r="AA709" s="437">
        <f t="shared" si="244"/>
        <v>0</v>
      </c>
      <c r="AB709" s="437">
        <f t="shared" si="244"/>
        <v>0</v>
      </c>
      <c r="AC709" s="437">
        <f t="shared" si="244"/>
        <v>0</v>
      </c>
      <c r="AD709" s="437">
        <f t="shared" si="244"/>
        <v>0</v>
      </c>
      <c r="AE709" s="437">
        <f t="shared" si="244"/>
        <v>0</v>
      </c>
      <c r="AF709" s="437">
        <f t="shared" si="244"/>
        <v>0</v>
      </c>
      <c r="AG709" s="437">
        <f t="shared" si="244"/>
        <v>0</v>
      </c>
      <c r="AH709" s="437">
        <f t="shared" si="244"/>
        <v>0</v>
      </c>
      <c r="AI709" s="437">
        <f t="shared" si="244"/>
        <v>0</v>
      </c>
      <c r="AJ709" s="437">
        <f t="shared" si="244"/>
        <v>0</v>
      </c>
      <c r="AK709" s="437">
        <f t="shared" si="244"/>
        <v>0</v>
      </c>
      <c r="AL709" s="437">
        <f t="shared" si="244"/>
        <v>0</v>
      </c>
      <c r="AM709" s="332"/>
    </row>
    <row r="710" spans="1:39" outlineLevel="1">
      <c r="A710" s="567"/>
      <c r="B710" s="454"/>
      <c r="C710" s="317"/>
      <c r="D710" s="317"/>
      <c r="E710" s="317"/>
      <c r="F710" s="317"/>
      <c r="G710" s="317"/>
      <c r="H710" s="317"/>
      <c r="I710" s="317"/>
      <c r="J710" s="317"/>
      <c r="K710" s="317"/>
      <c r="L710" s="317"/>
      <c r="M710" s="317"/>
      <c r="N710" s="317"/>
      <c r="O710" s="317"/>
      <c r="P710" s="317"/>
      <c r="Q710" s="317"/>
      <c r="R710" s="317"/>
      <c r="S710" s="317"/>
      <c r="T710" s="317"/>
      <c r="U710" s="317"/>
      <c r="V710" s="317"/>
      <c r="W710" s="317"/>
      <c r="X710" s="317"/>
      <c r="Y710" s="438"/>
      <c r="Z710" s="451"/>
      <c r="AA710" s="451"/>
      <c r="AB710" s="451"/>
      <c r="AC710" s="451"/>
      <c r="AD710" s="451"/>
      <c r="AE710" s="451"/>
      <c r="AF710" s="451"/>
      <c r="AG710" s="451"/>
      <c r="AH710" s="451"/>
      <c r="AI710" s="451"/>
      <c r="AJ710" s="451"/>
      <c r="AK710" s="451"/>
      <c r="AL710" s="451"/>
      <c r="AM710" s="332"/>
    </row>
    <row r="711" spans="1:39" outlineLevel="1">
      <c r="A711" s="567">
        <v>37</v>
      </c>
      <c r="B711" s="454" t="s">
        <v>759</v>
      </c>
      <c r="C711" s="317" t="s">
        <v>25</v>
      </c>
      <c r="D711" s="321"/>
      <c r="E711" s="321"/>
      <c r="F711" s="321"/>
      <c r="G711" s="321"/>
      <c r="H711" s="321"/>
      <c r="I711" s="321"/>
      <c r="J711" s="321"/>
      <c r="K711" s="321"/>
      <c r="L711" s="321"/>
      <c r="M711" s="321"/>
      <c r="N711" s="321">
        <v>12</v>
      </c>
      <c r="O711" s="321"/>
      <c r="P711" s="321"/>
      <c r="Q711" s="321"/>
      <c r="R711" s="321"/>
      <c r="S711" s="321"/>
      <c r="T711" s="321"/>
      <c r="U711" s="321"/>
      <c r="V711" s="321"/>
      <c r="W711" s="321"/>
      <c r="X711" s="321"/>
      <c r="Y711" s="436"/>
      <c r="Z711" s="436"/>
      <c r="AA711" s="436"/>
      <c r="AB711" s="436"/>
      <c r="AC711" s="436"/>
      <c r="AD711" s="436"/>
      <c r="AE711" s="436"/>
      <c r="AF711" s="441"/>
      <c r="AG711" s="441"/>
      <c r="AH711" s="441"/>
      <c r="AI711" s="441"/>
      <c r="AJ711" s="441"/>
      <c r="AK711" s="441"/>
      <c r="AL711" s="441"/>
      <c r="AM711" s="322">
        <f>SUM(Y711:AL711)</f>
        <v>0</v>
      </c>
    </row>
    <row r="712" spans="1:39" outlineLevel="1">
      <c r="A712" s="567"/>
      <c r="B712" s="320" t="s">
        <v>313</v>
      </c>
      <c r="C712" s="317" t="s">
        <v>164</v>
      </c>
      <c r="D712" s="321"/>
      <c r="E712" s="321"/>
      <c r="F712" s="321"/>
      <c r="G712" s="321"/>
      <c r="H712" s="321"/>
      <c r="I712" s="321"/>
      <c r="J712" s="321"/>
      <c r="K712" s="321"/>
      <c r="L712" s="321"/>
      <c r="M712" s="321"/>
      <c r="N712" s="321"/>
      <c r="O712" s="321"/>
      <c r="P712" s="321"/>
      <c r="Q712" s="321"/>
      <c r="R712" s="321"/>
      <c r="S712" s="321"/>
      <c r="T712" s="321"/>
      <c r="U712" s="321"/>
      <c r="V712" s="321"/>
      <c r="W712" s="321"/>
      <c r="X712" s="321"/>
      <c r="Y712" s="437">
        <f t="shared" ref="Y712:AL712" si="245">Y711</f>
        <v>0</v>
      </c>
      <c r="Z712" s="437">
        <f t="shared" si="245"/>
        <v>0</v>
      </c>
      <c r="AA712" s="437">
        <f t="shared" si="245"/>
        <v>0</v>
      </c>
      <c r="AB712" s="437">
        <f t="shared" si="245"/>
        <v>0</v>
      </c>
      <c r="AC712" s="437">
        <f t="shared" si="245"/>
        <v>0</v>
      </c>
      <c r="AD712" s="437">
        <f t="shared" si="245"/>
        <v>0</v>
      </c>
      <c r="AE712" s="437">
        <f t="shared" si="245"/>
        <v>0</v>
      </c>
      <c r="AF712" s="437">
        <f t="shared" si="245"/>
        <v>0</v>
      </c>
      <c r="AG712" s="437">
        <f t="shared" si="245"/>
        <v>0</v>
      </c>
      <c r="AH712" s="437">
        <f t="shared" si="245"/>
        <v>0</v>
      </c>
      <c r="AI712" s="437">
        <f t="shared" si="245"/>
        <v>0</v>
      </c>
      <c r="AJ712" s="437">
        <f t="shared" si="245"/>
        <v>0</v>
      </c>
      <c r="AK712" s="437">
        <f t="shared" si="245"/>
        <v>0</v>
      </c>
      <c r="AL712" s="437">
        <f t="shared" si="245"/>
        <v>0</v>
      </c>
      <c r="AM712" s="332"/>
    </row>
    <row r="713" spans="1:39" outlineLevel="1">
      <c r="A713" s="567"/>
      <c r="B713" s="454"/>
      <c r="C713" s="317"/>
      <c r="D713" s="317"/>
      <c r="E713" s="317"/>
      <c r="F713" s="317"/>
      <c r="G713" s="317"/>
      <c r="H713" s="317"/>
      <c r="I713" s="317"/>
      <c r="J713" s="317"/>
      <c r="K713" s="317"/>
      <c r="L713" s="317"/>
      <c r="M713" s="317"/>
      <c r="N713" s="317"/>
      <c r="O713" s="317"/>
      <c r="P713" s="317"/>
      <c r="Q713" s="317"/>
      <c r="R713" s="317"/>
      <c r="S713" s="317"/>
      <c r="T713" s="317"/>
      <c r="U713" s="317"/>
      <c r="V713" s="317"/>
      <c r="W713" s="317"/>
      <c r="X713" s="317"/>
      <c r="Y713" s="438"/>
      <c r="Z713" s="451"/>
      <c r="AA713" s="451"/>
      <c r="AB713" s="451"/>
      <c r="AC713" s="451"/>
      <c r="AD713" s="451"/>
      <c r="AE713" s="451"/>
      <c r="AF713" s="451"/>
      <c r="AG713" s="451"/>
      <c r="AH713" s="451"/>
      <c r="AI713" s="451"/>
      <c r="AJ713" s="451"/>
      <c r="AK713" s="451"/>
      <c r="AL713" s="451"/>
      <c r="AM713" s="332"/>
    </row>
    <row r="714" spans="1:39" outlineLevel="1">
      <c r="A714" s="567">
        <v>38</v>
      </c>
      <c r="B714" s="454" t="s">
        <v>131</v>
      </c>
      <c r="C714" s="317" t="s">
        <v>25</v>
      </c>
      <c r="D714" s="321"/>
      <c r="E714" s="321"/>
      <c r="F714" s="321"/>
      <c r="G714" s="321"/>
      <c r="H714" s="321"/>
      <c r="I714" s="321"/>
      <c r="J714" s="321"/>
      <c r="K714" s="321"/>
      <c r="L714" s="321"/>
      <c r="M714" s="321"/>
      <c r="N714" s="321"/>
      <c r="O714" s="321"/>
      <c r="P714" s="321"/>
      <c r="Q714" s="321"/>
      <c r="R714" s="321"/>
      <c r="S714" s="321"/>
      <c r="T714" s="321"/>
      <c r="U714" s="321"/>
      <c r="V714" s="321"/>
      <c r="W714" s="321"/>
      <c r="X714" s="321"/>
      <c r="Y714" s="452"/>
      <c r="Z714" s="436"/>
      <c r="AA714" s="436"/>
      <c r="AB714" s="436"/>
      <c r="AC714" s="436"/>
      <c r="AD714" s="436"/>
      <c r="AE714" s="436"/>
      <c r="AF714" s="441"/>
      <c r="AG714" s="441"/>
      <c r="AH714" s="441"/>
      <c r="AI714" s="441"/>
      <c r="AJ714" s="441"/>
      <c r="AK714" s="441"/>
      <c r="AL714" s="441"/>
      <c r="AM714" s="322">
        <f>SUM(Y714:AL714)</f>
        <v>0</v>
      </c>
    </row>
    <row r="715" spans="1:39" outlineLevel="1">
      <c r="A715" s="567"/>
      <c r="B715" s="320" t="s">
        <v>313</v>
      </c>
      <c r="C715" s="317" t="s">
        <v>164</v>
      </c>
      <c r="D715" s="321"/>
      <c r="E715" s="321"/>
      <c r="F715" s="321"/>
      <c r="G715" s="321"/>
      <c r="H715" s="321"/>
      <c r="I715" s="321"/>
      <c r="J715" s="321"/>
      <c r="K715" s="321"/>
      <c r="L715" s="321"/>
      <c r="M715" s="321"/>
      <c r="N715" s="321"/>
      <c r="O715" s="321"/>
      <c r="P715" s="321"/>
      <c r="Q715" s="321"/>
      <c r="R715" s="321"/>
      <c r="S715" s="321"/>
      <c r="T715" s="321"/>
      <c r="U715" s="321"/>
      <c r="V715" s="321"/>
      <c r="W715" s="321"/>
      <c r="X715" s="321"/>
      <c r="Y715" s="437">
        <f t="shared" ref="Y715:AL715" si="246">Y714</f>
        <v>0</v>
      </c>
      <c r="Z715" s="437">
        <f t="shared" si="246"/>
        <v>0</v>
      </c>
      <c r="AA715" s="437">
        <f t="shared" si="246"/>
        <v>0</v>
      </c>
      <c r="AB715" s="437">
        <f t="shared" si="246"/>
        <v>0</v>
      </c>
      <c r="AC715" s="437">
        <f t="shared" si="246"/>
        <v>0</v>
      </c>
      <c r="AD715" s="437">
        <f t="shared" si="246"/>
        <v>0</v>
      </c>
      <c r="AE715" s="437">
        <f t="shared" si="246"/>
        <v>0</v>
      </c>
      <c r="AF715" s="437">
        <f t="shared" si="246"/>
        <v>0</v>
      </c>
      <c r="AG715" s="437">
        <f t="shared" si="246"/>
        <v>0</v>
      </c>
      <c r="AH715" s="437">
        <f t="shared" si="246"/>
        <v>0</v>
      </c>
      <c r="AI715" s="437">
        <f t="shared" si="246"/>
        <v>0</v>
      </c>
      <c r="AJ715" s="437">
        <f t="shared" si="246"/>
        <v>0</v>
      </c>
      <c r="AK715" s="437">
        <f t="shared" si="246"/>
        <v>0</v>
      </c>
      <c r="AL715" s="437">
        <f t="shared" si="246"/>
        <v>0</v>
      </c>
      <c r="AM715" s="332"/>
    </row>
    <row r="716" spans="1:39" outlineLevel="1">
      <c r="A716" s="567"/>
      <c r="B716" s="454"/>
      <c r="C716" s="317"/>
      <c r="D716" s="317"/>
      <c r="E716" s="317"/>
      <c r="F716" s="317"/>
      <c r="G716" s="317"/>
      <c r="H716" s="317"/>
      <c r="I716" s="317"/>
      <c r="J716" s="317"/>
      <c r="K716" s="317"/>
      <c r="L716" s="317"/>
      <c r="M716" s="317"/>
      <c r="N716" s="317"/>
      <c r="O716" s="317"/>
      <c r="P716" s="317"/>
      <c r="Q716" s="317"/>
      <c r="R716" s="317"/>
      <c r="S716" s="317"/>
      <c r="T716" s="317"/>
      <c r="U716" s="317"/>
      <c r="V716" s="317"/>
      <c r="W716" s="317"/>
      <c r="X716" s="317"/>
      <c r="Y716" s="438"/>
      <c r="Z716" s="451"/>
      <c r="AA716" s="451"/>
      <c r="AB716" s="451"/>
      <c r="AC716" s="451"/>
      <c r="AD716" s="451"/>
      <c r="AE716" s="451"/>
      <c r="AF716" s="451"/>
      <c r="AG716" s="451"/>
      <c r="AH716" s="451"/>
      <c r="AI716" s="451"/>
      <c r="AJ716" s="451"/>
      <c r="AK716" s="451"/>
      <c r="AL716" s="451"/>
      <c r="AM716" s="332"/>
    </row>
    <row r="717" spans="1:39" ht="30" outlineLevel="1">
      <c r="A717" s="567">
        <v>39</v>
      </c>
      <c r="B717" s="454" t="s">
        <v>132</v>
      </c>
      <c r="C717" s="317" t="s">
        <v>25</v>
      </c>
      <c r="D717" s="321"/>
      <c r="E717" s="321"/>
      <c r="F717" s="321"/>
      <c r="G717" s="321"/>
      <c r="H717" s="321"/>
      <c r="I717" s="321"/>
      <c r="J717" s="321"/>
      <c r="K717" s="321"/>
      <c r="L717" s="321"/>
      <c r="M717" s="321"/>
      <c r="N717" s="321"/>
      <c r="O717" s="321"/>
      <c r="P717" s="321"/>
      <c r="Q717" s="321"/>
      <c r="R717" s="321"/>
      <c r="S717" s="321"/>
      <c r="T717" s="321"/>
      <c r="U717" s="321"/>
      <c r="V717" s="321"/>
      <c r="W717" s="321"/>
      <c r="X717" s="321"/>
      <c r="Y717" s="452"/>
      <c r="Z717" s="436"/>
      <c r="AA717" s="436"/>
      <c r="AB717" s="436"/>
      <c r="AC717" s="436"/>
      <c r="AD717" s="436"/>
      <c r="AE717" s="436"/>
      <c r="AF717" s="441"/>
      <c r="AG717" s="441"/>
      <c r="AH717" s="441"/>
      <c r="AI717" s="441"/>
      <c r="AJ717" s="441"/>
      <c r="AK717" s="441"/>
      <c r="AL717" s="441"/>
      <c r="AM717" s="322">
        <f>SUM(Y717:AL717)</f>
        <v>0</v>
      </c>
    </row>
    <row r="718" spans="1:39" outlineLevel="1">
      <c r="A718" s="567"/>
      <c r="B718" s="320" t="s">
        <v>313</v>
      </c>
      <c r="C718" s="317" t="s">
        <v>164</v>
      </c>
      <c r="D718" s="321"/>
      <c r="E718" s="321"/>
      <c r="F718" s="321"/>
      <c r="G718" s="321"/>
      <c r="H718" s="321"/>
      <c r="I718" s="321"/>
      <c r="J718" s="321"/>
      <c r="K718" s="321"/>
      <c r="L718" s="321"/>
      <c r="M718" s="321"/>
      <c r="N718" s="321"/>
      <c r="O718" s="321"/>
      <c r="P718" s="321"/>
      <c r="Q718" s="321"/>
      <c r="R718" s="321"/>
      <c r="S718" s="321"/>
      <c r="T718" s="321"/>
      <c r="U718" s="321"/>
      <c r="V718" s="321"/>
      <c r="W718" s="321"/>
      <c r="X718" s="321"/>
      <c r="Y718" s="437">
        <f t="shared" ref="Y718:AL718" si="247">Y717</f>
        <v>0</v>
      </c>
      <c r="Z718" s="437">
        <f t="shared" si="247"/>
        <v>0</v>
      </c>
      <c r="AA718" s="437">
        <f t="shared" si="247"/>
        <v>0</v>
      </c>
      <c r="AB718" s="437">
        <f t="shared" si="247"/>
        <v>0</v>
      </c>
      <c r="AC718" s="437">
        <f t="shared" si="247"/>
        <v>0</v>
      </c>
      <c r="AD718" s="437">
        <f t="shared" si="247"/>
        <v>0</v>
      </c>
      <c r="AE718" s="437">
        <f t="shared" si="247"/>
        <v>0</v>
      </c>
      <c r="AF718" s="437">
        <f t="shared" si="247"/>
        <v>0</v>
      </c>
      <c r="AG718" s="437">
        <f t="shared" si="247"/>
        <v>0</v>
      </c>
      <c r="AH718" s="437">
        <f t="shared" si="247"/>
        <v>0</v>
      </c>
      <c r="AI718" s="437">
        <f t="shared" si="247"/>
        <v>0</v>
      </c>
      <c r="AJ718" s="437">
        <f t="shared" si="247"/>
        <v>0</v>
      </c>
      <c r="AK718" s="437">
        <f t="shared" si="247"/>
        <v>0</v>
      </c>
      <c r="AL718" s="437">
        <f t="shared" si="247"/>
        <v>0</v>
      </c>
      <c r="AM718" s="332"/>
    </row>
    <row r="719" spans="1:39" outlineLevel="1">
      <c r="A719" s="567"/>
      <c r="B719" s="454"/>
      <c r="C719" s="317"/>
      <c r="D719" s="317"/>
      <c r="E719" s="317"/>
      <c r="F719" s="317"/>
      <c r="G719" s="317"/>
      <c r="H719" s="317"/>
      <c r="I719" s="317"/>
      <c r="J719" s="317"/>
      <c r="K719" s="317"/>
      <c r="L719" s="317"/>
      <c r="M719" s="317"/>
      <c r="N719" s="317"/>
      <c r="O719" s="317"/>
      <c r="P719" s="317"/>
      <c r="Q719" s="317"/>
      <c r="R719" s="317"/>
      <c r="S719" s="317"/>
      <c r="T719" s="317"/>
      <c r="U719" s="317"/>
      <c r="V719" s="317"/>
      <c r="W719" s="317"/>
      <c r="X719" s="317"/>
      <c r="Y719" s="438"/>
      <c r="Z719" s="451"/>
      <c r="AA719" s="451"/>
      <c r="AB719" s="451"/>
      <c r="AC719" s="451"/>
      <c r="AD719" s="451"/>
      <c r="AE719" s="451"/>
      <c r="AF719" s="451"/>
      <c r="AG719" s="451"/>
      <c r="AH719" s="451"/>
      <c r="AI719" s="451"/>
      <c r="AJ719" s="451"/>
      <c r="AK719" s="451"/>
      <c r="AL719" s="451"/>
      <c r="AM719" s="332"/>
    </row>
    <row r="720" spans="1:39" ht="30" outlineLevel="1">
      <c r="A720" s="567">
        <v>40</v>
      </c>
      <c r="B720" s="454" t="s">
        <v>133</v>
      </c>
      <c r="C720" s="317" t="s">
        <v>25</v>
      </c>
      <c r="D720" s="321"/>
      <c r="E720" s="321"/>
      <c r="F720" s="321"/>
      <c r="G720" s="321"/>
      <c r="H720" s="321"/>
      <c r="I720" s="321"/>
      <c r="J720" s="321"/>
      <c r="K720" s="321"/>
      <c r="L720" s="321"/>
      <c r="M720" s="321"/>
      <c r="N720" s="321"/>
      <c r="O720" s="321"/>
      <c r="P720" s="321"/>
      <c r="Q720" s="321"/>
      <c r="R720" s="321"/>
      <c r="S720" s="321"/>
      <c r="T720" s="321"/>
      <c r="U720" s="321"/>
      <c r="V720" s="321"/>
      <c r="W720" s="321"/>
      <c r="X720" s="321"/>
      <c r="Y720" s="452"/>
      <c r="Z720" s="436"/>
      <c r="AA720" s="436"/>
      <c r="AB720" s="436"/>
      <c r="AC720" s="436"/>
      <c r="AD720" s="436"/>
      <c r="AE720" s="436"/>
      <c r="AF720" s="441"/>
      <c r="AG720" s="441"/>
      <c r="AH720" s="441"/>
      <c r="AI720" s="441"/>
      <c r="AJ720" s="441"/>
      <c r="AK720" s="441"/>
      <c r="AL720" s="441"/>
      <c r="AM720" s="322">
        <f>SUM(Y720:AL720)</f>
        <v>0</v>
      </c>
    </row>
    <row r="721" spans="1:39" outlineLevel="1">
      <c r="A721" s="567"/>
      <c r="B721" s="320" t="s">
        <v>313</v>
      </c>
      <c r="C721" s="317" t="s">
        <v>164</v>
      </c>
      <c r="D721" s="321"/>
      <c r="E721" s="321"/>
      <c r="F721" s="321"/>
      <c r="G721" s="321"/>
      <c r="H721" s="321"/>
      <c r="I721" s="321"/>
      <c r="J721" s="321"/>
      <c r="K721" s="321"/>
      <c r="L721" s="321"/>
      <c r="M721" s="321"/>
      <c r="N721" s="321"/>
      <c r="O721" s="321"/>
      <c r="P721" s="321"/>
      <c r="Q721" s="321"/>
      <c r="R721" s="321"/>
      <c r="S721" s="321"/>
      <c r="T721" s="321"/>
      <c r="U721" s="321"/>
      <c r="V721" s="321"/>
      <c r="W721" s="321"/>
      <c r="X721" s="321"/>
      <c r="Y721" s="437">
        <f t="shared" ref="Y721:AL721" si="248">Y720</f>
        <v>0</v>
      </c>
      <c r="Z721" s="437">
        <f t="shared" si="248"/>
        <v>0</v>
      </c>
      <c r="AA721" s="437">
        <f t="shared" si="248"/>
        <v>0</v>
      </c>
      <c r="AB721" s="437">
        <f t="shared" si="248"/>
        <v>0</v>
      </c>
      <c r="AC721" s="437">
        <f t="shared" si="248"/>
        <v>0</v>
      </c>
      <c r="AD721" s="437">
        <f t="shared" si="248"/>
        <v>0</v>
      </c>
      <c r="AE721" s="437">
        <f t="shared" si="248"/>
        <v>0</v>
      </c>
      <c r="AF721" s="437">
        <f t="shared" si="248"/>
        <v>0</v>
      </c>
      <c r="AG721" s="437">
        <f t="shared" si="248"/>
        <v>0</v>
      </c>
      <c r="AH721" s="437">
        <f t="shared" si="248"/>
        <v>0</v>
      </c>
      <c r="AI721" s="437">
        <f t="shared" si="248"/>
        <v>0</v>
      </c>
      <c r="AJ721" s="437">
        <f t="shared" si="248"/>
        <v>0</v>
      </c>
      <c r="AK721" s="437">
        <f t="shared" si="248"/>
        <v>0</v>
      </c>
      <c r="AL721" s="437">
        <f t="shared" si="248"/>
        <v>0</v>
      </c>
      <c r="AM721" s="332"/>
    </row>
    <row r="722" spans="1:39" outlineLevel="1">
      <c r="A722" s="567"/>
      <c r="B722" s="454"/>
      <c r="C722" s="317"/>
      <c r="D722" s="317"/>
      <c r="E722" s="317"/>
      <c r="F722" s="317"/>
      <c r="G722" s="317"/>
      <c r="H722" s="317"/>
      <c r="I722" s="317"/>
      <c r="J722" s="317"/>
      <c r="K722" s="317"/>
      <c r="L722" s="317"/>
      <c r="M722" s="317"/>
      <c r="N722" s="317"/>
      <c r="O722" s="317"/>
      <c r="P722" s="317"/>
      <c r="Q722" s="317"/>
      <c r="R722" s="317"/>
      <c r="S722" s="317"/>
      <c r="T722" s="317"/>
      <c r="U722" s="317"/>
      <c r="V722" s="317"/>
      <c r="W722" s="317"/>
      <c r="X722" s="317"/>
      <c r="Y722" s="438"/>
      <c r="Z722" s="451"/>
      <c r="AA722" s="451"/>
      <c r="AB722" s="451"/>
      <c r="AC722" s="451"/>
      <c r="AD722" s="451"/>
      <c r="AE722" s="451"/>
      <c r="AF722" s="451"/>
      <c r="AG722" s="451"/>
      <c r="AH722" s="451"/>
      <c r="AI722" s="451"/>
      <c r="AJ722" s="451"/>
      <c r="AK722" s="451"/>
      <c r="AL722" s="451"/>
      <c r="AM722" s="332"/>
    </row>
    <row r="723" spans="1:39" ht="45" outlineLevel="1">
      <c r="A723" s="567">
        <v>41</v>
      </c>
      <c r="B723" s="454" t="s">
        <v>134</v>
      </c>
      <c r="C723" s="317" t="s">
        <v>25</v>
      </c>
      <c r="D723" s="321"/>
      <c r="E723" s="321"/>
      <c r="F723" s="321"/>
      <c r="G723" s="321"/>
      <c r="H723" s="321"/>
      <c r="I723" s="321"/>
      <c r="J723" s="321"/>
      <c r="K723" s="321"/>
      <c r="L723" s="321"/>
      <c r="M723" s="321"/>
      <c r="N723" s="321"/>
      <c r="O723" s="321"/>
      <c r="P723" s="321"/>
      <c r="Q723" s="321"/>
      <c r="R723" s="321"/>
      <c r="S723" s="321"/>
      <c r="T723" s="321"/>
      <c r="U723" s="321"/>
      <c r="V723" s="321"/>
      <c r="W723" s="321"/>
      <c r="X723" s="321"/>
      <c r="Y723" s="452"/>
      <c r="Z723" s="436"/>
      <c r="AA723" s="436"/>
      <c r="AB723" s="436"/>
      <c r="AC723" s="436"/>
      <c r="AD723" s="436"/>
      <c r="AE723" s="436"/>
      <c r="AF723" s="441"/>
      <c r="AG723" s="441"/>
      <c r="AH723" s="441"/>
      <c r="AI723" s="441"/>
      <c r="AJ723" s="441"/>
      <c r="AK723" s="441"/>
      <c r="AL723" s="441"/>
      <c r="AM723" s="322">
        <f>SUM(Y723:AL723)</f>
        <v>0</v>
      </c>
    </row>
    <row r="724" spans="1:39" outlineLevel="1">
      <c r="A724" s="567"/>
      <c r="B724" s="320" t="s">
        <v>313</v>
      </c>
      <c r="C724" s="317" t="s">
        <v>164</v>
      </c>
      <c r="D724" s="321"/>
      <c r="E724" s="321"/>
      <c r="F724" s="321"/>
      <c r="G724" s="321"/>
      <c r="H724" s="321"/>
      <c r="I724" s="321"/>
      <c r="J724" s="321"/>
      <c r="K724" s="321"/>
      <c r="L724" s="321"/>
      <c r="M724" s="321"/>
      <c r="N724" s="321"/>
      <c r="O724" s="321"/>
      <c r="P724" s="321"/>
      <c r="Q724" s="321"/>
      <c r="R724" s="321"/>
      <c r="S724" s="321"/>
      <c r="T724" s="321"/>
      <c r="U724" s="321"/>
      <c r="V724" s="321"/>
      <c r="W724" s="321"/>
      <c r="X724" s="321"/>
      <c r="Y724" s="437">
        <f t="shared" ref="Y724:AL724" si="249">Y723</f>
        <v>0</v>
      </c>
      <c r="Z724" s="437">
        <f t="shared" si="249"/>
        <v>0</v>
      </c>
      <c r="AA724" s="437">
        <f t="shared" si="249"/>
        <v>0</v>
      </c>
      <c r="AB724" s="437">
        <f t="shared" si="249"/>
        <v>0</v>
      </c>
      <c r="AC724" s="437">
        <f t="shared" si="249"/>
        <v>0</v>
      </c>
      <c r="AD724" s="437">
        <f t="shared" si="249"/>
        <v>0</v>
      </c>
      <c r="AE724" s="437">
        <f t="shared" si="249"/>
        <v>0</v>
      </c>
      <c r="AF724" s="437">
        <f t="shared" si="249"/>
        <v>0</v>
      </c>
      <c r="AG724" s="437">
        <f t="shared" si="249"/>
        <v>0</v>
      </c>
      <c r="AH724" s="437">
        <f t="shared" si="249"/>
        <v>0</v>
      </c>
      <c r="AI724" s="437">
        <f t="shared" si="249"/>
        <v>0</v>
      </c>
      <c r="AJ724" s="437">
        <f t="shared" si="249"/>
        <v>0</v>
      </c>
      <c r="AK724" s="437">
        <f t="shared" si="249"/>
        <v>0</v>
      </c>
      <c r="AL724" s="437">
        <f t="shared" si="249"/>
        <v>0</v>
      </c>
      <c r="AM724" s="332"/>
    </row>
    <row r="725" spans="1:39" outlineLevel="1">
      <c r="A725" s="567"/>
      <c r="B725" s="454"/>
      <c r="C725" s="317"/>
      <c r="D725" s="317"/>
      <c r="E725" s="317"/>
      <c r="F725" s="317"/>
      <c r="G725" s="317"/>
      <c r="H725" s="317"/>
      <c r="I725" s="317"/>
      <c r="J725" s="317"/>
      <c r="K725" s="317"/>
      <c r="L725" s="317"/>
      <c r="M725" s="317"/>
      <c r="N725" s="317"/>
      <c r="O725" s="317"/>
      <c r="P725" s="317"/>
      <c r="Q725" s="317"/>
      <c r="R725" s="317"/>
      <c r="S725" s="317"/>
      <c r="T725" s="317"/>
      <c r="U725" s="317"/>
      <c r="V725" s="317"/>
      <c r="W725" s="317"/>
      <c r="X725" s="317"/>
      <c r="Y725" s="438"/>
      <c r="Z725" s="451"/>
      <c r="AA725" s="451"/>
      <c r="AB725" s="451"/>
      <c r="AC725" s="451"/>
      <c r="AD725" s="451"/>
      <c r="AE725" s="451"/>
      <c r="AF725" s="451"/>
      <c r="AG725" s="451"/>
      <c r="AH725" s="451"/>
      <c r="AI725" s="451"/>
      <c r="AJ725" s="451"/>
      <c r="AK725" s="451"/>
      <c r="AL725" s="451"/>
      <c r="AM725" s="332"/>
    </row>
    <row r="726" spans="1:39" ht="45" outlineLevel="1">
      <c r="A726" s="567">
        <v>42</v>
      </c>
      <c r="B726" s="454" t="s">
        <v>135</v>
      </c>
      <c r="C726" s="317" t="s">
        <v>25</v>
      </c>
      <c r="D726" s="321"/>
      <c r="E726" s="321"/>
      <c r="F726" s="321"/>
      <c r="G726" s="321"/>
      <c r="H726" s="321"/>
      <c r="I726" s="321"/>
      <c r="J726" s="321"/>
      <c r="K726" s="321"/>
      <c r="L726" s="321"/>
      <c r="M726" s="321"/>
      <c r="N726" s="317"/>
      <c r="O726" s="321"/>
      <c r="P726" s="321"/>
      <c r="Q726" s="321"/>
      <c r="R726" s="321"/>
      <c r="S726" s="321"/>
      <c r="T726" s="321"/>
      <c r="U726" s="321"/>
      <c r="V726" s="321"/>
      <c r="W726" s="321"/>
      <c r="X726" s="321"/>
      <c r="Y726" s="452"/>
      <c r="Z726" s="436"/>
      <c r="AA726" s="436"/>
      <c r="AB726" s="436"/>
      <c r="AC726" s="436"/>
      <c r="AD726" s="436"/>
      <c r="AE726" s="436"/>
      <c r="AF726" s="441"/>
      <c r="AG726" s="441"/>
      <c r="AH726" s="441"/>
      <c r="AI726" s="441"/>
      <c r="AJ726" s="441"/>
      <c r="AK726" s="441"/>
      <c r="AL726" s="441"/>
      <c r="AM726" s="322">
        <f>SUM(Y726:AL726)</f>
        <v>0</v>
      </c>
    </row>
    <row r="727" spans="1:39" outlineLevel="1">
      <c r="A727" s="567"/>
      <c r="B727" s="320" t="s">
        <v>313</v>
      </c>
      <c r="C727" s="317" t="s">
        <v>164</v>
      </c>
      <c r="D727" s="321"/>
      <c r="E727" s="321"/>
      <c r="F727" s="321"/>
      <c r="G727" s="321"/>
      <c r="H727" s="321"/>
      <c r="I727" s="321"/>
      <c r="J727" s="321"/>
      <c r="K727" s="321"/>
      <c r="L727" s="321"/>
      <c r="M727" s="321"/>
      <c r="N727" s="494"/>
      <c r="O727" s="321"/>
      <c r="P727" s="321"/>
      <c r="Q727" s="321"/>
      <c r="R727" s="321"/>
      <c r="S727" s="321"/>
      <c r="T727" s="321"/>
      <c r="U727" s="321"/>
      <c r="V727" s="321"/>
      <c r="W727" s="321"/>
      <c r="X727" s="321"/>
      <c r="Y727" s="437">
        <f t="shared" ref="Y727:AL727" si="250">Y726</f>
        <v>0</v>
      </c>
      <c r="Z727" s="437">
        <f t="shared" si="250"/>
        <v>0</v>
      </c>
      <c r="AA727" s="437">
        <f t="shared" si="250"/>
        <v>0</v>
      </c>
      <c r="AB727" s="437">
        <f t="shared" si="250"/>
        <v>0</v>
      </c>
      <c r="AC727" s="437">
        <f t="shared" si="250"/>
        <v>0</v>
      </c>
      <c r="AD727" s="437">
        <f t="shared" si="250"/>
        <v>0</v>
      </c>
      <c r="AE727" s="437">
        <f t="shared" si="250"/>
        <v>0</v>
      </c>
      <c r="AF727" s="437">
        <f t="shared" si="250"/>
        <v>0</v>
      </c>
      <c r="AG727" s="437">
        <f t="shared" si="250"/>
        <v>0</v>
      </c>
      <c r="AH727" s="437">
        <f t="shared" si="250"/>
        <v>0</v>
      </c>
      <c r="AI727" s="437">
        <f t="shared" si="250"/>
        <v>0</v>
      </c>
      <c r="AJ727" s="437">
        <f t="shared" si="250"/>
        <v>0</v>
      </c>
      <c r="AK727" s="437">
        <f t="shared" si="250"/>
        <v>0</v>
      </c>
      <c r="AL727" s="437">
        <f t="shared" si="250"/>
        <v>0</v>
      </c>
      <c r="AM727" s="332"/>
    </row>
    <row r="728" spans="1:39" outlineLevel="1">
      <c r="A728" s="567"/>
      <c r="B728" s="454"/>
      <c r="C728" s="317"/>
      <c r="D728" s="317"/>
      <c r="E728" s="317"/>
      <c r="F728" s="317"/>
      <c r="G728" s="317"/>
      <c r="H728" s="317"/>
      <c r="I728" s="317"/>
      <c r="J728" s="317"/>
      <c r="K728" s="317"/>
      <c r="L728" s="317"/>
      <c r="M728" s="317"/>
      <c r="N728" s="317"/>
      <c r="O728" s="317"/>
      <c r="P728" s="317"/>
      <c r="Q728" s="317"/>
      <c r="R728" s="317"/>
      <c r="S728" s="317"/>
      <c r="T728" s="317"/>
      <c r="U728" s="317"/>
      <c r="V728" s="317"/>
      <c r="W728" s="317"/>
      <c r="X728" s="317"/>
      <c r="Y728" s="438"/>
      <c r="Z728" s="451"/>
      <c r="AA728" s="451"/>
      <c r="AB728" s="451"/>
      <c r="AC728" s="451"/>
      <c r="AD728" s="451"/>
      <c r="AE728" s="451"/>
      <c r="AF728" s="451"/>
      <c r="AG728" s="451"/>
      <c r="AH728" s="451"/>
      <c r="AI728" s="451"/>
      <c r="AJ728" s="451"/>
      <c r="AK728" s="451"/>
      <c r="AL728" s="451"/>
      <c r="AM728" s="332"/>
    </row>
    <row r="729" spans="1:39" ht="30" outlineLevel="1">
      <c r="A729" s="567">
        <v>43</v>
      </c>
      <c r="B729" s="454" t="s">
        <v>136</v>
      </c>
      <c r="C729" s="317" t="s">
        <v>25</v>
      </c>
      <c r="D729" s="321"/>
      <c r="E729" s="321"/>
      <c r="F729" s="321"/>
      <c r="G729" s="321"/>
      <c r="H729" s="321"/>
      <c r="I729" s="321"/>
      <c r="J729" s="321"/>
      <c r="K729" s="321"/>
      <c r="L729" s="321"/>
      <c r="M729" s="321"/>
      <c r="N729" s="321"/>
      <c r="O729" s="321"/>
      <c r="P729" s="321"/>
      <c r="Q729" s="321"/>
      <c r="R729" s="321"/>
      <c r="S729" s="321"/>
      <c r="T729" s="321"/>
      <c r="U729" s="321"/>
      <c r="V729" s="321"/>
      <c r="W729" s="321"/>
      <c r="X729" s="321"/>
      <c r="Y729" s="452"/>
      <c r="Z729" s="436"/>
      <c r="AA729" s="436"/>
      <c r="AB729" s="436"/>
      <c r="AC729" s="436"/>
      <c r="AD729" s="436"/>
      <c r="AE729" s="436"/>
      <c r="AF729" s="441"/>
      <c r="AG729" s="441"/>
      <c r="AH729" s="441"/>
      <c r="AI729" s="441"/>
      <c r="AJ729" s="441"/>
      <c r="AK729" s="441"/>
      <c r="AL729" s="441"/>
      <c r="AM729" s="322">
        <f>SUM(Y729:AL729)</f>
        <v>0</v>
      </c>
    </row>
    <row r="730" spans="1:39" outlineLevel="1">
      <c r="A730" s="567"/>
      <c r="B730" s="320" t="s">
        <v>313</v>
      </c>
      <c r="C730" s="317" t="s">
        <v>164</v>
      </c>
      <c r="D730" s="321"/>
      <c r="E730" s="321"/>
      <c r="F730" s="321"/>
      <c r="G730" s="321"/>
      <c r="H730" s="321"/>
      <c r="I730" s="321"/>
      <c r="J730" s="321"/>
      <c r="K730" s="321"/>
      <c r="L730" s="321"/>
      <c r="M730" s="321"/>
      <c r="N730" s="321"/>
      <c r="O730" s="321"/>
      <c r="P730" s="321"/>
      <c r="Q730" s="321"/>
      <c r="R730" s="321"/>
      <c r="S730" s="321"/>
      <c r="T730" s="321"/>
      <c r="U730" s="321"/>
      <c r="V730" s="321"/>
      <c r="W730" s="321"/>
      <c r="X730" s="321"/>
      <c r="Y730" s="437">
        <f t="shared" ref="Y730:AL730" si="251">Y729</f>
        <v>0</v>
      </c>
      <c r="Z730" s="437">
        <f t="shared" si="251"/>
        <v>0</v>
      </c>
      <c r="AA730" s="437">
        <f t="shared" si="251"/>
        <v>0</v>
      </c>
      <c r="AB730" s="437">
        <f t="shared" si="251"/>
        <v>0</v>
      </c>
      <c r="AC730" s="437">
        <f t="shared" si="251"/>
        <v>0</v>
      </c>
      <c r="AD730" s="437">
        <f t="shared" si="251"/>
        <v>0</v>
      </c>
      <c r="AE730" s="437">
        <f t="shared" si="251"/>
        <v>0</v>
      </c>
      <c r="AF730" s="437">
        <f t="shared" si="251"/>
        <v>0</v>
      </c>
      <c r="AG730" s="437">
        <f t="shared" si="251"/>
        <v>0</v>
      </c>
      <c r="AH730" s="437">
        <f t="shared" si="251"/>
        <v>0</v>
      </c>
      <c r="AI730" s="437">
        <f t="shared" si="251"/>
        <v>0</v>
      </c>
      <c r="AJ730" s="437">
        <f t="shared" si="251"/>
        <v>0</v>
      </c>
      <c r="AK730" s="437">
        <f t="shared" si="251"/>
        <v>0</v>
      </c>
      <c r="AL730" s="437">
        <f t="shared" si="251"/>
        <v>0</v>
      </c>
      <c r="AM730" s="332"/>
    </row>
    <row r="731" spans="1:39" outlineLevel="1">
      <c r="A731" s="567"/>
      <c r="B731" s="454"/>
      <c r="C731" s="317"/>
      <c r="D731" s="317"/>
      <c r="E731" s="317"/>
      <c r="F731" s="317"/>
      <c r="G731" s="317"/>
      <c r="H731" s="317"/>
      <c r="I731" s="317"/>
      <c r="J731" s="317"/>
      <c r="K731" s="317"/>
      <c r="L731" s="317"/>
      <c r="M731" s="317"/>
      <c r="N731" s="317"/>
      <c r="O731" s="317"/>
      <c r="P731" s="317"/>
      <c r="Q731" s="317"/>
      <c r="R731" s="317"/>
      <c r="S731" s="317"/>
      <c r="T731" s="317"/>
      <c r="U731" s="317"/>
      <c r="V731" s="317"/>
      <c r="W731" s="317"/>
      <c r="X731" s="317"/>
      <c r="Y731" s="438"/>
      <c r="Z731" s="451"/>
      <c r="AA731" s="451"/>
      <c r="AB731" s="451"/>
      <c r="AC731" s="451"/>
      <c r="AD731" s="451"/>
      <c r="AE731" s="451"/>
      <c r="AF731" s="451"/>
      <c r="AG731" s="451"/>
      <c r="AH731" s="451"/>
      <c r="AI731" s="451"/>
      <c r="AJ731" s="451"/>
      <c r="AK731" s="451"/>
      <c r="AL731" s="451"/>
      <c r="AM731" s="332"/>
    </row>
    <row r="732" spans="1:39" ht="45" outlineLevel="1">
      <c r="A732" s="567">
        <v>44</v>
      </c>
      <c r="B732" s="454" t="s">
        <v>137</v>
      </c>
      <c r="C732" s="317" t="s">
        <v>25</v>
      </c>
      <c r="D732" s="321"/>
      <c r="E732" s="321"/>
      <c r="F732" s="321"/>
      <c r="G732" s="321"/>
      <c r="H732" s="321"/>
      <c r="I732" s="321"/>
      <c r="J732" s="321"/>
      <c r="K732" s="321"/>
      <c r="L732" s="321"/>
      <c r="M732" s="321"/>
      <c r="N732" s="321"/>
      <c r="O732" s="321"/>
      <c r="P732" s="321"/>
      <c r="Q732" s="321"/>
      <c r="R732" s="321"/>
      <c r="S732" s="321"/>
      <c r="T732" s="321"/>
      <c r="U732" s="321"/>
      <c r="V732" s="321"/>
      <c r="W732" s="321"/>
      <c r="X732" s="321"/>
      <c r="Y732" s="452"/>
      <c r="Z732" s="436"/>
      <c r="AA732" s="436"/>
      <c r="AB732" s="436"/>
      <c r="AC732" s="436"/>
      <c r="AD732" s="436"/>
      <c r="AE732" s="436"/>
      <c r="AF732" s="441"/>
      <c r="AG732" s="441"/>
      <c r="AH732" s="441"/>
      <c r="AI732" s="441"/>
      <c r="AJ732" s="441"/>
      <c r="AK732" s="441"/>
      <c r="AL732" s="441"/>
      <c r="AM732" s="322">
        <f>SUM(Y732:AL732)</f>
        <v>0</v>
      </c>
    </row>
    <row r="733" spans="1:39" outlineLevel="1">
      <c r="A733" s="567"/>
      <c r="B733" s="320" t="s">
        <v>313</v>
      </c>
      <c r="C733" s="317" t="s">
        <v>164</v>
      </c>
      <c r="D733" s="321"/>
      <c r="E733" s="321"/>
      <c r="F733" s="321"/>
      <c r="G733" s="321"/>
      <c r="H733" s="321"/>
      <c r="I733" s="321"/>
      <c r="J733" s="321"/>
      <c r="K733" s="321"/>
      <c r="L733" s="321"/>
      <c r="M733" s="321"/>
      <c r="N733" s="321"/>
      <c r="O733" s="321"/>
      <c r="P733" s="321"/>
      <c r="Q733" s="321"/>
      <c r="R733" s="321"/>
      <c r="S733" s="321"/>
      <c r="T733" s="321"/>
      <c r="U733" s="321"/>
      <c r="V733" s="321"/>
      <c r="W733" s="321"/>
      <c r="X733" s="321"/>
      <c r="Y733" s="437">
        <f t="shared" ref="Y733:AL733" si="252">Y732</f>
        <v>0</v>
      </c>
      <c r="Z733" s="437">
        <f t="shared" si="252"/>
        <v>0</v>
      </c>
      <c r="AA733" s="437">
        <f t="shared" si="252"/>
        <v>0</v>
      </c>
      <c r="AB733" s="437">
        <f t="shared" si="252"/>
        <v>0</v>
      </c>
      <c r="AC733" s="437">
        <f t="shared" si="252"/>
        <v>0</v>
      </c>
      <c r="AD733" s="437">
        <f t="shared" si="252"/>
        <v>0</v>
      </c>
      <c r="AE733" s="437">
        <f t="shared" si="252"/>
        <v>0</v>
      </c>
      <c r="AF733" s="437">
        <f t="shared" si="252"/>
        <v>0</v>
      </c>
      <c r="AG733" s="437">
        <f t="shared" si="252"/>
        <v>0</v>
      </c>
      <c r="AH733" s="437">
        <f t="shared" si="252"/>
        <v>0</v>
      </c>
      <c r="AI733" s="437">
        <f t="shared" si="252"/>
        <v>0</v>
      </c>
      <c r="AJ733" s="437">
        <f t="shared" si="252"/>
        <v>0</v>
      </c>
      <c r="AK733" s="437">
        <f t="shared" si="252"/>
        <v>0</v>
      </c>
      <c r="AL733" s="437">
        <f t="shared" si="252"/>
        <v>0</v>
      </c>
      <c r="AM733" s="332"/>
    </row>
    <row r="734" spans="1:39" outlineLevel="1">
      <c r="A734" s="567"/>
      <c r="B734" s="454"/>
      <c r="C734" s="317"/>
      <c r="D734" s="317"/>
      <c r="E734" s="317"/>
      <c r="F734" s="317"/>
      <c r="G734" s="317"/>
      <c r="H734" s="317"/>
      <c r="I734" s="317"/>
      <c r="J734" s="317"/>
      <c r="K734" s="317"/>
      <c r="L734" s="317"/>
      <c r="M734" s="317"/>
      <c r="N734" s="317"/>
      <c r="O734" s="317"/>
      <c r="P734" s="317"/>
      <c r="Q734" s="317"/>
      <c r="R734" s="317"/>
      <c r="S734" s="317"/>
      <c r="T734" s="317"/>
      <c r="U734" s="317"/>
      <c r="V734" s="317"/>
      <c r="W734" s="317"/>
      <c r="X734" s="317"/>
      <c r="Y734" s="438"/>
      <c r="Z734" s="451"/>
      <c r="AA734" s="451"/>
      <c r="AB734" s="451"/>
      <c r="AC734" s="451"/>
      <c r="AD734" s="451"/>
      <c r="AE734" s="451"/>
      <c r="AF734" s="451"/>
      <c r="AG734" s="451"/>
      <c r="AH734" s="451"/>
      <c r="AI734" s="451"/>
      <c r="AJ734" s="451"/>
      <c r="AK734" s="451"/>
      <c r="AL734" s="451"/>
      <c r="AM734" s="332"/>
    </row>
    <row r="735" spans="1:39" ht="30" outlineLevel="1">
      <c r="A735" s="567">
        <v>45</v>
      </c>
      <c r="B735" s="454" t="s">
        <v>138</v>
      </c>
      <c r="C735" s="317" t="s">
        <v>25</v>
      </c>
      <c r="D735" s="321"/>
      <c r="E735" s="321"/>
      <c r="F735" s="321"/>
      <c r="G735" s="321"/>
      <c r="H735" s="321"/>
      <c r="I735" s="321"/>
      <c r="J735" s="321"/>
      <c r="K735" s="321"/>
      <c r="L735" s="321"/>
      <c r="M735" s="321"/>
      <c r="N735" s="321"/>
      <c r="O735" s="321"/>
      <c r="P735" s="321"/>
      <c r="Q735" s="321"/>
      <c r="R735" s="321"/>
      <c r="S735" s="321"/>
      <c r="T735" s="321"/>
      <c r="U735" s="321"/>
      <c r="V735" s="321"/>
      <c r="W735" s="321"/>
      <c r="X735" s="321"/>
      <c r="Y735" s="452"/>
      <c r="Z735" s="436"/>
      <c r="AA735" s="436"/>
      <c r="AB735" s="436"/>
      <c r="AC735" s="436"/>
      <c r="AD735" s="436"/>
      <c r="AE735" s="436"/>
      <c r="AF735" s="441"/>
      <c r="AG735" s="441"/>
      <c r="AH735" s="441"/>
      <c r="AI735" s="441"/>
      <c r="AJ735" s="441"/>
      <c r="AK735" s="441"/>
      <c r="AL735" s="441"/>
      <c r="AM735" s="322">
        <f>SUM(Y735:AL735)</f>
        <v>0</v>
      </c>
    </row>
    <row r="736" spans="1:39" outlineLevel="1">
      <c r="A736" s="567"/>
      <c r="B736" s="320" t="s">
        <v>313</v>
      </c>
      <c r="C736" s="317" t="s">
        <v>164</v>
      </c>
      <c r="D736" s="321"/>
      <c r="E736" s="321"/>
      <c r="F736" s="321"/>
      <c r="G736" s="321"/>
      <c r="H736" s="321"/>
      <c r="I736" s="321"/>
      <c r="J736" s="321"/>
      <c r="K736" s="321"/>
      <c r="L736" s="321"/>
      <c r="M736" s="321"/>
      <c r="N736" s="321"/>
      <c r="O736" s="321"/>
      <c r="P736" s="321"/>
      <c r="Q736" s="321"/>
      <c r="R736" s="321"/>
      <c r="S736" s="321"/>
      <c r="T736" s="321"/>
      <c r="U736" s="321"/>
      <c r="V736" s="321"/>
      <c r="W736" s="321"/>
      <c r="X736" s="321"/>
      <c r="Y736" s="437">
        <f t="shared" ref="Y736:AL736" si="253">Y735</f>
        <v>0</v>
      </c>
      <c r="Z736" s="437">
        <f t="shared" si="253"/>
        <v>0</v>
      </c>
      <c r="AA736" s="437">
        <f t="shared" si="253"/>
        <v>0</v>
      </c>
      <c r="AB736" s="437">
        <f t="shared" si="253"/>
        <v>0</v>
      </c>
      <c r="AC736" s="437">
        <f t="shared" si="253"/>
        <v>0</v>
      </c>
      <c r="AD736" s="437">
        <f t="shared" si="253"/>
        <v>0</v>
      </c>
      <c r="AE736" s="437">
        <f t="shared" si="253"/>
        <v>0</v>
      </c>
      <c r="AF736" s="437">
        <f t="shared" si="253"/>
        <v>0</v>
      </c>
      <c r="AG736" s="437">
        <f t="shared" si="253"/>
        <v>0</v>
      </c>
      <c r="AH736" s="437">
        <f t="shared" si="253"/>
        <v>0</v>
      </c>
      <c r="AI736" s="437">
        <f t="shared" si="253"/>
        <v>0</v>
      </c>
      <c r="AJ736" s="437">
        <f t="shared" si="253"/>
        <v>0</v>
      </c>
      <c r="AK736" s="437">
        <f t="shared" si="253"/>
        <v>0</v>
      </c>
      <c r="AL736" s="437">
        <f t="shared" si="253"/>
        <v>0</v>
      </c>
      <c r="AM736" s="332"/>
    </row>
    <row r="737" spans="1:39" outlineLevel="1">
      <c r="A737" s="567"/>
      <c r="B737" s="454"/>
      <c r="C737" s="317"/>
      <c r="D737" s="317"/>
      <c r="E737" s="317"/>
      <c r="F737" s="317"/>
      <c r="G737" s="317"/>
      <c r="H737" s="317"/>
      <c r="I737" s="317"/>
      <c r="J737" s="317"/>
      <c r="K737" s="317"/>
      <c r="L737" s="317"/>
      <c r="M737" s="317"/>
      <c r="N737" s="317"/>
      <c r="O737" s="317"/>
      <c r="P737" s="317"/>
      <c r="Q737" s="317"/>
      <c r="R737" s="317"/>
      <c r="S737" s="317"/>
      <c r="T737" s="317"/>
      <c r="U737" s="317"/>
      <c r="V737" s="317"/>
      <c r="W737" s="317"/>
      <c r="X737" s="317"/>
      <c r="Y737" s="438"/>
      <c r="Z737" s="451"/>
      <c r="AA737" s="451"/>
      <c r="AB737" s="451"/>
      <c r="AC737" s="451"/>
      <c r="AD737" s="451"/>
      <c r="AE737" s="451"/>
      <c r="AF737" s="451"/>
      <c r="AG737" s="451"/>
      <c r="AH737" s="451"/>
      <c r="AI737" s="451"/>
      <c r="AJ737" s="451"/>
      <c r="AK737" s="451"/>
      <c r="AL737" s="451"/>
      <c r="AM737" s="332"/>
    </row>
    <row r="738" spans="1:39" ht="30" outlineLevel="1">
      <c r="A738" s="567">
        <v>46</v>
      </c>
      <c r="B738" s="454" t="s">
        <v>139</v>
      </c>
      <c r="C738" s="317" t="s">
        <v>25</v>
      </c>
      <c r="D738" s="321"/>
      <c r="E738" s="321"/>
      <c r="F738" s="321"/>
      <c r="G738" s="321"/>
      <c r="H738" s="321"/>
      <c r="I738" s="321"/>
      <c r="J738" s="321"/>
      <c r="K738" s="321"/>
      <c r="L738" s="321"/>
      <c r="M738" s="321"/>
      <c r="N738" s="321"/>
      <c r="O738" s="321"/>
      <c r="P738" s="321"/>
      <c r="Q738" s="321"/>
      <c r="R738" s="321"/>
      <c r="S738" s="321"/>
      <c r="T738" s="321"/>
      <c r="U738" s="321"/>
      <c r="V738" s="321"/>
      <c r="W738" s="321"/>
      <c r="X738" s="321"/>
      <c r="Y738" s="452"/>
      <c r="Z738" s="436"/>
      <c r="AA738" s="436"/>
      <c r="AB738" s="436"/>
      <c r="AC738" s="436"/>
      <c r="AD738" s="436"/>
      <c r="AE738" s="436"/>
      <c r="AF738" s="441"/>
      <c r="AG738" s="441"/>
      <c r="AH738" s="441"/>
      <c r="AI738" s="441"/>
      <c r="AJ738" s="441"/>
      <c r="AK738" s="441"/>
      <c r="AL738" s="441"/>
      <c r="AM738" s="322">
        <f>SUM(Y738:AL738)</f>
        <v>0</v>
      </c>
    </row>
    <row r="739" spans="1:39" outlineLevel="1">
      <c r="A739" s="567"/>
      <c r="B739" s="320" t="s">
        <v>313</v>
      </c>
      <c r="C739" s="317" t="s">
        <v>164</v>
      </c>
      <c r="D739" s="321"/>
      <c r="E739" s="321"/>
      <c r="F739" s="321"/>
      <c r="G739" s="321"/>
      <c r="H739" s="321"/>
      <c r="I739" s="321"/>
      <c r="J739" s="321"/>
      <c r="K739" s="321"/>
      <c r="L739" s="321"/>
      <c r="M739" s="321"/>
      <c r="N739" s="321"/>
      <c r="O739" s="321"/>
      <c r="P739" s="321"/>
      <c r="Q739" s="321"/>
      <c r="R739" s="321"/>
      <c r="S739" s="321"/>
      <c r="T739" s="321"/>
      <c r="U739" s="321"/>
      <c r="V739" s="321"/>
      <c r="W739" s="321"/>
      <c r="X739" s="321"/>
      <c r="Y739" s="437">
        <f t="shared" ref="Y739:AL739" si="254">Y738</f>
        <v>0</v>
      </c>
      <c r="Z739" s="437">
        <f t="shared" si="254"/>
        <v>0</v>
      </c>
      <c r="AA739" s="437">
        <f t="shared" si="254"/>
        <v>0</v>
      </c>
      <c r="AB739" s="437">
        <f t="shared" si="254"/>
        <v>0</v>
      </c>
      <c r="AC739" s="437">
        <f t="shared" si="254"/>
        <v>0</v>
      </c>
      <c r="AD739" s="437">
        <f t="shared" si="254"/>
        <v>0</v>
      </c>
      <c r="AE739" s="437">
        <f t="shared" si="254"/>
        <v>0</v>
      </c>
      <c r="AF739" s="437">
        <f t="shared" si="254"/>
        <v>0</v>
      </c>
      <c r="AG739" s="437">
        <f t="shared" si="254"/>
        <v>0</v>
      </c>
      <c r="AH739" s="437">
        <f t="shared" si="254"/>
        <v>0</v>
      </c>
      <c r="AI739" s="437">
        <f t="shared" si="254"/>
        <v>0</v>
      </c>
      <c r="AJ739" s="437">
        <f t="shared" si="254"/>
        <v>0</v>
      </c>
      <c r="AK739" s="437">
        <f t="shared" si="254"/>
        <v>0</v>
      </c>
      <c r="AL739" s="437">
        <f t="shared" si="254"/>
        <v>0</v>
      </c>
      <c r="AM739" s="332"/>
    </row>
    <row r="740" spans="1:39" outlineLevel="1">
      <c r="A740" s="567"/>
      <c r="B740" s="454"/>
      <c r="C740" s="317"/>
      <c r="D740" s="317"/>
      <c r="E740" s="317"/>
      <c r="F740" s="317"/>
      <c r="G740" s="317"/>
      <c r="H740" s="317"/>
      <c r="I740" s="317"/>
      <c r="J740" s="317"/>
      <c r="K740" s="317"/>
      <c r="L740" s="317"/>
      <c r="M740" s="317"/>
      <c r="N740" s="317"/>
      <c r="O740" s="317"/>
      <c r="P740" s="317"/>
      <c r="Q740" s="317"/>
      <c r="R740" s="317"/>
      <c r="S740" s="317"/>
      <c r="T740" s="317"/>
      <c r="U740" s="317"/>
      <c r="V740" s="317"/>
      <c r="W740" s="317"/>
      <c r="X740" s="317"/>
      <c r="Y740" s="438"/>
      <c r="Z740" s="451"/>
      <c r="AA740" s="451"/>
      <c r="AB740" s="451"/>
      <c r="AC740" s="451"/>
      <c r="AD740" s="451"/>
      <c r="AE740" s="451"/>
      <c r="AF740" s="451"/>
      <c r="AG740" s="451"/>
      <c r="AH740" s="451"/>
      <c r="AI740" s="451"/>
      <c r="AJ740" s="451"/>
      <c r="AK740" s="451"/>
      <c r="AL740" s="451"/>
      <c r="AM740" s="332"/>
    </row>
    <row r="741" spans="1:39" ht="30" outlineLevel="1">
      <c r="A741" s="567">
        <v>47</v>
      </c>
      <c r="B741" s="454" t="s">
        <v>140</v>
      </c>
      <c r="C741" s="317" t="s">
        <v>25</v>
      </c>
      <c r="D741" s="321"/>
      <c r="E741" s="321"/>
      <c r="F741" s="321"/>
      <c r="G741" s="321"/>
      <c r="H741" s="321"/>
      <c r="I741" s="321"/>
      <c r="J741" s="321"/>
      <c r="K741" s="321"/>
      <c r="L741" s="321"/>
      <c r="M741" s="321"/>
      <c r="N741" s="321"/>
      <c r="O741" s="321"/>
      <c r="P741" s="321"/>
      <c r="Q741" s="321"/>
      <c r="R741" s="321"/>
      <c r="S741" s="321"/>
      <c r="T741" s="321"/>
      <c r="U741" s="321"/>
      <c r="V741" s="321"/>
      <c r="W741" s="321"/>
      <c r="X741" s="321"/>
      <c r="Y741" s="452"/>
      <c r="Z741" s="436"/>
      <c r="AA741" s="436"/>
      <c r="AB741" s="436"/>
      <c r="AC741" s="436"/>
      <c r="AD741" s="436"/>
      <c r="AE741" s="436"/>
      <c r="AF741" s="441"/>
      <c r="AG741" s="441"/>
      <c r="AH741" s="441"/>
      <c r="AI741" s="441"/>
      <c r="AJ741" s="441"/>
      <c r="AK741" s="441"/>
      <c r="AL741" s="441"/>
      <c r="AM741" s="322">
        <f>SUM(Y741:AL741)</f>
        <v>0</v>
      </c>
    </row>
    <row r="742" spans="1:39" outlineLevel="1">
      <c r="A742" s="567"/>
      <c r="B742" s="320" t="s">
        <v>313</v>
      </c>
      <c r="C742" s="317" t="s">
        <v>164</v>
      </c>
      <c r="D742" s="321"/>
      <c r="E742" s="321"/>
      <c r="F742" s="321"/>
      <c r="G742" s="321"/>
      <c r="H742" s="321"/>
      <c r="I742" s="321"/>
      <c r="J742" s="321"/>
      <c r="K742" s="321"/>
      <c r="L742" s="321"/>
      <c r="M742" s="321"/>
      <c r="N742" s="321"/>
      <c r="O742" s="321"/>
      <c r="P742" s="321"/>
      <c r="Q742" s="321"/>
      <c r="R742" s="321"/>
      <c r="S742" s="321"/>
      <c r="T742" s="321"/>
      <c r="U742" s="321"/>
      <c r="V742" s="321"/>
      <c r="W742" s="321"/>
      <c r="X742" s="321"/>
      <c r="Y742" s="437">
        <f t="shared" ref="Y742:AL742" si="255">Y741</f>
        <v>0</v>
      </c>
      <c r="Z742" s="437">
        <f t="shared" si="255"/>
        <v>0</v>
      </c>
      <c r="AA742" s="437">
        <f t="shared" si="255"/>
        <v>0</v>
      </c>
      <c r="AB742" s="437">
        <f t="shared" si="255"/>
        <v>0</v>
      </c>
      <c r="AC742" s="437">
        <f t="shared" si="255"/>
        <v>0</v>
      </c>
      <c r="AD742" s="437">
        <f t="shared" si="255"/>
        <v>0</v>
      </c>
      <c r="AE742" s="437">
        <f t="shared" si="255"/>
        <v>0</v>
      </c>
      <c r="AF742" s="437">
        <f t="shared" si="255"/>
        <v>0</v>
      </c>
      <c r="AG742" s="437">
        <f t="shared" si="255"/>
        <v>0</v>
      </c>
      <c r="AH742" s="437">
        <f t="shared" si="255"/>
        <v>0</v>
      </c>
      <c r="AI742" s="437">
        <f t="shared" si="255"/>
        <v>0</v>
      </c>
      <c r="AJ742" s="437">
        <f t="shared" si="255"/>
        <v>0</v>
      </c>
      <c r="AK742" s="437">
        <f t="shared" si="255"/>
        <v>0</v>
      </c>
      <c r="AL742" s="437">
        <f t="shared" si="255"/>
        <v>0</v>
      </c>
      <c r="AM742" s="332"/>
    </row>
    <row r="743" spans="1:39" outlineLevel="1">
      <c r="A743" s="567"/>
      <c r="B743" s="454"/>
      <c r="C743" s="317"/>
      <c r="D743" s="317"/>
      <c r="E743" s="317"/>
      <c r="F743" s="317"/>
      <c r="G743" s="317"/>
      <c r="H743" s="317"/>
      <c r="I743" s="317"/>
      <c r="J743" s="317"/>
      <c r="K743" s="317"/>
      <c r="L743" s="317"/>
      <c r="M743" s="317"/>
      <c r="N743" s="317"/>
      <c r="O743" s="317"/>
      <c r="P743" s="317"/>
      <c r="Q743" s="317"/>
      <c r="R743" s="317"/>
      <c r="S743" s="317"/>
      <c r="T743" s="317"/>
      <c r="U743" s="317"/>
      <c r="V743" s="317"/>
      <c r="W743" s="317"/>
      <c r="X743" s="317"/>
      <c r="Y743" s="438"/>
      <c r="Z743" s="451"/>
      <c r="AA743" s="451"/>
      <c r="AB743" s="451"/>
      <c r="AC743" s="451"/>
      <c r="AD743" s="451"/>
      <c r="AE743" s="451"/>
      <c r="AF743" s="451"/>
      <c r="AG743" s="451"/>
      <c r="AH743" s="451"/>
      <c r="AI743" s="451"/>
      <c r="AJ743" s="451"/>
      <c r="AK743" s="451"/>
      <c r="AL743" s="451"/>
      <c r="AM743" s="332"/>
    </row>
    <row r="744" spans="1:39" ht="45" outlineLevel="1">
      <c r="A744" s="567">
        <v>48</v>
      </c>
      <c r="B744" s="454" t="s">
        <v>141</v>
      </c>
      <c r="C744" s="317" t="s">
        <v>25</v>
      </c>
      <c r="D744" s="321"/>
      <c r="E744" s="321"/>
      <c r="F744" s="321"/>
      <c r="G744" s="321"/>
      <c r="H744" s="321"/>
      <c r="I744" s="321"/>
      <c r="J744" s="321"/>
      <c r="K744" s="321"/>
      <c r="L744" s="321"/>
      <c r="M744" s="321"/>
      <c r="N744" s="321"/>
      <c r="O744" s="321"/>
      <c r="P744" s="321"/>
      <c r="Q744" s="321"/>
      <c r="R744" s="321"/>
      <c r="S744" s="321"/>
      <c r="T744" s="321"/>
      <c r="U744" s="321"/>
      <c r="V744" s="321"/>
      <c r="W744" s="321"/>
      <c r="X744" s="321"/>
      <c r="Y744" s="452"/>
      <c r="Z744" s="436"/>
      <c r="AA744" s="436"/>
      <c r="AB744" s="436"/>
      <c r="AC744" s="436"/>
      <c r="AD744" s="436"/>
      <c r="AE744" s="436"/>
      <c r="AF744" s="441"/>
      <c r="AG744" s="441"/>
      <c r="AH744" s="441"/>
      <c r="AI744" s="441"/>
      <c r="AJ744" s="441"/>
      <c r="AK744" s="441"/>
      <c r="AL744" s="441"/>
      <c r="AM744" s="322">
        <f>SUM(Y744:AL744)</f>
        <v>0</v>
      </c>
    </row>
    <row r="745" spans="1:39" outlineLevel="1">
      <c r="A745" s="567"/>
      <c r="B745" s="320" t="s">
        <v>313</v>
      </c>
      <c r="C745" s="317" t="s">
        <v>164</v>
      </c>
      <c r="D745" s="321"/>
      <c r="E745" s="321"/>
      <c r="F745" s="321"/>
      <c r="G745" s="321"/>
      <c r="H745" s="321"/>
      <c r="I745" s="321"/>
      <c r="J745" s="321"/>
      <c r="K745" s="321"/>
      <c r="L745" s="321"/>
      <c r="M745" s="321"/>
      <c r="N745" s="321"/>
      <c r="O745" s="321"/>
      <c r="P745" s="321"/>
      <c r="Q745" s="321"/>
      <c r="R745" s="321"/>
      <c r="S745" s="321"/>
      <c r="T745" s="321"/>
      <c r="U745" s="321"/>
      <c r="V745" s="321"/>
      <c r="W745" s="321"/>
      <c r="X745" s="321"/>
      <c r="Y745" s="437">
        <f t="shared" ref="Y745:AL745" si="256">Y744</f>
        <v>0</v>
      </c>
      <c r="Z745" s="437">
        <f t="shared" si="256"/>
        <v>0</v>
      </c>
      <c r="AA745" s="437">
        <f t="shared" si="256"/>
        <v>0</v>
      </c>
      <c r="AB745" s="437">
        <f t="shared" si="256"/>
        <v>0</v>
      </c>
      <c r="AC745" s="437">
        <f t="shared" si="256"/>
        <v>0</v>
      </c>
      <c r="AD745" s="437">
        <f t="shared" si="256"/>
        <v>0</v>
      </c>
      <c r="AE745" s="437">
        <f t="shared" si="256"/>
        <v>0</v>
      </c>
      <c r="AF745" s="437">
        <f t="shared" si="256"/>
        <v>0</v>
      </c>
      <c r="AG745" s="437">
        <f t="shared" si="256"/>
        <v>0</v>
      </c>
      <c r="AH745" s="437">
        <f t="shared" si="256"/>
        <v>0</v>
      </c>
      <c r="AI745" s="437">
        <f t="shared" si="256"/>
        <v>0</v>
      </c>
      <c r="AJ745" s="437">
        <f t="shared" si="256"/>
        <v>0</v>
      </c>
      <c r="AK745" s="437">
        <f t="shared" si="256"/>
        <v>0</v>
      </c>
      <c r="AL745" s="437">
        <f t="shared" si="256"/>
        <v>0</v>
      </c>
      <c r="AM745" s="332"/>
    </row>
    <row r="746" spans="1:39" outlineLevel="1">
      <c r="A746" s="567"/>
      <c r="B746" s="454"/>
      <c r="C746" s="317"/>
      <c r="D746" s="317"/>
      <c r="E746" s="317"/>
      <c r="F746" s="317"/>
      <c r="G746" s="317"/>
      <c r="H746" s="317"/>
      <c r="I746" s="317"/>
      <c r="J746" s="317"/>
      <c r="K746" s="317"/>
      <c r="L746" s="317"/>
      <c r="M746" s="317"/>
      <c r="N746" s="317"/>
      <c r="O746" s="317"/>
      <c r="P746" s="317"/>
      <c r="Q746" s="317"/>
      <c r="R746" s="317"/>
      <c r="S746" s="317"/>
      <c r="T746" s="317"/>
      <c r="U746" s="317"/>
      <c r="V746" s="317"/>
      <c r="W746" s="317"/>
      <c r="X746" s="317"/>
      <c r="Y746" s="438"/>
      <c r="Z746" s="451"/>
      <c r="AA746" s="451"/>
      <c r="AB746" s="451"/>
      <c r="AC746" s="451"/>
      <c r="AD746" s="451"/>
      <c r="AE746" s="451"/>
      <c r="AF746" s="451"/>
      <c r="AG746" s="451"/>
      <c r="AH746" s="451"/>
      <c r="AI746" s="451"/>
      <c r="AJ746" s="451"/>
      <c r="AK746" s="451"/>
      <c r="AL746" s="451"/>
      <c r="AM746" s="332"/>
    </row>
    <row r="747" spans="1:39" ht="30" outlineLevel="1">
      <c r="A747" s="567">
        <v>49</v>
      </c>
      <c r="B747" s="454" t="s">
        <v>142</v>
      </c>
      <c r="C747" s="317" t="s">
        <v>25</v>
      </c>
      <c r="D747" s="321"/>
      <c r="E747" s="321"/>
      <c r="F747" s="321"/>
      <c r="G747" s="321"/>
      <c r="H747" s="321"/>
      <c r="I747" s="321"/>
      <c r="J747" s="321"/>
      <c r="K747" s="321"/>
      <c r="L747" s="321"/>
      <c r="M747" s="321"/>
      <c r="N747" s="321"/>
      <c r="O747" s="321"/>
      <c r="P747" s="321"/>
      <c r="Q747" s="321"/>
      <c r="R747" s="321"/>
      <c r="S747" s="321"/>
      <c r="T747" s="321"/>
      <c r="U747" s="321"/>
      <c r="V747" s="321"/>
      <c r="W747" s="321"/>
      <c r="X747" s="321"/>
      <c r="Y747" s="452"/>
      <c r="Z747" s="436"/>
      <c r="AA747" s="436"/>
      <c r="AB747" s="436"/>
      <c r="AC747" s="436"/>
      <c r="AD747" s="436"/>
      <c r="AE747" s="436"/>
      <c r="AF747" s="441"/>
      <c r="AG747" s="441"/>
      <c r="AH747" s="441"/>
      <c r="AI747" s="441"/>
      <c r="AJ747" s="441"/>
      <c r="AK747" s="441"/>
      <c r="AL747" s="441"/>
      <c r="AM747" s="322">
        <f>SUM(Y747:AL747)</f>
        <v>0</v>
      </c>
    </row>
    <row r="748" spans="1:39" outlineLevel="1">
      <c r="A748" s="567"/>
      <c r="B748" s="320" t="s">
        <v>313</v>
      </c>
      <c r="C748" s="317" t="s">
        <v>164</v>
      </c>
      <c r="D748" s="321"/>
      <c r="E748" s="321"/>
      <c r="F748" s="321"/>
      <c r="G748" s="321"/>
      <c r="H748" s="321"/>
      <c r="I748" s="321"/>
      <c r="J748" s="321"/>
      <c r="K748" s="321"/>
      <c r="L748" s="321"/>
      <c r="M748" s="321"/>
      <c r="N748" s="321"/>
      <c r="O748" s="321"/>
      <c r="P748" s="321"/>
      <c r="Q748" s="321"/>
      <c r="R748" s="321"/>
      <c r="S748" s="321"/>
      <c r="T748" s="321"/>
      <c r="U748" s="321"/>
      <c r="V748" s="321"/>
      <c r="W748" s="321"/>
      <c r="X748" s="321"/>
      <c r="Y748" s="437">
        <f t="shared" ref="Y748:AL748" si="257">Y747</f>
        <v>0</v>
      </c>
      <c r="Z748" s="437">
        <f t="shared" si="257"/>
        <v>0</v>
      </c>
      <c r="AA748" s="437">
        <f t="shared" si="257"/>
        <v>0</v>
      </c>
      <c r="AB748" s="437">
        <f t="shared" si="257"/>
        <v>0</v>
      </c>
      <c r="AC748" s="437">
        <f t="shared" si="257"/>
        <v>0</v>
      </c>
      <c r="AD748" s="437">
        <f t="shared" si="257"/>
        <v>0</v>
      </c>
      <c r="AE748" s="437">
        <f t="shared" si="257"/>
        <v>0</v>
      </c>
      <c r="AF748" s="437">
        <f t="shared" si="257"/>
        <v>0</v>
      </c>
      <c r="AG748" s="437">
        <f t="shared" si="257"/>
        <v>0</v>
      </c>
      <c r="AH748" s="437">
        <f t="shared" si="257"/>
        <v>0</v>
      </c>
      <c r="AI748" s="437">
        <f t="shared" si="257"/>
        <v>0</v>
      </c>
      <c r="AJ748" s="437">
        <f t="shared" si="257"/>
        <v>0</v>
      </c>
      <c r="AK748" s="437">
        <f t="shared" si="257"/>
        <v>0</v>
      </c>
      <c r="AL748" s="437">
        <f t="shared" si="257"/>
        <v>0</v>
      </c>
      <c r="AM748" s="332"/>
    </row>
    <row r="749" spans="1:39" outlineLevel="1">
      <c r="A749" s="567"/>
      <c r="B749" s="320"/>
      <c r="C749" s="331"/>
      <c r="D749" s="317"/>
      <c r="E749" s="317"/>
      <c r="F749" s="317"/>
      <c r="G749" s="317"/>
      <c r="H749" s="317"/>
      <c r="I749" s="317"/>
      <c r="J749" s="317"/>
      <c r="K749" s="317"/>
      <c r="L749" s="317"/>
      <c r="M749" s="317"/>
      <c r="N749" s="317"/>
      <c r="O749" s="317"/>
      <c r="P749" s="317"/>
      <c r="Q749" s="317"/>
      <c r="R749" s="317"/>
      <c r="S749" s="317"/>
      <c r="T749" s="317"/>
      <c r="U749" s="317"/>
      <c r="V749" s="317"/>
      <c r="W749" s="317"/>
      <c r="X749" s="317"/>
      <c r="Y749" s="438"/>
      <c r="Z749" s="438"/>
      <c r="AA749" s="438"/>
      <c r="AB749" s="438"/>
      <c r="AC749" s="438"/>
      <c r="AD749" s="438"/>
      <c r="AE749" s="438"/>
      <c r="AF749" s="438"/>
      <c r="AG749" s="438"/>
      <c r="AH749" s="438"/>
      <c r="AI749" s="438"/>
      <c r="AJ749" s="438"/>
      <c r="AK749" s="438"/>
      <c r="AL749" s="438"/>
      <c r="AM749" s="332"/>
    </row>
    <row r="750" spans="1:39" ht="15.75">
      <c r="B750" s="353" t="s">
        <v>314</v>
      </c>
      <c r="C750" s="355"/>
      <c r="D750" s="355">
        <f>SUM(D593:D748)</f>
        <v>0</v>
      </c>
      <c r="E750" s="355"/>
      <c r="F750" s="355"/>
      <c r="G750" s="355"/>
      <c r="H750" s="355"/>
      <c r="I750" s="355"/>
      <c r="J750" s="355"/>
      <c r="K750" s="355"/>
      <c r="L750" s="355"/>
      <c r="M750" s="355"/>
      <c r="N750" s="355"/>
      <c r="O750" s="355">
        <f>SUM(O593:X748)</f>
        <v>0</v>
      </c>
      <c r="P750" s="355"/>
      <c r="Q750" s="355"/>
      <c r="R750" s="355"/>
      <c r="S750" s="355"/>
      <c r="T750" s="355"/>
      <c r="U750" s="355"/>
      <c r="V750" s="355"/>
      <c r="W750" s="355"/>
      <c r="X750" s="355"/>
      <c r="Y750" s="355">
        <f>IF(Y591="kWh",SUMPRODUCT(D593:D748,Y593:Y748))</f>
        <v>0</v>
      </c>
      <c r="Z750" s="355">
        <f>IF(Z591="kWh",SUMPRODUCT(D593:D748,Z593:Z748))</f>
        <v>0</v>
      </c>
      <c r="AA750" s="355">
        <f>IF(AA591="kw",SUMPRODUCT(N593:N748,O593:O748,AA593:AA748),SUMPRODUCT(D593:D748,AA593:AA748))</f>
        <v>0</v>
      </c>
      <c r="AB750" s="355">
        <f>IF(AB591="kw",SUMPRODUCT(N593:N748,O593:O748,AB593:AB748),SUMPRODUCT(D593:D748,AB593:AB748))</f>
        <v>0</v>
      </c>
      <c r="AC750" s="355">
        <f>IF(AC591="kw",SUMPRODUCT(N593:N748,O593:O748,AC593:AC748),SUMPRODUCT(D593:D748,AC593:AC748))</f>
        <v>0</v>
      </c>
      <c r="AD750" s="355">
        <f>IF(AD591="kw",SUMPRODUCT(N593:N748,O593:O748,AD593:AD748),SUMPRODUCT(D593:D748,AD593:AD748))</f>
        <v>0</v>
      </c>
      <c r="AE750" s="355">
        <f>IF(AE591="kw",SUMPRODUCT(N593:N748,O593:O748,AE593:AE748),SUMPRODUCT(D593:D748,AE593:AE748))</f>
        <v>0</v>
      </c>
      <c r="AF750" s="355">
        <f>IF(AF591="kw",SUMPRODUCT(N593:N748,O593:O748,AF593:AF748),SUMPRODUCT(D593:D748,AF593:AF748))</f>
        <v>0</v>
      </c>
      <c r="AG750" s="355">
        <f>IF(AG591="kw",SUMPRODUCT(N593:N748,O593:O748,AG593:AG748),SUMPRODUCT(D593:D748,AG593:AG748))</f>
        <v>0</v>
      </c>
      <c r="AH750" s="355">
        <f>IF(AH591="kw",SUMPRODUCT(N593:N748,O593:O748,AH593:AH748),SUMPRODUCT(D593:D748,AH593:AH748))</f>
        <v>0</v>
      </c>
      <c r="AI750" s="355">
        <f>IF(AI591="kw",SUMPRODUCT(N593:N748,O593:O748,AI593:AI748),SUMPRODUCT(D593:D748,AI593:AI748))</f>
        <v>0</v>
      </c>
      <c r="AJ750" s="355">
        <f>IF(AJ591="kw",SUMPRODUCT(N593:N748,O593:O748,AJ593:AJ748),SUMPRODUCT(D593:D748,AJ593:AJ748))</f>
        <v>0</v>
      </c>
      <c r="AK750" s="355">
        <f>IF(AK591="kw",SUMPRODUCT(N593:N748,O593:O748,AK593:AK748),SUMPRODUCT(D593:D748,AK593:AK748))</f>
        <v>0</v>
      </c>
      <c r="AL750" s="355">
        <f>IF(AL591="kw",SUMPRODUCT(N593:N748,O593:O748,AL593:AL748),SUMPRODUCT(D593:D748,AL593:AL748))</f>
        <v>0</v>
      </c>
      <c r="AM750" s="356"/>
    </row>
    <row r="751" spans="1:39" ht="15.75">
      <c r="B751" s="417" t="s">
        <v>315</v>
      </c>
      <c r="C751" s="418"/>
      <c r="D751" s="418"/>
      <c r="E751" s="418"/>
      <c r="F751" s="418"/>
      <c r="G751" s="418"/>
      <c r="H751" s="418"/>
      <c r="I751" s="418"/>
      <c r="J751" s="418"/>
      <c r="K751" s="418"/>
      <c r="L751" s="418"/>
      <c r="M751" s="418"/>
      <c r="N751" s="418"/>
      <c r="O751" s="418"/>
      <c r="P751" s="418"/>
      <c r="Q751" s="418"/>
      <c r="R751" s="418"/>
      <c r="S751" s="418"/>
      <c r="T751" s="418"/>
      <c r="U751" s="418"/>
      <c r="V751" s="418"/>
      <c r="W751" s="418"/>
      <c r="X751" s="418"/>
      <c r="Y751" s="418">
        <f>HLOOKUP(Y404,'2. LRAMVA Threshold'!$B$42:$Q$53,10,FALSE)</f>
        <v>0</v>
      </c>
      <c r="Z751" s="418">
        <f>HLOOKUP(Z404,'2. LRAMVA Threshold'!$B$42:$Q$53,10,FALSE)</f>
        <v>0</v>
      </c>
      <c r="AA751" s="418">
        <f>HLOOKUP(AA404,'2. LRAMVA Threshold'!$B$42:$Q$53,10,FALSE)</f>
        <v>0</v>
      </c>
      <c r="AB751" s="418">
        <f>HLOOKUP(AB404,'2. LRAMVA Threshold'!$B$42:$Q$53,10,FALSE)</f>
        <v>0</v>
      </c>
      <c r="AC751" s="418">
        <f>HLOOKUP(AC404,'2. LRAMVA Threshold'!$B$42:$Q$53,10,FALSE)</f>
        <v>0</v>
      </c>
      <c r="AD751" s="418">
        <f>HLOOKUP(AD404,'2. LRAMVA Threshold'!$B$42:$Q$53,10,FALSE)</f>
        <v>0</v>
      </c>
      <c r="AE751" s="418">
        <f>HLOOKUP(AE404,'2. LRAMVA Threshold'!$B$42:$Q$53,10,FALSE)</f>
        <v>0</v>
      </c>
      <c r="AF751" s="418">
        <f>HLOOKUP(AF404,'2. LRAMVA Threshold'!$B$42:$Q$53,10,FALSE)</f>
        <v>0</v>
      </c>
      <c r="AG751" s="418">
        <f>HLOOKUP(AG404,'2. LRAMVA Threshold'!$B$42:$Q$53,10,FALSE)</f>
        <v>0</v>
      </c>
      <c r="AH751" s="418">
        <f>HLOOKUP(AH404,'2. LRAMVA Threshold'!$B$42:$Q$53,10,FALSE)</f>
        <v>0</v>
      </c>
      <c r="AI751" s="418">
        <f>HLOOKUP(AI404,'2. LRAMVA Threshold'!$B$42:$Q$53,10,FALSE)</f>
        <v>0</v>
      </c>
      <c r="AJ751" s="418">
        <f>HLOOKUP(AJ404,'2. LRAMVA Threshold'!$B$42:$Q$53,10,FALSE)</f>
        <v>0</v>
      </c>
      <c r="AK751" s="418">
        <f>HLOOKUP(AK404,'2. LRAMVA Threshold'!$B$42:$Q$53,10,FALSE)</f>
        <v>0</v>
      </c>
      <c r="AL751" s="418">
        <f>HLOOKUP(AL404,'2. LRAMVA Threshold'!$B$42:$Q$53,10,FALSE)</f>
        <v>0</v>
      </c>
      <c r="AM751" s="468"/>
    </row>
    <row r="752" spans="1:39">
      <c r="B752" s="420"/>
      <c r="C752" s="458"/>
      <c r="D752" s="459"/>
      <c r="E752" s="459"/>
      <c r="F752" s="459"/>
      <c r="G752" s="459"/>
      <c r="H752" s="459"/>
      <c r="I752" s="459"/>
      <c r="J752" s="459"/>
      <c r="K752" s="459"/>
      <c r="L752" s="459"/>
      <c r="M752" s="459"/>
      <c r="N752" s="459"/>
      <c r="O752" s="460"/>
      <c r="P752" s="459"/>
      <c r="Q752" s="459"/>
      <c r="R752" s="459"/>
      <c r="S752" s="461"/>
      <c r="T752" s="461"/>
      <c r="U752" s="461"/>
      <c r="V752" s="461"/>
      <c r="W752" s="459"/>
      <c r="X752" s="459"/>
      <c r="Y752" s="462"/>
      <c r="Z752" s="462"/>
      <c r="AA752" s="462"/>
      <c r="AB752" s="462"/>
      <c r="AC752" s="462"/>
      <c r="AD752" s="462"/>
      <c r="AE752" s="462"/>
      <c r="AF752" s="425"/>
      <c r="AG752" s="425"/>
      <c r="AH752" s="425"/>
      <c r="AI752" s="425"/>
      <c r="AJ752" s="425"/>
      <c r="AK752" s="425"/>
      <c r="AL752" s="425"/>
      <c r="AM752" s="426"/>
    </row>
    <row r="753" spans="2:40">
      <c r="B753" s="350" t="s">
        <v>316</v>
      </c>
      <c r="C753" s="364"/>
      <c r="D753" s="364"/>
      <c r="E753" s="402"/>
      <c r="F753" s="402"/>
      <c r="G753" s="402"/>
      <c r="H753" s="402"/>
      <c r="I753" s="402"/>
      <c r="J753" s="402"/>
      <c r="K753" s="402"/>
      <c r="L753" s="402"/>
      <c r="M753" s="402"/>
      <c r="N753" s="402"/>
      <c r="O753" s="317"/>
      <c r="P753" s="366"/>
      <c r="Q753" s="366"/>
      <c r="R753" s="366"/>
      <c r="S753" s="365"/>
      <c r="T753" s="365"/>
      <c r="U753" s="365"/>
      <c r="V753" s="365"/>
      <c r="W753" s="366"/>
      <c r="X753" s="366"/>
      <c r="Y753" s="367"/>
      <c r="Z753" s="367"/>
      <c r="AA753" s="367"/>
      <c r="AB753" s="367"/>
      <c r="AC753" s="367"/>
      <c r="AD753" s="367"/>
      <c r="AE753" s="367"/>
      <c r="AF753" s="367">
        <f>HLOOKUP(AF$35,'3.  Distribution Rates'!$C$122:$P$133,10,FALSE)</f>
        <v>0</v>
      </c>
      <c r="AG753" s="367">
        <f>HLOOKUP(AG$35,'3.  Distribution Rates'!$C$122:$P$133,10,FALSE)</f>
        <v>0</v>
      </c>
      <c r="AH753" s="367">
        <f>HLOOKUP(AH$35,'3.  Distribution Rates'!$C$122:$P$133,10,FALSE)</f>
        <v>0</v>
      </c>
      <c r="AI753" s="367">
        <f>HLOOKUP(AI$35,'3.  Distribution Rates'!$C$122:$P$133,10,FALSE)</f>
        <v>0</v>
      </c>
      <c r="AJ753" s="367">
        <f>HLOOKUP(AJ$35,'3.  Distribution Rates'!$C$122:$P$133,10,FALSE)</f>
        <v>0</v>
      </c>
      <c r="AK753" s="367">
        <f>HLOOKUP(AK$35,'3.  Distribution Rates'!$C$122:$P$133,10,FALSE)</f>
        <v>0</v>
      </c>
      <c r="AL753" s="367">
        <f>HLOOKUP(AL$35,'3.  Distribution Rates'!$C$122:$P$133,10,FALSE)</f>
        <v>0</v>
      </c>
      <c r="AM753" s="374"/>
      <c r="AN753" s="469"/>
    </row>
    <row r="754" spans="2:40">
      <c r="B754" s="350" t="s">
        <v>317</v>
      </c>
      <c r="C754" s="371"/>
      <c r="D754" s="335"/>
      <c r="E754" s="305"/>
      <c r="F754" s="305"/>
      <c r="G754" s="305"/>
      <c r="H754" s="305"/>
      <c r="I754" s="305"/>
      <c r="J754" s="305"/>
      <c r="K754" s="305"/>
      <c r="L754" s="305"/>
      <c r="M754" s="305"/>
      <c r="N754" s="305"/>
      <c r="O754" s="317"/>
      <c r="P754" s="305"/>
      <c r="Q754" s="305"/>
      <c r="R754" s="305"/>
      <c r="S754" s="335"/>
      <c r="T754" s="335"/>
      <c r="U754" s="335"/>
      <c r="V754" s="335"/>
      <c r="W754" s="305"/>
      <c r="X754" s="305"/>
      <c r="Y754" s="404"/>
      <c r="Z754" s="404"/>
      <c r="AA754" s="404"/>
      <c r="AB754" s="404"/>
      <c r="AC754" s="404"/>
      <c r="AD754" s="404"/>
      <c r="AE754" s="404"/>
      <c r="AF754" s="404">
        <f>'4.  2011-2014 LRAM'!AF141*AF753</f>
        <v>0</v>
      </c>
      <c r="AG754" s="404">
        <f>'4.  2011-2014 LRAM'!AG141*AG753</f>
        <v>0</v>
      </c>
      <c r="AH754" s="404">
        <f>'4.  2011-2014 LRAM'!AH141*AH753</f>
        <v>0</v>
      </c>
      <c r="AI754" s="404">
        <f>'4.  2011-2014 LRAM'!AI141*AI753</f>
        <v>0</v>
      </c>
      <c r="AJ754" s="404">
        <f>'4.  2011-2014 LRAM'!AJ141*AJ753</f>
        <v>0</v>
      </c>
      <c r="AK754" s="404">
        <f>'4.  2011-2014 LRAM'!AK141*AK753</f>
        <v>0</v>
      </c>
      <c r="AL754" s="404">
        <f>'4.  2011-2014 LRAM'!AL141*AL753</f>
        <v>0</v>
      </c>
      <c r="AM754" s="403">
        <f t="shared" ref="AM754:AM761" si="258">SUM(Y754:AL754)</f>
        <v>0</v>
      </c>
      <c r="AN754" s="469"/>
    </row>
    <row r="755" spans="2:40">
      <c r="B755" s="350" t="s">
        <v>318</v>
      </c>
      <c r="C755" s="371"/>
      <c r="D755" s="335"/>
      <c r="E755" s="305"/>
      <c r="F755" s="305"/>
      <c r="G755" s="305"/>
      <c r="H755" s="305"/>
      <c r="I755" s="305"/>
      <c r="J755" s="305"/>
      <c r="K755" s="305"/>
      <c r="L755" s="305"/>
      <c r="M755" s="305"/>
      <c r="N755" s="305"/>
      <c r="O755" s="317"/>
      <c r="P755" s="305"/>
      <c r="Q755" s="305"/>
      <c r="R755" s="305"/>
      <c r="S755" s="335"/>
      <c r="T755" s="335"/>
      <c r="U755" s="335"/>
      <c r="V755" s="335"/>
      <c r="W755" s="305"/>
      <c r="X755" s="305"/>
      <c r="Y755" s="404"/>
      <c r="Z755" s="404"/>
      <c r="AA755" s="404"/>
      <c r="AB755" s="404"/>
      <c r="AC755" s="404"/>
      <c r="AD755" s="404"/>
      <c r="AE755" s="404"/>
      <c r="AF755" s="404">
        <f>'4.  2011-2014 LRAM'!AF270*AF753</f>
        <v>0</v>
      </c>
      <c r="AG755" s="404">
        <f>'4.  2011-2014 LRAM'!AG270*AG753</f>
        <v>0</v>
      </c>
      <c r="AH755" s="404">
        <f>'4.  2011-2014 LRAM'!AH270*AH753</f>
        <v>0</v>
      </c>
      <c r="AI755" s="404">
        <f>'4.  2011-2014 LRAM'!AI270*AI753</f>
        <v>0</v>
      </c>
      <c r="AJ755" s="404">
        <f>'4.  2011-2014 LRAM'!AJ270*AJ753</f>
        <v>0</v>
      </c>
      <c r="AK755" s="404">
        <f>'4.  2011-2014 LRAM'!AK270*AK753</f>
        <v>0</v>
      </c>
      <c r="AL755" s="404">
        <f>'4.  2011-2014 LRAM'!AL270*AL753</f>
        <v>0</v>
      </c>
      <c r="AM755" s="403">
        <f t="shared" si="258"/>
        <v>0</v>
      </c>
      <c r="AN755" s="469"/>
    </row>
    <row r="756" spans="2:40">
      <c r="B756" s="350" t="s">
        <v>319</v>
      </c>
      <c r="C756" s="371"/>
      <c r="D756" s="335"/>
      <c r="E756" s="305"/>
      <c r="F756" s="305"/>
      <c r="G756" s="305"/>
      <c r="H756" s="305"/>
      <c r="I756" s="305"/>
      <c r="J756" s="305"/>
      <c r="K756" s="305"/>
      <c r="L756" s="305"/>
      <c r="M756" s="305"/>
      <c r="N756" s="305"/>
      <c r="O756" s="317"/>
      <c r="P756" s="305"/>
      <c r="Q756" s="305"/>
      <c r="R756" s="305"/>
      <c r="S756" s="335"/>
      <c r="T756" s="335"/>
      <c r="U756" s="335"/>
      <c r="V756" s="335"/>
      <c r="W756" s="305"/>
      <c r="X756" s="305"/>
      <c r="Y756" s="404"/>
      <c r="Z756" s="404"/>
      <c r="AA756" s="404"/>
      <c r="AB756" s="404"/>
      <c r="AC756" s="404"/>
      <c r="AD756" s="404"/>
      <c r="AE756" s="404"/>
      <c r="AF756" s="404">
        <f>'4.  2011-2014 LRAM'!AF399*AF753</f>
        <v>0</v>
      </c>
      <c r="AG756" s="404">
        <f>'4.  2011-2014 LRAM'!AG399*AG753</f>
        <v>0</v>
      </c>
      <c r="AH756" s="404">
        <f>'4.  2011-2014 LRAM'!AH399*AH753</f>
        <v>0</v>
      </c>
      <c r="AI756" s="404">
        <f>'4.  2011-2014 LRAM'!AI399*AI753</f>
        <v>0</v>
      </c>
      <c r="AJ756" s="404">
        <f>'4.  2011-2014 LRAM'!AJ399*AJ753</f>
        <v>0</v>
      </c>
      <c r="AK756" s="404">
        <f>'4.  2011-2014 LRAM'!AK399*AK753</f>
        <v>0</v>
      </c>
      <c r="AL756" s="404">
        <f>'4.  2011-2014 LRAM'!AL399*AL753</f>
        <v>0</v>
      </c>
      <c r="AM756" s="403">
        <f t="shared" si="258"/>
        <v>0</v>
      </c>
      <c r="AN756" s="469"/>
    </row>
    <row r="757" spans="2:40">
      <c r="B757" s="350" t="s">
        <v>320</v>
      </c>
      <c r="C757" s="371"/>
      <c r="D757" s="335"/>
      <c r="E757" s="305"/>
      <c r="F757" s="305"/>
      <c r="G757" s="305"/>
      <c r="H757" s="305"/>
      <c r="I757" s="305"/>
      <c r="J757" s="305"/>
      <c r="K757" s="305"/>
      <c r="L757" s="305"/>
      <c r="M757" s="305"/>
      <c r="N757" s="305"/>
      <c r="O757" s="317"/>
      <c r="P757" s="305"/>
      <c r="Q757" s="305"/>
      <c r="R757" s="305"/>
      <c r="S757" s="335"/>
      <c r="T757" s="335"/>
      <c r="U757" s="335"/>
      <c r="V757" s="335"/>
      <c r="W757" s="305"/>
      <c r="X757" s="305"/>
      <c r="Y757" s="404"/>
      <c r="Z757" s="404"/>
      <c r="AA757" s="404"/>
      <c r="AB757" s="404"/>
      <c r="AC757" s="404"/>
      <c r="AD757" s="404"/>
      <c r="AE757" s="404"/>
      <c r="AF757" s="404">
        <f>'4.  2011-2014 LRAM'!AF529*AF753</f>
        <v>0</v>
      </c>
      <c r="AG757" s="404">
        <f>'4.  2011-2014 LRAM'!AG529*AG753</f>
        <v>0</v>
      </c>
      <c r="AH757" s="404">
        <f>'4.  2011-2014 LRAM'!AH529*AH753</f>
        <v>0</v>
      </c>
      <c r="AI757" s="404">
        <f>'4.  2011-2014 LRAM'!AI529*AI753</f>
        <v>0</v>
      </c>
      <c r="AJ757" s="404">
        <f>'4.  2011-2014 LRAM'!AJ529*AJ753</f>
        <v>0</v>
      </c>
      <c r="AK757" s="404">
        <f>'4.  2011-2014 LRAM'!AK529*AK753</f>
        <v>0</v>
      </c>
      <c r="AL757" s="404">
        <f>'4.  2011-2014 LRAM'!AL529*AL753</f>
        <v>0</v>
      </c>
      <c r="AM757" s="403">
        <f t="shared" si="258"/>
        <v>0</v>
      </c>
      <c r="AN757" s="469"/>
    </row>
    <row r="758" spans="2:40">
      <c r="B758" s="350" t="s">
        <v>321</v>
      </c>
      <c r="C758" s="371"/>
      <c r="D758" s="335"/>
      <c r="E758" s="305"/>
      <c r="F758" s="305"/>
      <c r="G758" s="305"/>
      <c r="H758" s="305"/>
      <c r="I758" s="305"/>
      <c r="J758" s="305"/>
      <c r="K758" s="305"/>
      <c r="L758" s="305"/>
      <c r="M758" s="305"/>
      <c r="N758" s="305"/>
      <c r="O758" s="317"/>
      <c r="P758" s="305"/>
      <c r="Q758" s="305"/>
      <c r="R758" s="305"/>
      <c r="S758" s="335"/>
      <c r="T758" s="335"/>
      <c r="U758" s="335"/>
      <c r="V758" s="335"/>
      <c r="W758" s="305"/>
      <c r="X758" s="305"/>
      <c r="Y758" s="404"/>
      <c r="Z758" s="404"/>
      <c r="AA758" s="404"/>
      <c r="AB758" s="404"/>
      <c r="AC758" s="404"/>
      <c r="AD758" s="404"/>
      <c r="AE758" s="404"/>
      <c r="AF758" s="404">
        <f t="shared" ref="AF758:AL758" si="259">AF210*AF753</f>
        <v>0</v>
      </c>
      <c r="AG758" s="404">
        <f t="shared" si="259"/>
        <v>0</v>
      </c>
      <c r="AH758" s="404">
        <f t="shared" si="259"/>
        <v>0</v>
      </c>
      <c r="AI758" s="404">
        <f t="shared" si="259"/>
        <v>0</v>
      </c>
      <c r="AJ758" s="404">
        <f t="shared" si="259"/>
        <v>0</v>
      </c>
      <c r="AK758" s="404">
        <f t="shared" si="259"/>
        <v>0</v>
      </c>
      <c r="AL758" s="404">
        <f t="shared" si="259"/>
        <v>0</v>
      </c>
      <c r="AM758" s="403">
        <f t="shared" si="258"/>
        <v>0</v>
      </c>
      <c r="AN758" s="469"/>
    </row>
    <row r="759" spans="2:40">
      <c r="B759" s="350" t="s">
        <v>322</v>
      </c>
      <c r="C759" s="371"/>
      <c r="D759" s="335"/>
      <c r="E759" s="305"/>
      <c r="F759" s="305"/>
      <c r="G759" s="305"/>
      <c r="H759" s="305"/>
      <c r="I759" s="305"/>
      <c r="J759" s="305"/>
      <c r="K759" s="305"/>
      <c r="L759" s="305"/>
      <c r="M759" s="305"/>
      <c r="N759" s="305"/>
      <c r="O759" s="317"/>
      <c r="P759" s="305"/>
      <c r="Q759" s="305"/>
      <c r="R759" s="305"/>
      <c r="S759" s="335"/>
      <c r="T759" s="335"/>
      <c r="U759" s="335"/>
      <c r="V759" s="335"/>
      <c r="W759" s="305"/>
      <c r="X759" s="305"/>
      <c r="Y759" s="404"/>
      <c r="Z759" s="404"/>
      <c r="AA759" s="404"/>
      <c r="AB759" s="404"/>
      <c r="AC759" s="404"/>
      <c r="AD759" s="404"/>
      <c r="AE759" s="404"/>
      <c r="AF759" s="404">
        <f t="shared" ref="AF759:AL759" si="260">AF396*AF753</f>
        <v>0</v>
      </c>
      <c r="AG759" s="404">
        <f t="shared" si="260"/>
        <v>0</v>
      </c>
      <c r="AH759" s="404">
        <f t="shared" si="260"/>
        <v>0</v>
      </c>
      <c r="AI759" s="404">
        <f t="shared" si="260"/>
        <v>0</v>
      </c>
      <c r="AJ759" s="404">
        <f t="shared" si="260"/>
        <v>0</v>
      </c>
      <c r="AK759" s="404">
        <f t="shared" si="260"/>
        <v>0</v>
      </c>
      <c r="AL759" s="404">
        <f t="shared" si="260"/>
        <v>0</v>
      </c>
      <c r="AM759" s="403">
        <f t="shared" si="258"/>
        <v>0</v>
      </c>
      <c r="AN759" s="469"/>
    </row>
    <row r="760" spans="2:40">
      <c r="B760" s="350" t="s">
        <v>323</v>
      </c>
      <c r="C760" s="371"/>
      <c r="D760" s="335"/>
      <c r="E760" s="305"/>
      <c r="F760" s="305"/>
      <c r="G760" s="305"/>
      <c r="H760" s="305"/>
      <c r="I760" s="305"/>
      <c r="J760" s="305"/>
      <c r="K760" s="305"/>
      <c r="L760" s="305"/>
      <c r="M760" s="305"/>
      <c r="N760" s="305"/>
      <c r="O760" s="317"/>
      <c r="P760" s="305"/>
      <c r="Q760" s="305"/>
      <c r="R760" s="305"/>
      <c r="S760" s="335"/>
      <c r="T760" s="335"/>
      <c r="U760" s="335"/>
      <c r="V760" s="335"/>
      <c r="W760" s="305"/>
      <c r="X760" s="305"/>
      <c r="Y760" s="404"/>
      <c r="Z760" s="404"/>
      <c r="AA760" s="404"/>
      <c r="AB760" s="404"/>
      <c r="AC760" s="404"/>
      <c r="AD760" s="404"/>
      <c r="AE760" s="404"/>
      <c r="AF760" s="404">
        <f t="shared" ref="AF760:AL760" si="261">AF582*AF753</f>
        <v>0</v>
      </c>
      <c r="AG760" s="404">
        <f t="shared" si="261"/>
        <v>0</v>
      </c>
      <c r="AH760" s="404">
        <f t="shared" si="261"/>
        <v>0</v>
      </c>
      <c r="AI760" s="404">
        <f t="shared" si="261"/>
        <v>0</v>
      </c>
      <c r="AJ760" s="404">
        <f t="shared" si="261"/>
        <v>0</v>
      </c>
      <c r="AK760" s="404">
        <f t="shared" si="261"/>
        <v>0</v>
      </c>
      <c r="AL760" s="404">
        <f t="shared" si="261"/>
        <v>0</v>
      </c>
      <c r="AM760" s="403">
        <f t="shared" si="258"/>
        <v>0</v>
      </c>
      <c r="AN760" s="469"/>
    </row>
    <row r="761" spans="2:40">
      <c r="B761" s="350" t="s">
        <v>324</v>
      </c>
      <c r="C761" s="371"/>
      <c r="D761" s="335"/>
      <c r="E761" s="305"/>
      <c r="F761" s="305"/>
      <c r="G761" s="305"/>
      <c r="H761" s="305"/>
      <c r="I761" s="305"/>
      <c r="J761" s="305"/>
      <c r="K761" s="305"/>
      <c r="L761" s="305"/>
      <c r="M761" s="305"/>
      <c r="N761" s="305"/>
      <c r="O761" s="317"/>
      <c r="P761" s="305"/>
      <c r="Q761" s="305"/>
      <c r="R761" s="305"/>
      <c r="S761" s="335"/>
      <c r="T761" s="335"/>
      <c r="U761" s="335"/>
      <c r="V761" s="335"/>
      <c r="W761" s="305"/>
      <c r="X761" s="305"/>
      <c r="Y761" s="404"/>
      <c r="Z761" s="404"/>
      <c r="AA761" s="404"/>
      <c r="AB761" s="404"/>
      <c r="AC761" s="404"/>
      <c r="AD761" s="404"/>
      <c r="AE761" s="404"/>
      <c r="AF761" s="404">
        <f t="shared" ref="AF761:AL761" si="262">AF750*AF753</f>
        <v>0</v>
      </c>
      <c r="AG761" s="404">
        <f t="shared" si="262"/>
        <v>0</v>
      </c>
      <c r="AH761" s="404">
        <f t="shared" si="262"/>
        <v>0</v>
      </c>
      <c r="AI761" s="404">
        <f t="shared" si="262"/>
        <v>0</v>
      </c>
      <c r="AJ761" s="404">
        <f t="shared" si="262"/>
        <v>0</v>
      </c>
      <c r="AK761" s="404">
        <f t="shared" si="262"/>
        <v>0</v>
      </c>
      <c r="AL761" s="404">
        <f t="shared" si="262"/>
        <v>0</v>
      </c>
      <c r="AM761" s="403">
        <f t="shared" si="258"/>
        <v>0</v>
      </c>
      <c r="AN761" s="469"/>
    </row>
    <row r="762" spans="2:40" ht="15.75">
      <c r="B762" s="375" t="s">
        <v>325</v>
      </c>
      <c r="C762" s="371"/>
      <c r="D762" s="362"/>
      <c r="E762" s="360"/>
      <c r="F762" s="360"/>
      <c r="G762" s="360"/>
      <c r="H762" s="360"/>
      <c r="I762" s="360"/>
      <c r="J762" s="360"/>
      <c r="K762" s="360"/>
      <c r="L762" s="360"/>
      <c r="M762" s="360"/>
      <c r="N762" s="360"/>
      <c r="O762" s="326"/>
      <c r="P762" s="360"/>
      <c r="Q762" s="360"/>
      <c r="R762" s="360"/>
      <c r="S762" s="362"/>
      <c r="T762" s="362"/>
      <c r="U762" s="362"/>
      <c r="V762" s="362"/>
      <c r="W762" s="360"/>
      <c r="X762" s="360"/>
      <c r="Y762" s="372"/>
      <c r="Z762" s="372"/>
      <c r="AA762" s="372"/>
      <c r="AB762" s="372"/>
      <c r="AC762" s="372"/>
      <c r="AD762" s="372"/>
      <c r="AE762" s="372"/>
      <c r="AF762" s="372">
        <f t="shared" ref="AF762:AL762" si="263">SUM(AF754:AF761)</f>
        <v>0</v>
      </c>
      <c r="AG762" s="372">
        <f t="shared" si="263"/>
        <v>0</v>
      </c>
      <c r="AH762" s="372">
        <f t="shared" si="263"/>
        <v>0</v>
      </c>
      <c r="AI762" s="372">
        <f t="shared" si="263"/>
        <v>0</v>
      </c>
      <c r="AJ762" s="372">
        <f t="shared" si="263"/>
        <v>0</v>
      </c>
      <c r="AK762" s="372">
        <f t="shared" si="263"/>
        <v>0</v>
      </c>
      <c r="AL762" s="372">
        <f t="shared" si="263"/>
        <v>0</v>
      </c>
      <c r="AM762" s="374">
        <f>SUM(AM754:AM761)</f>
        <v>0</v>
      </c>
      <c r="AN762" s="469"/>
    </row>
    <row r="763" spans="2:40" ht="15.75">
      <c r="B763" s="375" t="s">
        <v>326</v>
      </c>
      <c r="C763" s="371"/>
      <c r="D763" s="376"/>
      <c r="E763" s="360"/>
      <c r="F763" s="360"/>
      <c r="G763" s="360"/>
      <c r="H763" s="360"/>
      <c r="I763" s="360"/>
      <c r="J763" s="360"/>
      <c r="K763" s="360"/>
      <c r="L763" s="360"/>
      <c r="M763" s="360"/>
      <c r="N763" s="360"/>
      <c r="O763" s="326"/>
      <c r="P763" s="360"/>
      <c r="Q763" s="360"/>
      <c r="R763" s="360"/>
      <c r="S763" s="362"/>
      <c r="T763" s="362"/>
      <c r="U763" s="362"/>
      <c r="V763" s="362"/>
      <c r="W763" s="360"/>
      <c r="X763" s="360"/>
      <c r="Y763" s="373"/>
      <c r="Z763" s="373"/>
      <c r="AA763" s="373"/>
      <c r="AB763" s="373"/>
      <c r="AC763" s="373"/>
      <c r="AD763" s="373"/>
      <c r="AE763" s="373"/>
      <c r="AF763" s="373">
        <f t="shared" ref="AF763:AL763" si="264">AF751*AF753</f>
        <v>0</v>
      </c>
      <c r="AG763" s="373">
        <f t="shared" si="264"/>
        <v>0</v>
      </c>
      <c r="AH763" s="373">
        <f t="shared" si="264"/>
        <v>0</v>
      </c>
      <c r="AI763" s="373">
        <f t="shared" si="264"/>
        <v>0</v>
      </c>
      <c r="AJ763" s="373">
        <f t="shared" si="264"/>
        <v>0</v>
      </c>
      <c r="AK763" s="373">
        <f t="shared" si="264"/>
        <v>0</v>
      </c>
      <c r="AL763" s="373">
        <f t="shared" si="264"/>
        <v>0</v>
      </c>
      <c r="AM763" s="374">
        <f>SUM(Y763:AL763)</f>
        <v>0</v>
      </c>
      <c r="AN763" s="469"/>
    </row>
    <row r="764" spans="2:40" ht="15.75">
      <c r="B764" s="375" t="s">
        <v>327</v>
      </c>
      <c r="C764" s="371"/>
      <c r="D764" s="376"/>
      <c r="E764" s="360"/>
      <c r="F764" s="360"/>
      <c r="G764" s="360"/>
      <c r="H764" s="360"/>
      <c r="I764" s="360"/>
      <c r="J764" s="360"/>
      <c r="K764" s="360"/>
      <c r="L764" s="360"/>
      <c r="M764" s="360"/>
      <c r="N764" s="360"/>
      <c r="O764" s="326"/>
      <c r="P764" s="360"/>
      <c r="Q764" s="360"/>
      <c r="R764" s="360"/>
      <c r="S764" s="376"/>
      <c r="T764" s="376"/>
      <c r="U764" s="376"/>
      <c r="V764" s="376"/>
      <c r="W764" s="360"/>
      <c r="X764" s="360"/>
      <c r="Y764" s="377"/>
      <c r="Z764" s="377"/>
      <c r="AA764" s="377"/>
      <c r="AB764" s="377"/>
      <c r="AC764" s="377"/>
      <c r="AD764" s="377"/>
      <c r="AE764" s="377"/>
      <c r="AF764" s="377"/>
      <c r="AG764" s="377"/>
      <c r="AH764" s="377"/>
      <c r="AI764" s="377"/>
      <c r="AJ764" s="377"/>
      <c r="AK764" s="377"/>
      <c r="AL764" s="377"/>
      <c r="AM764" s="374">
        <f>AM762-AM763</f>
        <v>0</v>
      </c>
      <c r="AN764" s="469"/>
    </row>
    <row r="765" spans="2:40">
      <c r="B765" s="350"/>
      <c r="C765" s="376"/>
      <c r="D765" s="376"/>
      <c r="E765" s="360"/>
      <c r="F765" s="360"/>
      <c r="G765" s="360"/>
      <c r="H765" s="360"/>
      <c r="I765" s="360"/>
      <c r="J765" s="360"/>
      <c r="K765" s="360"/>
      <c r="L765" s="360"/>
      <c r="M765" s="360"/>
      <c r="N765" s="360"/>
      <c r="O765" s="326"/>
      <c r="P765" s="360"/>
      <c r="Q765" s="360"/>
      <c r="R765" s="360"/>
      <c r="S765" s="376"/>
      <c r="T765" s="371"/>
      <c r="U765" s="376"/>
      <c r="V765" s="376"/>
      <c r="W765" s="360"/>
      <c r="X765" s="360"/>
      <c r="Y765" s="378"/>
      <c r="Z765" s="378"/>
      <c r="AA765" s="378"/>
      <c r="AB765" s="378"/>
      <c r="AC765" s="378"/>
      <c r="AD765" s="378"/>
      <c r="AE765" s="378"/>
      <c r="AF765" s="378"/>
      <c r="AG765" s="378"/>
      <c r="AH765" s="378"/>
      <c r="AI765" s="378"/>
      <c r="AJ765" s="378"/>
      <c r="AK765" s="378"/>
      <c r="AL765" s="378"/>
      <c r="AM765" s="374"/>
      <c r="AN765" s="469"/>
    </row>
    <row r="766" spans="2:40">
      <c r="B766" s="465" t="s">
        <v>328</v>
      </c>
      <c r="C766" s="330"/>
      <c r="D766" s="305"/>
      <c r="E766" s="305"/>
      <c r="F766" s="305"/>
      <c r="G766" s="305"/>
      <c r="H766" s="305"/>
      <c r="I766" s="305"/>
      <c r="J766" s="305"/>
      <c r="K766" s="305"/>
      <c r="L766" s="305"/>
      <c r="M766" s="305"/>
      <c r="N766" s="305"/>
      <c r="O766" s="383"/>
      <c r="P766" s="305"/>
      <c r="Q766" s="305"/>
      <c r="R766" s="305"/>
      <c r="S766" s="330"/>
      <c r="T766" s="335"/>
      <c r="U766" s="335"/>
      <c r="V766" s="305"/>
      <c r="W766" s="305"/>
      <c r="X766" s="335"/>
      <c r="Y766" s="317">
        <f>SUMPRODUCT(E593:E748,Y593:Y748)</f>
        <v>0</v>
      </c>
      <c r="Z766" s="317">
        <f>SUMPRODUCT(E593:E748,Z593:Z748)</f>
        <v>0</v>
      </c>
      <c r="AA766" s="317">
        <f t="shared" ref="AA766:AL766" si="265">IF(AA591="kw",SUMPRODUCT($N$593:$N$748,$P$593:$P$748,AA593:AA748),SUMPRODUCT($E$593:$E$748,AA593:AA748))</f>
        <v>0</v>
      </c>
      <c r="AB766" s="317">
        <f t="shared" si="265"/>
        <v>0</v>
      </c>
      <c r="AC766" s="317">
        <f t="shared" si="265"/>
        <v>0</v>
      </c>
      <c r="AD766" s="317">
        <f t="shared" si="265"/>
        <v>0</v>
      </c>
      <c r="AE766" s="317">
        <f t="shared" si="265"/>
        <v>0</v>
      </c>
      <c r="AF766" s="317">
        <f t="shared" si="265"/>
        <v>0</v>
      </c>
      <c r="AG766" s="317">
        <f t="shared" si="265"/>
        <v>0</v>
      </c>
      <c r="AH766" s="317">
        <f t="shared" si="265"/>
        <v>0</v>
      </c>
      <c r="AI766" s="317">
        <f t="shared" si="265"/>
        <v>0</v>
      </c>
      <c r="AJ766" s="317">
        <f t="shared" si="265"/>
        <v>0</v>
      </c>
      <c r="AK766" s="317">
        <f t="shared" si="265"/>
        <v>0</v>
      </c>
      <c r="AL766" s="317">
        <f t="shared" si="265"/>
        <v>0</v>
      </c>
      <c r="AM766" s="363"/>
    </row>
    <row r="767" spans="2:40">
      <c r="B767" s="466" t="s">
        <v>329</v>
      </c>
      <c r="C767" s="390"/>
      <c r="D767" s="410"/>
      <c r="E767" s="410"/>
      <c r="F767" s="410"/>
      <c r="G767" s="410"/>
      <c r="H767" s="410"/>
      <c r="I767" s="410"/>
      <c r="J767" s="410"/>
      <c r="K767" s="410"/>
      <c r="L767" s="410"/>
      <c r="M767" s="410"/>
      <c r="N767" s="410"/>
      <c r="O767" s="409"/>
      <c r="P767" s="410"/>
      <c r="Q767" s="410"/>
      <c r="R767" s="410"/>
      <c r="S767" s="390"/>
      <c r="T767" s="411"/>
      <c r="U767" s="411"/>
      <c r="V767" s="410"/>
      <c r="W767" s="410"/>
      <c r="X767" s="411"/>
      <c r="Y767" s="352">
        <f>SUMPRODUCT(F593:F748,Y593:Y748)</f>
        <v>0</v>
      </c>
      <c r="Z767" s="352">
        <f>SUMPRODUCT(F593:F748,Z593:Z748)</f>
        <v>0</v>
      </c>
      <c r="AA767" s="352">
        <f t="shared" ref="AA767:AL767" si="266">IF(AA591="kw",SUMPRODUCT($N$593:$N$748,$Q$593:$Q$748,AA593:AA748),SUMPRODUCT($F$593:$F$748,AA593:AA748))</f>
        <v>0</v>
      </c>
      <c r="AB767" s="352">
        <f t="shared" si="266"/>
        <v>0</v>
      </c>
      <c r="AC767" s="352">
        <f t="shared" si="266"/>
        <v>0</v>
      </c>
      <c r="AD767" s="352">
        <f t="shared" si="266"/>
        <v>0</v>
      </c>
      <c r="AE767" s="352">
        <f t="shared" si="266"/>
        <v>0</v>
      </c>
      <c r="AF767" s="352">
        <f t="shared" si="266"/>
        <v>0</v>
      </c>
      <c r="AG767" s="352">
        <f t="shared" si="266"/>
        <v>0</v>
      </c>
      <c r="AH767" s="352">
        <f t="shared" si="266"/>
        <v>0</v>
      </c>
      <c r="AI767" s="352">
        <f t="shared" si="266"/>
        <v>0</v>
      </c>
      <c r="AJ767" s="352">
        <f t="shared" si="266"/>
        <v>0</v>
      </c>
      <c r="AK767" s="352">
        <f t="shared" si="266"/>
        <v>0</v>
      </c>
      <c r="AL767" s="352">
        <f t="shared" si="266"/>
        <v>0</v>
      </c>
      <c r="AM767" s="412"/>
    </row>
    <row r="768" spans="2:40" ht="20.25" customHeight="1">
      <c r="B768" s="394" t="s">
        <v>226</v>
      </c>
      <c r="C768" s="413"/>
      <c r="D768" s="414"/>
      <c r="E768" s="414"/>
      <c r="F768" s="414"/>
      <c r="G768" s="414"/>
      <c r="H768" s="414"/>
      <c r="I768" s="414"/>
      <c r="J768" s="414"/>
      <c r="K768" s="414"/>
      <c r="L768" s="414"/>
      <c r="M768" s="414"/>
      <c r="N768" s="414"/>
      <c r="O768" s="414"/>
      <c r="P768" s="414"/>
      <c r="Q768" s="414"/>
      <c r="R768" s="414"/>
      <c r="S768" s="397"/>
      <c r="T768" s="398"/>
      <c r="U768" s="414"/>
      <c r="V768" s="414"/>
      <c r="W768" s="414"/>
      <c r="X768" s="414"/>
      <c r="Y768" s="435"/>
      <c r="Z768" s="435"/>
      <c r="AA768" s="435"/>
      <c r="AB768" s="435"/>
      <c r="AC768" s="435"/>
      <c r="AD768" s="435"/>
      <c r="AE768" s="435"/>
      <c r="AF768" s="435"/>
      <c r="AG768" s="435"/>
      <c r="AH768" s="435"/>
      <c r="AI768" s="435"/>
      <c r="AJ768" s="435"/>
      <c r="AK768" s="435"/>
      <c r="AL768" s="435"/>
      <c r="AM768" s="415"/>
    </row>
    <row r="771" spans="1:39" ht="15.75">
      <c r="B771" s="306" t="s">
        <v>330</v>
      </c>
      <c r="C771" s="307"/>
      <c r="D771" s="626" t="s">
        <v>588</v>
      </c>
      <c r="E771" s="279"/>
      <c r="F771" s="626" t="s">
        <v>599</v>
      </c>
      <c r="G771" s="279"/>
      <c r="H771" s="279"/>
      <c r="I771" s="279"/>
      <c r="J771" s="279"/>
      <c r="K771" s="279"/>
      <c r="L771" s="279"/>
      <c r="M771" s="279"/>
      <c r="N771" s="279"/>
      <c r="O771" s="307"/>
      <c r="P771" s="279"/>
      <c r="Q771" s="279"/>
      <c r="R771" s="279"/>
      <c r="S771" s="279"/>
      <c r="T771" s="279"/>
      <c r="U771" s="279"/>
      <c r="V771" s="279"/>
      <c r="W771" s="279"/>
      <c r="X771" s="279"/>
      <c r="Y771" s="296"/>
      <c r="Z771" s="293"/>
      <c r="AA771" s="293"/>
      <c r="AB771" s="293"/>
      <c r="AC771" s="293"/>
      <c r="AD771" s="293"/>
      <c r="AE771" s="293"/>
      <c r="AF771" s="293"/>
      <c r="AG771" s="293"/>
      <c r="AH771" s="293"/>
      <c r="AI771" s="293"/>
      <c r="AJ771" s="293"/>
      <c r="AK771" s="293"/>
      <c r="AL771" s="293"/>
    </row>
    <row r="772" spans="1:39" ht="33" customHeight="1">
      <c r="B772" s="782" t="s">
        <v>213</v>
      </c>
      <c r="C772" s="784" t="s">
        <v>33</v>
      </c>
      <c r="D772" s="310" t="s">
        <v>426</v>
      </c>
      <c r="E772" s="786" t="s">
        <v>211</v>
      </c>
      <c r="F772" s="787"/>
      <c r="G772" s="787"/>
      <c r="H772" s="787"/>
      <c r="I772" s="787"/>
      <c r="J772" s="787"/>
      <c r="K772" s="787"/>
      <c r="L772" s="787"/>
      <c r="M772" s="788"/>
      <c r="N772" s="789" t="s">
        <v>215</v>
      </c>
      <c r="O772" s="310" t="s">
        <v>427</v>
      </c>
      <c r="P772" s="786" t="s">
        <v>214</v>
      </c>
      <c r="Q772" s="787"/>
      <c r="R772" s="787"/>
      <c r="S772" s="787"/>
      <c r="T772" s="787"/>
      <c r="U772" s="787"/>
      <c r="V772" s="787"/>
      <c r="W772" s="787"/>
      <c r="X772" s="788"/>
      <c r="Y772" s="779" t="s">
        <v>246</v>
      </c>
      <c r="Z772" s="780"/>
      <c r="AA772" s="780"/>
      <c r="AB772" s="780"/>
      <c r="AC772" s="780"/>
      <c r="AD772" s="780"/>
      <c r="AE772" s="780"/>
      <c r="AF772" s="780"/>
      <c r="AG772" s="780"/>
      <c r="AH772" s="780"/>
      <c r="AI772" s="780"/>
      <c r="AJ772" s="780"/>
      <c r="AK772" s="780"/>
      <c r="AL772" s="780"/>
      <c r="AM772" s="781"/>
    </row>
    <row r="773" spans="1:39" ht="65.25" customHeight="1">
      <c r="B773" s="783"/>
      <c r="C773" s="785"/>
      <c r="D773" s="311">
        <v>2019</v>
      </c>
      <c r="E773" s="311">
        <v>2020</v>
      </c>
      <c r="F773" s="311">
        <v>2021</v>
      </c>
      <c r="G773" s="311">
        <v>2022</v>
      </c>
      <c r="H773" s="311">
        <v>2023</v>
      </c>
      <c r="I773" s="311">
        <v>2024</v>
      </c>
      <c r="J773" s="311">
        <v>2025</v>
      </c>
      <c r="K773" s="311">
        <v>2026</v>
      </c>
      <c r="L773" s="311">
        <v>2027</v>
      </c>
      <c r="M773" s="311">
        <v>2028</v>
      </c>
      <c r="N773" s="790"/>
      <c r="O773" s="311">
        <v>2019</v>
      </c>
      <c r="P773" s="311">
        <v>2020</v>
      </c>
      <c r="Q773" s="311">
        <v>2021</v>
      </c>
      <c r="R773" s="311">
        <v>2022</v>
      </c>
      <c r="S773" s="311">
        <v>2023</v>
      </c>
      <c r="T773" s="311">
        <v>2024</v>
      </c>
      <c r="U773" s="311">
        <v>2025</v>
      </c>
      <c r="V773" s="311">
        <v>2026</v>
      </c>
      <c r="W773" s="311">
        <v>2027</v>
      </c>
      <c r="X773" s="311">
        <v>2028</v>
      </c>
      <c r="Y773" s="311" t="str">
        <f>'1.  LRAMVA Summary'!D51</f>
        <v>Residential</v>
      </c>
      <c r="Z773" s="311" t="str">
        <f>'1.  LRAMVA Summary'!E51</f>
        <v>GS&lt;50 kW</v>
      </c>
      <c r="AA773" s="311" t="str">
        <f>'1.  LRAMVA Summary'!F51</f>
        <v>General Service 50 to 499 kW</v>
      </c>
      <c r="AB773" s="311" t="str">
        <f>'1.  LRAMVA Summary'!G51</f>
        <v>General Service 500 to 4,999 kW</v>
      </c>
      <c r="AC773" s="311" t="str">
        <f>'1.  LRAMVA Summary'!H51</f>
        <v>Large Use</v>
      </c>
      <c r="AD773" s="311" t="str">
        <f>'1.  LRAMVA Summary'!I51</f>
        <v>Street Lighting</v>
      </c>
      <c r="AE773" s="311" t="str">
        <f>'1.  LRAMVA Summary'!J51</f>
        <v>Unmetered Scattered Load</v>
      </c>
      <c r="AF773" s="311" t="str">
        <f>'1.  LRAMVA Summary'!K51</f>
        <v/>
      </c>
      <c r="AG773" s="311" t="str">
        <f>'1.  LRAMVA Summary'!L51</f>
        <v/>
      </c>
      <c r="AH773" s="311" t="str">
        <f>'1.  LRAMVA Summary'!M51</f>
        <v/>
      </c>
      <c r="AI773" s="311" t="str">
        <f>'1.  LRAMVA Summary'!N51</f>
        <v/>
      </c>
      <c r="AJ773" s="311" t="str">
        <f>'1.  LRAMVA Summary'!O51</f>
        <v/>
      </c>
      <c r="AK773" s="311" t="str">
        <f>'1.  LRAMVA Summary'!P51</f>
        <v/>
      </c>
      <c r="AL773" s="311" t="str">
        <f>'1.  LRAMVA Summary'!Q51</f>
        <v/>
      </c>
      <c r="AM773" s="313" t="str">
        <f>'1.  LRAMVA Summary'!R51</f>
        <v>Total</v>
      </c>
    </row>
    <row r="774" spans="1:39" ht="15.75" customHeight="1">
      <c r="A774" s="567"/>
      <c r="B774" s="553" t="s">
        <v>517</v>
      </c>
      <c r="C774" s="315"/>
      <c r="D774" s="315"/>
      <c r="E774" s="315"/>
      <c r="F774" s="315"/>
      <c r="G774" s="315"/>
      <c r="H774" s="315"/>
      <c r="I774" s="315"/>
      <c r="J774" s="315"/>
      <c r="K774" s="315"/>
      <c r="L774" s="315"/>
      <c r="M774" s="315"/>
      <c r="N774" s="316"/>
      <c r="O774" s="315"/>
      <c r="P774" s="315"/>
      <c r="Q774" s="315"/>
      <c r="R774" s="315"/>
      <c r="S774" s="315"/>
      <c r="T774" s="315"/>
      <c r="U774" s="315"/>
      <c r="V774" s="315"/>
      <c r="W774" s="315"/>
      <c r="X774" s="315"/>
      <c r="Y774" s="317" t="str">
        <f>'1.  LRAMVA Summary'!D52</f>
        <v>kWh</v>
      </c>
      <c r="Z774" s="317" t="str">
        <f>'1.  LRAMVA Summary'!E52</f>
        <v>kWh</v>
      </c>
      <c r="AA774" s="317" t="str">
        <f>'1.  LRAMVA Summary'!F52</f>
        <v>kW</v>
      </c>
      <c r="AB774" s="317" t="str">
        <f>'1.  LRAMVA Summary'!G52</f>
        <v>kW</v>
      </c>
      <c r="AC774" s="317" t="str">
        <f>'1.  LRAMVA Summary'!H52</f>
        <v>kW</v>
      </c>
      <c r="AD774" s="317" t="str">
        <f>'1.  LRAMVA Summary'!I52</f>
        <v>kW</v>
      </c>
      <c r="AE774" s="317" t="str">
        <f>'1.  LRAMVA Summary'!J52</f>
        <v>kWh</v>
      </c>
      <c r="AF774" s="317" t="str">
        <f>'1.  LRAMVA Summary'!K52</f>
        <v/>
      </c>
      <c r="AG774" s="317" t="str">
        <f>'1.  LRAMVA Summary'!L52</f>
        <v/>
      </c>
      <c r="AH774" s="317" t="str">
        <f>'1.  LRAMVA Summary'!M52</f>
        <v/>
      </c>
      <c r="AI774" s="317" t="str">
        <f>'1.  LRAMVA Summary'!N52</f>
        <v/>
      </c>
      <c r="AJ774" s="317" t="str">
        <f>'1.  LRAMVA Summary'!O52</f>
        <v/>
      </c>
      <c r="AK774" s="317" t="str">
        <f>'1.  LRAMVA Summary'!P52</f>
        <v/>
      </c>
      <c r="AL774" s="317" t="str">
        <f>'1.  LRAMVA Summary'!Q52</f>
        <v/>
      </c>
      <c r="AM774" s="318"/>
    </row>
    <row r="775" spans="1:39" ht="15.75" outlineLevel="1">
      <c r="A775" s="567"/>
      <c r="B775" s="539" t="s">
        <v>510</v>
      </c>
      <c r="C775" s="315"/>
      <c r="D775" s="315"/>
      <c r="E775" s="315"/>
      <c r="F775" s="315"/>
      <c r="G775" s="315"/>
      <c r="H775" s="315"/>
      <c r="I775" s="315"/>
      <c r="J775" s="315"/>
      <c r="K775" s="315"/>
      <c r="L775" s="315"/>
      <c r="M775" s="315"/>
      <c r="N775" s="316"/>
      <c r="O775" s="315"/>
      <c r="P775" s="315"/>
      <c r="Q775" s="315"/>
      <c r="R775" s="315"/>
      <c r="S775" s="315"/>
      <c r="T775" s="315"/>
      <c r="U775" s="315"/>
      <c r="V775" s="315"/>
      <c r="W775" s="315"/>
      <c r="X775" s="315"/>
      <c r="Y775" s="317"/>
      <c r="Z775" s="317"/>
      <c r="AA775" s="317"/>
      <c r="AB775" s="317"/>
      <c r="AC775" s="317"/>
      <c r="AD775" s="317"/>
      <c r="AE775" s="317"/>
      <c r="AF775" s="317"/>
      <c r="AG775" s="317"/>
      <c r="AH775" s="317"/>
      <c r="AI775" s="317"/>
      <c r="AJ775" s="317"/>
      <c r="AK775" s="317"/>
      <c r="AL775" s="317"/>
      <c r="AM775" s="318"/>
    </row>
    <row r="776" spans="1:39" outlineLevel="1">
      <c r="A776" s="567">
        <v>1</v>
      </c>
      <c r="B776" s="454" t="s">
        <v>95</v>
      </c>
      <c r="C776" s="317" t="s">
        <v>25</v>
      </c>
      <c r="D776" s="321"/>
      <c r="E776" s="321"/>
      <c r="F776" s="321"/>
      <c r="G776" s="321"/>
      <c r="H776" s="321"/>
      <c r="I776" s="321"/>
      <c r="J776" s="321"/>
      <c r="K776" s="321"/>
      <c r="L776" s="321"/>
      <c r="M776" s="321"/>
      <c r="N776" s="317"/>
      <c r="O776" s="321"/>
      <c r="P776" s="321"/>
      <c r="Q776" s="321"/>
      <c r="R776" s="321"/>
      <c r="S776" s="321"/>
      <c r="T776" s="321"/>
      <c r="U776" s="321"/>
      <c r="V776" s="321"/>
      <c r="W776" s="321"/>
      <c r="X776" s="321"/>
      <c r="Y776" s="436"/>
      <c r="Z776" s="436"/>
      <c r="AA776" s="436"/>
      <c r="AB776" s="436"/>
      <c r="AC776" s="436"/>
      <c r="AD776" s="436"/>
      <c r="AE776" s="436"/>
      <c r="AF776" s="436"/>
      <c r="AG776" s="436"/>
      <c r="AH776" s="436"/>
      <c r="AI776" s="436"/>
      <c r="AJ776" s="436"/>
      <c r="AK776" s="436"/>
      <c r="AL776" s="436"/>
      <c r="AM776" s="322">
        <f>SUM(Y776:AL776)</f>
        <v>0</v>
      </c>
    </row>
    <row r="777" spans="1:39" outlineLevel="1">
      <c r="A777" s="567"/>
      <c r="B777" s="320" t="s">
        <v>345</v>
      </c>
      <c r="C777" s="317" t="s">
        <v>164</v>
      </c>
      <c r="D777" s="321"/>
      <c r="E777" s="321"/>
      <c r="F777" s="321"/>
      <c r="G777" s="321"/>
      <c r="H777" s="321"/>
      <c r="I777" s="321"/>
      <c r="J777" s="321"/>
      <c r="K777" s="321"/>
      <c r="L777" s="321"/>
      <c r="M777" s="321"/>
      <c r="N777" s="494"/>
      <c r="O777" s="321"/>
      <c r="P777" s="321"/>
      <c r="Q777" s="321"/>
      <c r="R777" s="321"/>
      <c r="S777" s="321"/>
      <c r="T777" s="321"/>
      <c r="U777" s="321"/>
      <c r="V777" s="321"/>
      <c r="W777" s="321"/>
      <c r="X777" s="321"/>
      <c r="Y777" s="437">
        <f t="shared" ref="Y777:AL777" si="267">Y776</f>
        <v>0</v>
      </c>
      <c r="Z777" s="437">
        <f t="shared" si="267"/>
        <v>0</v>
      </c>
      <c r="AA777" s="437">
        <f t="shared" si="267"/>
        <v>0</v>
      </c>
      <c r="AB777" s="437">
        <f t="shared" si="267"/>
        <v>0</v>
      </c>
      <c r="AC777" s="437">
        <f t="shared" si="267"/>
        <v>0</v>
      </c>
      <c r="AD777" s="437">
        <f t="shared" si="267"/>
        <v>0</v>
      </c>
      <c r="AE777" s="437">
        <f t="shared" si="267"/>
        <v>0</v>
      </c>
      <c r="AF777" s="437">
        <f t="shared" si="267"/>
        <v>0</v>
      </c>
      <c r="AG777" s="437">
        <f t="shared" si="267"/>
        <v>0</v>
      </c>
      <c r="AH777" s="437">
        <f t="shared" si="267"/>
        <v>0</v>
      </c>
      <c r="AI777" s="437">
        <f t="shared" si="267"/>
        <v>0</v>
      </c>
      <c r="AJ777" s="437">
        <f t="shared" si="267"/>
        <v>0</v>
      </c>
      <c r="AK777" s="437">
        <f t="shared" si="267"/>
        <v>0</v>
      </c>
      <c r="AL777" s="437">
        <f t="shared" si="267"/>
        <v>0</v>
      </c>
      <c r="AM777" s="323"/>
    </row>
    <row r="778" spans="1:39" ht="15.75" outlineLevel="1">
      <c r="A778" s="567"/>
      <c r="B778" s="324"/>
      <c r="C778" s="325"/>
      <c r="D778" s="325"/>
      <c r="E778" s="325"/>
      <c r="F778" s="325"/>
      <c r="G778" s="325"/>
      <c r="H778" s="325"/>
      <c r="I778" s="325"/>
      <c r="J778" s="325"/>
      <c r="K778" s="325"/>
      <c r="L778" s="325"/>
      <c r="M778" s="325"/>
      <c r="N778" s="326"/>
      <c r="O778" s="325"/>
      <c r="P778" s="325"/>
      <c r="Q778" s="325"/>
      <c r="R778" s="325"/>
      <c r="S778" s="325"/>
      <c r="T778" s="325"/>
      <c r="U778" s="325"/>
      <c r="V778" s="325"/>
      <c r="W778" s="325"/>
      <c r="X778" s="325"/>
      <c r="Y778" s="438"/>
      <c r="Z778" s="439"/>
      <c r="AA778" s="439"/>
      <c r="AB778" s="439"/>
      <c r="AC778" s="439"/>
      <c r="AD778" s="439"/>
      <c r="AE778" s="439"/>
      <c r="AF778" s="439"/>
      <c r="AG778" s="439"/>
      <c r="AH778" s="439"/>
      <c r="AI778" s="439"/>
      <c r="AJ778" s="439"/>
      <c r="AK778" s="439"/>
      <c r="AL778" s="439"/>
      <c r="AM778" s="328"/>
    </row>
    <row r="779" spans="1:39" outlineLevel="1">
      <c r="A779" s="567">
        <v>2</v>
      </c>
      <c r="B779" s="454" t="s">
        <v>96</v>
      </c>
      <c r="C779" s="317" t="s">
        <v>25</v>
      </c>
      <c r="D779" s="321"/>
      <c r="E779" s="321"/>
      <c r="F779" s="321"/>
      <c r="G779" s="321"/>
      <c r="H779" s="321"/>
      <c r="I779" s="321"/>
      <c r="J779" s="321"/>
      <c r="K779" s="321"/>
      <c r="L779" s="321"/>
      <c r="M779" s="321"/>
      <c r="N779" s="317"/>
      <c r="O779" s="321"/>
      <c r="P779" s="321"/>
      <c r="Q779" s="321"/>
      <c r="R779" s="321"/>
      <c r="S779" s="321"/>
      <c r="T779" s="321"/>
      <c r="U779" s="321"/>
      <c r="V779" s="321"/>
      <c r="W779" s="321"/>
      <c r="X779" s="321"/>
      <c r="Y779" s="436"/>
      <c r="Z779" s="436"/>
      <c r="AA779" s="436"/>
      <c r="AB779" s="436"/>
      <c r="AC779" s="436"/>
      <c r="AD779" s="436"/>
      <c r="AE779" s="436"/>
      <c r="AF779" s="436"/>
      <c r="AG779" s="436"/>
      <c r="AH779" s="436"/>
      <c r="AI779" s="436"/>
      <c r="AJ779" s="436"/>
      <c r="AK779" s="436"/>
      <c r="AL779" s="436"/>
      <c r="AM779" s="322">
        <f>SUM(Y779:AL779)</f>
        <v>0</v>
      </c>
    </row>
    <row r="780" spans="1:39" outlineLevel="1">
      <c r="A780" s="567"/>
      <c r="B780" s="320" t="s">
        <v>345</v>
      </c>
      <c r="C780" s="317" t="s">
        <v>164</v>
      </c>
      <c r="D780" s="321"/>
      <c r="E780" s="321"/>
      <c r="F780" s="321"/>
      <c r="G780" s="321"/>
      <c r="H780" s="321"/>
      <c r="I780" s="321"/>
      <c r="J780" s="321"/>
      <c r="K780" s="321"/>
      <c r="L780" s="321"/>
      <c r="M780" s="321"/>
      <c r="N780" s="494"/>
      <c r="O780" s="321"/>
      <c r="P780" s="321"/>
      <c r="Q780" s="321"/>
      <c r="R780" s="321"/>
      <c r="S780" s="321"/>
      <c r="T780" s="321"/>
      <c r="U780" s="321"/>
      <c r="V780" s="321"/>
      <c r="W780" s="321"/>
      <c r="X780" s="321"/>
      <c r="Y780" s="437">
        <f t="shared" ref="Y780:AL780" si="268">Y779</f>
        <v>0</v>
      </c>
      <c r="Z780" s="437">
        <f t="shared" si="268"/>
        <v>0</v>
      </c>
      <c r="AA780" s="437">
        <f t="shared" si="268"/>
        <v>0</v>
      </c>
      <c r="AB780" s="437">
        <f t="shared" si="268"/>
        <v>0</v>
      </c>
      <c r="AC780" s="437">
        <f t="shared" si="268"/>
        <v>0</v>
      </c>
      <c r="AD780" s="437">
        <f t="shared" si="268"/>
        <v>0</v>
      </c>
      <c r="AE780" s="437">
        <f t="shared" si="268"/>
        <v>0</v>
      </c>
      <c r="AF780" s="437">
        <f t="shared" si="268"/>
        <v>0</v>
      </c>
      <c r="AG780" s="437">
        <f t="shared" si="268"/>
        <v>0</v>
      </c>
      <c r="AH780" s="437">
        <f t="shared" si="268"/>
        <v>0</v>
      </c>
      <c r="AI780" s="437">
        <f t="shared" si="268"/>
        <v>0</v>
      </c>
      <c r="AJ780" s="437">
        <f t="shared" si="268"/>
        <v>0</v>
      </c>
      <c r="AK780" s="437">
        <f t="shared" si="268"/>
        <v>0</v>
      </c>
      <c r="AL780" s="437">
        <f t="shared" si="268"/>
        <v>0</v>
      </c>
      <c r="AM780" s="323"/>
    </row>
    <row r="781" spans="1:39" ht="15.75" outlineLevel="1">
      <c r="A781" s="567"/>
      <c r="B781" s="324"/>
      <c r="C781" s="325"/>
      <c r="D781" s="330"/>
      <c r="E781" s="330"/>
      <c r="F781" s="330"/>
      <c r="G781" s="330"/>
      <c r="H781" s="330"/>
      <c r="I781" s="330"/>
      <c r="J781" s="330"/>
      <c r="K781" s="330"/>
      <c r="L781" s="330"/>
      <c r="M781" s="330"/>
      <c r="N781" s="326"/>
      <c r="O781" s="330"/>
      <c r="P781" s="330"/>
      <c r="Q781" s="330"/>
      <c r="R781" s="330"/>
      <c r="S781" s="330"/>
      <c r="T781" s="330"/>
      <c r="U781" s="330"/>
      <c r="V781" s="330"/>
      <c r="W781" s="330"/>
      <c r="X781" s="330"/>
      <c r="Y781" s="438"/>
      <c r="Z781" s="439"/>
      <c r="AA781" s="439"/>
      <c r="AB781" s="439"/>
      <c r="AC781" s="439"/>
      <c r="AD781" s="439"/>
      <c r="AE781" s="439"/>
      <c r="AF781" s="439"/>
      <c r="AG781" s="439"/>
      <c r="AH781" s="439"/>
      <c r="AI781" s="439"/>
      <c r="AJ781" s="439"/>
      <c r="AK781" s="439"/>
      <c r="AL781" s="439"/>
      <c r="AM781" s="328"/>
    </row>
    <row r="782" spans="1:39" outlineLevel="1">
      <c r="A782" s="567">
        <v>3</v>
      </c>
      <c r="B782" s="454" t="s">
        <v>97</v>
      </c>
      <c r="C782" s="317" t="s">
        <v>25</v>
      </c>
      <c r="D782" s="321"/>
      <c r="E782" s="321"/>
      <c r="F782" s="321"/>
      <c r="G782" s="321"/>
      <c r="H782" s="321"/>
      <c r="I782" s="321"/>
      <c r="J782" s="321"/>
      <c r="K782" s="321"/>
      <c r="L782" s="321"/>
      <c r="M782" s="321"/>
      <c r="N782" s="317"/>
      <c r="O782" s="321"/>
      <c r="P782" s="321"/>
      <c r="Q782" s="321"/>
      <c r="R782" s="321"/>
      <c r="S782" s="321"/>
      <c r="T782" s="321"/>
      <c r="U782" s="321"/>
      <c r="V782" s="321"/>
      <c r="W782" s="321"/>
      <c r="X782" s="321"/>
      <c r="Y782" s="436"/>
      <c r="Z782" s="436"/>
      <c r="AA782" s="436"/>
      <c r="AB782" s="436"/>
      <c r="AC782" s="436"/>
      <c r="AD782" s="436"/>
      <c r="AE782" s="436"/>
      <c r="AF782" s="436"/>
      <c r="AG782" s="436"/>
      <c r="AH782" s="436"/>
      <c r="AI782" s="436"/>
      <c r="AJ782" s="436"/>
      <c r="AK782" s="436"/>
      <c r="AL782" s="436"/>
      <c r="AM782" s="322">
        <f>SUM(Y782:AL782)</f>
        <v>0</v>
      </c>
    </row>
    <row r="783" spans="1:39" outlineLevel="1">
      <c r="A783" s="567"/>
      <c r="B783" s="320" t="s">
        <v>345</v>
      </c>
      <c r="C783" s="317" t="s">
        <v>164</v>
      </c>
      <c r="D783" s="321"/>
      <c r="E783" s="321"/>
      <c r="F783" s="321"/>
      <c r="G783" s="321"/>
      <c r="H783" s="321"/>
      <c r="I783" s="321"/>
      <c r="J783" s="321"/>
      <c r="K783" s="321"/>
      <c r="L783" s="321"/>
      <c r="M783" s="321"/>
      <c r="N783" s="494"/>
      <c r="O783" s="321"/>
      <c r="P783" s="321"/>
      <c r="Q783" s="321"/>
      <c r="R783" s="321"/>
      <c r="S783" s="321"/>
      <c r="T783" s="321"/>
      <c r="U783" s="321"/>
      <c r="V783" s="321"/>
      <c r="W783" s="321"/>
      <c r="X783" s="321"/>
      <c r="Y783" s="437">
        <f t="shared" ref="Y783:AL783" si="269">Y782</f>
        <v>0</v>
      </c>
      <c r="Z783" s="437">
        <f t="shared" si="269"/>
        <v>0</v>
      </c>
      <c r="AA783" s="437">
        <f t="shared" si="269"/>
        <v>0</v>
      </c>
      <c r="AB783" s="437">
        <f t="shared" si="269"/>
        <v>0</v>
      </c>
      <c r="AC783" s="437">
        <f t="shared" si="269"/>
        <v>0</v>
      </c>
      <c r="AD783" s="437">
        <f t="shared" si="269"/>
        <v>0</v>
      </c>
      <c r="AE783" s="437">
        <f t="shared" si="269"/>
        <v>0</v>
      </c>
      <c r="AF783" s="437">
        <f t="shared" si="269"/>
        <v>0</v>
      </c>
      <c r="AG783" s="437">
        <f t="shared" si="269"/>
        <v>0</v>
      </c>
      <c r="AH783" s="437">
        <f t="shared" si="269"/>
        <v>0</v>
      </c>
      <c r="AI783" s="437">
        <f t="shared" si="269"/>
        <v>0</v>
      </c>
      <c r="AJ783" s="437">
        <f t="shared" si="269"/>
        <v>0</v>
      </c>
      <c r="AK783" s="437">
        <f t="shared" si="269"/>
        <v>0</v>
      </c>
      <c r="AL783" s="437">
        <f t="shared" si="269"/>
        <v>0</v>
      </c>
      <c r="AM783" s="323"/>
    </row>
    <row r="784" spans="1:39" outlineLevel="1">
      <c r="A784" s="567"/>
      <c r="B784" s="320"/>
      <c r="C784" s="331"/>
      <c r="D784" s="317"/>
      <c r="E784" s="317"/>
      <c r="F784" s="317"/>
      <c r="G784" s="317"/>
      <c r="H784" s="317"/>
      <c r="I784" s="317"/>
      <c r="J784" s="317"/>
      <c r="K784" s="317"/>
      <c r="L784" s="317"/>
      <c r="M784" s="317"/>
      <c r="N784" s="317"/>
      <c r="O784" s="317"/>
      <c r="P784" s="317"/>
      <c r="Q784" s="317"/>
      <c r="R784" s="317"/>
      <c r="S784" s="317"/>
      <c r="T784" s="317"/>
      <c r="U784" s="317"/>
      <c r="V784" s="317"/>
      <c r="W784" s="317"/>
      <c r="X784" s="317"/>
      <c r="Y784" s="438"/>
      <c r="Z784" s="438"/>
      <c r="AA784" s="438"/>
      <c r="AB784" s="438"/>
      <c r="AC784" s="438"/>
      <c r="AD784" s="438"/>
      <c r="AE784" s="438"/>
      <c r="AF784" s="438"/>
      <c r="AG784" s="438"/>
      <c r="AH784" s="438"/>
      <c r="AI784" s="438"/>
      <c r="AJ784" s="438"/>
      <c r="AK784" s="438"/>
      <c r="AL784" s="438"/>
      <c r="AM784" s="332"/>
    </row>
    <row r="785" spans="1:39" outlineLevel="1">
      <c r="A785" s="567">
        <v>4</v>
      </c>
      <c r="B785" s="454" t="s">
        <v>98</v>
      </c>
      <c r="C785" s="317" t="s">
        <v>25</v>
      </c>
      <c r="D785" s="321"/>
      <c r="E785" s="321"/>
      <c r="F785" s="321"/>
      <c r="G785" s="321"/>
      <c r="H785" s="321"/>
      <c r="I785" s="321"/>
      <c r="J785" s="321"/>
      <c r="K785" s="321"/>
      <c r="L785" s="321"/>
      <c r="M785" s="321"/>
      <c r="N785" s="317"/>
      <c r="O785" s="321"/>
      <c r="P785" s="321"/>
      <c r="Q785" s="321"/>
      <c r="R785" s="321"/>
      <c r="S785" s="321"/>
      <c r="T785" s="321"/>
      <c r="U785" s="321"/>
      <c r="V785" s="321"/>
      <c r="W785" s="321"/>
      <c r="X785" s="321"/>
      <c r="Y785" s="441"/>
      <c r="Z785" s="441"/>
      <c r="AA785" s="441"/>
      <c r="AB785" s="441"/>
      <c r="AC785" s="441"/>
      <c r="AD785" s="441"/>
      <c r="AE785" s="441"/>
      <c r="AF785" s="436"/>
      <c r="AG785" s="436"/>
      <c r="AH785" s="436"/>
      <c r="AI785" s="436"/>
      <c r="AJ785" s="436"/>
      <c r="AK785" s="436"/>
      <c r="AL785" s="436"/>
      <c r="AM785" s="322">
        <f>SUM(Y785:AL785)</f>
        <v>0</v>
      </c>
    </row>
    <row r="786" spans="1:39" outlineLevel="1">
      <c r="A786" s="567"/>
      <c r="B786" s="320" t="s">
        <v>345</v>
      </c>
      <c r="C786" s="317" t="s">
        <v>164</v>
      </c>
      <c r="D786" s="321"/>
      <c r="E786" s="321"/>
      <c r="F786" s="321"/>
      <c r="G786" s="321"/>
      <c r="H786" s="321"/>
      <c r="I786" s="321"/>
      <c r="J786" s="321"/>
      <c r="K786" s="321"/>
      <c r="L786" s="321"/>
      <c r="M786" s="321"/>
      <c r="N786" s="494"/>
      <c r="O786" s="321"/>
      <c r="P786" s="321"/>
      <c r="Q786" s="321"/>
      <c r="R786" s="321"/>
      <c r="S786" s="321"/>
      <c r="T786" s="321"/>
      <c r="U786" s="321"/>
      <c r="V786" s="321"/>
      <c r="W786" s="321"/>
      <c r="X786" s="321"/>
      <c r="Y786" s="437">
        <f t="shared" ref="Y786:AL786" si="270">Y785</f>
        <v>0</v>
      </c>
      <c r="Z786" s="437">
        <f t="shared" si="270"/>
        <v>0</v>
      </c>
      <c r="AA786" s="437">
        <f t="shared" si="270"/>
        <v>0</v>
      </c>
      <c r="AB786" s="437">
        <f t="shared" si="270"/>
        <v>0</v>
      </c>
      <c r="AC786" s="437">
        <f t="shared" si="270"/>
        <v>0</v>
      </c>
      <c r="AD786" s="437">
        <f t="shared" si="270"/>
        <v>0</v>
      </c>
      <c r="AE786" s="437">
        <f t="shared" si="270"/>
        <v>0</v>
      </c>
      <c r="AF786" s="437">
        <f t="shared" si="270"/>
        <v>0</v>
      </c>
      <c r="AG786" s="437">
        <f t="shared" si="270"/>
        <v>0</v>
      </c>
      <c r="AH786" s="437">
        <f t="shared" si="270"/>
        <v>0</v>
      </c>
      <c r="AI786" s="437">
        <f t="shared" si="270"/>
        <v>0</v>
      </c>
      <c r="AJ786" s="437">
        <f t="shared" si="270"/>
        <v>0</v>
      </c>
      <c r="AK786" s="437">
        <f t="shared" si="270"/>
        <v>0</v>
      </c>
      <c r="AL786" s="437">
        <f t="shared" si="270"/>
        <v>0</v>
      </c>
      <c r="AM786" s="323"/>
    </row>
    <row r="787" spans="1:39" outlineLevel="1">
      <c r="A787" s="567"/>
      <c r="B787" s="320"/>
      <c r="C787" s="331"/>
      <c r="D787" s="330"/>
      <c r="E787" s="330"/>
      <c r="F787" s="330"/>
      <c r="G787" s="330"/>
      <c r="H787" s="330"/>
      <c r="I787" s="330"/>
      <c r="J787" s="330"/>
      <c r="K787" s="330"/>
      <c r="L787" s="330"/>
      <c r="M787" s="330"/>
      <c r="N787" s="317"/>
      <c r="O787" s="330"/>
      <c r="P787" s="330"/>
      <c r="Q787" s="330"/>
      <c r="R787" s="330"/>
      <c r="S787" s="330"/>
      <c r="T787" s="330"/>
      <c r="U787" s="330"/>
      <c r="V787" s="330"/>
      <c r="W787" s="330"/>
      <c r="X787" s="330"/>
      <c r="Y787" s="438"/>
      <c r="Z787" s="438"/>
      <c r="AA787" s="438"/>
      <c r="AB787" s="438"/>
      <c r="AC787" s="438"/>
      <c r="AD787" s="438"/>
      <c r="AE787" s="438"/>
      <c r="AF787" s="438"/>
      <c r="AG787" s="438"/>
      <c r="AH787" s="438"/>
      <c r="AI787" s="438"/>
      <c r="AJ787" s="438"/>
      <c r="AK787" s="438"/>
      <c r="AL787" s="438"/>
      <c r="AM787" s="332"/>
    </row>
    <row r="788" spans="1:39" ht="15.75" customHeight="1" outlineLevel="1">
      <c r="A788" s="567">
        <v>5</v>
      </c>
      <c r="B788" s="454" t="s">
        <v>99</v>
      </c>
      <c r="C788" s="317" t="s">
        <v>25</v>
      </c>
      <c r="D788" s="321"/>
      <c r="E788" s="321"/>
      <c r="F788" s="321"/>
      <c r="G788" s="321"/>
      <c r="H788" s="321"/>
      <c r="I788" s="321"/>
      <c r="J788" s="321"/>
      <c r="K788" s="321"/>
      <c r="L788" s="321"/>
      <c r="M788" s="321"/>
      <c r="N788" s="317"/>
      <c r="O788" s="321"/>
      <c r="P788" s="321"/>
      <c r="Q788" s="321"/>
      <c r="R788" s="321"/>
      <c r="S788" s="321"/>
      <c r="T788" s="321"/>
      <c r="U788" s="321"/>
      <c r="V788" s="321"/>
      <c r="W788" s="321"/>
      <c r="X788" s="321"/>
      <c r="Y788" s="441"/>
      <c r="Z788" s="441"/>
      <c r="AA788" s="441"/>
      <c r="AB788" s="441"/>
      <c r="AC788" s="441"/>
      <c r="AD788" s="441"/>
      <c r="AE788" s="441"/>
      <c r="AF788" s="436"/>
      <c r="AG788" s="436"/>
      <c r="AH788" s="436"/>
      <c r="AI788" s="436"/>
      <c r="AJ788" s="436"/>
      <c r="AK788" s="436"/>
      <c r="AL788" s="436"/>
      <c r="AM788" s="322">
        <f>SUM(Y788:AL788)</f>
        <v>0</v>
      </c>
    </row>
    <row r="789" spans="1:39" ht="20.25" customHeight="1" outlineLevel="1">
      <c r="A789" s="567"/>
      <c r="B789" s="320" t="s">
        <v>345</v>
      </c>
      <c r="C789" s="317" t="s">
        <v>164</v>
      </c>
      <c r="D789" s="321"/>
      <c r="E789" s="321"/>
      <c r="F789" s="321"/>
      <c r="G789" s="321"/>
      <c r="H789" s="321"/>
      <c r="I789" s="321"/>
      <c r="J789" s="321"/>
      <c r="K789" s="321"/>
      <c r="L789" s="321"/>
      <c r="M789" s="321"/>
      <c r="N789" s="494"/>
      <c r="O789" s="321"/>
      <c r="P789" s="321"/>
      <c r="Q789" s="321"/>
      <c r="R789" s="321"/>
      <c r="S789" s="321"/>
      <c r="T789" s="321"/>
      <c r="U789" s="321"/>
      <c r="V789" s="321"/>
      <c r="W789" s="321"/>
      <c r="X789" s="321"/>
      <c r="Y789" s="437">
        <f t="shared" ref="Y789:AL789" si="271">Y788</f>
        <v>0</v>
      </c>
      <c r="Z789" s="437">
        <f t="shared" si="271"/>
        <v>0</v>
      </c>
      <c r="AA789" s="437">
        <f t="shared" si="271"/>
        <v>0</v>
      </c>
      <c r="AB789" s="437">
        <f t="shared" si="271"/>
        <v>0</v>
      </c>
      <c r="AC789" s="437">
        <f t="shared" si="271"/>
        <v>0</v>
      </c>
      <c r="AD789" s="437">
        <f t="shared" si="271"/>
        <v>0</v>
      </c>
      <c r="AE789" s="437">
        <f t="shared" si="271"/>
        <v>0</v>
      </c>
      <c r="AF789" s="437">
        <f t="shared" si="271"/>
        <v>0</v>
      </c>
      <c r="AG789" s="437">
        <f t="shared" si="271"/>
        <v>0</v>
      </c>
      <c r="AH789" s="437">
        <f t="shared" si="271"/>
        <v>0</v>
      </c>
      <c r="AI789" s="437">
        <f t="shared" si="271"/>
        <v>0</v>
      </c>
      <c r="AJ789" s="437">
        <f t="shared" si="271"/>
        <v>0</v>
      </c>
      <c r="AK789" s="437">
        <f t="shared" si="271"/>
        <v>0</v>
      </c>
      <c r="AL789" s="437">
        <f t="shared" si="271"/>
        <v>0</v>
      </c>
      <c r="AM789" s="323"/>
    </row>
    <row r="790" spans="1:39" outlineLevel="1">
      <c r="A790" s="567"/>
      <c r="B790" s="320"/>
      <c r="C790" s="317"/>
      <c r="D790" s="317"/>
      <c r="E790" s="317"/>
      <c r="F790" s="317"/>
      <c r="G790" s="317"/>
      <c r="H790" s="317"/>
      <c r="I790" s="317"/>
      <c r="J790" s="317"/>
      <c r="K790" s="317"/>
      <c r="L790" s="317"/>
      <c r="M790" s="317"/>
      <c r="N790" s="317"/>
      <c r="O790" s="317"/>
      <c r="P790" s="317"/>
      <c r="Q790" s="317"/>
      <c r="R790" s="317"/>
      <c r="S790" s="317"/>
      <c r="T790" s="317"/>
      <c r="U790" s="317"/>
      <c r="V790" s="317"/>
      <c r="W790" s="317"/>
      <c r="X790" s="317"/>
      <c r="Y790" s="448"/>
      <c r="Z790" s="449"/>
      <c r="AA790" s="449"/>
      <c r="AB790" s="449"/>
      <c r="AC790" s="449"/>
      <c r="AD790" s="449"/>
      <c r="AE790" s="449"/>
      <c r="AF790" s="449"/>
      <c r="AG790" s="449"/>
      <c r="AH790" s="449"/>
      <c r="AI790" s="449"/>
      <c r="AJ790" s="449"/>
      <c r="AK790" s="449"/>
      <c r="AL790" s="449"/>
      <c r="AM790" s="323"/>
    </row>
    <row r="791" spans="1:39" ht="15.75" outlineLevel="1">
      <c r="A791" s="567"/>
      <c r="B791" s="345" t="s">
        <v>511</v>
      </c>
      <c r="C791" s="315"/>
      <c r="D791" s="315"/>
      <c r="E791" s="315"/>
      <c r="F791" s="315"/>
      <c r="G791" s="315"/>
      <c r="H791" s="315"/>
      <c r="I791" s="315"/>
      <c r="J791" s="315"/>
      <c r="K791" s="315"/>
      <c r="L791" s="315"/>
      <c r="M791" s="315"/>
      <c r="N791" s="316"/>
      <c r="O791" s="315"/>
      <c r="P791" s="315"/>
      <c r="Q791" s="315"/>
      <c r="R791" s="315"/>
      <c r="S791" s="315"/>
      <c r="T791" s="315"/>
      <c r="U791" s="315"/>
      <c r="V791" s="315"/>
      <c r="W791" s="315"/>
      <c r="X791" s="315"/>
      <c r="Y791" s="440"/>
      <c r="Z791" s="440"/>
      <c r="AA791" s="440"/>
      <c r="AB791" s="440"/>
      <c r="AC791" s="440"/>
      <c r="AD791" s="440"/>
      <c r="AE791" s="440"/>
      <c r="AF791" s="440"/>
      <c r="AG791" s="440"/>
      <c r="AH791" s="440"/>
      <c r="AI791" s="440"/>
      <c r="AJ791" s="440"/>
      <c r="AK791" s="440"/>
      <c r="AL791" s="440"/>
      <c r="AM791" s="318"/>
    </row>
    <row r="792" spans="1:39" outlineLevel="1">
      <c r="A792" s="567">
        <v>6</v>
      </c>
      <c r="B792" s="454" t="s">
        <v>100</v>
      </c>
      <c r="C792" s="317" t="s">
        <v>25</v>
      </c>
      <c r="D792" s="321"/>
      <c r="E792" s="321"/>
      <c r="F792" s="321"/>
      <c r="G792" s="321"/>
      <c r="H792" s="321"/>
      <c r="I792" s="321"/>
      <c r="J792" s="321"/>
      <c r="K792" s="321"/>
      <c r="L792" s="321"/>
      <c r="M792" s="321"/>
      <c r="N792" s="321">
        <v>12</v>
      </c>
      <c r="O792" s="321"/>
      <c r="P792" s="321"/>
      <c r="Q792" s="321"/>
      <c r="R792" s="321"/>
      <c r="S792" s="321"/>
      <c r="T792" s="321"/>
      <c r="U792" s="321"/>
      <c r="V792" s="321"/>
      <c r="W792" s="321"/>
      <c r="X792" s="321"/>
      <c r="Y792" s="441"/>
      <c r="Z792" s="441"/>
      <c r="AA792" s="441"/>
      <c r="AB792" s="441"/>
      <c r="AC792" s="441"/>
      <c r="AD792" s="441"/>
      <c r="AE792" s="441"/>
      <c r="AF792" s="441"/>
      <c r="AG792" s="441"/>
      <c r="AH792" s="441"/>
      <c r="AI792" s="441"/>
      <c r="AJ792" s="441"/>
      <c r="AK792" s="441"/>
      <c r="AL792" s="441"/>
      <c r="AM792" s="322">
        <f>SUM(Y792:AL792)</f>
        <v>0</v>
      </c>
    </row>
    <row r="793" spans="1:39" outlineLevel="1">
      <c r="A793" s="567"/>
      <c r="B793" s="320" t="s">
        <v>345</v>
      </c>
      <c r="C793" s="317" t="s">
        <v>164</v>
      </c>
      <c r="D793" s="321"/>
      <c r="E793" s="321"/>
      <c r="F793" s="321"/>
      <c r="G793" s="321"/>
      <c r="H793" s="321"/>
      <c r="I793" s="321"/>
      <c r="J793" s="321"/>
      <c r="K793" s="321"/>
      <c r="L793" s="321"/>
      <c r="M793" s="321"/>
      <c r="N793" s="321">
        <f>N792</f>
        <v>12</v>
      </c>
      <c r="O793" s="321"/>
      <c r="P793" s="321"/>
      <c r="Q793" s="321"/>
      <c r="R793" s="321"/>
      <c r="S793" s="321"/>
      <c r="T793" s="321"/>
      <c r="U793" s="321"/>
      <c r="V793" s="321"/>
      <c r="W793" s="321"/>
      <c r="X793" s="321"/>
      <c r="Y793" s="437">
        <f t="shared" ref="Y793:AL793" si="272">Y792</f>
        <v>0</v>
      </c>
      <c r="Z793" s="437">
        <f t="shared" si="272"/>
        <v>0</v>
      </c>
      <c r="AA793" s="437">
        <f t="shared" si="272"/>
        <v>0</v>
      </c>
      <c r="AB793" s="437">
        <f t="shared" si="272"/>
        <v>0</v>
      </c>
      <c r="AC793" s="437">
        <f t="shared" si="272"/>
        <v>0</v>
      </c>
      <c r="AD793" s="437">
        <f t="shared" si="272"/>
        <v>0</v>
      </c>
      <c r="AE793" s="437">
        <f t="shared" si="272"/>
        <v>0</v>
      </c>
      <c r="AF793" s="437">
        <f t="shared" si="272"/>
        <v>0</v>
      </c>
      <c r="AG793" s="437">
        <f t="shared" si="272"/>
        <v>0</v>
      </c>
      <c r="AH793" s="437">
        <f t="shared" si="272"/>
        <v>0</v>
      </c>
      <c r="AI793" s="437">
        <f t="shared" si="272"/>
        <v>0</v>
      </c>
      <c r="AJ793" s="437">
        <f t="shared" si="272"/>
        <v>0</v>
      </c>
      <c r="AK793" s="437">
        <f t="shared" si="272"/>
        <v>0</v>
      </c>
      <c r="AL793" s="437">
        <f t="shared" si="272"/>
        <v>0</v>
      </c>
      <c r="AM793" s="337"/>
    </row>
    <row r="794" spans="1:39" outlineLevel="1">
      <c r="A794" s="567"/>
      <c r="B794" s="336"/>
      <c r="C794" s="338"/>
      <c r="D794" s="317"/>
      <c r="E794" s="317"/>
      <c r="F794" s="317"/>
      <c r="G794" s="317"/>
      <c r="H794" s="317"/>
      <c r="I794" s="317"/>
      <c r="J794" s="317"/>
      <c r="K794" s="317"/>
      <c r="L794" s="317"/>
      <c r="M794" s="317"/>
      <c r="N794" s="317"/>
      <c r="O794" s="317"/>
      <c r="P794" s="317"/>
      <c r="Q794" s="317"/>
      <c r="R794" s="317"/>
      <c r="S794" s="317"/>
      <c r="T794" s="317"/>
      <c r="U794" s="317"/>
      <c r="V794" s="317"/>
      <c r="W794" s="317"/>
      <c r="X794" s="317"/>
      <c r="Y794" s="442"/>
      <c r="Z794" s="442"/>
      <c r="AA794" s="442"/>
      <c r="AB794" s="442"/>
      <c r="AC794" s="442"/>
      <c r="AD794" s="442"/>
      <c r="AE794" s="442"/>
      <c r="AF794" s="442"/>
      <c r="AG794" s="442"/>
      <c r="AH794" s="442"/>
      <c r="AI794" s="442"/>
      <c r="AJ794" s="442"/>
      <c r="AK794" s="442"/>
      <c r="AL794" s="442"/>
      <c r="AM794" s="339"/>
    </row>
    <row r="795" spans="1:39" ht="30" outlineLevel="1">
      <c r="A795" s="567">
        <v>7</v>
      </c>
      <c r="B795" s="454" t="s">
        <v>101</v>
      </c>
      <c r="C795" s="317" t="s">
        <v>25</v>
      </c>
      <c r="D795" s="321"/>
      <c r="E795" s="321"/>
      <c r="F795" s="321"/>
      <c r="G795" s="321"/>
      <c r="H795" s="321"/>
      <c r="I795" s="321"/>
      <c r="J795" s="321"/>
      <c r="K795" s="321"/>
      <c r="L795" s="321"/>
      <c r="M795" s="321"/>
      <c r="N795" s="321">
        <v>12</v>
      </c>
      <c r="O795" s="321"/>
      <c r="P795" s="321"/>
      <c r="Q795" s="321"/>
      <c r="R795" s="321"/>
      <c r="S795" s="321"/>
      <c r="T795" s="321"/>
      <c r="U795" s="321"/>
      <c r="V795" s="321"/>
      <c r="W795" s="321"/>
      <c r="X795" s="321"/>
      <c r="Y795" s="441"/>
      <c r="Z795" s="441"/>
      <c r="AA795" s="441"/>
      <c r="AB795" s="441"/>
      <c r="AC795" s="441"/>
      <c r="AD795" s="441"/>
      <c r="AE795" s="441"/>
      <c r="AF795" s="441"/>
      <c r="AG795" s="441"/>
      <c r="AH795" s="441"/>
      <c r="AI795" s="441"/>
      <c r="AJ795" s="441"/>
      <c r="AK795" s="441"/>
      <c r="AL795" s="441"/>
      <c r="AM795" s="322">
        <f>SUM(Y795:AL795)</f>
        <v>0</v>
      </c>
    </row>
    <row r="796" spans="1:39" outlineLevel="1">
      <c r="A796" s="567"/>
      <c r="B796" s="320" t="s">
        <v>345</v>
      </c>
      <c r="C796" s="317" t="s">
        <v>164</v>
      </c>
      <c r="D796" s="321"/>
      <c r="E796" s="321"/>
      <c r="F796" s="321"/>
      <c r="G796" s="321"/>
      <c r="H796" s="321"/>
      <c r="I796" s="321"/>
      <c r="J796" s="321"/>
      <c r="K796" s="321"/>
      <c r="L796" s="321"/>
      <c r="M796" s="321"/>
      <c r="N796" s="321">
        <f>N795</f>
        <v>12</v>
      </c>
      <c r="O796" s="321"/>
      <c r="P796" s="321"/>
      <c r="Q796" s="321"/>
      <c r="R796" s="321"/>
      <c r="S796" s="321"/>
      <c r="T796" s="321"/>
      <c r="U796" s="321"/>
      <c r="V796" s="321"/>
      <c r="W796" s="321"/>
      <c r="X796" s="321"/>
      <c r="Y796" s="437">
        <f t="shared" ref="Y796:AL796" si="273">Y795</f>
        <v>0</v>
      </c>
      <c r="Z796" s="437">
        <f t="shared" si="273"/>
        <v>0</v>
      </c>
      <c r="AA796" s="437">
        <f t="shared" si="273"/>
        <v>0</v>
      </c>
      <c r="AB796" s="437">
        <f t="shared" si="273"/>
        <v>0</v>
      </c>
      <c r="AC796" s="437">
        <f t="shared" si="273"/>
        <v>0</v>
      </c>
      <c r="AD796" s="437">
        <f t="shared" si="273"/>
        <v>0</v>
      </c>
      <c r="AE796" s="437">
        <f t="shared" si="273"/>
        <v>0</v>
      </c>
      <c r="AF796" s="437">
        <f t="shared" si="273"/>
        <v>0</v>
      </c>
      <c r="AG796" s="437">
        <f t="shared" si="273"/>
        <v>0</v>
      </c>
      <c r="AH796" s="437">
        <f t="shared" si="273"/>
        <v>0</v>
      </c>
      <c r="AI796" s="437">
        <f t="shared" si="273"/>
        <v>0</v>
      </c>
      <c r="AJ796" s="437">
        <f t="shared" si="273"/>
        <v>0</v>
      </c>
      <c r="AK796" s="437">
        <f t="shared" si="273"/>
        <v>0</v>
      </c>
      <c r="AL796" s="437">
        <f t="shared" si="273"/>
        <v>0</v>
      </c>
      <c r="AM796" s="337"/>
    </row>
    <row r="797" spans="1:39" outlineLevel="1">
      <c r="A797" s="567"/>
      <c r="B797" s="340"/>
      <c r="C797" s="338"/>
      <c r="D797" s="317"/>
      <c r="E797" s="317"/>
      <c r="F797" s="317"/>
      <c r="G797" s="317"/>
      <c r="H797" s="317"/>
      <c r="I797" s="317"/>
      <c r="J797" s="317"/>
      <c r="K797" s="317"/>
      <c r="L797" s="317"/>
      <c r="M797" s="317"/>
      <c r="N797" s="317"/>
      <c r="O797" s="317"/>
      <c r="P797" s="317"/>
      <c r="Q797" s="317"/>
      <c r="R797" s="317"/>
      <c r="S797" s="317"/>
      <c r="T797" s="317"/>
      <c r="U797" s="317"/>
      <c r="V797" s="317"/>
      <c r="W797" s="317"/>
      <c r="X797" s="317"/>
      <c r="Y797" s="442"/>
      <c r="Z797" s="443"/>
      <c r="AA797" s="442"/>
      <c r="AB797" s="442"/>
      <c r="AC797" s="442"/>
      <c r="AD797" s="442"/>
      <c r="AE797" s="442"/>
      <c r="AF797" s="442"/>
      <c r="AG797" s="442"/>
      <c r="AH797" s="442"/>
      <c r="AI797" s="442"/>
      <c r="AJ797" s="442"/>
      <c r="AK797" s="442"/>
      <c r="AL797" s="442"/>
      <c r="AM797" s="339"/>
    </row>
    <row r="798" spans="1:39" ht="30" outlineLevel="1">
      <c r="A798" s="567">
        <v>8</v>
      </c>
      <c r="B798" s="454" t="s">
        <v>102</v>
      </c>
      <c r="C798" s="317" t="s">
        <v>25</v>
      </c>
      <c r="D798" s="321"/>
      <c r="E798" s="321"/>
      <c r="F798" s="321"/>
      <c r="G798" s="321"/>
      <c r="H798" s="321"/>
      <c r="I798" s="321"/>
      <c r="J798" s="321"/>
      <c r="K798" s="321"/>
      <c r="L798" s="321"/>
      <c r="M798" s="321"/>
      <c r="N798" s="321">
        <v>12</v>
      </c>
      <c r="O798" s="321"/>
      <c r="P798" s="321"/>
      <c r="Q798" s="321"/>
      <c r="R798" s="321"/>
      <c r="S798" s="321"/>
      <c r="T798" s="321"/>
      <c r="U798" s="321"/>
      <c r="V798" s="321"/>
      <c r="W798" s="321"/>
      <c r="X798" s="321"/>
      <c r="Y798" s="441"/>
      <c r="Z798" s="441"/>
      <c r="AA798" s="441"/>
      <c r="AB798" s="441"/>
      <c r="AC798" s="441"/>
      <c r="AD798" s="441"/>
      <c r="AE798" s="441"/>
      <c r="AF798" s="441"/>
      <c r="AG798" s="441"/>
      <c r="AH798" s="441"/>
      <c r="AI798" s="441"/>
      <c r="AJ798" s="441"/>
      <c r="AK798" s="441"/>
      <c r="AL798" s="441"/>
      <c r="AM798" s="322">
        <f>SUM(Y798:AL798)</f>
        <v>0</v>
      </c>
    </row>
    <row r="799" spans="1:39" outlineLevel="1">
      <c r="A799" s="567"/>
      <c r="B799" s="320" t="s">
        <v>345</v>
      </c>
      <c r="C799" s="317" t="s">
        <v>164</v>
      </c>
      <c r="D799" s="321"/>
      <c r="E799" s="321"/>
      <c r="F799" s="321"/>
      <c r="G799" s="321"/>
      <c r="H799" s="321"/>
      <c r="I799" s="321"/>
      <c r="J799" s="321"/>
      <c r="K799" s="321"/>
      <c r="L799" s="321"/>
      <c r="M799" s="321"/>
      <c r="N799" s="321">
        <f>N798</f>
        <v>12</v>
      </c>
      <c r="O799" s="321"/>
      <c r="P799" s="321"/>
      <c r="Q799" s="321"/>
      <c r="R799" s="321"/>
      <c r="S799" s="321"/>
      <c r="T799" s="321"/>
      <c r="U799" s="321"/>
      <c r="V799" s="321"/>
      <c r="W799" s="321"/>
      <c r="X799" s="321"/>
      <c r="Y799" s="437">
        <f t="shared" ref="Y799:AL799" si="274">Y798</f>
        <v>0</v>
      </c>
      <c r="Z799" s="437">
        <f t="shared" si="274"/>
        <v>0</v>
      </c>
      <c r="AA799" s="437">
        <f t="shared" si="274"/>
        <v>0</v>
      </c>
      <c r="AB799" s="437">
        <f t="shared" si="274"/>
        <v>0</v>
      </c>
      <c r="AC799" s="437">
        <f t="shared" si="274"/>
        <v>0</v>
      </c>
      <c r="AD799" s="437">
        <f t="shared" si="274"/>
        <v>0</v>
      </c>
      <c r="AE799" s="437">
        <f t="shared" si="274"/>
        <v>0</v>
      </c>
      <c r="AF799" s="437">
        <f t="shared" si="274"/>
        <v>0</v>
      </c>
      <c r="AG799" s="437">
        <f t="shared" si="274"/>
        <v>0</v>
      </c>
      <c r="AH799" s="437">
        <f t="shared" si="274"/>
        <v>0</v>
      </c>
      <c r="AI799" s="437">
        <f t="shared" si="274"/>
        <v>0</v>
      </c>
      <c r="AJ799" s="437">
        <f t="shared" si="274"/>
        <v>0</v>
      </c>
      <c r="AK799" s="437">
        <f t="shared" si="274"/>
        <v>0</v>
      </c>
      <c r="AL799" s="437">
        <f t="shared" si="274"/>
        <v>0</v>
      </c>
      <c r="AM799" s="337"/>
    </row>
    <row r="800" spans="1:39" outlineLevel="1">
      <c r="A800" s="567"/>
      <c r="B800" s="340"/>
      <c r="C800" s="338"/>
      <c r="D800" s="342"/>
      <c r="E800" s="342"/>
      <c r="F800" s="342"/>
      <c r="G800" s="342"/>
      <c r="H800" s="342"/>
      <c r="I800" s="342"/>
      <c r="J800" s="342"/>
      <c r="K800" s="342"/>
      <c r="L800" s="342"/>
      <c r="M800" s="342"/>
      <c r="N800" s="317"/>
      <c r="O800" s="342"/>
      <c r="P800" s="342"/>
      <c r="Q800" s="342"/>
      <c r="R800" s="342"/>
      <c r="S800" s="342"/>
      <c r="T800" s="342"/>
      <c r="U800" s="342"/>
      <c r="V800" s="342"/>
      <c r="W800" s="342"/>
      <c r="X800" s="342"/>
      <c r="Y800" s="442"/>
      <c r="Z800" s="443"/>
      <c r="AA800" s="442"/>
      <c r="AB800" s="442"/>
      <c r="AC800" s="442"/>
      <c r="AD800" s="442"/>
      <c r="AE800" s="442"/>
      <c r="AF800" s="442"/>
      <c r="AG800" s="442"/>
      <c r="AH800" s="442"/>
      <c r="AI800" s="442"/>
      <c r="AJ800" s="442"/>
      <c r="AK800" s="442"/>
      <c r="AL800" s="442"/>
      <c r="AM800" s="339"/>
    </row>
    <row r="801" spans="1:39" ht="30" outlineLevel="1">
      <c r="A801" s="567">
        <v>9</v>
      </c>
      <c r="B801" s="454" t="s">
        <v>103</v>
      </c>
      <c r="C801" s="317" t="s">
        <v>25</v>
      </c>
      <c r="D801" s="321"/>
      <c r="E801" s="321"/>
      <c r="F801" s="321"/>
      <c r="G801" s="321"/>
      <c r="H801" s="321"/>
      <c r="I801" s="321"/>
      <c r="J801" s="321"/>
      <c r="K801" s="321"/>
      <c r="L801" s="321"/>
      <c r="M801" s="321"/>
      <c r="N801" s="321">
        <v>12</v>
      </c>
      <c r="O801" s="321"/>
      <c r="P801" s="321"/>
      <c r="Q801" s="321"/>
      <c r="R801" s="321"/>
      <c r="S801" s="321"/>
      <c r="T801" s="321"/>
      <c r="U801" s="321"/>
      <c r="V801" s="321"/>
      <c r="W801" s="321"/>
      <c r="X801" s="321"/>
      <c r="Y801" s="441"/>
      <c r="Z801" s="441"/>
      <c r="AA801" s="441"/>
      <c r="AB801" s="441"/>
      <c r="AC801" s="441"/>
      <c r="AD801" s="441"/>
      <c r="AE801" s="441"/>
      <c r="AF801" s="441"/>
      <c r="AG801" s="441"/>
      <c r="AH801" s="441"/>
      <c r="AI801" s="441"/>
      <c r="AJ801" s="441"/>
      <c r="AK801" s="441"/>
      <c r="AL801" s="441"/>
      <c r="AM801" s="322">
        <f>SUM(Y801:AL801)</f>
        <v>0</v>
      </c>
    </row>
    <row r="802" spans="1:39" outlineLevel="1">
      <c r="A802" s="567"/>
      <c r="B802" s="320" t="s">
        <v>345</v>
      </c>
      <c r="C802" s="317" t="s">
        <v>164</v>
      </c>
      <c r="D802" s="321"/>
      <c r="E802" s="321"/>
      <c r="F802" s="321"/>
      <c r="G802" s="321"/>
      <c r="H802" s="321"/>
      <c r="I802" s="321"/>
      <c r="J802" s="321"/>
      <c r="K802" s="321"/>
      <c r="L802" s="321"/>
      <c r="M802" s="321"/>
      <c r="N802" s="321">
        <f>N801</f>
        <v>12</v>
      </c>
      <c r="O802" s="321"/>
      <c r="P802" s="321"/>
      <c r="Q802" s="321"/>
      <c r="R802" s="321"/>
      <c r="S802" s="321"/>
      <c r="T802" s="321"/>
      <c r="U802" s="321"/>
      <c r="V802" s="321"/>
      <c r="W802" s="321"/>
      <c r="X802" s="321"/>
      <c r="Y802" s="437">
        <f t="shared" ref="Y802:AL802" si="275">Y801</f>
        <v>0</v>
      </c>
      <c r="Z802" s="437">
        <f t="shared" si="275"/>
        <v>0</v>
      </c>
      <c r="AA802" s="437">
        <f t="shared" si="275"/>
        <v>0</v>
      </c>
      <c r="AB802" s="437">
        <f t="shared" si="275"/>
        <v>0</v>
      </c>
      <c r="AC802" s="437">
        <f t="shared" si="275"/>
        <v>0</v>
      </c>
      <c r="AD802" s="437">
        <f t="shared" si="275"/>
        <v>0</v>
      </c>
      <c r="AE802" s="437">
        <f t="shared" si="275"/>
        <v>0</v>
      </c>
      <c r="AF802" s="437">
        <f t="shared" si="275"/>
        <v>0</v>
      </c>
      <c r="AG802" s="437">
        <f t="shared" si="275"/>
        <v>0</v>
      </c>
      <c r="AH802" s="437">
        <f t="shared" si="275"/>
        <v>0</v>
      </c>
      <c r="AI802" s="437">
        <f t="shared" si="275"/>
        <v>0</v>
      </c>
      <c r="AJ802" s="437">
        <f t="shared" si="275"/>
        <v>0</v>
      </c>
      <c r="AK802" s="437">
        <f t="shared" si="275"/>
        <v>0</v>
      </c>
      <c r="AL802" s="437">
        <f t="shared" si="275"/>
        <v>0</v>
      </c>
      <c r="AM802" s="337"/>
    </row>
    <row r="803" spans="1:39" outlineLevel="1">
      <c r="A803" s="567"/>
      <c r="B803" s="340"/>
      <c r="C803" s="338"/>
      <c r="D803" s="342"/>
      <c r="E803" s="342"/>
      <c r="F803" s="342"/>
      <c r="G803" s="342"/>
      <c r="H803" s="342"/>
      <c r="I803" s="342"/>
      <c r="J803" s="342"/>
      <c r="K803" s="342"/>
      <c r="L803" s="342"/>
      <c r="M803" s="342"/>
      <c r="N803" s="317"/>
      <c r="O803" s="342"/>
      <c r="P803" s="342"/>
      <c r="Q803" s="342"/>
      <c r="R803" s="342"/>
      <c r="S803" s="342"/>
      <c r="T803" s="342"/>
      <c r="U803" s="342"/>
      <c r="V803" s="342"/>
      <c r="W803" s="342"/>
      <c r="X803" s="342"/>
      <c r="Y803" s="442"/>
      <c r="Z803" s="442"/>
      <c r="AA803" s="442"/>
      <c r="AB803" s="442"/>
      <c r="AC803" s="442"/>
      <c r="AD803" s="442"/>
      <c r="AE803" s="442"/>
      <c r="AF803" s="442"/>
      <c r="AG803" s="442"/>
      <c r="AH803" s="442"/>
      <c r="AI803" s="442"/>
      <c r="AJ803" s="442"/>
      <c r="AK803" s="442"/>
      <c r="AL803" s="442"/>
      <c r="AM803" s="339"/>
    </row>
    <row r="804" spans="1:39" ht="30" outlineLevel="1">
      <c r="A804" s="567">
        <v>10</v>
      </c>
      <c r="B804" s="454" t="s">
        <v>104</v>
      </c>
      <c r="C804" s="317" t="s">
        <v>25</v>
      </c>
      <c r="D804" s="321"/>
      <c r="E804" s="321"/>
      <c r="F804" s="321"/>
      <c r="G804" s="321"/>
      <c r="H804" s="321"/>
      <c r="I804" s="321"/>
      <c r="J804" s="321"/>
      <c r="K804" s="321"/>
      <c r="L804" s="321"/>
      <c r="M804" s="321"/>
      <c r="N804" s="321">
        <v>3</v>
      </c>
      <c r="O804" s="321"/>
      <c r="P804" s="321"/>
      <c r="Q804" s="321"/>
      <c r="R804" s="321"/>
      <c r="S804" s="321"/>
      <c r="T804" s="321"/>
      <c r="U804" s="321"/>
      <c r="V804" s="321"/>
      <c r="W804" s="321"/>
      <c r="X804" s="321"/>
      <c r="Y804" s="441"/>
      <c r="Z804" s="441"/>
      <c r="AA804" s="441"/>
      <c r="AB804" s="441"/>
      <c r="AC804" s="441"/>
      <c r="AD804" s="441"/>
      <c r="AE804" s="441"/>
      <c r="AF804" s="441"/>
      <c r="AG804" s="441"/>
      <c r="AH804" s="441"/>
      <c r="AI804" s="441"/>
      <c r="AJ804" s="441"/>
      <c r="AK804" s="441"/>
      <c r="AL804" s="441"/>
      <c r="AM804" s="322">
        <f>SUM(Y804:AL804)</f>
        <v>0</v>
      </c>
    </row>
    <row r="805" spans="1:39" outlineLevel="1">
      <c r="A805" s="567"/>
      <c r="B805" s="320" t="s">
        <v>345</v>
      </c>
      <c r="C805" s="317" t="s">
        <v>164</v>
      </c>
      <c r="D805" s="321"/>
      <c r="E805" s="321"/>
      <c r="F805" s="321"/>
      <c r="G805" s="321"/>
      <c r="H805" s="321"/>
      <c r="I805" s="321"/>
      <c r="J805" s="321"/>
      <c r="K805" s="321"/>
      <c r="L805" s="321"/>
      <c r="M805" s="321"/>
      <c r="N805" s="321">
        <f>N804</f>
        <v>3</v>
      </c>
      <c r="O805" s="321"/>
      <c r="P805" s="321"/>
      <c r="Q805" s="321"/>
      <c r="R805" s="321"/>
      <c r="S805" s="321"/>
      <c r="T805" s="321"/>
      <c r="U805" s="321"/>
      <c r="V805" s="321"/>
      <c r="W805" s="321"/>
      <c r="X805" s="321"/>
      <c r="Y805" s="437">
        <f t="shared" ref="Y805:AL805" si="276">Y804</f>
        <v>0</v>
      </c>
      <c r="Z805" s="437">
        <f t="shared" si="276"/>
        <v>0</v>
      </c>
      <c r="AA805" s="437">
        <f t="shared" si="276"/>
        <v>0</v>
      </c>
      <c r="AB805" s="437">
        <f t="shared" si="276"/>
        <v>0</v>
      </c>
      <c r="AC805" s="437">
        <f t="shared" si="276"/>
        <v>0</v>
      </c>
      <c r="AD805" s="437">
        <f t="shared" si="276"/>
        <v>0</v>
      </c>
      <c r="AE805" s="437">
        <f t="shared" si="276"/>
        <v>0</v>
      </c>
      <c r="AF805" s="437">
        <f t="shared" si="276"/>
        <v>0</v>
      </c>
      <c r="AG805" s="437">
        <f t="shared" si="276"/>
        <v>0</v>
      </c>
      <c r="AH805" s="437">
        <f t="shared" si="276"/>
        <v>0</v>
      </c>
      <c r="AI805" s="437">
        <f t="shared" si="276"/>
        <v>0</v>
      </c>
      <c r="AJ805" s="437">
        <f t="shared" si="276"/>
        <v>0</v>
      </c>
      <c r="AK805" s="437">
        <f t="shared" si="276"/>
        <v>0</v>
      </c>
      <c r="AL805" s="437">
        <f t="shared" si="276"/>
        <v>0</v>
      </c>
      <c r="AM805" s="337"/>
    </row>
    <row r="806" spans="1:39" outlineLevel="1">
      <c r="A806" s="567"/>
      <c r="B806" s="340"/>
      <c r="C806" s="338"/>
      <c r="D806" s="342"/>
      <c r="E806" s="342"/>
      <c r="F806" s="342"/>
      <c r="G806" s="342"/>
      <c r="H806" s="342"/>
      <c r="I806" s="342"/>
      <c r="J806" s="342"/>
      <c r="K806" s="342"/>
      <c r="L806" s="342"/>
      <c r="M806" s="342"/>
      <c r="N806" s="317"/>
      <c r="O806" s="342"/>
      <c r="P806" s="342"/>
      <c r="Q806" s="342"/>
      <c r="R806" s="342"/>
      <c r="S806" s="342"/>
      <c r="T806" s="342"/>
      <c r="U806" s="342"/>
      <c r="V806" s="342"/>
      <c r="W806" s="342"/>
      <c r="X806" s="342"/>
      <c r="Y806" s="442"/>
      <c r="Z806" s="443"/>
      <c r="AA806" s="442"/>
      <c r="AB806" s="442"/>
      <c r="AC806" s="442"/>
      <c r="AD806" s="442"/>
      <c r="AE806" s="442"/>
      <c r="AF806" s="442"/>
      <c r="AG806" s="442"/>
      <c r="AH806" s="442"/>
      <c r="AI806" s="442"/>
      <c r="AJ806" s="442"/>
      <c r="AK806" s="442"/>
      <c r="AL806" s="442"/>
      <c r="AM806" s="339"/>
    </row>
    <row r="807" spans="1:39" ht="15.75" outlineLevel="1">
      <c r="A807" s="567"/>
      <c r="B807" s="314" t="s">
        <v>10</v>
      </c>
      <c r="C807" s="315"/>
      <c r="D807" s="315"/>
      <c r="E807" s="315"/>
      <c r="F807" s="315"/>
      <c r="G807" s="315"/>
      <c r="H807" s="315"/>
      <c r="I807" s="315"/>
      <c r="J807" s="315"/>
      <c r="K807" s="315"/>
      <c r="L807" s="315"/>
      <c r="M807" s="315"/>
      <c r="N807" s="316"/>
      <c r="O807" s="315"/>
      <c r="P807" s="315"/>
      <c r="Q807" s="315"/>
      <c r="R807" s="315"/>
      <c r="S807" s="315"/>
      <c r="T807" s="315"/>
      <c r="U807" s="315"/>
      <c r="V807" s="315"/>
      <c r="W807" s="315"/>
      <c r="X807" s="315"/>
      <c r="Y807" s="440"/>
      <c r="Z807" s="440"/>
      <c r="AA807" s="440"/>
      <c r="AB807" s="440"/>
      <c r="AC807" s="440"/>
      <c r="AD807" s="440"/>
      <c r="AE807" s="440"/>
      <c r="AF807" s="440"/>
      <c r="AG807" s="440"/>
      <c r="AH807" s="440"/>
      <c r="AI807" s="440"/>
      <c r="AJ807" s="440"/>
      <c r="AK807" s="440"/>
      <c r="AL807" s="440"/>
      <c r="AM807" s="318"/>
    </row>
    <row r="808" spans="1:39" ht="30" outlineLevel="1">
      <c r="A808" s="567">
        <v>11</v>
      </c>
      <c r="B808" s="454" t="s">
        <v>105</v>
      </c>
      <c r="C808" s="317" t="s">
        <v>25</v>
      </c>
      <c r="D808" s="321"/>
      <c r="E808" s="321"/>
      <c r="F808" s="321"/>
      <c r="G808" s="321"/>
      <c r="H808" s="321"/>
      <c r="I808" s="321"/>
      <c r="J808" s="321"/>
      <c r="K808" s="321"/>
      <c r="L808" s="321"/>
      <c r="M808" s="321"/>
      <c r="N808" s="321">
        <v>12</v>
      </c>
      <c r="O808" s="321"/>
      <c r="P808" s="321"/>
      <c r="Q808" s="321"/>
      <c r="R808" s="321"/>
      <c r="S808" s="321"/>
      <c r="T808" s="321"/>
      <c r="U808" s="321"/>
      <c r="V808" s="321"/>
      <c r="W808" s="321"/>
      <c r="X808" s="321"/>
      <c r="Y808" s="452"/>
      <c r="Z808" s="441"/>
      <c r="AA808" s="441"/>
      <c r="AB808" s="441"/>
      <c r="AC808" s="441"/>
      <c r="AD808" s="441"/>
      <c r="AE808" s="441"/>
      <c r="AF808" s="441"/>
      <c r="AG808" s="441"/>
      <c r="AH808" s="441"/>
      <c r="AI808" s="441"/>
      <c r="AJ808" s="441"/>
      <c r="AK808" s="441"/>
      <c r="AL808" s="441"/>
      <c r="AM808" s="322">
        <f>SUM(Y808:AL808)</f>
        <v>0</v>
      </c>
    </row>
    <row r="809" spans="1:39" outlineLevel="1">
      <c r="A809" s="567"/>
      <c r="B809" s="320" t="s">
        <v>345</v>
      </c>
      <c r="C809" s="317" t="s">
        <v>164</v>
      </c>
      <c r="D809" s="321"/>
      <c r="E809" s="321"/>
      <c r="F809" s="321"/>
      <c r="G809" s="321"/>
      <c r="H809" s="321"/>
      <c r="I809" s="321"/>
      <c r="J809" s="321"/>
      <c r="K809" s="321"/>
      <c r="L809" s="321"/>
      <c r="M809" s="321"/>
      <c r="N809" s="321">
        <f>N808</f>
        <v>12</v>
      </c>
      <c r="O809" s="321"/>
      <c r="P809" s="321"/>
      <c r="Q809" s="321"/>
      <c r="R809" s="321"/>
      <c r="S809" s="321"/>
      <c r="T809" s="321"/>
      <c r="U809" s="321"/>
      <c r="V809" s="321"/>
      <c r="W809" s="321"/>
      <c r="X809" s="321"/>
      <c r="Y809" s="437">
        <f t="shared" ref="Y809:AL809" si="277">Y808</f>
        <v>0</v>
      </c>
      <c r="Z809" s="437">
        <f t="shared" si="277"/>
        <v>0</v>
      </c>
      <c r="AA809" s="437">
        <f t="shared" si="277"/>
        <v>0</v>
      </c>
      <c r="AB809" s="437">
        <f t="shared" si="277"/>
        <v>0</v>
      </c>
      <c r="AC809" s="437">
        <f t="shared" si="277"/>
        <v>0</v>
      </c>
      <c r="AD809" s="437">
        <f t="shared" si="277"/>
        <v>0</v>
      </c>
      <c r="AE809" s="437">
        <f t="shared" si="277"/>
        <v>0</v>
      </c>
      <c r="AF809" s="437">
        <f t="shared" si="277"/>
        <v>0</v>
      </c>
      <c r="AG809" s="437">
        <f t="shared" si="277"/>
        <v>0</v>
      </c>
      <c r="AH809" s="437">
        <f t="shared" si="277"/>
        <v>0</v>
      </c>
      <c r="AI809" s="437">
        <f t="shared" si="277"/>
        <v>0</v>
      </c>
      <c r="AJ809" s="437">
        <f t="shared" si="277"/>
        <v>0</v>
      </c>
      <c r="AK809" s="437">
        <f t="shared" si="277"/>
        <v>0</v>
      </c>
      <c r="AL809" s="437">
        <f t="shared" si="277"/>
        <v>0</v>
      </c>
      <c r="AM809" s="323"/>
    </row>
    <row r="810" spans="1:39" outlineLevel="1">
      <c r="A810" s="567"/>
      <c r="B810" s="341"/>
      <c r="C810" s="331"/>
      <c r="D810" s="317"/>
      <c r="E810" s="317"/>
      <c r="F810" s="317"/>
      <c r="G810" s="317"/>
      <c r="H810" s="317"/>
      <c r="I810" s="317"/>
      <c r="J810" s="317"/>
      <c r="K810" s="317"/>
      <c r="L810" s="317"/>
      <c r="M810" s="317"/>
      <c r="N810" s="317"/>
      <c r="O810" s="317"/>
      <c r="P810" s="317"/>
      <c r="Q810" s="317"/>
      <c r="R810" s="317"/>
      <c r="S810" s="317"/>
      <c r="T810" s="317"/>
      <c r="U810" s="317"/>
      <c r="V810" s="317"/>
      <c r="W810" s="317"/>
      <c r="X810" s="317"/>
      <c r="Y810" s="438"/>
      <c r="Z810" s="447"/>
      <c r="AA810" s="447"/>
      <c r="AB810" s="447"/>
      <c r="AC810" s="447"/>
      <c r="AD810" s="447"/>
      <c r="AE810" s="447"/>
      <c r="AF810" s="447"/>
      <c r="AG810" s="447"/>
      <c r="AH810" s="447"/>
      <c r="AI810" s="447"/>
      <c r="AJ810" s="447"/>
      <c r="AK810" s="447"/>
      <c r="AL810" s="447"/>
      <c r="AM810" s="332"/>
    </row>
    <row r="811" spans="1:39" ht="45" outlineLevel="1">
      <c r="A811" s="567">
        <v>12</v>
      </c>
      <c r="B811" s="454" t="s">
        <v>106</v>
      </c>
      <c r="C811" s="317" t="s">
        <v>25</v>
      </c>
      <c r="D811" s="321"/>
      <c r="E811" s="321"/>
      <c r="F811" s="321"/>
      <c r="G811" s="321"/>
      <c r="H811" s="321"/>
      <c r="I811" s="321"/>
      <c r="J811" s="321"/>
      <c r="K811" s="321"/>
      <c r="L811" s="321"/>
      <c r="M811" s="321"/>
      <c r="N811" s="321">
        <v>12</v>
      </c>
      <c r="O811" s="321"/>
      <c r="P811" s="321"/>
      <c r="Q811" s="321"/>
      <c r="R811" s="321"/>
      <c r="S811" s="321"/>
      <c r="T811" s="321"/>
      <c r="U811" s="321"/>
      <c r="V811" s="321"/>
      <c r="W811" s="321"/>
      <c r="X811" s="321"/>
      <c r="Y811" s="436"/>
      <c r="Z811" s="441"/>
      <c r="AA811" s="441"/>
      <c r="AB811" s="441"/>
      <c r="AC811" s="441"/>
      <c r="AD811" s="441"/>
      <c r="AE811" s="441"/>
      <c r="AF811" s="441"/>
      <c r="AG811" s="441"/>
      <c r="AH811" s="441"/>
      <c r="AI811" s="441"/>
      <c r="AJ811" s="441"/>
      <c r="AK811" s="441"/>
      <c r="AL811" s="441"/>
      <c r="AM811" s="322">
        <f>SUM(Y811:AL811)</f>
        <v>0</v>
      </c>
    </row>
    <row r="812" spans="1:39" outlineLevel="1">
      <c r="A812" s="567"/>
      <c r="B812" s="320" t="s">
        <v>345</v>
      </c>
      <c r="C812" s="317" t="s">
        <v>164</v>
      </c>
      <c r="D812" s="321"/>
      <c r="E812" s="321"/>
      <c r="F812" s="321"/>
      <c r="G812" s="321"/>
      <c r="H812" s="321"/>
      <c r="I812" s="321"/>
      <c r="J812" s="321"/>
      <c r="K812" s="321"/>
      <c r="L812" s="321"/>
      <c r="M812" s="321"/>
      <c r="N812" s="321">
        <f>N811</f>
        <v>12</v>
      </c>
      <c r="O812" s="321"/>
      <c r="P812" s="321"/>
      <c r="Q812" s="321"/>
      <c r="R812" s="321"/>
      <c r="S812" s="321"/>
      <c r="T812" s="321"/>
      <c r="U812" s="321"/>
      <c r="V812" s="321"/>
      <c r="W812" s="321"/>
      <c r="X812" s="321"/>
      <c r="Y812" s="437">
        <f t="shared" ref="Y812:AL812" si="278">Y811</f>
        <v>0</v>
      </c>
      <c r="Z812" s="437">
        <f t="shared" si="278"/>
        <v>0</v>
      </c>
      <c r="AA812" s="437">
        <f t="shared" si="278"/>
        <v>0</v>
      </c>
      <c r="AB812" s="437">
        <f t="shared" si="278"/>
        <v>0</v>
      </c>
      <c r="AC812" s="437">
        <f t="shared" si="278"/>
        <v>0</v>
      </c>
      <c r="AD812" s="437">
        <f t="shared" si="278"/>
        <v>0</v>
      </c>
      <c r="AE812" s="437">
        <f t="shared" si="278"/>
        <v>0</v>
      </c>
      <c r="AF812" s="437">
        <f t="shared" si="278"/>
        <v>0</v>
      </c>
      <c r="AG812" s="437">
        <f t="shared" si="278"/>
        <v>0</v>
      </c>
      <c r="AH812" s="437">
        <f t="shared" si="278"/>
        <v>0</v>
      </c>
      <c r="AI812" s="437">
        <f t="shared" si="278"/>
        <v>0</v>
      </c>
      <c r="AJ812" s="437">
        <f t="shared" si="278"/>
        <v>0</v>
      </c>
      <c r="AK812" s="437">
        <f t="shared" si="278"/>
        <v>0</v>
      </c>
      <c r="AL812" s="437">
        <f t="shared" si="278"/>
        <v>0</v>
      </c>
      <c r="AM812" s="323"/>
    </row>
    <row r="813" spans="1:39" outlineLevel="1">
      <c r="A813" s="567"/>
      <c r="B813" s="341"/>
      <c r="C813" s="331"/>
      <c r="D813" s="317"/>
      <c r="E813" s="317"/>
      <c r="F813" s="317"/>
      <c r="G813" s="317"/>
      <c r="H813" s="317"/>
      <c r="I813" s="317"/>
      <c r="J813" s="317"/>
      <c r="K813" s="317"/>
      <c r="L813" s="317"/>
      <c r="M813" s="317"/>
      <c r="N813" s="317"/>
      <c r="O813" s="317"/>
      <c r="P813" s="317"/>
      <c r="Q813" s="317"/>
      <c r="R813" s="317"/>
      <c r="S813" s="317"/>
      <c r="T813" s="317"/>
      <c r="U813" s="317"/>
      <c r="V813" s="317"/>
      <c r="W813" s="317"/>
      <c r="X813" s="317"/>
      <c r="Y813" s="448"/>
      <c r="Z813" s="448"/>
      <c r="AA813" s="438"/>
      <c r="AB813" s="438"/>
      <c r="AC813" s="438"/>
      <c r="AD813" s="438"/>
      <c r="AE813" s="438"/>
      <c r="AF813" s="438"/>
      <c r="AG813" s="438"/>
      <c r="AH813" s="438"/>
      <c r="AI813" s="438"/>
      <c r="AJ813" s="438"/>
      <c r="AK813" s="438"/>
      <c r="AL813" s="438"/>
      <c r="AM813" s="332"/>
    </row>
    <row r="814" spans="1:39" ht="30" outlineLevel="1">
      <c r="A814" s="567">
        <v>13</v>
      </c>
      <c r="B814" s="454" t="s">
        <v>107</v>
      </c>
      <c r="C814" s="317" t="s">
        <v>25</v>
      </c>
      <c r="D814" s="321"/>
      <c r="E814" s="321"/>
      <c r="F814" s="321"/>
      <c r="G814" s="321"/>
      <c r="H814" s="321"/>
      <c r="I814" s="321"/>
      <c r="J814" s="321"/>
      <c r="K814" s="321"/>
      <c r="L814" s="321"/>
      <c r="M814" s="321"/>
      <c r="N814" s="321">
        <v>12</v>
      </c>
      <c r="O814" s="321"/>
      <c r="P814" s="321"/>
      <c r="Q814" s="321"/>
      <c r="R814" s="321"/>
      <c r="S814" s="321"/>
      <c r="T814" s="321"/>
      <c r="U814" s="321"/>
      <c r="V814" s="321"/>
      <c r="W814" s="321"/>
      <c r="X814" s="321"/>
      <c r="Y814" s="436"/>
      <c r="Z814" s="441"/>
      <c r="AA814" s="441"/>
      <c r="AB814" s="441"/>
      <c r="AC814" s="441"/>
      <c r="AD814" s="441"/>
      <c r="AE814" s="441"/>
      <c r="AF814" s="441"/>
      <c r="AG814" s="441"/>
      <c r="AH814" s="441"/>
      <c r="AI814" s="441"/>
      <c r="AJ814" s="441"/>
      <c r="AK814" s="441"/>
      <c r="AL814" s="441"/>
      <c r="AM814" s="322">
        <f>SUM(Y814:AL814)</f>
        <v>0</v>
      </c>
    </row>
    <row r="815" spans="1:39" outlineLevel="1">
      <c r="A815" s="567"/>
      <c r="B815" s="320" t="s">
        <v>345</v>
      </c>
      <c r="C815" s="317" t="s">
        <v>164</v>
      </c>
      <c r="D815" s="321"/>
      <c r="E815" s="321"/>
      <c r="F815" s="321"/>
      <c r="G815" s="321"/>
      <c r="H815" s="321"/>
      <c r="I815" s="321"/>
      <c r="J815" s="321"/>
      <c r="K815" s="321"/>
      <c r="L815" s="321"/>
      <c r="M815" s="321"/>
      <c r="N815" s="321">
        <f>N814</f>
        <v>12</v>
      </c>
      <c r="O815" s="321"/>
      <c r="P815" s="321"/>
      <c r="Q815" s="321"/>
      <c r="R815" s="321"/>
      <c r="S815" s="321"/>
      <c r="T815" s="321"/>
      <c r="U815" s="321"/>
      <c r="V815" s="321"/>
      <c r="W815" s="321"/>
      <c r="X815" s="321"/>
      <c r="Y815" s="437">
        <f t="shared" ref="Y815:AL815" si="279">Y814</f>
        <v>0</v>
      </c>
      <c r="Z815" s="437">
        <f t="shared" si="279"/>
        <v>0</v>
      </c>
      <c r="AA815" s="437">
        <f t="shared" si="279"/>
        <v>0</v>
      </c>
      <c r="AB815" s="437">
        <f t="shared" si="279"/>
        <v>0</v>
      </c>
      <c r="AC815" s="437">
        <f t="shared" si="279"/>
        <v>0</v>
      </c>
      <c r="AD815" s="437">
        <f t="shared" si="279"/>
        <v>0</v>
      </c>
      <c r="AE815" s="437">
        <f t="shared" si="279"/>
        <v>0</v>
      </c>
      <c r="AF815" s="437">
        <f t="shared" si="279"/>
        <v>0</v>
      </c>
      <c r="AG815" s="437">
        <f t="shared" si="279"/>
        <v>0</v>
      </c>
      <c r="AH815" s="437">
        <f t="shared" si="279"/>
        <v>0</v>
      </c>
      <c r="AI815" s="437">
        <f t="shared" si="279"/>
        <v>0</v>
      </c>
      <c r="AJ815" s="437">
        <f t="shared" si="279"/>
        <v>0</v>
      </c>
      <c r="AK815" s="437">
        <f t="shared" si="279"/>
        <v>0</v>
      </c>
      <c r="AL815" s="437">
        <f t="shared" si="279"/>
        <v>0</v>
      </c>
      <c r="AM815" s="332"/>
    </row>
    <row r="816" spans="1:39" outlineLevel="1">
      <c r="A816" s="567"/>
      <c r="B816" s="341"/>
      <c r="C816" s="331"/>
      <c r="D816" s="317"/>
      <c r="E816" s="317"/>
      <c r="F816" s="317"/>
      <c r="G816" s="317"/>
      <c r="H816" s="317"/>
      <c r="I816" s="317"/>
      <c r="J816" s="317"/>
      <c r="K816" s="317"/>
      <c r="L816" s="317"/>
      <c r="M816" s="317"/>
      <c r="N816" s="317"/>
      <c r="O816" s="317"/>
      <c r="P816" s="317"/>
      <c r="Q816" s="317"/>
      <c r="R816" s="317"/>
      <c r="S816" s="317"/>
      <c r="T816" s="317"/>
      <c r="U816" s="317"/>
      <c r="V816" s="317"/>
      <c r="W816" s="317"/>
      <c r="X816" s="317"/>
      <c r="Y816" s="438"/>
      <c r="Z816" s="438"/>
      <c r="AA816" s="438"/>
      <c r="AB816" s="438"/>
      <c r="AC816" s="438"/>
      <c r="AD816" s="438"/>
      <c r="AE816" s="438"/>
      <c r="AF816" s="438"/>
      <c r="AG816" s="438"/>
      <c r="AH816" s="438"/>
      <c r="AI816" s="438"/>
      <c r="AJ816" s="438"/>
      <c r="AK816" s="438"/>
      <c r="AL816" s="438"/>
      <c r="AM816" s="332"/>
    </row>
    <row r="817" spans="1:39" ht="15.75" outlineLevel="1">
      <c r="A817" s="567"/>
      <c r="B817" s="314" t="s">
        <v>108</v>
      </c>
      <c r="C817" s="315"/>
      <c r="D817" s="316"/>
      <c r="E817" s="316"/>
      <c r="F817" s="316"/>
      <c r="G817" s="316"/>
      <c r="H817" s="316"/>
      <c r="I817" s="316"/>
      <c r="J817" s="316"/>
      <c r="K817" s="316"/>
      <c r="L817" s="316"/>
      <c r="M817" s="316"/>
      <c r="N817" s="316"/>
      <c r="O817" s="316"/>
      <c r="P817" s="315"/>
      <c r="Q817" s="315"/>
      <c r="R817" s="315"/>
      <c r="S817" s="315"/>
      <c r="T817" s="315"/>
      <c r="U817" s="315"/>
      <c r="V817" s="315"/>
      <c r="W817" s="315"/>
      <c r="X817" s="315"/>
      <c r="Y817" s="440"/>
      <c r="Z817" s="440"/>
      <c r="AA817" s="440"/>
      <c r="AB817" s="440"/>
      <c r="AC817" s="440"/>
      <c r="AD817" s="440"/>
      <c r="AE817" s="440"/>
      <c r="AF817" s="440"/>
      <c r="AG817" s="440"/>
      <c r="AH817" s="440"/>
      <c r="AI817" s="440"/>
      <c r="AJ817" s="440"/>
      <c r="AK817" s="440"/>
      <c r="AL817" s="440"/>
      <c r="AM817" s="318"/>
    </row>
    <row r="818" spans="1:39" outlineLevel="1">
      <c r="A818" s="567">
        <v>14</v>
      </c>
      <c r="B818" s="341" t="s">
        <v>109</v>
      </c>
      <c r="C818" s="317" t="s">
        <v>25</v>
      </c>
      <c r="D818" s="321"/>
      <c r="E818" s="321"/>
      <c r="F818" s="321"/>
      <c r="G818" s="321"/>
      <c r="H818" s="321"/>
      <c r="I818" s="321"/>
      <c r="J818" s="321"/>
      <c r="K818" s="321"/>
      <c r="L818" s="321"/>
      <c r="M818" s="321"/>
      <c r="N818" s="321">
        <v>12</v>
      </c>
      <c r="O818" s="321"/>
      <c r="P818" s="321"/>
      <c r="Q818" s="321"/>
      <c r="R818" s="321"/>
      <c r="S818" s="321"/>
      <c r="T818" s="321"/>
      <c r="U818" s="321"/>
      <c r="V818" s="321"/>
      <c r="W818" s="321"/>
      <c r="X818" s="321"/>
      <c r="Y818" s="441"/>
      <c r="Z818" s="441"/>
      <c r="AA818" s="441"/>
      <c r="AB818" s="441"/>
      <c r="AC818" s="441"/>
      <c r="AD818" s="441"/>
      <c r="AE818" s="441"/>
      <c r="AF818" s="436"/>
      <c r="AG818" s="436"/>
      <c r="AH818" s="436"/>
      <c r="AI818" s="436"/>
      <c r="AJ818" s="436"/>
      <c r="AK818" s="436"/>
      <c r="AL818" s="436"/>
      <c r="AM818" s="322">
        <f>SUM(Y818:AL818)</f>
        <v>0</v>
      </c>
    </row>
    <row r="819" spans="1:39" outlineLevel="1">
      <c r="A819" s="567"/>
      <c r="B819" s="320" t="s">
        <v>345</v>
      </c>
      <c r="C819" s="317" t="s">
        <v>164</v>
      </c>
      <c r="D819" s="321"/>
      <c r="E819" s="321"/>
      <c r="F819" s="321"/>
      <c r="G819" s="321"/>
      <c r="H819" s="321"/>
      <c r="I819" s="321"/>
      <c r="J819" s="321"/>
      <c r="K819" s="321"/>
      <c r="L819" s="321"/>
      <c r="M819" s="321"/>
      <c r="N819" s="321">
        <f>N818</f>
        <v>12</v>
      </c>
      <c r="O819" s="321"/>
      <c r="P819" s="321"/>
      <c r="Q819" s="321"/>
      <c r="R819" s="321"/>
      <c r="S819" s="321"/>
      <c r="T819" s="321"/>
      <c r="U819" s="321"/>
      <c r="V819" s="321"/>
      <c r="W819" s="321"/>
      <c r="X819" s="321"/>
      <c r="Y819" s="437">
        <f t="shared" ref="Y819:AL819" si="280">Y818</f>
        <v>0</v>
      </c>
      <c r="Z819" s="437">
        <f t="shared" si="280"/>
        <v>0</v>
      </c>
      <c r="AA819" s="437">
        <f t="shared" si="280"/>
        <v>0</v>
      </c>
      <c r="AB819" s="437">
        <f t="shared" si="280"/>
        <v>0</v>
      </c>
      <c r="AC819" s="437">
        <f t="shared" si="280"/>
        <v>0</v>
      </c>
      <c r="AD819" s="437">
        <f t="shared" si="280"/>
        <v>0</v>
      </c>
      <c r="AE819" s="437">
        <f t="shared" si="280"/>
        <v>0</v>
      </c>
      <c r="AF819" s="437">
        <f t="shared" si="280"/>
        <v>0</v>
      </c>
      <c r="AG819" s="437">
        <f t="shared" si="280"/>
        <v>0</v>
      </c>
      <c r="AH819" s="437">
        <f t="shared" si="280"/>
        <v>0</v>
      </c>
      <c r="AI819" s="437">
        <f t="shared" si="280"/>
        <v>0</v>
      </c>
      <c r="AJ819" s="437">
        <f t="shared" si="280"/>
        <v>0</v>
      </c>
      <c r="AK819" s="437">
        <f t="shared" si="280"/>
        <v>0</v>
      </c>
      <c r="AL819" s="437">
        <f t="shared" si="280"/>
        <v>0</v>
      </c>
      <c r="AM819" s="323"/>
    </row>
    <row r="820" spans="1:39" outlineLevel="1">
      <c r="A820" s="567"/>
      <c r="B820" s="341"/>
      <c r="C820" s="331"/>
      <c r="D820" s="317"/>
      <c r="E820" s="317"/>
      <c r="F820" s="317"/>
      <c r="G820" s="317"/>
      <c r="H820" s="317"/>
      <c r="I820" s="317"/>
      <c r="J820" s="317"/>
      <c r="K820" s="317"/>
      <c r="L820" s="317"/>
      <c r="M820" s="317"/>
      <c r="N820" s="494"/>
      <c r="O820" s="317"/>
      <c r="P820" s="317"/>
      <c r="Q820" s="317"/>
      <c r="R820" s="317"/>
      <c r="S820" s="317"/>
      <c r="T820" s="317"/>
      <c r="U820" s="317"/>
      <c r="V820" s="317"/>
      <c r="W820" s="317"/>
      <c r="X820" s="317"/>
      <c r="Y820" s="438"/>
      <c r="Z820" s="438"/>
      <c r="AA820" s="438"/>
      <c r="AB820" s="438"/>
      <c r="AC820" s="438"/>
      <c r="AD820" s="438"/>
      <c r="AE820" s="438"/>
      <c r="AF820" s="438"/>
      <c r="AG820" s="438"/>
      <c r="AH820" s="438"/>
      <c r="AI820" s="438"/>
      <c r="AJ820" s="438"/>
      <c r="AK820" s="438"/>
      <c r="AL820" s="438"/>
      <c r="AM820" s="332"/>
    </row>
    <row r="821" spans="1:39" s="335" customFormat="1" ht="15.75" outlineLevel="1">
      <c r="A821" s="567"/>
      <c r="B821" s="314" t="s">
        <v>503</v>
      </c>
      <c r="C821" s="317"/>
      <c r="D821" s="317"/>
      <c r="E821" s="317"/>
      <c r="F821" s="317"/>
      <c r="G821" s="317"/>
      <c r="H821" s="317"/>
      <c r="I821" s="317"/>
      <c r="J821" s="317"/>
      <c r="K821" s="317"/>
      <c r="L821" s="317"/>
      <c r="M821" s="317"/>
      <c r="N821" s="317"/>
      <c r="O821" s="317"/>
      <c r="P821" s="317"/>
      <c r="Q821" s="317"/>
      <c r="R821" s="317"/>
      <c r="S821" s="317"/>
      <c r="T821" s="317"/>
      <c r="U821" s="317"/>
      <c r="V821" s="317"/>
      <c r="W821" s="317"/>
      <c r="X821" s="317"/>
      <c r="Y821" s="438"/>
      <c r="Z821" s="438"/>
      <c r="AA821" s="438"/>
      <c r="AB821" s="438"/>
      <c r="AC821" s="438"/>
      <c r="AD821" s="438"/>
      <c r="AE821" s="442"/>
      <c r="AF821" s="442"/>
      <c r="AG821" s="442"/>
      <c r="AH821" s="442"/>
      <c r="AI821" s="442"/>
      <c r="AJ821" s="442"/>
      <c r="AK821" s="442"/>
      <c r="AL821" s="442"/>
      <c r="AM821" s="552"/>
    </row>
    <row r="822" spans="1:39" outlineLevel="1">
      <c r="A822" s="567">
        <v>15</v>
      </c>
      <c r="B822" s="320" t="s">
        <v>508</v>
      </c>
      <c r="C822" s="317" t="s">
        <v>25</v>
      </c>
      <c r="D822" s="321"/>
      <c r="E822" s="321"/>
      <c r="F822" s="321"/>
      <c r="G822" s="321"/>
      <c r="H822" s="321"/>
      <c r="I822" s="321"/>
      <c r="J822" s="321"/>
      <c r="K822" s="321"/>
      <c r="L822" s="321"/>
      <c r="M822" s="321"/>
      <c r="N822" s="321">
        <v>0</v>
      </c>
      <c r="O822" s="321"/>
      <c r="P822" s="321"/>
      <c r="Q822" s="321"/>
      <c r="R822" s="321"/>
      <c r="S822" s="321"/>
      <c r="T822" s="321"/>
      <c r="U822" s="321"/>
      <c r="V822" s="321"/>
      <c r="W822" s="321"/>
      <c r="X822" s="321"/>
      <c r="Y822" s="441"/>
      <c r="Z822" s="441"/>
      <c r="AA822" s="441"/>
      <c r="AB822" s="441"/>
      <c r="AC822" s="441"/>
      <c r="AD822" s="441"/>
      <c r="AE822" s="441"/>
      <c r="AF822" s="436"/>
      <c r="AG822" s="436"/>
      <c r="AH822" s="436"/>
      <c r="AI822" s="436"/>
      <c r="AJ822" s="436"/>
      <c r="AK822" s="436"/>
      <c r="AL822" s="436"/>
      <c r="AM822" s="322">
        <f>SUM(Y822:AL822)</f>
        <v>0</v>
      </c>
    </row>
    <row r="823" spans="1:39" outlineLevel="1">
      <c r="A823" s="567"/>
      <c r="B823" s="320" t="s">
        <v>345</v>
      </c>
      <c r="C823" s="317" t="s">
        <v>164</v>
      </c>
      <c r="D823" s="321"/>
      <c r="E823" s="321"/>
      <c r="F823" s="321"/>
      <c r="G823" s="321"/>
      <c r="H823" s="321"/>
      <c r="I823" s="321"/>
      <c r="J823" s="321"/>
      <c r="K823" s="321"/>
      <c r="L823" s="321"/>
      <c r="M823" s="321"/>
      <c r="N823" s="321">
        <f>N822</f>
        <v>0</v>
      </c>
      <c r="O823" s="321"/>
      <c r="P823" s="321"/>
      <c r="Q823" s="321"/>
      <c r="R823" s="321"/>
      <c r="S823" s="321"/>
      <c r="T823" s="321"/>
      <c r="U823" s="321"/>
      <c r="V823" s="321"/>
      <c r="W823" s="321"/>
      <c r="X823" s="321"/>
      <c r="Y823" s="437">
        <f>Y822</f>
        <v>0</v>
      </c>
      <c r="Z823" s="437">
        <f t="shared" ref="Z823:AL823" si="281">Z822</f>
        <v>0</v>
      </c>
      <c r="AA823" s="437">
        <f t="shared" si="281"/>
        <v>0</v>
      </c>
      <c r="AB823" s="437">
        <f t="shared" si="281"/>
        <v>0</v>
      </c>
      <c r="AC823" s="437">
        <f t="shared" si="281"/>
        <v>0</v>
      </c>
      <c r="AD823" s="437">
        <f t="shared" si="281"/>
        <v>0</v>
      </c>
      <c r="AE823" s="437">
        <f t="shared" si="281"/>
        <v>0</v>
      </c>
      <c r="AF823" s="437">
        <f t="shared" si="281"/>
        <v>0</v>
      </c>
      <c r="AG823" s="437">
        <f t="shared" si="281"/>
        <v>0</v>
      </c>
      <c r="AH823" s="437">
        <f t="shared" si="281"/>
        <v>0</v>
      </c>
      <c r="AI823" s="437">
        <f t="shared" si="281"/>
        <v>0</v>
      </c>
      <c r="AJ823" s="437">
        <f t="shared" si="281"/>
        <v>0</v>
      </c>
      <c r="AK823" s="437">
        <f t="shared" si="281"/>
        <v>0</v>
      </c>
      <c r="AL823" s="437">
        <f t="shared" si="281"/>
        <v>0</v>
      </c>
      <c r="AM823" s="323"/>
    </row>
    <row r="824" spans="1:39" outlineLevel="1">
      <c r="A824" s="567"/>
      <c r="B824" s="341"/>
      <c r="C824" s="331"/>
      <c r="D824" s="317"/>
      <c r="E824" s="317"/>
      <c r="F824" s="317"/>
      <c r="G824" s="317"/>
      <c r="H824" s="317"/>
      <c r="I824" s="317"/>
      <c r="J824" s="317"/>
      <c r="K824" s="317"/>
      <c r="L824" s="317"/>
      <c r="M824" s="317"/>
      <c r="N824" s="317"/>
      <c r="O824" s="317"/>
      <c r="P824" s="317"/>
      <c r="Q824" s="317"/>
      <c r="R824" s="317"/>
      <c r="S824" s="317"/>
      <c r="T824" s="317"/>
      <c r="U824" s="317"/>
      <c r="V824" s="317"/>
      <c r="W824" s="317"/>
      <c r="X824" s="317"/>
      <c r="Y824" s="438"/>
      <c r="Z824" s="438"/>
      <c r="AA824" s="438"/>
      <c r="AB824" s="438"/>
      <c r="AC824" s="438"/>
      <c r="AD824" s="438"/>
      <c r="AE824" s="438"/>
      <c r="AF824" s="438"/>
      <c r="AG824" s="438"/>
      <c r="AH824" s="438"/>
      <c r="AI824" s="438"/>
      <c r="AJ824" s="438"/>
      <c r="AK824" s="438"/>
      <c r="AL824" s="438"/>
      <c r="AM824" s="332"/>
    </row>
    <row r="825" spans="1:39" s="309" customFormat="1" outlineLevel="1">
      <c r="A825" s="567">
        <v>16</v>
      </c>
      <c r="B825" s="350" t="s">
        <v>504</v>
      </c>
      <c r="C825" s="317" t="s">
        <v>25</v>
      </c>
      <c r="D825" s="321"/>
      <c r="E825" s="321"/>
      <c r="F825" s="321"/>
      <c r="G825" s="321"/>
      <c r="H825" s="321"/>
      <c r="I825" s="321"/>
      <c r="J825" s="321"/>
      <c r="K825" s="321"/>
      <c r="L825" s="321"/>
      <c r="M825" s="321"/>
      <c r="N825" s="321">
        <v>0</v>
      </c>
      <c r="O825" s="321"/>
      <c r="P825" s="321"/>
      <c r="Q825" s="321"/>
      <c r="R825" s="321"/>
      <c r="S825" s="321"/>
      <c r="T825" s="321"/>
      <c r="U825" s="321"/>
      <c r="V825" s="321"/>
      <c r="W825" s="321"/>
      <c r="X825" s="321"/>
      <c r="Y825" s="441"/>
      <c r="Z825" s="441"/>
      <c r="AA825" s="441"/>
      <c r="AB825" s="441"/>
      <c r="AC825" s="441"/>
      <c r="AD825" s="441"/>
      <c r="AE825" s="441"/>
      <c r="AF825" s="436"/>
      <c r="AG825" s="436"/>
      <c r="AH825" s="436"/>
      <c r="AI825" s="436"/>
      <c r="AJ825" s="436"/>
      <c r="AK825" s="436"/>
      <c r="AL825" s="436"/>
      <c r="AM825" s="322">
        <f>SUM(Y825:AL825)</f>
        <v>0</v>
      </c>
    </row>
    <row r="826" spans="1:39" s="309" customFormat="1" outlineLevel="1">
      <c r="A826" s="567"/>
      <c r="B826" s="320" t="s">
        <v>345</v>
      </c>
      <c r="C826" s="317" t="s">
        <v>164</v>
      </c>
      <c r="D826" s="321"/>
      <c r="E826" s="321"/>
      <c r="F826" s="321"/>
      <c r="G826" s="321"/>
      <c r="H826" s="321"/>
      <c r="I826" s="321"/>
      <c r="J826" s="321"/>
      <c r="K826" s="321"/>
      <c r="L826" s="321"/>
      <c r="M826" s="321"/>
      <c r="N826" s="321">
        <f>N825</f>
        <v>0</v>
      </c>
      <c r="O826" s="321"/>
      <c r="P826" s="321"/>
      <c r="Q826" s="321"/>
      <c r="R826" s="321"/>
      <c r="S826" s="321"/>
      <c r="T826" s="321"/>
      <c r="U826" s="321"/>
      <c r="V826" s="321"/>
      <c r="W826" s="321"/>
      <c r="X826" s="321"/>
      <c r="Y826" s="437">
        <f>Y825</f>
        <v>0</v>
      </c>
      <c r="Z826" s="437">
        <f t="shared" ref="Z826:AL826" si="282">Z825</f>
        <v>0</v>
      </c>
      <c r="AA826" s="437">
        <f t="shared" si="282"/>
        <v>0</v>
      </c>
      <c r="AB826" s="437">
        <f t="shared" si="282"/>
        <v>0</v>
      </c>
      <c r="AC826" s="437">
        <f t="shared" si="282"/>
        <v>0</v>
      </c>
      <c r="AD826" s="437">
        <f t="shared" si="282"/>
        <v>0</v>
      </c>
      <c r="AE826" s="437">
        <f t="shared" si="282"/>
        <v>0</v>
      </c>
      <c r="AF826" s="437">
        <f t="shared" si="282"/>
        <v>0</v>
      </c>
      <c r="AG826" s="437">
        <f t="shared" si="282"/>
        <v>0</v>
      </c>
      <c r="AH826" s="437">
        <f t="shared" si="282"/>
        <v>0</v>
      </c>
      <c r="AI826" s="437">
        <f t="shared" si="282"/>
        <v>0</v>
      </c>
      <c r="AJ826" s="437">
        <f t="shared" si="282"/>
        <v>0</v>
      </c>
      <c r="AK826" s="437">
        <f t="shared" si="282"/>
        <v>0</v>
      </c>
      <c r="AL826" s="437">
        <f t="shared" si="282"/>
        <v>0</v>
      </c>
      <c r="AM826" s="323"/>
    </row>
    <row r="827" spans="1:39" s="309" customFormat="1" outlineLevel="1">
      <c r="A827" s="567"/>
      <c r="B827" s="350"/>
      <c r="C827" s="317"/>
      <c r="D827" s="317"/>
      <c r="E827" s="317"/>
      <c r="F827" s="317"/>
      <c r="G827" s="317"/>
      <c r="H827" s="317"/>
      <c r="I827" s="317"/>
      <c r="J827" s="317"/>
      <c r="K827" s="317"/>
      <c r="L827" s="317"/>
      <c r="M827" s="317"/>
      <c r="N827" s="317"/>
      <c r="O827" s="317"/>
      <c r="P827" s="317"/>
      <c r="Q827" s="317"/>
      <c r="R827" s="317"/>
      <c r="S827" s="317"/>
      <c r="T827" s="317"/>
      <c r="U827" s="317"/>
      <c r="V827" s="317"/>
      <c r="W827" s="317"/>
      <c r="X827" s="317"/>
      <c r="Y827" s="438"/>
      <c r="Z827" s="438"/>
      <c r="AA827" s="438"/>
      <c r="AB827" s="438"/>
      <c r="AC827" s="438"/>
      <c r="AD827" s="438"/>
      <c r="AE827" s="442"/>
      <c r="AF827" s="442"/>
      <c r="AG827" s="442"/>
      <c r="AH827" s="442"/>
      <c r="AI827" s="442"/>
      <c r="AJ827" s="442"/>
      <c r="AK827" s="442"/>
      <c r="AL827" s="442"/>
      <c r="AM827" s="339"/>
    </row>
    <row r="828" spans="1:39" ht="15.75" outlineLevel="1">
      <c r="A828" s="567"/>
      <c r="B828" s="554" t="s">
        <v>509</v>
      </c>
      <c r="C828" s="346"/>
      <c r="D828" s="316"/>
      <c r="E828" s="315"/>
      <c r="F828" s="315"/>
      <c r="G828" s="315"/>
      <c r="H828" s="315"/>
      <c r="I828" s="315"/>
      <c r="J828" s="315"/>
      <c r="K828" s="315"/>
      <c r="L828" s="315"/>
      <c r="M828" s="315"/>
      <c r="N828" s="316"/>
      <c r="O828" s="315"/>
      <c r="P828" s="315"/>
      <c r="Q828" s="315"/>
      <c r="R828" s="315"/>
      <c r="S828" s="315"/>
      <c r="T828" s="315"/>
      <c r="U828" s="315"/>
      <c r="V828" s="315"/>
      <c r="W828" s="315"/>
      <c r="X828" s="315"/>
      <c r="Y828" s="440"/>
      <c r="Z828" s="440"/>
      <c r="AA828" s="440"/>
      <c r="AB828" s="440"/>
      <c r="AC828" s="440"/>
      <c r="AD828" s="440"/>
      <c r="AE828" s="440"/>
      <c r="AF828" s="440"/>
      <c r="AG828" s="440"/>
      <c r="AH828" s="440"/>
      <c r="AI828" s="440"/>
      <c r="AJ828" s="440"/>
      <c r="AK828" s="440"/>
      <c r="AL828" s="440"/>
      <c r="AM828" s="318"/>
    </row>
    <row r="829" spans="1:39" outlineLevel="1">
      <c r="A829" s="567">
        <v>17</v>
      </c>
      <c r="B829" s="454" t="s">
        <v>113</v>
      </c>
      <c r="C829" s="317" t="s">
        <v>25</v>
      </c>
      <c r="D829" s="321"/>
      <c r="E829" s="321"/>
      <c r="F829" s="321"/>
      <c r="G829" s="321"/>
      <c r="H829" s="321"/>
      <c r="I829" s="321"/>
      <c r="J829" s="321"/>
      <c r="K829" s="321"/>
      <c r="L829" s="321"/>
      <c r="M829" s="321"/>
      <c r="N829" s="321">
        <v>0</v>
      </c>
      <c r="O829" s="321"/>
      <c r="P829" s="321"/>
      <c r="Q829" s="321"/>
      <c r="R829" s="321"/>
      <c r="S829" s="321"/>
      <c r="T829" s="321"/>
      <c r="U829" s="321"/>
      <c r="V829" s="321"/>
      <c r="W829" s="321"/>
      <c r="X829" s="321"/>
      <c r="Y829" s="452"/>
      <c r="Z829" s="436"/>
      <c r="AA829" s="436"/>
      <c r="AB829" s="436"/>
      <c r="AC829" s="436"/>
      <c r="AD829" s="436"/>
      <c r="AE829" s="436"/>
      <c r="AF829" s="441"/>
      <c r="AG829" s="441"/>
      <c r="AH829" s="441"/>
      <c r="AI829" s="441"/>
      <c r="AJ829" s="441"/>
      <c r="AK829" s="441"/>
      <c r="AL829" s="441"/>
      <c r="AM829" s="322">
        <f>SUM(Y829:AL829)</f>
        <v>0</v>
      </c>
    </row>
    <row r="830" spans="1:39" outlineLevel="1">
      <c r="A830" s="567"/>
      <c r="B830" s="320" t="s">
        <v>345</v>
      </c>
      <c r="C830" s="317" t="s">
        <v>164</v>
      </c>
      <c r="D830" s="321"/>
      <c r="E830" s="321"/>
      <c r="F830" s="321"/>
      <c r="G830" s="321"/>
      <c r="H830" s="321"/>
      <c r="I830" s="321"/>
      <c r="J830" s="321"/>
      <c r="K830" s="321"/>
      <c r="L830" s="321"/>
      <c r="M830" s="321"/>
      <c r="N830" s="321">
        <f>N829</f>
        <v>0</v>
      </c>
      <c r="O830" s="321"/>
      <c r="P830" s="321"/>
      <c r="Q830" s="321"/>
      <c r="R830" s="321"/>
      <c r="S830" s="321"/>
      <c r="T830" s="321"/>
      <c r="U830" s="321"/>
      <c r="V830" s="321"/>
      <c r="W830" s="321"/>
      <c r="X830" s="321"/>
      <c r="Y830" s="437">
        <f>Y829</f>
        <v>0</v>
      </c>
      <c r="Z830" s="437">
        <f t="shared" ref="Z830:AL830" si="283">Z829</f>
        <v>0</v>
      </c>
      <c r="AA830" s="437">
        <f t="shared" si="283"/>
        <v>0</v>
      </c>
      <c r="AB830" s="437">
        <f t="shared" si="283"/>
        <v>0</v>
      </c>
      <c r="AC830" s="437">
        <f t="shared" si="283"/>
        <v>0</v>
      </c>
      <c r="AD830" s="437">
        <f t="shared" si="283"/>
        <v>0</v>
      </c>
      <c r="AE830" s="437">
        <f t="shared" si="283"/>
        <v>0</v>
      </c>
      <c r="AF830" s="437">
        <f t="shared" si="283"/>
        <v>0</v>
      </c>
      <c r="AG830" s="437">
        <f t="shared" si="283"/>
        <v>0</v>
      </c>
      <c r="AH830" s="437">
        <f t="shared" si="283"/>
        <v>0</v>
      </c>
      <c r="AI830" s="437">
        <f t="shared" si="283"/>
        <v>0</v>
      </c>
      <c r="AJ830" s="437">
        <f t="shared" si="283"/>
        <v>0</v>
      </c>
      <c r="AK830" s="437">
        <f t="shared" si="283"/>
        <v>0</v>
      </c>
      <c r="AL830" s="437">
        <f t="shared" si="283"/>
        <v>0</v>
      </c>
      <c r="AM830" s="332"/>
    </row>
    <row r="831" spans="1:39" outlineLevel="1">
      <c r="A831" s="567"/>
      <c r="B831" s="320"/>
      <c r="C831" s="317"/>
      <c r="D831" s="317"/>
      <c r="E831" s="317"/>
      <c r="F831" s="317"/>
      <c r="G831" s="317"/>
      <c r="H831" s="317"/>
      <c r="I831" s="317"/>
      <c r="J831" s="317"/>
      <c r="K831" s="317"/>
      <c r="L831" s="317"/>
      <c r="M831" s="317"/>
      <c r="N831" s="317"/>
      <c r="O831" s="317"/>
      <c r="P831" s="317"/>
      <c r="Q831" s="317"/>
      <c r="R831" s="317"/>
      <c r="S831" s="317"/>
      <c r="T831" s="317"/>
      <c r="U831" s="317"/>
      <c r="V831" s="317"/>
      <c r="W831" s="317"/>
      <c r="X831" s="317"/>
      <c r="Y831" s="448"/>
      <c r="Z831" s="451"/>
      <c r="AA831" s="451"/>
      <c r="AB831" s="451"/>
      <c r="AC831" s="451"/>
      <c r="AD831" s="451"/>
      <c r="AE831" s="451"/>
      <c r="AF831" s="451"/>
      <c r="AG831" s="451"/>
      <c r="AH831" s="451"/>
      <c r="AI831" s="451"/>
      <c r="AJ831" s="451"/>
      <c r="AK831" s="451"/>
      <c r="AL831" s="451"/>
      <c r="AM831" s="332"/>
    </row>
    <row r="832" spans="1:39" outlineLevel="1">
      <c r="A832" s="567">
        <v>18</v>
      </c>
      <c r="B832" s="454" t="s">
        <v>110</v>
      </c>
      <c r="C832" s="317" t="s">
        <v>25</v>
      </c>
      <c r="D832" s="321"/>
      <c r="E832" s="321"/>
      <c r="F832" s="321"/>
      <c r="G832" s="321"/>
      <c r="H832" s="321"/>
      <c r="I832" s="321"/>
      <c r="J832" s="321"/>
      <c r="K832" s="321"/>
      <c r="L832" s="321"/>
      <c r="M832" s="321"/>
      <c r="N832" s="321">
        <v>0</v>
      </c>
      <c r="O832" s="321"/>
      <c r="P832" s="321"/>
      <c r="Q832" s="321"/>
      <c r="R832" s="321"/>
      <c r="S832" s="321"/>
      <c r="T832" s="321"/>
      <c r="U832" s="321"/>
      <c r="V832" s="321"/>
      <c r="W832" s="321"/>
      <c r="X832" s="321"/>
      <c r="Y832" s="452"/>
      <c r="Z832" s="436"/>
      <c r="AA832" s="436"/>
      <c r="AB832" s="436"/>
      <c r="AC832" s="436"/>
      <c r="AD832" s="436"/>
      <c r="AE832" s="436"/>
      <c r="AF832" s="441"/>
      <c r="AG832" s="441"/>
      <c r="AH832" s="441"/>
      <c r="AI832" s="441"/>
      <c r="AJ832" s="441"/>
      <c r="AK832" s="441"/>
      <c r="AL832" s="441"/>
      <c r="AM832" s="322">
        <f>SUM(Y832:AL832)</f>
        <v>0</v>
      </c>
    </row>
    <row r="833" spans="1:39" outlineLevel="1">
      <c r="A833" s="567"/>
      <c r="B833" s="320" t="s">
        <v>345</v>
      </c>
      <c r="C833" s="317" t="s">
        <v>164</v>
      </c>
      <c r="D833" s="321"/>
      <c r="E833" s="321"/>
      <c r="F833" s="321"/>
      <c r="G833" s="321"/>
      <c r="H833" s="321"/>
      <c r="I833" s="321"/>
      <c r="J833" s="321"/>
      <c r="K833" s="321"/>
      <c r="L833" s="321"/>
      <c r="M833" s="321"/>
      <c r="N833" s="321">
        <f>N832</f>
        <v>0</v>
      </c>
      <c r="O833" s="321"/>
      <c r="P833" s="321"/>
      <c r="Q833" s="321"/>
      <c r="R833" s="321"/>
      <c r="S833" s="321"/>
      <c r="T833" s="321"/>
      <c r="U833" s="321"/>
      <c r="V833" s="321"/>
      <c r="W833" s="321"/>
      <c r="X833" s="321"/>
      <c r="Y833" s="437">
        <f>Y832</f>
        <v>0</v>
      </c>
      <c r="Z833" s="437">
        <f t="shared" ref="Z833:AL833" si="284">Z832</f>
        <v>0</v>
      </c>
      <c r="AA833" s="437">
        <f t="shared" si="284"/>
        <v>0</v>
      </c>
      <c r="AB833" s="437">
        <f t="shared" si="284"/>
        <v>0</v>
      </c>
      <c r="AC833" s="437">
        <f t="shared" si="284"/>
        <v>0</v>
      </c>
      <c r="AD833" s="437">
        <f t="shared" si="284"/>
        <v>0</v>
      </c>
      <c r="AE833" s="437">
        <f t="shared" si="284"/>
        <v>0</v>
      </c>
      <c r="AF833" s="437">
        <f t="shared" si="284"/>
        <v>0</v>
      </c>
      <c r="AG833" s="437">
        <f t="shared" si="284"/>
        <v>0</v>
      </c>
      <c r="AH833" s="437">
        <f t="shared" si="284"/>
        <v>0</v>
      </c>
      <c r="AI833" s="437">
        <f t="shared" si="284"/>
        <v>0</v>
      </c>
      <c r="AJ833" s="437">
        <f t="shared" si="284"/>
        <v>0</v>
      </c>
      <c r="AK833" s="437">
        <f t="shared" si="284"/>
        <v>0</v>
      </c>
      <c r="AL833" s="437">
        <f t="shared" si="284"/>
        <v>0</v>
      </c>
      <c r="AM833" s="332"/>
    </row>
    <row r="834" spans="1:39" outlineLevel="1">
      <c r="A834" s="567"/>
      <c r="B834" s="348"/>
      <c r="C834" s="317"/>
      <c r="D834" s="317"/>
      <c r="E834" s="317"/>
      <c r="F834" s="317"/>
      <c r="G834" s="317"/>
      <c r="H834" s="317"/>
      <c r="I834" s="317"/>
      <c r="J834" s="317"/>
      <c r="K834" s="317"/>
      <c r="L834" s="317"/>
      <c r="M834" s="317"/>
      <c r="N834" s="317"/>
      <c r="O834" s="317"/>
      <c r="P834" s="317"/>
      <c r="Q834" s="317"/>
      <c r="R834" s="317"/>
      <c r="S834" s="317"/>
      <c r="T834" s="317"/>
      <c r="U834" s="317"/>
      <c r="V834" s="317"/>
      <c r="W834" s="317"/>
      <c r="X834" s="317"/>
      <c r="Y834" s="449"/>
      <c r="Z834" s="450"/>
      <c r="AA834" s="450"/>
      <c r="AB834" s="450"/>
      <c r="AC834" s="450"/>
      <c r="AD834" s="450"/>
      <c r="AE834" s="450"/>
      <c r="AF834" s="450"/>
      <c r="AG834" s="450"/>
      <c r="AH834" s="450"/>
      <c r="AI834" s="450"/>
      <c r="AJ834" s="450"/>
      <c r="AK834" s="450"/>
      <c r="AL834" s="450"/>
      <c r="AM834" s="323"/>
    </row>
    <row r="835" spans="1:39" outlineLevel="1">
      <c r="A835" s="567">
        <v>19</v>
      </c>
      <c r="B835" s="454" t="s">
        <v>112</v>
      </c>
      <c r="C835" s="317" t="s">
        <v>25</v>
      </c>
      <c r="D835" s="321"/>
      <c r="E835" s="321"/>
      <c r="F835" s="321"/>
      <c r="G835" s="321"/>
      <c r="H835" s="321"/>
      <c r="I835" s="321"/>
      <c r="J835" s="321"/>
      <c r="K835" s="321"/>
      <c r="L835" s="321"/>
      <c r="M835" s="321"/>
      <c r="N835" s="321">
        <v>0</v>
      </c>
      <c r="O835" s="321"/>
      <c r="P835" s="321"/>
      <c r="Q835" s="321"/>
      <c r="R835" s="321"/>
      <c r="S835" s="321"/>
      <c r="T835" s="321"/>
      <c r="U835" s="321"/>
      <c r="V835" s="321"/>
      <c r="W835" s="321"/>
      <c r="X835" s="321"/>
      <c r="Y835" s="452"/>
      <c r="Z835" s="436"/>
      <c r="AA835" s="436"/>
      <c r="AB835" s="436"/>
      <c r="AC835" s="436"/>
      <c r="AD835" s="436"/>
      <c r="AE835" s="436"/>
      <c r="AF835" s="441"/>
      <c r="AG835" s="441"/>
      <c r="AH835" s="441"/>
      <c r="AI835" s="441"/>
      <c r="AJ835" s="441"/>
      <c r="AK835" s="441"/>
      <c r="AL835" s="441"/>
      <c r="AM835" s="322">
        <f>SUM(Y835:AL835)</f>
        <v>0</v>
      </c>
    </row>
    <row r="836" spans="1:39" outlineLevel="1">
      <c r="A836" s="567"/>
      <c r="B836" s="320" t="s">
        <v>345</v>
      </c>
      <c r="C836" s="317" t="s">
        <v>164</v>
      </c>
      <c r="D836" s="321"/>
      <c r="E836" s="321"/>
      <c r="F836" s="321"/>
      <c r="G836" s="321"/>
      <c r="H836" s="321"/>
      <c r="I836" s="321"/>
      <c r="J836" s="321"/>
      <c r="K836" s="321"/>
      <c r="L836" s="321"/>
      <c r="M836" s="321"/>
      <c r="N836" s="321">
        <f>N835</f>
        <v>0</v>
      </c>
      <c r="O836" s="321"/>
      <c r="P836" s="321"/>
      <c r="Q836" s="321"/>
      <c r="R836" s="321"/>
      <c r="S836" s="321"/>
      <c r="T836" s="321"/>
      <c r="U836" s="321"/>
      <c r="V836" s="321"/>
      <c r="W836" s="321"/>
      <c r="X836" s="321"/>
      <c r="Y836" s="437">
        <f>Y835</f>
        <v>0</v>
      </c>
      <c r="Z836" s="437">
        <f t="shared" ref="Z836:AL836" si="285">Z835</f>
        <v>0</v>
      </c>
      <c r="AA836" s="437">
        <f t="shared" si="285"/>
        <v>0</v>
      </c>
      <c r="AB836" s="437">
        <f t="shared" si="285"/>
        <v>0</v>
      </c>
      <c r="AC836" s="437">
        <f t="shared" si="285"/>
        <v>0</v>
      </c>
      <c r="AD836" s="437">
        <f t="shared" si="285"/>
        <v>0</v>
      </c>
      <c r="AE836" s="437">
        <f t="shared" si="285"/>
        <v>0</v>
      </c>
      <c r="AF836" s="437">
        <f t="shared" si="285"/>
        <v>0</v>
      </c>
      <c r="AG836" s="437">
        <f t="shared" si="285"/>
        <v>0</v>
      </c>
      <c r="AH836" s="437">
        <f t="shared" si="285"/>
        <v>0</v>
      </c>
      <c r="AI836" s="437">
        <f t="shared" si="285"/>
        <v>0</v>
      </c>
      <c r="AJ836" s="437">
        <f t="shared" si="285"/>
        <v>0</v>
      </c>
      <c r="AK836" s="437">
        <f t="shared" si="285"/>
        <v>0</v>
      </c>
      <c r="AL836" s="437">
        <f t="shared" si="285"/>
        <v>0</v>
      </c>
      <c r="AM836" s="323"/>
    </row>
    <row r="837" spans="1:39" outlineLevel="1">
      <c r="A837" s="567"/>
      <c r="B837" s="348"/>
      <c r="C837" s="317"/>
      <c r="D837" s="317"/>
      <c r="E837" s="317"/>
      <c r="F837" s="317"/>
      <c r="G837" s="317"/>
      <c r="H837" s="317"/>
      <c r="I837" s="317"/>
      <c r="J837" s="317"/>
      <c r="K837" s="317"/>
      <c r="L837" s="317"/>
      <c r="M837" s="317"/>
      <c r="N837" s="317"/>
      <c r="O837" s="317"/>
      <c r="P837" s="317"/>
      <c r="Q837" s="317"/>
      <c r="R837" s="317"/>
      <c r="S837" s="317"/>
      <c r="T837" s="317"/>
      <c r="U837" s="317"/>
      <c r="V837" s="317"/>
      <c r="W837" s="317"/>
      <c r="X837" s="317"/>
      <c r="Y837" s="438"/>
      <c r="Z837" s="438"/>
      <c r="AA837" s="438"/>
      <c r="AB837" s="438"/>
      <c r="AC837" s="438"/>
      <c r="AD837" s="438"/>
      <c r="AE837" s="438"/>
      <c r="AF837" s="438"/>
      <c r="AG837" s="438"/>
      <c r="AH837" s="438"/>
      <c r="AI837" s="438"/>
      <c r="AJ837" s="438"/>
      <c r="AK837" s="438"/>
      <c r="AL837" s="438"/>
      <c r="AM837" s="332"/>
    </row>
    <row r="838" spans="1:39" outlineLevel="1">
      <c r="A838" s="567">
        <v>20</v>
      </c>
      <c r="B838" s="454" t="s">
        <v>111</v>
      </c>
      <c r="C838" s="317" t="s">
        <v>25</v>
      </c>
      <c r="D838" s="321"/>
      <c r="E838" s="321"/>
      <c r="F838" s="321"/>
      <c r="G838" s="321"/>
      <c r="H838" s="321"/>
      <c r="I838" s="321"/>
      <c r="J838" s="321"/>
      <c r="K838" s="321"/>
      <c r="L838" s="321"/>
      <c r="M838" s="321"/>
      <c r="N838" s="321">
        <v>0</v>
      </c>
      <c r="O838" s="321"/>
      <c r="P838" s="321"/>
      <c r="Q838" s="321"/>
      <c r="R838" s="321"/>
      <c r="S838" s="321"/>
      <c r="T838" s="321"/>
      <c r="U838" s="321"/>
      <c r="V838" s="321"/>
      <c r="W838" s="321"/>
      <c r="X838" s="321"/>
      <c r="Y838" s="452"/>
      <c r="Z838" s="436"/>
      <c r="AA838" s="436"/>
      <c r="AB838" s="436"/>
      <c r="AC838" s="436"/>
      <c r="AD838" s="436"/>
      <c r="AE838" s="436"/>
      <c r="AF838" s="441"/>
      <c r="AG838" s="441"/>
      <c r="AH838" s="441"/>
      <c r="AI838" s="441"/>
      <c r="AJ838" s="441"/>
      <c r="AK838" s="441"/>
      <c r="AL838" s="441"/>
      <c r="AM838" s="322">
        <f>SUM(Y838:AL838)</f>
        <v>0</v>
      </c>
    </row>
    <row r="839" spans="1:39" outlineLevel="1">
      <c r="A839" s="567"/>
      <c r="B839" s="320" t="s">
        <v>345</v>
      </c>
      <c r="C839" s="317" t="s">
        <v>164</v>
      </c>
      <c r="D839" s="321"/>
      <c r="E839" s="321"/>
      <c r="F839" s="321"/>
      <c r="G839" s="321"/>
      <c r="H839" s="321"/>
      <c r="I839" s="321"/>
      <c r="J839" s="321"/>
      <c r="K839" s="321"/>
      <c r="L839" s="321"/>
      <c r="M839" s="321"/>
      <c r="N839" s="321">
        <f>N838</f>
        <v>0</v>
      </c>
      <c r="O839" s="321"/>
      <c r="P839" s="321"/>
      <c r="Q839" s="321"/>
      <c r="R839" s="321"/>
      <c r="S839" s="321"/>
      <c r="T839" s="321"/>
      <c r="U839" s="321"/>
      <c r="V839" s="321"/>
      <c r="W839" s="321"/>
      <c r="X839" s="321"/>
      <c r="Y839" s="437">
        <f>Y838</f>
        <v>0</v>
      </c>
      <c r="Z839" s="437">
        <f t="shared" ref="Z839:AL839" si="286">Z838</f>
        <v>0</v>
      </c>
      <c r="AA839" s="437">
        <f t="shared" si="286"/>
        <v>0</v>
      </c>
      <c r="AB839" s="437">
        <f t="shared" si="286"/>
        <v>0</v>
      </c>
      <c r="AC839" s="437">
        <f t="shared" si="286"/>
        <v>0</v>
      </c>
      <c r="AD839" s="437">
        <f t="shared" si="286"/>
        <v>0</v>
      </c>
      <c r="AE839" s="437">
        <f t="shared" si="286"/>
        <v>0</v>
      </c>
      <c r="AF839" s="437">
        <f t="shared" si="286"/>
        <v>0</v>
      </c>
      <c r="AG839" s="437">
        <f t="shared" si="286"/>
        <v>0</v>
      </c>
      <c r="AH839" s="437">
        <f t="shared" si="286"/>
        <v>0</v>
      </c>
      <c r="AI839" s="437">
        <f t="shared" si="286"/>
        <v>0</v>
      </c>
      <c r="AJ839" s="437">
        <f t="shared" si="286"/>
        <v>0</v>
      </c>
      <c r="AK839" s="437">
        <f t="shared" si="286"/>
        <v>0</v>
      </c>
      <c r="AL839" s="437">
        <f t="shared" si="286"/>
        <v>0</v>
      </c>
      <c r="AM839" s="332"/>
    </row>
    <row r="840" spans="1:39" ht="15.75" outlineLevel="1">
      <c r="A840" s="567"/>
      <c r="B840" s="349"/>
      <c r="C840" s="326"/>
      <c r="D840" s="317"/>
      <c r="E840" s="317"/>
      <c r="F840" s="317"/>
      <c r="G840" s="317"/>
      <c r="H840" s="317"/>
      <c r="I840" s="317"/>
      <c r="J840" s="317"/>
      <c r="K840" s="317"/>
      <c r="L840" s="317"/>
      <c r="M840" s="317"/>
      <c r="N840" s="326"/>
      <c r="O840" s="317"/>
      <c r="P840" s="317"/>
      <c r="Q840" s="317"/>
      <c r="R840" s="317"/>
      <c r="S840" s="317"/>
      <c r="T840" s="317"/>
      <c r="U840" s="317"/>
      <c r="V840" s="317"/>
      <c r="W840" s="317"/>
      <c r="X840" s="317"/>
      <c r="Y840" s="438"/>
      <c r="Z840" s="438"/>
      <c r="AA840" s="438"/>
      <c r="AB840" s="438"/>
      <c r="AC840" s="438"/>
      <c r="AD840" s="438"/>
      <c r="AE840" s="438"/>
      <c r="AF840" s="438"/>
      <c r="AG840" s="438"/>
      <c r="AH840" s="438"/>
      <c r="AI840" s="438"/>
      <c r="AJ840" s="438"/>
      <c r="AK840" s="438"/>
      <c r="AL840" s="438"/>
      <c r="AM840" s="332"/>
    </row>
    <row r="841" spans="1:39" ht="15.75" outlineLevel="1">
      <c r="A841" s="567"/>
      <c r="B841" s="553" t="s">
        <v>516</v>
      </c>
      <c r="C841" s="317"/>
      <c r="D841" s="317"/>
      <c r="E841" s="317"/>
      <c r="F841" s="317"/>
      <c r="G841" s="317"/>
      <c r="H841" s="317"/>
      <c r="I841" s="317"/>
      <c r="J841" s="317"/>
      <c r="K841" s="317"/>
      <c r="L841" s="317"/>
      <c r="M841" s="317"/>
      <c r="N841" s="317"/>
      <c r="O841" s="317"/>
      <c r="P841" s="317"/>
      <c r="Q841" s="317"/>
      <c r="R841" s="317"/>
      <c r="S841" s="317"/>
      <c r="T841" s="317"/>
      <c r="U841" s="317"/>
      <c r="V841" s="317"/>
      <c r="W841" s="317"/>
      <c r="X841" s="317"/>
      <c r="Y841" s="448"/>
      <c r="Z841" s="451"/>
      <c r="AA841" s="451"/>
      <c r="AB841" s="451"/>
      <c r="AC841" s="451"/>
      <c r="AD841" s="451"/>
      <c r="AE841" s="451"/>
      <c r="AF841" s="451"/>
      <c r="AG841" s="451"/>
      <c r="AH841" s="451"/>
      <c r="AI841" s="451"/>
      <c r="AJ841" s="451"/>
      <c r="AK841" s="451"/>
      <c r="AL841" s="451"/>
      <c r="AM841" s="332"/>
    </row>
    <row r="842" spans="1:39" ht="15.75" outlineLevel="1">
      <c r="A842" s="567"/>
      <c r="B842" s="539" t="s">
        <v>512</v>
      </c>
      <c r="C842" s="317"/>
      <c r="D842" s="317"/>
      <c r="E842" s="317"/>
      <c r="F842" s="317"/>
      <c r="G842" s="317"/>
      <c r="H842" s="317"/>
      <c r="I842" s="317"/>
      <c r="J842" s="317"/>
      <c r="K842" s="317"/>
      <c r="L842" s="317"/>
      <c r="M842" s="317"/>
      <c r="N842" s="317"/>
      <c r="O842" s="317"/>
      <c r="P842" s="317"/>
      <c r="Q842" s="317"/>
      <c r="R842" s="317"/>
      <c r="S842" s="317"/>
      <c r="T842" s="317"/>
      <c r="U842" s="317"/>
      <c r="V842" s="317"/>
      <c r="W842" s="317"/>
      <c r="X842" s="317"/>
      <c r="Y842" s="448"/>
      <c r="Z842" s="451"/>
      <c r="AA842" s="451"/>
      <c r="AB842" s="451"/>
      <c r="AC842" s="451"/>
      <c r="AD842" s="451"/>
      <c r="AE842" s="451"/>
      <c r="AF842" s="451"/>
      <c r="AG842" s="451"/>
      <c r="AH842" s="451"/>
      <c r="AI842" s="451"/>
      <c r="AJ842" s="451"/>
      <c r="AK842" s="451"/>
      <c r="AL842" s="451"/>
      <c r="AM842" s="332"/>
    </row>
    <row r="843" spans="1:39" outlineLevel="1">
      <c r="A843" s="567">
        <v>21</v>
      </c>
      <c r="B843" s="454" t="s">
        <v>114</v>
      </c>
      <c r="C843" s="317" t="s">
        <v>25</v>
      </c>
      <c r="D843" s="321"/>
      <c r="E843" s="321"/>
      <c r="F843" s="321"/>
      <c r="G843" s="321"/>
      <c r="H843" s="321"/>
      <c r="I843" s="321"/>
      <c r="J843" s="321"/>
      <c r="K843" s="321"/>
      <c r="L843" s="321"/>
      <c r="M843" s="321"/>
      <c r="N843" s="317"/>
      <c r="O843" s="321"/>
      <c r="P843" s="321"/>
      <c r="Q843" s="321"/>
      <c r="R843" s="321"/>
      <c r="S843" s="321"/>
      <c r="T843" s="321"/>
      <c r="U843" s="321"/>
      <c r="V843" s="321"/>
      <c r="W843" s="321"/>
      <c r="X843" s="321"/>
      <c r="Y843" s="441"/>
      <c r="Z843" s="441"/>
      <c r="AA843" s="441"/>
      <c r="AB843" s="441"/>
      <c r="AC843" s="441"/>
      <c r="AD843" s="441"/>
      <c r="AE843" s="441"/>
      <c r="AF843" s="436"/>
      <c r="AG843" s="436"/>
      <c r="AH843" s="436"/>
      <c r="AI843" s="436"/>
      <c r="AJ843" s="436"/>
      <c r="AK843" s="436"/>
      <c r="AL843" s="436"/>
      <c r="AM843" s="322">
        <f>SUM(Y843:AL843)</f>
        <v>0</v>
      </c>
    </row>
    <row r="844" spans="1:39" outlineLevel="1">
      <c r="A844" s="567"/>
      <c r="B844" s="320" t="s">
        <v>345</v>
      </c>
      <c r="C844" s="317" t="s">
        <v>164</v>
      </c>
      <c r="D844" s="321"/>
      <c r="E844" s="321"/>
      <c r="F844" s="321"/>
      <c r="G844" s="321"/>
      <c r="H844" s="321"/>
      <c r="I844" s="321"/>
      <c r="J844" s="321"/>
      <c r="K844" s="321"/>
      <c r="L844" s="321"/>
      <c r="M844" s="321"/>
      <c r="N844" s="317"/>
      <c r="O844" s="321"/>
      <c r="P844" s="321"/>
      <c r="Q844" s="321"/>
      <c r="R844" s="321"/>
      <c r="S844" s="321"/>
      <c r="T844" s="321"/>
      <c r="U844" s="321"/>
      <c r="V844" s="321"/>
      <c r="W844" s="321"/>
      <c r="X844" s="321"/>
      <c r="Y844" s="437">
        <f t="shared" ref="Y844:AL844" si="287">Y843</f>
        <v>0</v>
      </c>
      <c r="Z844" s="437">
        <f t="shared" si="287"/>
        <v>0</v>
      </c>
      <c r="AA844" s="437">
        <f t="shared" si="287"/>
        <v>0</v>
      </c>
      <c r="AB844" s="437">
        <f t="shared" si="287"/>
        <v>0</v>
      </c>
      <c r="AC844" s="437">
        <f t="shared" si="287"/>
        <v>0</v>
      </c>
      <c r="AD844" s="437">
        <f t="shared" si="287"/>
        <v>0</v>
      </c>
      <c r="AE844" s="437">
        <f t="shared" si="287"/>
        <v>0</v>
      </c>
      <c r="AF844" s="437">
        <f t="shared" si="287"/>
        <v>0</v>
      </c>
      <c r="AG844" s="437">
        <f t="shared" si="287"/>
        <v>0</v>
      </c>
      <c r="AH844" s="437">
        <f t="shared" si="287"/>
        <v>0</v>
      </c>
      <c r="AI844" s="437">
        <f t="shared" si="287"/>
        <v>0</v>
      </c>
      <c r="AJ844" s="437">
        <f t="shared" si="287"/>
        <v>0</v>
      </c>
      <c r="AK844" s="437">
        <f t="shared" si="287"/>
        <v>0</v>
      </c>
      <c r="AL844" s="437">
        <f t="shared" si="287"/>
        <v>0</v>
      </c>
      <c r="AM844" s="332"/>
    </row>
    <row r="845" spans="1:39" outlineLevel="1">
      <c r="A845" s="567"/>
      <c r="B845" s="320"/>
      <c r="C845" s="317"/>
      <c r="D845" s="317"/>
      <c r="E845" s="317"/>
      <c r="F845" s="317"/>
      <c r="G845" s="317"/>
      <c r="H845" s="317"/>
      <c r="I845" s="317"/>
      <c r="J845" s="317"/>
      <c r="K845" s="317"/>
      <c r="L845" s="317"/>
      <c r="M845" s="317"/>
      <c r="N845" s="317"/>
      <c r="O845" s="317"/>
      <c r="P845" s="317"/>
      <c r="Q845" s="317"/>
      <c r="R845" s="317"/>
      <c r="S845" s="317"/>
      <c r="T845" s="317"/>
      <c r="U845" s="317"/>
      <c r="V845" s="317"/>
      <c r="W845" s="317"/>
      <c r="X845" s="317"/>
      <c r="Y845" s="448"/>
      <c r="Z845" s="451"/>
      <c r="AA845" s="451"/>
      <c r="AB845" s="451"/>
      <c r="AC845" s="451"/>
      <c r="AD845" s="451"/>
      <c r="AE845" s="451"/>
      <c r="AF845" s="451"/>
      <c r="AG845" s="451"/>
      <c r="AH845" s="451"/>
      <c r="AI845" s="451"/>
      <c r="AJ845" s="451"/>
      <c r="AK845" s="451"/>
      <c r="AL845" s="451"/>
      <c r="AM845" s="332"/>
    </row>
    <row r="846" spans="1:39" ht="30" outlineLevel="1">
      <c r="A846" s="567">
        <v>22</v>
      </c>
      <c r="B846" s="454" t="s">
        <v>115</v>
      </c>
      <c r="C846" s="317" t="s">
        <v>25</v>
      </c>
      <c r="D846" s="321"/>
      <c r="E846" s="321"/>
      <c r="F846" s="321"/>
      <c r="G846" s="321"/>
      <c r="H846" s="321"/>
      <c r="I846" s="321"/>
      <c r="J846" s="321"/>
      <c r="K846" s="321"/>
      <c r="L846" s="321"/>
      <c r="M846" s="321"/>
      <c r="N846" s="317"/>
      <c r="O846" s="321"/>
      <c r="P846" s="321"/>
      <c r="Q846" s="321"/>
      <c r="R846" s="321"/>
      <c r="S846" s="321"/>
      <c r="T846" s="321"/>
      <c r="U846" s="321"/>
      <c r="V846" s="321"/>
      <c r="W846" s="321"/>
      <c r="X846" s="321"/>
      <c r="Y846" s="441"/>
      <c r="Z846" s="441"/>
      <c r="AA846" s="441"/>
      <c r="AB846" s="441"/>
      <c r="AC846" s="441"/>
      <c r="AD846" s="441"/>
      <c r="AE846" s="441"/>
      <c r="AF846" s="436"/>
      <c r="AG846" s="436"/>
      <c r="AH846" s="436"/>
      <c r="AI846" s="436"/>
      <c r="AJ846" s="436"/>
      <c r="AK846" s="436"/>
      <c r="AL846" s="436"/>
      <c r="AM846" s="322">
        <f>SUM(Y846:AL846)</f>
        <v>0</v>
      </c>
    </row>
    <row r="847" spans="1:39" outlineLevel="1">
      <c r="A847" s="567"/>
      <c r="B847" s="320" t="s">
        <v>345</v>
      </c>
      <c r="C847" s="317" t="s">
        <v>164</v>
      </c>
      <c r="D847" s="321"/>
      <c r="E847" s="321"/>
      <c r="F847" s="321"/>
      <c r="G847" s="321"/>
      <c r="H847" s="321"/>
      <c r="I847" s="321"/>
      <c r="J847" s="321"/>
      <c r="K847" s="321"/>
      <c r="L847" s="321"/>
      <c r="M847" s="321"/>
      <c r="N847" s="317"/>
      <c r="O847" s="321"/>
      <c r="P847" s="321"/>
      <c r="Q847" s="321"/>
      <c r="R847" s="321"/>
      <c r="S847" s="321"/>
      <c r="T847" s="321"/>
      <c r="U847" s="321"/>
      <c r="V847" s="321"/>
      <c r="W847" s="321"/>
      <c r="X847" s="321"/>
      <c r="Y847" s="437">
        <f t="shared" ref="Y847:AL847" si="288">Y846</f>
        <v>0</v>
      </c>
      <c r="Z847" s="437">
        <f t="shared" si="288"/>
        <v>0</v>
      </c>
      <c r="AA847" s="437">
        <f t="shared" si="288"/>
        <v>0</v>
      </c>
      <c r="AB847" s="437">
        <f t="shared" si="288"/>
        <v>0</v>
      </c>
      <c r="AC847" s="437">
        <f t="shared" si="288"/>
        <v>0</v>
      </c>
      <c r="AD847" s="437">
        <f t="shared" si="288"/>
        <v>0</v>
      </c>
      <c r="AE847" s="437">
        <f t="shared" si="288"/>
        <v>0</v>
      </c>
      <c r="AF847" s="437">
        <f t="shared" si="288"/>
        <v>0</v>
      </c>
      <c r="AG847" s="437">
        <f t="shared" si="288"/>
        <v>0</v>
      </c>
      <c r="AH847" s="437">
        <f t="shared" si="288"/>
        <v>0</v>
      </c>
      <c r="AI847" s="437">
        <f t="shared" si="288"/>
        <v>0</v>
      </c>
      <c r="AJ847" s="437">
        <f t="shared" si="288"/>
        <v>0</v>
      </c>
      <c r="AK847" s="437">
        <f t="shared" si="288"/>
        <v>0</v>
      </c>
      <c r="AL847" s="437">
        <f t="shared" si="288"/>
        <v>0</v>
      </c>
      <c r="AM847" s="332"/>
    </row>
    <row r="848" spans="1:39" outlineLevel="1">
      <c r="A848" s="567"/>
      <c r="B848" s="320"/>
      <c r="C848" s="317"/>
      <c r="D848" s="317"/>
      <c r="E848" s="317"/>
      <c r="F848" s="317"/>
      <c r="G848" s="317"/>
      <c r="H848" s="317"/>
      <c r="I848" s="317"/>
      <c r="J848" s="317"/>
      <c r="K848" s="317"/>
      <c r="L848" s="317"/>
      <c r="M848" s="317"/>
      <c r="N848" s="317"/>
      <c r="O848" s="317"/>
      <c r="P848" s="317"/>
      <c r="Q848" s="317"/>
      <c r="R848" s="317"/>
      <c r="S848" s="317"/>
      <c r="T848" s="317"/>
      <c r="U848" s="317"/>
      <c r="V848" s="317"/>
      <c r="W848" s="317"/>
      <c r="X848" s="317"/>
      <c r="Y848" s="448"/>
      <c r="Z848" s="451"/>
      <c r="AA848" s="451"/>
      <c r="AB848" s="451"/>
      <c r="AC848" s="451"/>
      <c r="AD848" s="451"/>
      <c r="AE848" s="451"/>
      <c r="AF848" s="451"/>
      <c r="AG848" s="451"/>
      <c r="AH848" s="451"/>
      <c r="AI848" s="451"/>
      <c r="AJ848" s="451"/>
      <c r="AK848" s="451"/>
      <c r="AL848" s="451"/>
      <c r="AM848" s="332"/>
    </row>
    <row r="849" spans="1:39" ht="30" outlineLevel="1">
      <c r="A849" s="567">
        <v>23</v>
      </c>
      <c r="B849" s="454" t="s">
        <v>116</v>
      </c>
      <c r="C849" s="317" t="s">
        <v>25</v>
      </c>
      <c r="D849" s="321"/>
      <c r="E849" s="321"/>
      <c r="F849" s="321"/>
      <c r="G849" s="321"/>
      <c r="H849" s="321"/>
      <c r="I849" s="321"/>
      <c r="J849" s="321"/>
      <c r="K849" s="321"/>
      <c r="L849" s="321"/>
      <c r="M849" s="321"/>
      <c r="N849" s="317"/>
      <c r="O849" s="321"/>
      <c r="P849" s="321"/>
      <c r="Q849" s="321"/>
      <c r="R849" s="321"/>
      <c r="S849" s="321"/>
      <c r="T849" s="321"/>
      <c r="U849" s="321"/>
      <c r="V849" s="321"/>
      <c r="W849" s="321"/>
      <c r="X849" s="321"/>
      <c r="Y849" s="441"/>
      <c r="Z849" s="441"/>
      <c r="AA849" s="441"/>
      <c r="AB849" s="441"/>
      <c r="AC849" s="441"/>
      <c r="AD849" s="441"/>
      <c r="AE849" s="441"/>
      <c r="AF849" s="436"/>
      <c r="AG849" s="436"/>
      <c r="AH849" s="436"/>
      <c r="AI849" s="436"/>
      <c r="AJ849" s="436"/>
      <c r="AK849" s="436"/>
      <c r="AL849" s="436"/>
      <c r="AM849" s="322">
        <f>SUM(Y849:AL849)</f>
        <v>0</v>
      </c>
    </row>
    <row r="850" spans="1:39" outlineLevel="1">
      <c r="A850" s="567"/>
      <c r="B850" s="320" t="s">
        <v>345</v>
      </c>
      <c r="C850" s="317" t="s">
        <v>164</v>
      </c>
      <c r="D850" s="321"/>
      <c r="E850" s="321"/>
      <c r="F850" s="321"/>
      <c r="G850" s="321"/>
      <c r="H850" s="321"/>
      <c r="I850" s="321"/>
      <c r="J850" s="321"/>
      <c r="K850" s="321"/>
      <c r="L850" s="321"/>
      <c r="M850" s="321"/>
      <c r="N850" s="317"/>
      <c r="O850" s="321"/>
      <c r="P850" s="321"/>
      <c r="Q850" s="321"/>
      <c r="R850" s="321"/>
      <c r="S850" s="321"/>
      <c r="T850" s="321"/>
      <c r="U850" s="321"/>
      <c r="V850" s="321"/>
      <c r="W850" s="321"/>
      <c r="X850" s="321"/>
      <c r="Y850" s="437">
        <f t="shared" ref="Y850:AL850" si="289">Y849</f>
        <v>0</v>
      </c>
      <c r="Z850" s="437">
        <f t="shared" si="289"/>
        <v>0</v>
      </c>
      <c r="AA850" s="437">
        <f t="shared" si="289"/>
        <v>0</v>
      </c>
      <c r="AB850" s="437">
        <f t="shared" si="289"/>
        <v>0</v>
      </c>
      <c r="AC850" s="437">
        <f t="shared" si="289"/>
        <v>0</v>
      </c>
      <c r="AD850" s="437">
        <f t="shared" si="289"/>
        <v>0</v>
      </c>
      <c r="AE850" s="437">
        <f t="shared" si="289"/>
        <v>0</v>
      </c>
      <c r="AF850" s="437">
        <f t="shared" si="289"/>
        <v>0</v>
      </c>
      <c r="AG850" s="437">
        <f t="shared" si="289"/>
        <v>0</v>
      </c>
      <c r="AH850" s="437">
        <f t="shared" si="289"/>
        <v>0</v>
      </c>
      <c r="AI850" s="437">
        <f t="shared" si="289"/>
        <v>0</v>
      </c>
      <c r="AJ850" s="437">
        <f t="shared" si="289"/>
        <v>0</v>
      </c>
      <c r="AK850" s="437">
        <f t="shared" si="289"/>
        <v>0</v>
      </c>
      <c r="AL850" s="437">
        <f t="shared" si="289"/>
        <v>0</v>
      </c>
      <c r="AM850" s="332"/>
    </row>
    <row r="851" spans="1:39" outlineLevel="1">
      <c r="A851" s="567"/>
      <c r="B851" s="456"/>
      <c r="C851" s="317"/>
      <c r="D851" s="317"/>
      <c r="E851" s="317"/>
      <c r="F851" s="317"/>
      <c r="G851" s="317"/>
      <c r="H851" s="317"/>
      <c r="I851" s="317"/>
      <c r="J851" s="317"/>
      <c r="K851" s="317"/>
      <c r="L851" s="317"/>
      <c r="M851" s="317"/>
      <c r="N851" s="317"/>
      <c r="O851" s="317"/>
      <c r="P851" s="317"/>
      <c r="Q851" s="317"/>
      <c r="R851" s="317"/>
      <c r="S851" s="317"/>
      <c r="T851" s="317"/>
      <c r="U851" s="317"/>
      <c r="V851" s="317"/>
      <c r="W851" s="317"/>
      <c r="X851" s="317"/>
      <c r="Y851" s="448"/>
      <c r="Z851" s="451"/>
      <c r="AA851" s="451"/>
      <c r="AB851" s="451"/>
      <c r="AC851" s="451"/>
      <c r="AD851" s="451"/>
      <c r="AE851" s="451"/>
      <c r="AF851" s="451"/>
      <c r="AG851" s="451"/>
      <c r="AH851" s="451"/>
      <c r="AI851" s="451"/>
      <c r="AJ851" s="451"/>
      <c r="AK851" s="451"/>
      <c r="AL851" s="451"/>
      <c r="AM851" s="332"/>
    </row>
    <row r="852" spans="1:39" ht="30" outlineLevel="1">
      <c r="A852" s="567">
        <v>24</v>
      </c>
      <c r="B852" s="454" t="s">
        <v>117</v>
      </c>
      <c r="C852" s="317" t="s">
        <v>25</v>
      </c>
      <c r="D852" s="321"/>
      <c r="E852" s="321"/>
      <c r="F852" s="321"/>
      <c r="G852" s="321"/>
      <c r="H852" s="321"/>
      <c r="I852" s="321"/>
      <c r="J852" s="321"/>
      <c r="K852" s="321"/>
      <c r="L852" s="321"/>
      <c r="M852" s="321"/>
      <c r="N852" s="317"/>
      <c r="O852" s="321"/>
      <c r="P852" s="321"/>
      <c r="Q852" s="321"/>
      <c r="R852" s="321"/>
      <c r="S852" s="321"/>
      <c r="T852" s="321"/>
      <c r="U852" s="321"/>
      <c r="V852" s="321"/>
      <c r="W852" s="321"/>
      <c r="X852" s="321"/>
      <c r="Y852" s="441"/>
      <c r="Z852" s="441"/>
      <c r="AA852" s="441"/>
      <c r="AB852" s="441"/>
      <c r="AC852" s="441"/>
      <c r="AD852" s="441"/>
      <c r="AE852" s="441"/>
      <c r="AF852" s="436"/>
      <c r="AG852" s="436"/>
      <c r="AH852" s="436"/>
      <c r="AI852" s="436"/>
      <c r="AJ852" s="436"/>
      <c r="AK852" s="436"/>
      <c r="AL852" s="436"/>
      <c r="AM852" s="322">
        <f>SUM(Y852:AL852)</f>
        <v>0</v>
      </c>
    </row>
    <row r="853" spans="1:39" outlineLevel="1">
      <c r="A853" s="567"/>
      <c r="B853" s="320" t="s">
        <v>345</v>
      </c>
      <c r="C853" s="317" t="s">
        <v>164</v>
      </c>
      <c r="D853" s="321"/>
      <c r="E853" s="321"/>
      <c r="F853" s="321"/>
      <c r="G853" s="321"/>
      <c r="H853" s="321"/>
      <c r="I853" s="321"/>
      <c r="J853" s="321"/>
      <c r="K853" s="321"/>
      <c r="L853" s="321"/>
      <c r="M853" s="321"/>
      <c r="N853" s="317"/>
      <c r="O853" s="321"/>
      <c r="P853" s="321"/>
      <c r="Q853" s="321"/>
      <c r="R853" s="321"/>
      <c r="S853" s="321"/>
      <c r="T853" s="321"/>
      <c r="U853" s="321"/>
      <c r="V853" s="321"/>
      <c r="W853" s="321"/>
      <c r="X853" s="321"/>
      <c r="Y853" s="437">
        <f t="shared" ref="Y853:AL853" si="290">Y852</f>
        <v>0</v>
      </c>
      <c r="Z853" s="437">
        <f t="shared" si="290"/>
        <v>0</v>
      </c>
      <c r="AA853" s="437">
        <f t="shared" si="290"/>
        <v>0</v>
      </c>
      <c r="AB853" s="437">
        <f t="shared" si="290"/>
        <v>0</v>
      </c>
      <c r="AC853" s="437">
        <f t="shared" si="290"/>
        <v>0</v>
      </c>
      <c r="AD853" s="437">
        <f t="shared" si="290"/>
        <v>0</v>
      </c>
      <c r="AE853" s="437">
        <f t="shared" si="290"/>
        <v>0</v>
      </c>
      <c r="AF853" s="437">
        <f t="shared" si="290"/>
        <v>0</v>
      </c>
      <c r="AG853" s="437">
        <f t="shared" si="290"/>
        <v>0</v>
      </c>
      <c r="AH853" s="437">
        <f t="shared" si="290"/>
        <v>0</v>
      </c>
      <c r="AI853" s="437">
        <f t="shared" si="290"/>
        <v>0</v>
      </c>
      <c r="AJ853" s="437">
        <f t="shared" si="290"/>
        <v>0</v>
      </c>
      <c r="AK853" s="437">
        <f t="shared" si="290"/>
        <v>0</v>
      </c>
      <c r="AL853" s="437">
        <f t="shared" si="290"/>
        <v>0</v>
      </c>
      <c r="AM853" s="332"/>
    </row>
    <row r="854" spans="1:39" outlineLevel="1">
      <c r="A854" s="567"/>
      <c r="B854" s="320"/>
      <c r="C854" s="317"/>
      <c r="D854" s="317"/>
      <c r="E854" s="317"/>
      <c r="F854" s="317"/>
      <c r="G854" s="317"/>
      <c r="H854" s="317"/>
      <c r="I854" s="317"/>
      <c r="J854" s="317"/>
      <c r="K854" s="317"/>
      <c r="L854" s="317"/>
      <c r="M854" s="317"/>
      <c r="N854" s="317"/>
      <c r="O854" s="317"/>
      <c r="P854" s="317"/>
      <c r="Q854" s="317"/>
      <c r="R854" s="317"/>
      <c r="S854" s="317"/>
      <c r="T854" s="317"/>
      <c r="U854" s="317"/>
      <c r="V854" s="317"/>
      <c r="W854" s="317"/>
      <c r="X854" s="317"/>
      <c r="Y854" s="438"/>
      <c r="Z854" s="451"/>
      <c r="AA854" s="451"/>
      <c r="AB854" s="451"/>
      <c r="AC854" s="451"/>
      <c r="AD854" s="451"/>
      <c r="AE854" s="451"/>
      <c r="AF854" s="451"/>
      <c r="AG854" s="451"/>
      <c r="AH854" s="451"/>
      <c r="AI854" s="451"/>
      <c r="AJ854" s="451"/>
      <c r="AK854" s="451"/>
      <c r="AL854" s="451"/>
      <c r="AM854" s="332"/>
    </row>
    <row r="855" spans="1:39" ht="15.75" outlineLevel="1">
      <c r="A855" s="567"/>
      <c r="B855" s="314" t="s">
        <v>513</v>
      </c>
      <c r="C855" s="317"/>
      <c r="D855" s="317"/>
      <c r="E855" s="317"/>
      <c r="F855" s="317"/>
      <c r="G855" s="317"/>
      <c r="H855" s="317"/>
      <c r="I855" s="317"/>
      <c r="J855" s="317"/>
      <c r="K855" s="317"/>
      <c r="L855" s="317"/>
      <c r="M855" s="317"/>
      <c r="N855" s="317"/>
      <c r="O855" s="317"/>
      <c r="P855" s="317"/>
      <c r="Q855" s="317"/>
      <c r="R855" s="317"/>
      <c r="S855" s="317"/>
      <c r="T855" s="317"/>
      <c r="U855" s="317"/>
      <c r="V855" s="317"/>
      <c r="W855" s="317"/>
      <c r="X855" s="317"/>
      <c r="Y855" s="438"/>
      <c r="Z855" s="451"/>
      <c r="AA855" s="451"/>
      <c r="AB855" s="451"/>
      <c r="AC855" s="451"/>
      <c r="AD855" s="451"/>
      <c r="AE855" s="451"/>
      <c r="AF855" s="451"/>
      <c r="AG855" s="451"/>
      <c r="AH855" s="451"/>
      <c r="AI855" s="451"/>
      <c r="AJ855" s="451"/>
      <c r="AK855" s="451"/>
      <c r="AL855" s="451"/>
      <c r="AM855" s="332"/>
    </row>
    <row r="856" spans="1:39" outlineLevel="1">
      <c r="A856" s="567">
        <v>25</v>
      </c>
      <c r="B856" s="454" t="s">
        <v>118</v>
      </c>
      <c r="C856" s="317" t="s">
        <v>25</v>
      </c>
      <c r="D856" s="321"/>
      <c r="E856" s="321"/>
      <c r="F856" s="321"/>
      <c r="G856" s="321"/>
      <c r="H856" s="321"/>
      <c r="I856" s="321"/>
      <c r="J856" s="321"/>
      <c r="K856" s="321"/>
      <c r="L856" s="321"/>
      <c r="M856" s="321"/>
      <c r="N856" s="321">
        <v>12</v>
      </c>
      <c r="O856" s="321"/>
      <c r="P856" s="321"/>
      <c r="Q856" s="321"/>
      <c r="R856" s="321"/>
      <c r="S856" s="321"/>
      <c r="T856" s="321"/>
      <c r="U856" s="321"/>
      <c r="V856" s="321"/>
      <c r="W856" s="321"/>
      <c r="X856" s="321"/>
      <c r="Y856" s="452"/>
      <c r="Z856" s="441"/>
      <c r="AA856" s="441"/>
      <c r="AB856" s="441"/>
      <c r="AC856" s="441"/>
      <c r="AD856" s="441"/>
      <c r="AE856" s="441"/>
      <c r="AF856" s="441"/>
      <c r="AG856" s="441"/>
      <c r="AH856" s="441"/>
      <c r="AI856" s="441"/>
      <c r="AJ856" s="441"/>
      <c r="AK856" s="441"/>
      <c r="AL856" s="441"/>
      <c r="AM856" s="322">
        <f>SUM(Y856:AL856)</f>
        <v>0</v>
      </c>
    </row>
    <row r="857" spans="1:39" outlineLevel="1">
      <c r="A857" s="567"/>
      <c r="B857" s="320" t="s">
        <v>345</v>
      </c>
      <c r="C857" s="317" t="s">
        <v>164</v>
      </c>
      <c r="D857" s="321"/>
      <c r="E857" s="321"/>
      <c r="F857" s="321"/>
      <c r="G857" s="321"/>
      <c r="H857" s="321"/>
      <c r="I857" s="321"/>
      <c r="J857" s="321"/>
      <c r="K857" s="321"/>
      <c r="L857" s="321"/>
      <c r="M857" s="321"/>
      <c r="N857" s="321">
        <f>N856</f>
        <v>12</v>
      </c>
      <c r="O857" s="321"/>
      <c r="P857" s="321"/>
      <c r="Q857" s="321"/>
      <c r="R857" s="321"/>
      <c r="S857" s="321"/>
      <c r="T857" s="321"/>
      <c r="U857" s="321"/>
      <c r="V857" s="321"/>
      <c r="W857" s="321"/>
      <c r="X857" s="321"/>
      <c r="Y857" s="437">
        <f t="shared" ref="Y857:AL857" si="291">Y856</f>
        <v>0</v>
      </c>
      <c r="Z857" s="437">
        <f t="shared" si="291"/>
        <v>0</v>
      </c>
      <c r="AA857" s="437">
        <f t="shared" si="291"/>
        <v>0</v>
      </c>
      <c r="AB857" s="437">
        <f t="shared" si="291"/>
        <v>0</v>
      </c>
      <c r="AC857" s="437">
        <f t="shared" si="291"/>
        <v>0</v>
      </c>
      <c r="AD857" s="437">
        <f t="shared" si="291"/>
        <v>0</v>
      </c>
      <c r="AE857" s="437">
        <f t="shared" si="291"/>
        <v>0</v>
      </c>
      <c r="AF857" s="437">
        <f t="shared" si="291"/>
        <v>0</v>
      </c>
      <c r="AG857" s="437">
        <f t="shared" si="291"/>
        <v>0</v>
      </c>
      <c r="AH857" s="437">
        <f t="shared" si="291"/>
        <v>0</v>
      </c>
      <c r="AI857" s="437">
        <f t="shared" si="291"/>
        <v>0</v>
      </c>
      <c r="AJ857" s="437">
        <f t="shared" si="291"/>
        <v>0</v>
      </c>
      <c r="AK857" s="437">
        <f t="shared" si="291"/>
        <v>0</v>
      </c>
      <c r="AL857" s="437">
        <f t="shared" si="291"/>
        <v>0</v>
      </c>
      <c r="AM857" s="332"/>
    </row>
    <row r="858" spans="1:39" outlineLevel="1">
      <c r="A858" s="567"/>
      <c r="B858" s="320"/>
      <c r="C858" s="317"/>
      <c r="D858" s="317"/>
      <c r="E858" s="317"/>
      <c r="F858" s="317"/>
      <c r="G858" s="317"/>
      <c r="H858" s="317"/>
      <c r="I858" s="317"/>
      <c r="J858" s="317"/>
      <c r="K858" s="317"/>
      <c r="L858" s="317"/>
      <c r="M858" s="317"/>
      <c r="N858" s="317"/>
      <c r="O858" s="317"/>
      <c r="P858" s="317"/>
      <c r="Q858" s="317"/>
      <c r="R858" s="317"/>
      <c r="S858" s="317"/>
      <c r="T858" s="317"/>
      <c r="U858" s="317"/>
      <c r="V858" s="317"/>
      <c r="W858" s="317"/>
      <c r="X858" s="317"/>
      <c r="Y858" s="438"/>
      <c r="Z858" s="451"/>
      <c r="AA858" s="451"/>
      <c r="AB858" s="451"/>
      <c r="AC858" s="451"/>
      <c r="AD858" s="451"/>
      <c r="AE858" s="451"/>
      <c r="AF858" s="451"/>
      <c r="AG858" s="451"/>
      <c r="AH858" s="451"/>
      <c r="AI858" s="451"/>
      <c r="AJ858" s="451"/>
      <c r="AK858" s="451"/>
      <c r="AL858" s="451"/>
      <c r="AM858" s="332"/>
    </row>
    <row r="859" spans="1:39" outlineLevel="1">
      <c r="A859" s="567">
        <v>26</v>
      </c>
      <c r="B859" s="454" t="s">
        <v>119</v>
      </c>
      <c r="C859" s="317" t="s">
        <v>25</v>
      </c>
      <c r="D859" s="321"/>
      <c r="E859" s="321"/>
      <c r="F859" s="321"/>
      <c r="G859" s="321"/>
      <c r="H859" s="321"/>
      <c r="I859" s="321"/>
      <c r="J859" s="321"/>
      <c r="K859" s="321"/>
      <c r="L859" s="321"/>
      <c r="M859" s="321"/>
      <c r="N859" s="321">
        <v>12</v>
      </c>
      <c r="O859" s="321"/>
      <c r="P859" s="321"/>
      <c r="Q859" s="321"/>
      <c r="R859" s="321"/>
      <c r="S859" s="321"/>
      <c r="T859" s="321"/>
      <c r="U859" s="321"/>
      <c r="V859" s="321"/>
      <c r="W859" s="321"/>
      <c r="X859" s="321"/>
      <c r="Y859" s="452"/>
      <c r="Z859" s="441"/>
      <c r="AA859" s="441"/>
      <c r="AB859" s="441"/>
      <c r="AC859" s="441"/>
      <c r="AD859" s="441"/>
      <c r="AE859" s="441"/>
      <c r="AF859" s="441"/>
      <c r="AG859" s="441"/>
      <c r="AH859" s="441"/>
      <c r="AI859" s="441"/>
      <c r="AJ859" s="441"/>
      <c r="AK859" s="441"/>
      <c r="AL859" s="441"/>
      <c r="AM859" s="322">
        <f>SUM(Y859:AL859)</f>
        <v>0</v>
      </c>
    </row>
    <row r="860" spans="1:39" outlineLevel="1">
      <c r="A860" s="567"/>
      <c r="B860" s="320" t="s">
        <v>345</v>
      </c>
      <c r="C860" s="317" t="s">
        <v>164</v>
      </c>
      <c r="D860" s="321"/>
      <c r="E860" s="321"/>
      <c r="F860" s="321"/>
      <c r="G860" s="321"/>
      <c r="H860" s="321"/>
      <c r="I860" s="321"/>
      <c r="J860" s="321"/>
      <c r="K860" s="321"/>
      <c r="L860" s="321"/>
      <c r="M860" s="321"/>
      <c r="N860" s="321">
        <f>N859</f>
        <v>12</v>
      </c>
      <c r="O860" s="321"/>
      <c r="P860" s="321"/>
      <c r="Q860" s="321"/>
      <c r="R860" s="321"/>
      <c r="S860" s="321"/>
      <c r="T860" s="321"/>
      <c r="U860" s="321"/>
      <c r="V860" s="321"/>
      <c r="W860" s="321"/>
      <c r="X860" s="321"/>
      <c r="Y860" s="437">
        <f t="shared" ref="Y860:AL860" si="292">Y859</f>
        <v>0</v>
      </c>
      <c r="Z860" s="437">
        <f t="shared" si="292"/>
        <v>0</v>
      </c>
      <c r="AA860" s="437">
        <f t="shared" si="292"/>
        <v>0</v>
      </c>
      <c r="AB860" s="437">
        <f t="shared" si="292"/>
        <v>0</v>
      </c>
      <c r="AC860" s="437">
        <f t="shared" si="292"/>
        <v>0</v>
      </c>
      <c r="AD860" s="437">
        <f t="shared" si="292"/>
        <v>0</v>
      </c>
      <c r="AE860" s="437">
        <f t="shared" si="292"/>
        <v>0</v>
      </c>
      <c r="AF860" s="437">
        <f t="shared" si="292"/>
        <v>0</v>
      </c>
      <c r="AG860" s="437">
        <f t="shared" si="292"/>
        <v>0</v>
      </c>
      <c r="AH860" s="437">
        <f t="shared" si="292"/>
        <v>0</v>
      </c>
      <c r="AI860" s="437">
        <f t="shared" si="292"/>
        <v>0</v>
      </c>
      <c r="AJ860" s="437">
        <f t="shared" si="292"/>
        <v>0</v>
      </c>
      <c r="AK860" s="437">
        <f t="shared" si="292"/>
        <v>0</v>
      </c>
      <c r="AL860" s="437">
        <f t="shared" si="292"/>
        <v>0</v>
      </c>
      <c r="AM860" s="332"/>
    </row>
    <row r="861" spans="1:39" outlineLevel="1">
      <c r="A861" s="567"/>
      <c r="B861" s="320"/>
      <c r="C861" s="317"/>
      <c r="D861" s="317"/>
      <c r="E861" s="317"/>
      <c r="F861" s="317"/>
      <c r="G861" s="317"/>
      <c r="H861" s="317"/>
      <c r="I861" s="317"/>
      <c r="J861" s="317"/>
      <c r="K861" s="317"/>
      <c r="L861" s="317"/>
      <c r="M861" s="317"/>
      <c r="N861" s="317"/>
      <c r="O861" s="317"/>
      <c r="P861" s="317"/>
      <c r="Q861" s="317"/>
      <c r="R861" s="317"/>
      <c r="S861" s="317"/>
      <c r="T861" s="317"/>
      <c r="U861" s="317"/>
      <c r="V861" s="317"/>
      <c r="W861" s="317"/>
      <c r="X861" s="317"/>
      <c r="Y861" s="438"/>
      <c r="Z861" s="451"/>
      <c r="AA861" s="451"/>
      <c r="AB861" s="451"/>
      <c r="AC861" s="451"/>
      <c r="AD861" s="451"/>
      <c r="AE861" s="451"/>
      <c r="AF861" s="451"/>
      <c r="AG861" s="451"/>
      <c r="AH861" s="451"/>
      <c r="AI861" s="451"/>
      <c r="AJ861" s="451"/>
      <c r="AK861" s="451"/>
      <c r="AL861" s="451"/>
      <c r="AM861" s="332"/>
    </row>
    <row r="862" spans="1:39" ht="30" outlineLevel="1">
      <c r="A862" s="567">
        <v>27</v>
      </c>
      <c r="B862" s="454" t="s">
        <v>120</v>
      </c>
      <c r="C862" s="317" t="s">
        <v>25</v>
      </c>
      <c r="D862" s="321"/>
      <c r="E862" s="321"/>
      <c r="F862" s="321"/>
      <c r="G862" s="321"/>
      <c r="H862" s="321"/>
      <c r="I862" s="321"/>
      <c r="J862" s="321"/>
      <c r="K862" s="321"/>
      <c r="L862" s="321"/>
      <c r="M862" s="321"/>
      <c r="N862" s="321">
        <v>12</v>
      </c>
      <c r="O862" s="321"/>
      <c r="P862" s="321"/>
      <c r="Q862" s="321"/>
      <c r="R862" s="321"/>
      <c r="S862" s="321"/>
      <c r="T862" s="321"/>
      <c r="U862" s="321"/>
      <c r="V862" s="321"/>
      <c r="W862" s="321"/>
      <c r="X862" s="321"/>
      <c r="Y862" s="452"/>
      <c r="Z862" s="441"/>
      <c r="AA862" s="441"/>
      <c r="AB862" s="441"/>
      <c r="AC862" s="441"/>
      <c r="AD862" s="441"/>
      <c r="AE862" s="441"/>
      <c r="AF862" s="441"/>
      <c r="AG862" s="441"/>
      <c r="AH862" s="441"/>
      <c r="AI862" s="441"/>
      <c r="AJ862" s="441"/>
      <c r="AK862" s="441"/>
      <c r="AL862" s="441"/>
      <c r="AM862" s="322">
        <f>SUM(Y862:AL862)</f>
        <v>0</v>
      </c>
    </row>
    <row r="863" spans="1:39" outlineLevel="1">
      <c r="A863" s="567"/>
      <c r="B863" s="320" t="s">
        <v>345</v>
      </c>
      <c r="C863" s="317" t="s">
        <v>164</v>
      </c>
      <c r="D863" s="321"/>
      <c r="E863" s="321"/>
      <c r="F863" s="321"/>
      <c r="G863" s="321"/>
      <c r="H863" s="321"/>
      <c r="I863" s="321"/>
      <c r="J863" s="321"/>
      <c r="K863" s="321"/>
      <c r="L863" s="321"/>
      <c r="M863" s="321"/>
      <c r="N863" s="321">
        <f>N862</f>
        <v>12</v>
      </c>
      <c r="O863" s="321"/>
      <c r="P863" s="321"/>
      <c r="Q863" s="321"/>
      <c r="R863" s="321"/>
      <c r="S863" s="321"/>
      <c r="T863" s="321"/>
      <c r="U863" s="321"/>
      <c r="V863" s="321"/>
      <c r="W863" s="321"/>
      <c r="X863" s="321"/>
      <c r="Y863" s="437">
        <f t="shared" ref="Y863:AL863" si="293">Y862</f>
        <v>0</v>
      </c>
      <c r="Z863" s="437">
        <f t="shared" si="293"/>
        <v>0</v>
      </c>
      <c r="AA863" s="437">
        <f t="shared" si="293"/>
        <v>0</v>
      </c>
      <c r="AB863" s="437">
        <f t="shared" si="293"/>
        <v>0</v>
      </c>
      <c r="AC863" s="437">
        <f t="shared" si="293"/>
        <v>0</v>
      </c>
      <c r="AD863" s="437">
        <f t="shared" si="293"/>
        <v>0</v>
      </c>
      <c r="AE863" s="437">
        <f t="shared" si="293"/>
        <v>0</v>
      </c>
      <c r="AF863" s="437">
        <f t="shared" si="293"/>
        <v>0</v>
      </c>
      <c r="AG863" s="437">
        <f t="shared" si="293"/>
        <v>0</v>
      </c>
      <c r="AH863" s="437">
        <f t="shared" si="293"/>
        <v>0</v>
      </c>
      <c r="AI863" s="437">
        <f t="shared" si="293"/>
        <v>0</v>
      </c>
      <c r="AJ863" s="437">
        <f t="shared" si="293"/>
        <v>0</v>
      </c>
      <c r="AK863" s="437">
        <f t="shared" si="293"/>
        <v>0</v>
      </c>
      <c r="AL863" s="437">
        <f t="shared" si="293"/>
        <v>0</v>
      </c>
      <c r="AM863" s="332"/>
    </row>
    <row r="864" spans="1:39" outlineLevel="1">
      <c r="A864" s="567"/>
      <c r="B864" s="320"/>
      <c r="C864" s="317"/>
      <c r="D864" s="317"/>
      <c r="E864" s="317"/>
      <c r="F864" s="317"/>
      <c r="G864" s="317"/>
      <c r="H864" s="317"/>
      <c r="I864" s="317"/>
      <c r="J864" s="317"/>
      <c r="K864" s="317"/>
      <c r="L864" s="317"/>
      <c r="M864" s="317"/>
      <c r="N864" s="317"/>
      <c r="O864" s="317"/>
      <c r="P864" s="317"/>
      <c r="Q864" s="317"/>
      <c r="R864" s="317"/>
      <c r="S864" s="317"/>
      <c r="T864" s="317"/>
      <c r="U864" s="317"/>
      <c r="V864" s="317"/>
      <c r="W864" s="317"/>
      <c r="X864" s="317"/>
      <c r="Y864" s="438"/>
      <c r="Z864" s="451"/>
      <c r="AA864" s="451"/>
      <c r="AB864" s="451"/>
      <c r="AC864" s="451"/>
      <c r="AD864" s="451"/>
      <c r="AE864" s="451"/>
      <c r="AF864" s="451"/>
      <c r="AG864" s="451"/>
      <c r="AH864" s="451"/>
      <c r="AI864" s="451"/>
      <c r="AJ864" s="451"/>
      <c r="AK864" s="451"/>
      <c r="AL864" s="451"/>
      <c r="AM864" s="332"/>
    </row>
    <row r="865" spans="1:39" ht="30" outlineLevel="1">
      <c r="A865" s="567">
        <v>28</v>
      </c>
      <c r="B865" s="454" t="s">
        <v>121</v>
      </c>
      <c r="C865" s="317" t="s">
        <v>25</v>
      </c>
      <c r="D865" s="321"/>
      <c r="E865" s="321"/>
      <c r="F865" s="321"/>
      <c r="G865" s="321"/>
      <c r="H865" s="321"/>
      <c r="I865" s="321"/>
      <c r="J865" s="321"/>
      <c r="K865" s="321"/>
      <c r="L865" s="321"/>
      <c r="M865" s="321"/>
      <c r="N865" s="321">
        <v>12</v>
      </c>
      <c r="O865" s="321"/>
      <c r="P865" s="321"/>
      <c r="Q865" s="321"/>
      <c r="R865" s="321"/>
      <c r="S865" s="321"/>
      <c r="T865" s="321"/>
      <c r="U865" s="321"/>
      <c r="V865" s="321"/>
      <c r="W865" s="321"/>
      <c r="X865" s="321"/>
      <c r="Y865" s="452"/>
      <c r="Z865" s="441"/>
      <c r="AA865" s="441"/>
      <c r="AB865" s="441"/>
      <c r="AC865" s="441"/>
      <c r="AD865" s="441"/>
      <c r="AE865" s="441"/>
      <c r="AF865" s="441"/>
      <c r="AG865" s="441"/>
      <c r="AH865" s="441"/>
      <c r="AI865" s="441"/>
      <c r="AJ865" s="441"/>
      <c r="AK865" s="441"/>
      <c r="AL865" s="441"/>
      <c r="AM865" s="322">
        <f>SUM(Y865:AL865)</f>
        <v>0</v>
      </c>
    </row>
    <row r="866" spans="1:39" outlineLevel="1">
      <c r="A866" s="567"/>
      <c r="B866" s="320" t="s">
        <v>345</v>
      </c>
      <c r="C866" s="317" t="s">
        <v>164</v>
      </c>
      <c r="D866" s="321"/>
      <c r="E866" s="321"/>
      <c r="F866" s="321"/>
      <c r="G866" s="321"/>
      <c r="H866" s="321"/>
      <c r="I866" s="321"/>
      <c r="J866" s="321"/>
      <c r="K866" s="321"/>
      <c r="L866" s="321"/>
      <c r="M866" s="321"/>
      <c r="N866" s="321">
        <f>N865</f>
        <v>12</v>
      </c>
      <c r="O866" s="321"/>
      <c r="P866" s="321"/>
      <c r="Q866" s="321"/>
      <c r="R866" s="321"/>
      <c r="S866" s="321"/>
      <c r="T866" s="321"/>
      <c r="U866" s="321"/>
      <c r="V866" s="321"/>
      <c r="W866" s="321"/>
      <c r="X866" s="321"/>
      <c r="Y866" s="437">
        <f t="shared" ref="Y866:AL866" si="294">Y865</f>
        <v>0</v>
      </c>
      <c r="Z866" s="437">
        <f t="shared" si="294"/>
        <v>0</v>
      </c>
      <c r="AA866" s="437">
        <f t="shared" si="294"/>
        <v>0</v>
      </c>
      <c r="AB866" s="437">
        <f t="shared" si="294"/>
        <v>0</v>
      </c>
      <c r="AC866" s="437">
        <f t="shared" si="294"/>
        <v>0</v>
      </c>
      <c r="AD866" s="437">
        <f t="shared" si="294"/>
        <v>0</v>
      </c>
      <c r="AE866" s="437">
        <f t="shared" si="294"/>
        <v>0</v>
      </c>
      <c r="AF866" s="437">
        <f t="shared" si="294"/>
        <v>0</v>
      </c>
      <c r="AG866" s="437">
        <f t="shared" si="294"/>
        <v>0</v>
      </c>
      <c r="AH866" s="437">
        <f t="shared" si="294"/>
        <v>0</v>
      </c>
      <c r="AI866" s="437">
        <f t="shared" si="294"/>
        <v>0</v>
      </c>
      <c r="AJ866" s="437">
        <f t="shared" si="294"/>
        <v>0</v>
      </c>
      <c r="AK866" s="437">
        <f t="shared" si="294"/>
        <v>0</v>
      </c>
      <c r="AL866" s="437">
        <f t="shared" si="294"/>
        <v>0</v>
      </c>
      <c r="AM866" s="332"/>
    </row>
    <row r="867" spans="1:39" outlineLevel="1">
      <c r="A867" s="567"/>
      <c r="B867" s="320"/>
      <c r="C867" s="317"/>
      <c r="D867" s="317"/>
      <c r="E867" s="317"/>
      <c r="F867" s="317"/>
      <c r="G867" s="317"/>
      <c r="H867" s="317"/>
      <c r="I867" s="317"/>
      <c r="J867" s="317"/>
      <c r="K867" s="317"/>
      <c r="L867" s="317"/>
      <c r="M867" s="317"/>
      <c r="N867" s="317"/>
      <c r="O867" s="317"/>
      <c r="P867" s="317"/>
      <c r="Q867" s="317"/>
      <c r="R867" s="317"/>
      <c r="S867" s="317"/>
      <c r="T867" s="317"/>
      <c r="U867" s="317"/>
      <c r="V867" s="317"/>
      <c r="W867" s="317"/>
      <c r="X867" s="317"/>
      <c r="Y867" s="438"/>
      <c r="Z867" s="451"/>
      <c r="AA867" s="451"/>
      <c r="AB867" s="451"/>
      <c r="AC867" s="451"/>
      <c r="AD867" s="451"/>
      <c r="AE867" s="451"/>
      <c r="AF867" s="451"/>
      <c r="AG867" s="451"/>
      <c r="AH867" s="451"/>
      <c r="AI867" s="451"/>
      <c r="AJ867" s="451"/>
      <c r="AK867" s="451"/>
      <c r="AL867" s="451"/>
      <c r="AM867" s="332"/>
    </row>
    <row r="868" spans="1:39" ht="30" outlineLevel="1">
      <c r="A868" s="567">
        <v>29</v>
      </c>
      <c r="B868" s="454" t="s">
        <v>122</v>
      </c>
      <c r="C868" s="317" t="s">
        <v>25</v>
      </c>
      <c r="D868" s="321"/>
      <c r="E868" s="321"/>
      <c r="F868" s="321"/>
      <c r="G868" s="321"/>
      <c r="H868" s="321"/>
      <c r="I868" s="321"/>
      <c r="J868" s="321"/>
      <c r="K868" s="321"/>
      <c r="L868" s="321"/>
      <c r="M868" s="321"/>
      <c r="N868" s="321">
        <v>3</v>
      </c>
      <c r="O868" s="321"/>
      <c r="P868" s="321"/>
      <c r="Q868" s="321"/>
      <c r="R868" s="321"/>
      <c r="S868" s="321"/>
      <c r="T868" s="321"/>
      <c r="U868" s="321"/>
      <c r="V868" s="321"/>
      <c r="W868" s="321"/>
      <c r="X868" s="321"/>
      <c r="Y868" s="452"/>
      <c r="Z868" s="441"/>
      <c r="AA868" s="441"/>
      <c r="AB868" s="441"/>
      <c r="AC868" s="441"/>
      <c r="AD868" s="441"/>
      <c r="AE868" s="441"/>
      <c r="AF868" s="441"/>
      <c r="AG868" s="441"/>
      <c r="AH868" s="441"/>
      <c r="AI868" s="441"/>
      <c r="AJ868" s="441"/>
      <c r="AK868" s="441"/>
      <c r="AL868" s="441"/>
      <c r="AM868" s="322">
        <f>SUM(Y868:AL868)</f>
        <v>0</v>
      </c>
    </row>
    <row r="869" spans="1:39" outlineLevel="1">
      <c r="A869" s="567"/>
      <c r="B869" s="320" t="s">
        <v>345</v>
      </c>
      <c r="C869" s="317" t="s">
        <v>164</v>
      </c>
      <c r="D869" s="321"/>
      <c r="E869" s="321"/>
      <c r="F869" s="321"/>
      <c r="G869" s="321"/>
      <c r="H869" s="321"/>
      <c r="I869" s="321"/>
      <c r="J869" s="321"/>
      <c r="K869" s="321"/>
      <c r="L869" s="321"/>
      <c r="M869" s="321"/>
      <c r="N869" s="321">
        <f>N868</f>
        <v>3</v>
      </c>
      <c r="O869" s="321"/>
      <c r="P869" s="321"/>
      <c r="Q869" s="321"/>
      <c r="R869" s="321"/>
      <c r="S869" s="321"/>
      <c r="T869" s="321"/>
      <c r="U869" s="321"/>
      <c r="V869" s="321"/>
      <c r="W869" s="321"/>
      <c r="X869" s="321"/>
      <c r="Y869" s="437">
        <f t="shared" ref="Y869:AL869" si="295">Y868</f>
        <v>0</v>
      </c>
      <c r="Z869" s="437">
        <f t="shared" si="295"/>
        <v>0</v>
      </c>
      <c r="AA869" s="437">
        <f t="shared" si="295"/>
        <v>0</v>
      </c>
      <c r="AB869" s="437">
        <f t="shared" si="295"/>
        <v>0</v>
      </c>
      <c r="AC869" s="437">
        <f t="shared" si="295"/>
        <v>0</v>
      </c>
      <c r="AD869" s="437">
        <f t="shared" si="295"/>
        <v>0</v>
      </c>
      <c r="AE869" s="437">
        <f t="shared" si="295"/>
        <v>0</v>
      </c>
      <c r="AF869" s="437">
        <f t="shared" si="295"/>
        <v>0</v>
      </c>
      <c r="AG869" s="437">
        <f t="shared" si="295"/>
        <v>0</v>
      </c>
      <c r="AH869" s="437">
        <f t="shared" si="295"/>
        <v>0</v>
      </c>
      <c r="AI869" s="437">
        <f t="shared" si="295"/>
        <v>0</v>
      </c>
      <c r="AJ869" s="437">
        <f t="shared" si="295"/>
        <v>0</v>
      </c>
      <c r="AK869" s="437">
        <f t="shared" si="295"/>
        <v>0</v>
      </c>
      <c r="AL869" s="437">
        <f t="shared" si="295"/>
        <v>0</v>
      </c>
      <c r="AM869" s="332"/>
    </row>
    <row r="870" spans="1:39" outlineLevel="1">
      <c r="A870" s="567"/>
      <c r="B870" s="320"/>
      <c r="C870" s="317"/>
      <c r="D870" s="317"/>
      <c r="E870" s="317"/>
      <c r="F870" s="317"/>
      <c r="G870" s="317"/>
      <c r="H870" s="317"/>
      <c r="I870" s="317"/>
      <c r="J870" s="317"/>
      <c r="K870" s="317"/>
      <c r="L870" s="317"/>
      <c r="M870" s="317"/>
      <c r="N870" s="317"/>
      <c r="O870" s="317"/>
      <c r="P870" s="317"/>
      <c r="Q870" s="317"/>
      <c r="R870" s="317"/>
      <c r="S870" s="317"/>
      <c r="T870" s="317"/>
      <c r="U870" s="317"/>
      <c r="V870" s="317"/>
      <c r="W870" s="317"/>
      <c r="X870" s="317"/>
      <c r="Y870" s="438"/>
      <c r="Z870" s="451"/>
      <c r="AA870" s="451"/>
      <c r="AB870" s="451"/>
      <c r="AC870" s="451"/>
      <c r="AD870" s="451"/>
      <c r="AE870" s="451"/>
      <c r="AF870" s="451"/>
      <c r="AG870" s="451"/>
      <c r="AH870" s="451"/>
      <c r="AI870" s="451"/>
      <c r="AJ870" s="451"/>
      <c r="AK870" s="451"/>
      <c r="AL870" s="451"/>
      <c r="AM870" s="332"/>
    </row>
    <row r="871" spans="1:39" ht="30" outlineLevel="1">
      <c r="A871" s="567">
        <v>30</v>
      </c>
      <c r="B871" s="454" t="s">
        <v>123</v>
      </c>
      <c r="C871" s="317" t="s">
        <v>25</v>
      </c>
      <c r="D871" s="321"/>
      <c r="E871" s="321"/>
      <c r="F871" s="321"/>
      <c r="G871" s="321"/>
      <c r="H871" s="321"/>
      <c r="I871" s="321"/>
      <c r="J871" s="321"/>
      <c r="K871" s="321"/>
      <c r="L871" s="321"/>
      <c r="M871" s="321"/>
      <c r="N871" s="321">
        <v>12</v>
      </c>
      <c r="O871" s="321"/>
      <c r="P871" s="321"/>
      <c r="Q871" s="321"/>
      <c r="R871" s="321"/>
      <c r="S871" s="321"/>
      <c r="T871" s="321"/>
      <c r="U871" s="321"/>
      <c r="V871" s="321"/>
      <c r="W871" s="321"/>
      <c r="X871" s="321"/>
      <c r="Y871" s="452"/>
      <c r="Z871" s="441"/>
      <c r="AA871" s="441"/>
      <c r="AB871" s="441"/>
      <c r="AC871" s="441"/>
      <c r="AD871" s="441"/>
      <c r="AE871" s="441"/>
      <c r="AF871" s="441"/>
      <c r="AG871" s="441"/>
      <c r="AH871" s="441"/>
      <c r="AI871" s="441"/>
      <c r="AJ871" s="441"/>
      <c r="AK871" s="441"/>
      <c r="AL871" s="441"/>
      <c r="AM871" s="322">
        <f>SUM(Y871:AL871)</f>
        <v>0</v>
      </c>
    </row>
    <row r="872" spans="1:39" outlineLevel="1">
      <c r="A872" s="567"/>
      <c r="B872" s="320" t="s">
        <v>345</v>
      </c>
      <c r="C872" s="317" t="s">
        <v>164</v>
      </c>
      <c r="D872" s="321"/>
      <c r="E872" s="321"/>
      <c r="F872" s="321"/>
      <c r="G872" s="321"/>
      <c r="H872" s="321"/>
      <c r="I872" s="321"/>
      <c r="J872" s="321"/>
      <c r="K872" s="321"/>
      <c r="L872" s="321"/>
      <c r="M872" s="321"/>
      <c r="N872" s="321">
        <f>N871</f>
        <v>12</v>
      </c>
      <c r="O872" s="321"/>
      <c r="P872" s="321"/>
      <c r="Q872" s="321"/>
      <c r="R872" s="321"/>
      <c r="S872" s="321"/>
      <c r="T872" s="321"/>
      <c r="U872" s="321"/>
      <c r="V872" s="321"/>
      <c r="W872" s="321"/>
      <c r="X872" s="321"/>
      <c r="Y872" s="437">
        <f t="shared" ref="Y872:AL872" si="296">Y871</f>
        <v>0</v>
      </c>
      <c r="Z872" s="437">
        <f t="shared" si="296"/>
        <v>0</v>
      </c>
      <c r="AA872" s="437">
        <f t="shared" si="296"/>
        <v>0</v>
      </c>
      <c r="AB872" s="437">
        <f t="shared" si="296"/>
        <v>0</v>
      </c>
      <c r="AC872" s="437">
        <f t="shared" si="296"/>
        <v>0</v>
      </c>
      <c r="AD872" s="437">
        <f t="shared" si="296"/>
        <v>0</v>
      </c>
      <c r="AE872" s="437">
        <f t="shared" si="296"/>
        <v>0</v>
      </c>
      <c r="AF872" s="437">
        <f t="shared" si="296"/>
        <v>0</v>
      </c>
      <c r="AG872" s="437">
        <f t="shared" si="296"/>
        <v>0</v>
      </c>
      <c r="AH872" s="437">
        <f t="shared" si="296"/>
        <v>0</v>
      </c>
      <c r="AI872" s="437">
        <f t="shared" si="296"/>
        <v>0</v>
      </c>
      <c r="AJ872" s="437">
        <f t="shared" si="296"/>
        <v>0</v>
      </c>
      <c r="AK872" s="437">
        <f t="shared" si="296"/>
        <v>0</v>
      </c>
      <c r="AL872" s="437">
        <f t="shared" si="296"/>
        <v>0</v>
      </c>
      <c r="AM872" s="332"/>
    </row>
    <row r="873" spans="1:39" outlineLevel="1">
      <c r="A873" s="567"/>
      <c r="B873" s="320"/>
      <c r="C873" s="317"/>
      <c r="D873" s="317"/>
      <c r="E873" s="317"/>
      <c r="F873" s="317"/>
      <c r="G873" s="317"/>
      <c r="H873" s="317"/>
      <c r="I873" s="317"/>
      <c r="J873" s="317"/>
      <c r="K873" s="317"/>
      <c r="L873" s="317"/>
      <c r="M873" s="317"/>
      <c r="N873" s="317"/>
      <c r="O873" s="317"/>
      <c r="P873" s="317"/>
      <c r="Q873" s="317"/>
      <c r="R873" s="317"/>
      <c r="S873" s="317"/>
      <c r="T873" s="317"/>
      <c r="U873" s="317"/>
      <c r="V873" s="317"/>
      <c r="W873" s="317"/>
      <c r="X873" s="317"/>
      <c r="Y873" s="438"/>
      <c r="Z873" s="451"/>
      <c r="AA873" s="451"/>
      <c r="AB873" s="451"/>
      <c r="AC873" s="451"/>
      <c r="AD873" s="451"/>
      <c r="AE873" s="451"/>
      <c r="AF873" s="451"/>
      <c r="AG873" s="451"/>
      <c r="AH873" s="451"/>
      <c r="AI873" s="451"/>
      <c r="AJ873" s="451"/>
      <c r="AK873" s="451"/>
      <c r="AL873" s="451"/>
      <c r="AM873" s="332"/>
    </row>
    <row r="874" spans="1:39" ht="30" outlineLevel="1">
      <c r="A874" s="567">
        <v>31</v>
      </c>
      <c r="B874" s="454" t="s">
        <v>124</v>
      </c>
      <c r="C874" s="317" t="s">
        <v>25</v>
      </c>
      <c r="D874" s="321"/>
      <c r="E874" s="321"/>
      <c r="F874" s="321"/>
      <c r="G874" s="321"/>
      <c r="H874" s="321"/>
      <c r="I874" s="321"/>
      <c r="J874" s="321"/>
      <c r="K874" s="321"/>
      <c r="L874" s="321"/>
      <c r="M874" s="321"/>
      <c r="N874" s="321">
        <v>12</v>
      </c>
      <c r="O874" s="321"/>
      <c r="P874" s="321"/>
      <c r="Q874" s="321"/>
      <c r="R874" s="321"/>
      <c r="S874" s="321"/>
      <c r="T874" s="321"/>
      <c r="U874" s="321"/>
      <c r="V874" s="321"/>
      <c r="W874" s="321"/>
      <c r="X874" s="321"/>
      <c r="Y874" s="452"/>
      <c r="Z874" s="441"/>
      <c r="AA874" s="441"/>
      <c r="AB874" s="441"/>
      <c r="AC874" s="441"/>
      <c r="AD874" s="441"/>
      <c r="AE874" s="441"/>
      <c r="AF874" s="441"/>
      <c r="AG874" s="441"/>
      <c r="AH874" s="441"/>
      <c r="AI874" s="441"/>
      <c r="AJ874" s="441"/>
      <c r="AK874" s="441"/>
      <c r="AL874" s="441"/>
      <c r="AM874" s="322">
        <f>SUM(Y874:AL874)</f>
        <v>0</v>
      </c>
    </row>
    <row r="875" spans="1:39" outlineLevel="1">
      <c r="A875" s="567"/>
      <c r="B875" s="320" t="s">
        <v>345</v>
      </c>
      <c r="C875" s="317" t="s">
        <v>164</v>
      </c>
      <c r="D875" s="321"/>
      <c r="E875" s="321"/>
      <c r="F875" s="321"/>
      <c r="G875" s="321"/>
      <c r="H875" s="321"/>
      <c r="I875" s="321"/>
      <c r="J875" s="321"/>
      <c r="K875" s="321"/>
      <c r="L875" s="321"/>
      <c r="M875" s="321"/>
      <c r="N875" s="321">
        <f>N874</f>
        <v>12</v>
      </c>
      <c r="O875" s="321"/>
      <c r="P875" s="321"/>
      <c r="Q875" s="321"/>
      <c r="R875" s="321"/>
      <c r="S875" s="321"/>
      <c r="T875" s="321"/>
      <c r="U875" s="321"/>
      <c r="V875" s="321"/>
      <c r="W875" s="321"/>
      <c r="X875" s="321"/>
      <c r="Y875" s="437">
        <f t="shared" ref="Y875:AL875" si="297">Y874</f>
        <v>0</v>
      </c>
      <c r="Z875" s="437">
        <f t="shared" si="297"/>
        <v>0</v>
      </c>
      <c r="AA875" s="437">
        <f t="shared" si="297"/>
        <v>0</v>
      </c>
      <c r="AB875" s="437">
        <f t="shared" si="297"/>
        <v>0</v>
      </c>
      <c r="AC875" s="437">
        <f t="shared" si="297"/>
        <v>0</v>
      </c>
      <c r="AD875" s="437">
        <f t="shared" si="297"/>
        <v>0</v>
      </c>
      <c r="AE875" s="437">
        <f t="shared" si="297"/>
        <v>0</v>
      </c>
      <c r="AF875" s="437">
        <f t="shared" si="297"/>
        <v>0</v>
      </c>
      <c r="AG875" s="437">
        <f t="shared" si="297"/>
        <v>0</v>
      </c>
      <c r="AH875" s="437">
        <f t="shared" si="297"/>
        <v>0</v>
      </c>
      <c r="AI875" s="437">
        <f t="shared" si="297"/>
        <v>0</v>
      </c>
      <c r="AJ875" s="437">
        <f t="shared" si="297"/>
        <v>0</v>
      </c>
      <c r="AK875" s="437">
        <f t="shared" si="297"/>
        <v>0</v>
      </c>
      <c r="AL875" s="437">
        <f t="shared" si="297"/>
        <v>0</v>
      </c>
      <c r="AM875" s="332"/>
    </row>
    <row r="876" spans="1:39" outlineLevel="1">
      <c r="A876" s="567"/>
      <c r="B876" s="454"/>
      <c r="C876" s="317"/>
      <c r="D876" s="317"/>
      <c r="E876" s="317"/>
      <c r="F876" s="317"/>
      <c r="G876" s="317"/>
      <c r="H876" s="317"/>
      <c r="I876" s="317"/>
      <c r="J876" s="317"/>
      <c r="K876" s="317"/>
      <c r="L876" s="317"/>
      <c r="M876" s="317"/>
      <c r="N876" s="317"/>
      <c r="O876" s="317"/>
      <c r="P876" s="317"/>
      <c r="Q876" s="317"/>
      <c r="R876" s="317"/>
      <c r="S876" s="317"/>
      <c r="T876" s="317"/>
      <c r="U876" s="317"/>
      <c r="V876" s="317"/>
      <c r="W876" s="317"/>
      <c r="X876" s="317"/>
      <c r="Y876" s="438"/>
      <c r="Z876" s="451"/>
      <c r="AA876" s="451"/>
      <c r="AB876" s="451"/>
      <c r="AC876" s="451"/>
      <c r="AD876" s="451"/>
      <c r="AE876" s="451"/>
      <c r="AF876" s="451"/>
      <c r="AG876" s="451"/>
      <c r="AH876" s="451"/>
      <c r="AI876" s="451"/>
      <c r="AJ876" s="451"/>
      <c r="AK876" s="451"/>
      <c r="AL876" s="451"/>
      <c r="AM876" s="332"/>
    </row>
    <row r="877" spans="1:39" ht="30" outlineLevel="1">
      <c r="A877" s="567">
        <v>32</v>
      </c>
      <c r="B877" s="454" t="s">
        <v>125</v>
      </c>
      <c r="C877" s="317" t="s">
        <v>25</v>
      </c>
      <c r="D877" s="321"/>
      <c r="E877" s="321"/>
      <c r="F877" s="321"/>
      <c r="G877" s="321"/>
      <c r="H877" s="321"/>
      <c r="I877" s="321"/>
      <c r="J877" s="321"/>
      <c r="K877" s="321"/>
      <c r="L877" s="321"/>
      <c r="M877" s="321"/>
      <c r="N877" s="321">
        <v>12</v>
      </c>
      <c r="O877" s="321"/>
      <c r="P877" s="321"/>
      <c r="Q877" s="321"/>
      <c r="R877" s="321"/>
      <c r="S877" s="321"/>
      <c r="T877" s="321"/>
      <c r="U877" s="321"/>
      <c r="V877" s="321"/>
      <c r="W877" s="321"/>
      <c r="X877" s="321"/>
      <c r="Y877" s="452"/>
      <c r="Z877" s="441"/>
      <c r="AA877" s="441"/>
      <c r="AB877" s="441"/>
      <c r="AC877" s="441"/>
      <c r="AD877" s="441"/>
      <c r="AE877" s="441"/>
      <c r="AF877" s="441"/>
      <c r="AG877" s="441"/>
      <c r="AH877" s="441"/>
      <c r="AI877" s="441"/>
      <c r="AJ877" s="441"/>
      <c r="AK877" s="441"/>
      <c r="AL877" s="441"/>
      <c r="AM877" s="322">
        <f>SUM(Y877:AL877)</f>
        <v>0</v>
      </c>
    </row>
    <row r="878" spans="1:39" outlineLevel="1">
      <c r="A878" s="567"/>
      <c r="B878" s="320" t="s">
        <v>345</v>
      </c>
      <c r="C878" s="317" t="s">
        <v>164</v>
      </c>
      <c r="D878" s="321"/>
      <c r="E878" s="321"/>
      <c r="F878" s="321"/>
      <c r="G878" s="321"/>
      <c r="H878" s="321"/>
      <c r="I878" s="321"/>
      <c r="J878" s="321"/>
      <c r="K878" s="321"/>
      <c r="L878" s="321"/>
      <c r="M878" s="321"/>
      <c r="N878" s="321">
        <f>N877</f>
        <v>12</v>
      </c>
      <c r="O878" s="321"/>
      <c r="P878" s="321"/>
      <c r="Q878" s="321"/>
      <c r="R878" s="321"/>
      <c r="S878" s="321"/>
      <c r="T878" s="321"/>
      <c r="U878" s="321"/>
      <c r="V878" s="321"/>
      <c r="W878" s="321"/>
      <c r="X878" s="321"/>
      <c r="Y878" s="437">
        <f t="shared" ref="Y878:AL878" si="298">Y877</f>
        <v>0</v>
      </c>
      <c r="Z878" s="437">
        <f t="shared" si="298"/>
        <v>0</v>
      </c>
      <c r="AA878" s="437">
        <f t="shared" si="298"/>
        <v>0</v>
      </c>
      <c r="AB878" s="437">
        <f t="shared" si="298"/>
        <v>0</v>
      </c>
      <c r="AC878" s="437">
        <f t="shared" si="298"/>
        <v>0</v>
      </c>
      <c r="AD878" s="437">
        <f t="shared" si="298"/>
        <v>0</v>
      </c>
      <c r="AE878" s="437">
        <f t="shared" si="298"/>
        <v>0</v>
      </c>
      <c r="AF878" s="437">
        <f t="shared" si="298"/>
        <v>0</v>
      </c>
      <c r="AG878" s="437">
        <f t="shared" si="298"/>
        <v>0</v>
      </c>
      <c r="AH878" s="437">
        <f t="shared" si="298"/>
        <v>0</v>
      </c>
      <c r="AI878" s="437">
        <f t="shared" si="298"/>
        <v>0</v>
      </c>
      <c r="AJ878" s="437">
        <f t="shared" si="298"/>
        <v>0</v>
      </c>
      <c r="AK878" s="437">
        <f t="shared" si="298"/>
        <v>0</v>
      </c>
      <c r="AL878" s="437">
        <f t="shared" si="298"/>
        <v>0</v>
      </c>
      <c r="AM878" s="332"/>
    </row>
    <row r="879" spans="1:39" outlineLevel="1">
      <c r="A879" s="567"/>
      <c r="B879" s="454"/>
      <c r="C879" s="317"/>
      <c r="D879" s="317"/>
      <c r="E879" s="317"/>
      <c r="F879" s="317"/>
      <c r="G879" s="317"/>
      <c r="H879" s="317"/>
      <c r="I879" s="317"/>
      <c r="J879" s="317"/>
      <c r="K879" s="317"/>
      <c r="L879" s="317"/>
      <c r="M879" s="317"/>
      <c r="N879" s="317"/>
      <c r="O879" s="317"/>
      <c r="P879" s="317"/>
      <c r="Q879" s="317"/>
      <c r="R879" s="317"/>
      <c r="S879" s="317"/>
      <c r="T879" s="317"/>
      <c r="U879" s="317"/>
      <c r="V879" s="317"/>
      <c r="W879" s="317"/>
      <c r="X879" s="317"/>
      <c r="Y879" s="438"/>
      <c r="Z879" s="451"/>
      <c r="AA879" s="451"/>
      <c r="AB879" s="451"/>
      <c r="AC879" s="451"/>
      <c r="AD879" s="451"/>
      <c r="AE879" s="451"/>
      <c r="AF879" s="451"/>
      <c r="AG879" s="451"/>
      <c r="AH879" s="451"/>
      <c r="AI879" s="451"/>
      <c r="AJ879" s="451"/>
      <c r="AK879" s="451"/>
      <c r="AL879" s="451"/>
      <c r="AM879" s="332"/>
    </row>
    <row r="880" spans="1:39" ht="15.75" outlineLevel="1">
      <c r="A880" s="567"/>
      <c r="B880" s="314" t="s">
        <v>514</v>
      </c>
      <c r="C880" s="317"/>
      <c r="D880" s="317"/>
      <c r="E880" s="317"/>
      <c r="F880" s="317"/>
      <c r="G880" s="317"/>
      <c r="H880" s="317"/>
      <c r="I880" s="317"/>
      <c r="J880" s="317"/>
      <c r="K880" s="317"/>
      <c r="L880" s="317"/>
      <c r="M880" s="317"/>
      <c r="N880" s="317"/>
      <c r="O880" s="317"/>
      <c r="P880" s="317"/>
      <c r="Q880" s="317"/>
      <c r="R880" s="317"/>
      <c r="S880" s="317"/>
      <c r="T880" s="317"/>
      <c r="U880" s="317"/>
      <c r="V880" s="317"/>
      <c r="W880" s="317"/>
      <c r="X880" s="317"/>
      <c r="Y880" s="438"/>
      <c r="Z880" s="451"/>
      <c r="AA880" s="451"/>
      <c r="AB880" s="451"/>
      <c r="AC880" s="451"/>
      <c r="AD880" s="451"/>
      <c r="AE880" s="451"/>
      <c r="AF880" s="451"/>
      <c r="AG880" s="451"/>
      <c r="AH880" s="451"/>
      <c r="AI880" s="451"/>
      <c r="AJ880" s="451"/>
      <c r="AK880" s="451"/>
      <c r="AL880" s="451"/>
      <c r="AM880" s="332"/>
    </row>
    <row r="881" spans="1:39" outlineLevel="1">
      <c r="A881" s="567">
        <v>33</v>
      </c>
      <c r="B881" s="454" t="s">
        <v>126</v>
      </c>
      <c r="C881" s="317" t="s">
        <v>25</v>
      </c>
      <c r="D881" s="321"/>
      <c r="E881" s="321"/>
      <c r="F881" s="321"/>
      <c r="G881" s="321"/>
      <c r="H881" s="321"/>
      <c r="I881" s="321"/>
      <c r="J881" s="321"/>
      <c r="K881" s="321"/>
      <c r="L881" s="321"/>
      <c r="M881" s="321"/>
      <c r="N881" s="321">
        <v>0</v>
      </c>
      <c r="O881" s="321"/>
      <c r="P881" s="321"/>
      <c r="Q881" s="321"/>
      <c r="R881" s="321"/>
      <c r="S881" s="321"/>
      <c r="T881" s="321"/>
      <c r="U881" s="321"/>
      <c r="V881" s="321"/>
      <c r="W881" s="321"/>
      <c r="X881" s="321"/>
      <c r="Y881" s="452"/>
      <c r="Z881" s="441"/>
      <c r="AA881" s="441"/>
      <c r="AB881" s="441"/>
      <c r="AC881" s="441"/>
      <c r="AD881" s="441"/>
      <c r="AE881" s="441"/>
      <c r="AF881" s="441"/>
      <c r="AG881" s="441"/>
      <c r="AH881" s="441"/>
      <c r="AI881" s="441"/>
      <c r="AJ881" s="441"/>
      <c r="AK881" s="441"/>
      <c r="AL881" s="441"/>
      <c r="AM881" s="322">
        <f>SUM(Y881:AL881)</f>
        <v>0</v>
      </c>
    </row>
    <row r="882" spans="1:39" outlineLevel="1">
      <c r="A882" s="567"/>
      <c r="B882" s="320" t="s">
        <v>345</v>
      </c>
      <c r="C882" s="317" t="s">
        <v>164</v>
      </c>
      <c r="D882" s="321"/>
      <c r="E882" s="321"/>
      <c r="F882" s="321"/>
      <c r="G882" s="321"/>
      <c r="H882" s="321"/>
      <c r="I882" s="321"/>
      <c r="J882" s="321"/>
      <c r="K882" s="321"/>
      <c r="L882" s="321"/>
      <c r="M882" s="321"/>
      <c r="N882" s="321">
        <f>N881</f>
        <v>0</v>
      </c>
      <c r="O882" s="321"/>
      <c r="P882" s="321"/>
      <c r="Q882" s="321"/>
      <c r="R882" s="321"/>
      <c r="S882" s="321"/>
      <c r="T882" s="321"/>
      <c r="U882" s="321"/>
      <c r="V882" s="321"/>
      <c r="W882" s="321"/>
      <c r="X882" s="321"/>
      <c r="Y882" s="437">
        <f t="shared" ref="Y882:AL882" si="299">Y881</f>
        <v>0</v>
      </c>
      <c r="Z882" s="437">
        <f t="shared" si="299"/>
        <v>0</v>
      </c>
      <c r="AA882" s="437">
        <f t="shared" si="299"/>
        <v>0</v>
      </c>
      <c r="AB882" s="437">
        <f t="shared" si="299"/>
        <v>0</v>
      </c>
      <c r="AC882" s="437">
        <f t="shared" si="299"/>
        <v>0</v>
      </c>
      <c r="AD882" s="437">
        <f t="shared" si="299"/>
        <v>0</v>
      </c>
      <c r="AE882" s="437">
        <f t="shared" si="299"/>
        <v>0</v>
      </c>
      <c r="AF882" s="437">
        <f t="shared" si="299"/>
        <v>0</v>
      </c>
      <c r="AG882" s="437">
        <f t="shared" si="299"/>
        <v>0</v>
      </c>
      <c r="AH882" s="437">
        <f t="shared" si="299"/>
        <v>0</v>
      </c>
      <c r="AI882" s="437">
        <f t="shared" si="299"/>
        <v>0</v>
      </c>
      <c r="AJ882" s="437">
        <f t="shared" si="299"/>
        <v>0</v>
      </c>
      <c r="AK882" s="437">
        <f t="shared" si="299"/>
        <v>0</v>
      </c>
      <c r="AL882" s="437">
        <f t="shared" si="299"/>
        <v>0</v>
      </c>
      <c r="AM882" s="332"/>
    </row>
    <row r="883" spans="1:39" outlineLevel="1">
      <c r="A883" s="567"/>
      <c r="B883" s="454"/>
      <c r="C883" s="317"/>
      <c r="D883" s="317"/>
      <c r="E883" s="317"/>
      <c r="F883" s="317"/>
      <c r="G883" s="317"/>
      <c r="H883" s="317"/>
      <c r="I883" s="317"/>
      <c r="J883" s="317"/>
      <c r="K883" s="317"/>
      <c r="L883" s="317"/>
      <c r="M883" s="317"/>
      <c r="N883" s="317"/>
      <c r="O883" s="317"/>
      <c r="P883" s="317"/>
      <c r="Q883" s="317"/>
      <c r="R883" s="317"/>
      <c r="S883" s="317"/>
      <c r="T883" s="317"/>
      <c r="U883" s="317"/>
      <c r="V883" s="317"/>
      <c r="W883" s="317"/>
      <c r="X883" s="317"/>
      <c r="Y883" s="438"/>
      <c r="Z883" s="451"/>
      <c r="AA883" s="451"/>
      <c r="AB883" s="451"/>
      <c r="AC883" s="451"/>
      <c r="AD883" s="451"/>
      <c r="AE883" s="451"/>
      <c r="AF883" s="451"/>
      <c r="AG883" s="451"/>
      <c r="AH883" s="451"/>
      <c r="AI883" s="451"/>
      <c r="AJ883" s="451"/>
      <c r="AK883" s="451"/>
      <c r="AL883" s="451"/>
      <c r="AM883" s="332"/>
    </row>
    <row r="884" spans="1:39" outlineLevel="1">
      <c r="A884" s="567">
        <v>34</v>
      </c>
      <c r="B884" s="454" t="s">
        <v>127</v>
      </c>
      <c r="C884" s="317" t="s">
        <v>25</v>
      </c>
      <c r="D884" s="321"/>
      <c r="E884" s="321"/>
      <c r="F884" s="321"/>
      <c r="G884" s="321"/>
      <c r="H884" s="321"/>
      <c r="I884" s="321"/>
      <c r="J884" s="321"/>
      <c r="K884" s="321"/>
      <c r="L884" s="321"/>
      <c r="M884" s="321"/>
      <c r="N884" s="321">
        <v>0</v>
      </c>
      <c r="O884" s="321"/>
      <c r="P884" s="321"/>
      <c r="Q884" s="321"/>
      <c r="R884" s="321"/>
      <c r="S884" s="321"/>
      <c r="T884" s="321"/>
      <c r="U884" s="321"/>
      <c r="V884" s="321"/>
      <c r="W884" s="321"/>
      <c r="X884" s="321"/>
      <c r="Y884" s="452"/>
      <c r="Z884" s="441"/>
      <c r="AA884" s="441"/>
      <c r="AB884" s="441"/>
      <c r="AC884" s="441"/>
      <c r="AD884" s="441"/>
      <c r="AE884" s="441"/>
      <c r="AF884" s="441"/>
      <c r="AG884" s="441"/>
      <c r="AH884" s="441"/>
      <c r="AI884" s="441"/>
      <c r="AJ884" s="441"/>
      <c r="AK884" s="441"/>
      <c r="AL884" s="441"/>
      <c r="AM884" s="322">
        <f>SUM(Y884:AL884)</f>
        <v>0</v>
      </c>
    </row>
    <row r="885" spans="1:39" outlineLevel="1">
      <c r="A885" s="567"/>
      <c r="B885" s="320" t="s">
        <v>345</v>
      </c>
      <c r="C885" s="317" t="s">
        <v>164</v>
      </c>
      <c r="D885" s="321"/>
      <c r="E885" s="321"/>
      <c r="F885" s="321"/>
      <c r="G885" s="321"/>
      <c r="H885" s="321"/>
      <c r="I885" s="321"/>
      <c r="J885" s="321"/>
      <c r="K885" s="321"/>
      <c r="L885" s="321"/>
      <c r="M885" s="321"/>
      <c r="N885" s="321">
        <f>N884</f>
        <v>0</v>
      </c>
      <c r="O885" s="321"/>
      <c r="P885" s="321"/>
      <c r="Q885" s="321"/>
      <c r="R885" s="321"/>
      <c r="S885" s="321"/>
      <c r="T885" s="321"/>
      <c r="U885" s="321"/>
      <c r="V885" s="321"/>
      <c r="W885" s="321"/>
      <c r="X885" s="321"/>
      <c r="Y885" s="437">
        <f t="shared" ref="Y885:AL885" si="300">Y884</f>
        <v>0</v>
      </c>
      <c r="Z885" s="437">
        <f t="shared" si="300"/>
        <v>0</v>
      </c>
      <c r="AA885" s="437">
        <f t="shared" si="300"/>
        <v>0</v>
      </c>
      <c r="AB885" s="437">
        <f t="shared" si="300"/>
        <v>0</v>
      </c>
      <c r="AC885" s="437">
        <f t="shared" si="300"/>
        <v>0</v>
      </c>
      <c r="AD885" s="437">
        <f t="shared" si="300"/>
        <v>0</v>
      </c>
      <c r="AE885" s="437">
        <f t="shared" si="300"/>
        <v>0</v>
      </c>
      <c r="AF885" s="437">
        <f t="shared" si="300"/>
        <v>0</v>
      </c>
      <c r="AG885" s="437">
        <f t="shared" si="300"/>
        <v>0</v>
      </c>
      <c r="AH885" s="437">
        <f t="shared" si="300"/>
        <v>0</v>
      </c>
      <c r="AI885" s="437">
        <f t="shared" si="300"/>
        <v>0</v>
      </c>
      <c r="AJ885" s="437">
        <f t="shared" si="300"/>
        <v>0</v>
      </c>
      <c r="AK885" s="437">
        <f t="shared" si="300"/>
        <v>0</v>
      </c>
      <c r="AL885" s="437">
        <f t="shared" si="300"/>
        <v>0</v>
      </c>
      <c r="AM885" s="332"/>
    </row>
    <row r="886" spans="1:39" outlineLevel="1">
      <c r="A886" s="567"/>
      <c r="B886" s="454"/>
      <c r="C886" s="317"/>
      <c r="D886" s="317"/>
      <c r="E886" s="317"/>
      <c r="F886" s="317"/>
      <c r="G886" s="317"/>
      <c r="H886" s="317"/>
      <c r="I886" s="317"/>
      <c r="J886" s="317"/>
      <c r="K886" s="317"/>
      <c r="L886" s="317"/>
      <c r="M886" s="317"/>
      <c r="N886" s="317"/>
      <c r="O886" s="317"/>
      <c r="P886" s="317"/>
      <c r="Q886" s="317"/>
      <c r="R886" s="317"/>
      <c r="S886" s="317"/>
      <c r="T886" s="317"/>
      <c r="U886" s="317"/>
      <c r="V886" s="317"/>
      <c r="W886" s="317"/>
      <c r="X886" s="317"/>
      <c r="Y886" s="438"/>
      <c r="Z886" s="451"/>
      <c r="AA886" s="451"/>
      <c r="AB886" s="451"/>
      <c r="AC886" s="451"/>
      <c r="AD886" s="451"/>
      <c r="AE886" s="451"/>
      <c r="AF886" s="451"/>
      <c r="AG886" s="451"/>
      <c r="AH886" s="451"/>
      <c r="AI886" s="451"/>
      <c r="AJ886" s="451"/>
      <c r="AK886" s="451"/>
      <c r="AL886" s="451"/>
      <c r="AM886" s="332"/>
    </row>
    <row r="887" spans="1:39" outlineLevel="1">
      <c r="A887" s="567">
        <v>35</v>
      </c>
      <c r="B887" s="454" t="s">
        <v>128</v>
      </c>
      <c r="C887" s="317" t="s">
        <v>25</v>
      </c>
      <c r="D887" s="321"/>
      <c r="E887" s="321"/>
      <c r="F887" s="321"/>
      <c r="G887" s="321"/>
      <c r="H887" s="321"/>
      <c r="I887" s="321"/>
      <c r="J887" s="321"/>
      <c r="K887" s="321"/>
      <c r="L887" s="321"/>
      <c r="M887" s="321"/>
      <c r="N887" s="321">
        <v>0</v>
      </c>
      <c r="O887" s="321"/>
      <c r="P887" s="321"/>
      <c r="Q887" s="321"/>
      <c r="R887" s="321"/>
      <c r="S887" s="321"/>
      <c r="T887" s="321"/>
      <c r="U887" s="321"/>
      <c r="V887" s="321"/>
      <c r="W887" s="321"/>
      <c r="X887" s="321"/>
      <c r="Y887" s="452"/>
      <c r="Z887" s="441"/>
      <c r="AA887" s="441"/>
      <c r="AB887" s="441"/>
      <c r="AC887" s="441"/>
      <c r="AD887" s="441"/>
      <c r="AE887" s="441"/>
      <c r="AF887" s="441"/>
      <c r="AG887" s="441"/>
      <c r="AH887" s="441"/>
      <c r="AI887" s="441"/>
      <c r="AJ887" s="441"/>
      <c r="AK887" s="441"/>
      <c r="AL887" s="441"/>
      <c r="AM887" s="322">
        <f>SUM(Y887:AL887)</f>
        <v>0</v>
      </c>
    </row>
    <row r="888" spans="1:39" outlineLevel="1">
      <c r="A888" s="567"/>
      <c r="B888" s="320" t="s">
        <v>345</v>
      </c>
      <c r="C888" s="317" t="s">
        <v>164</v>
      </c>
      <c r="D888" s="321"/>
      <c r="E888" s="321"/>
      <c r="F888" s="321"/>
      <c r="G888" s="321"/>
      <c r="H888" s="321"/>
      <c r="I888" s="321"/>
      <c r="J888" s="321"/>
      <c r="K888" s="321"/>
      <c r="L888" s="321"/>
      <c r="M888" s="321"/>
      <c r="N888" s="321">
        <f>N887</f>
        <v>0</v>
      </c>
      <c r="O888" s="321"/>
      <c r="P888" s="321"/>
      <c r="Q888" s="321"/>
      <c r="R888" s="321"/>
      <c r="S888" s="321"/>
      <c r="T888" s="321"/>
      <c r="U888" s="321"/>
      <c r="V888" s="321"/>
      <c r="W888" s="321"/>
      <c r="X888" s="321"/>
      <c r="Y888" s="437">
        <f t="shared" ref="Y888:AL888" si="301">Y887</f>
        <v>0</v>
      </c>
      <c r="Z888" s="437">
        <f t="shared" si="301"/>
        <v>0</v>
      </c>
      <c r="AA888" s="437">
        <f t="shared" si="301"/>
        <v>0</v>
      </c>
      <c r="AB888" s="437">
        <f t="shared" si="301"/>
        <v>0</v>
      </c>
      <c r="AC888" s="437">
        <f t="shared" si="301"/>
        <v>0</v>
      </c>
      <c r="AD888" s="437">
        <f t="shared" si="301"/>
        <v>0</v>
      </c>
      <c r="AE888" s="437">
        <f t="shared" si="301"/>
        <v>0</v>
      </c>
      <c r="AF888" s="437">
        <f t="shared" si="301"/>
        <v>0</v>
      </c>
      <c r="AG888" s="437">
        <f t="shared" si="301"/>
        <v>0</v>
      </c>
      <c r="AH888" s="437">
        <f t="shared" si="301"/>
        <v>0</v>
      </c>
      <c r="AI888" s="437">
        <f t="shared" si="301"/>
        <v>0</v>
      </c>
      <c r="AJ888" s="437">
        <f t="shared" si="301"/>
        <v>0</v>
      </c>
      <c r="AK888" s="437">
        <f t="shared" si="301"/>
        <v>0</v>
      </c>
      <c r="AL888" s="437">
        <f t="shared" si="301"/>
        <v>0</v>
      </c>
      <c r="AM888" s="332"/>
    </row>
    <row r="889" spans="1:39" outlineLevel="1">
      <c r="A889" s="567"/>
      <c r="B889" s="457"/>
      <c r="C889" s="317"/>
      <c r="D889" s="317"/>
      <c r="E889" s="317"/>
      <c r="F889" s="317"/>
      <c r="G889" s="317"/>
      <c r="H889" s="317"/>
      <c r="I889" s="317"/>
      <c r="J889" s="317"/>
      <c r="K889" s="317"/>
      <c r="L889" s="317"/>
      <c r="M889" s="317"/>
      <c r="N889" s="317"/>
      <c r="O889" s="317"/>
      <c r="P889" s="317"/>
      <c r="Q889" s="317"/>
      <c r="R889" s="317"/>
      <c r="S889" s="317"/>
      <c r="T889" s="317"/>
      <c r="U889" s="317"/>
      <c r="V889" s="317"/>
      <c r="W889" s="317"/>
      <c r="X889" s="317"/>
      <c r="Y889" s="438"/>
      <c r="Z889" s="451"/>
      <c r="AA889" s="451"/>
      <c r="AB889" s="451"/>
      <c r="AC889" s="451"/>
      <c r="AD889" s="451"/>
      <c r="AE889" s="451"/>
      <c r="AF889" s="451"/>
      <c r="AG889" s="451"/>
      <c r="AH889" s="451"/>
      <c r="AI889" s="451"/>
      <c r="AJ889" s="451"/>
      <c r="AK889" s="451"/>
      <c r="AL889" s="451"/>
      <c r="AM889" s="332"/>
    </row>
    <row r="890" spans="1:39" ht="15.75" outlineLevel="1">
      <c r="A890" s="567"/>
      <c r="B890" s="314" t="s">
        <v>515</v>
      </c>
      <c r="C890" s="317"/>
      <c r="D890" s="317"/>
      <c r="E890" s="317"/>
      <c r="F890" s="317"/>
      <c r="G890" s="317"/>
      <c r="H890" s="317"/>
      <c r="I890" s="317"/>
      <c r="J890" s="317"/>
      <c r="K890" s="317"/>
      <c r="L890" s="317"/>
      <c r="M890" s="317"/>
      <c r="N890" s="317"/>
      <c r="O890" s="317"/>
      <c r="P890" s="317"/>
      <c r="Q890" s="317"/>
      <c r="R890" s="317"/>
      <c r="S890" s="317"/>
      <c r="T890" s="317"/>
      <c r="U890" s="317"/>
      <c r="V890" s="317"/>
      <c r="W890" s="317"/>
      <c r="X890" s="317"/>
      <c r="Y890" s="438"/>
      <c r="Z890" s="451"/>
      <c r="AA890" s="451"/>
      <c r="AB890" s="451"/>
      <c r="AC890" s="451"/>
      <c r="AD890" s="451"/>
      <c r="AE890" s="451"/>
      <c r="AF890" s="451"/>
      <c r="AG890" s="451"/>
      <c r="AH890" s="451"/>
      <c r="AI890" s="451"/>
      <c r="AJ890" s="451"/>
      <c r="AK890" s="451"/>
      <c r="AL890" s="451"/>
      <c r="AM890" s="332"/>
    </row>
    <row r="891" spans="1:39" ht="45" outlineLevel="1">
      <c r="A891" s="567">
        <v>36</v>
      </c>
      <c r="B891" s="454" t="s">
        <v>129</v>
      </c>
      <c r="C891" s="317" t="s">
        <v>25</v>
      </c>
      <c r="D891" s="321"/>
      <c r="E891" s="321"/>
      <c r="F891" s="321"/>
      <c r="G891" s="321"/>
      <c r="H891" s="321"/>
      <c r="I891" s="321"/>
      <c r="J891" s="321"/>
      <c r="K891" s="321"/>
      <c r="L891" s="321"/>
      <c r="M891" s="321"/>
      <c r="N891" s="321">
        <v>0</v>
      </c>
      <c r="O891" s="321"/>
      <c r="P891" s="321"/>
      <c r="Q891" s="321"/>
      <c r="R891" s="321"/>
      <c r="S891" s="321"/>
      <c r="T891" s="321"/>
      <c r="U891" s="321"/>
      <c r="V891" s="321"/>
      <c r="W891" s="321"/>
      <c r="X891" s="321"/>
      <c r="Y891" s="452"/>
      <c r="Z891" s="441"/>
      <c r="AA891" s="441"/>
      <c r="AB891" s="441"/>
      <c r="AC891" s="441"/>
      <c r="AD891" s="441"/>
      <c r="AE891" s="441"/>
      <c r="AF891" s="441"/>
      <c r="AG891" s="441"/>
      <c r="AH891" s="441"/>
      <c r="AI891" s="441"/>
      <c r="AJ891" s="441"/>
      <c r="AK891" s="441"/>
      <c r="AL891" s="441"/>
      <c r="AM891" s="322">
        <f>SUM(Y891:AL891)</f>
        <v>0</v>
      </c>
    </row>
    <row r="892" spans="1:39" outlineLevel="1">
      <c r="A892" s="567"/>
      <c r="B892" s="320" t="s">
        <v>345</v>
      </c>
      <c r="C892" s="317" t="s">
        <v>164</v>
      </c>
      <c r="D892" s="321"/>
      <c r="E892" s="321"/>
      <c r="F892" s="321"/>
      <c r="G892" s="321"/>
      <c r="H892" s="321"/>
      <c r="I892" s="321"/>
      <c r="J892" s="321"/>
      <c r="K892" s="321"/>
      <c r="L892" s="321"/>
      <c r="M892" s="321"/>
      <c r="N892" s="321">
        <f>N891</f>
        <v>0</v>
      </c>
      <c r="O892" s="321"/>
      <c r="P892" s="321"/>
      <c r="Q892" s="321"/>
      <c r="R892" s="321"/>
      <c r="S892" s="321"/>
      <c r="T892" s="321"/>
      <c r="U892" s="321"/>
      <c r="V892" s="321"/>
      <c r="W892" s="321"/>
      <c r="X892" s="321"/>
      <c r="Y892" s="437">
        <f t="shared" ref="Y892:AL892" si="302">Y891</f>
        <v>0</v>
      </c>
      <c r="Z892" s="437">
        <f t="shared" si="302"/>
        <v>0</v>
      </c>
      <c r="AA892" s="437">
        <f t="shared" si="302"/>
        <v>0</v>
      </c>
      <c r="AB892" s="437">
        <f t="shared" si="302"/>
        <v>0</v>
      </c>
      <c r="AC892" s="437">
        <f t="shared" si="302"/>
        <v>0</v>
      </c>
      <c r="AD892" s="437">
        <f t="shared" si="302"/>
        <v>0</v>
      </c>
      <c r="AE892" s="437">
        <f t="shared" si="302"/>
        <v>0</v>
      </c>
      <c r="AF892" s="437">
        <f t="shared" si="302"/>
        <v>0</v>
      </c>
      <c r="AG892" s="437">
        <f t="shared" si="302"/>
        <v>0</v>
      </c>
      <c r="AH892" s="437">
        <f t="shared" si="302"/>
        <v>0</v>
      </c>
      <c r="AI892" s="437">
        <f t="shared" si="302"/>
        <v>0</v>
      </c>
      <c r="AJ892" s="437">
        <f t="shared" si="302"/>
        <v>0</v>
      </c>
      <c r="AK892" s="437">
        <f t="shared" si="302"/>
        <v>0</v>
      </c>
      <c r="AL892" s="437">
        <f t="shared" si="302"/>
        <v>0</v>
      </c>
      <c r="AM892" s="332"/>
    </row>
    <row r="893" spans="1:39" outlineLevel="1">
      <c r="A893" s="567"/>
      <c r="B893" s="454"/>
      <c r="C893" s="317"/>
      <c r="D893" s="317"/>
      <c r="E893" s="317"/>
      <c r="F893" s="317"/>
      <c r="G893" s="317"/>
      <c r="H893" s="317"/>
      <c r="I893" s="317"/>
      <c r="J893" s="317"/>
      <c r="K893" s="317"/>
      <c r="L893" s="317"/>
      <c r="M893" s="317"/>
      <c r="N893" s="317"/>
      <c r="O893" s="317"/>
      <c r="P893" s="317"/>
      <c r="Q893" s="317"/>
      <c r="R893" s="317"/>
      <c r="S893" s="317"/>
      <c r="T893" s="317"/>
      <c r="U893" s="317"/>
      <c r="V893" s="317"/>
      <c r="W893" s="317"/>
      <c r="X893" s="317"/>
      <c r="Y893" s="438"/>
      <c r="Z893" s="451"/>
      <c r="AA893" s="451"/>
      <c r="AB893" s="451"/>
      <c r="AC893" s="451"/>
      <c r="AD893" s="451"/>
      <c r="AE893" s="451"/>
      <c r="AF893" s="451"/>
      <c r="AG893" s="451"/>
      <c r="AH893" s="451"/>
      <c r="AI893" s="451"/>
      <c r="AJ893" s="451"/>
      <c r="AK893" s="451"/>
      <c r="AL893" s="451"/>
      <c r="AM893" s="332"/>
    </row>
    <row r="894" spans="1:39" ht="30" outlineLevel="1">
      <c r="A894" s="567">
        <v>37</v>
      </c>
      <c r="B894" s="454" t="s">
        <v>130</v>
      </c>
      <c r="C894" s="317" t="s">
        <v>25</v>
      </c>
      <c r="D894" s="321"/>
      <c r="E894" s="321"/>
      <c r="F894" s="321"/>
      <c r="G894" s="321"/>
      <c r="H894" s="321"/>
      <c r="I894" s="321"/>
      <c r="J894" s="321"/>
      <c r="K894" s="321"/>
      <c r="L894" s="321"/>
      <c r="M894" s="321"/>
      <c r="N894" s="321">
        <v>0</v>
      </c>
      <c r="O894" s="321"/>
      <c r="P894" s="321"/>
      <c r="Q894" s="321"/>
      <c r="R894" s="321"/>
      <c r="S894" s="321"/>
      <c r="T894" s="321"/>
      <c r="U894" s="321"/>
      <c r="V894" s="321"/>
      <c r="W894" s="321"/>
      <c r="X894" s="321"/>
      <c r="Y894" s="452"/>
      <c r="Z894" s="441"/>
      <c r="AA894" s="441"/>
      <c r="AB894" s="441"/>
      <c r="AC894" s="441"/>
      <c r="AD894" s="441"/>
      <c r="AE894" s="441"/>
      <c r="AF894" s="441"/>
      <c r="AG894" s="441"/>
      <c r="AH894" s="441"/>
      <c r="AI894" s="441"/>
      <c r="AJ894" s="441"/>
      <c r="AK894" s="441"/>
      <c r="AL894" s="441"/>
      <c r="AM894" s="322">
        <f>SUM(Y894:AL894)</f>
        <v>0</v>
      </c>
    </row>
    <row r="895" spans="1:39" outlineLevel="1">
      <c r="A895" s="567"/>
      <c r="B895" s="320" t="s">
        <v>345</v>
      </c>
      <c r="C895" s="317" t="s">
        <v>164</v>
      </c>
      <c r="D895" s="321"/>
      <c r="E895" s="321"/>
      <c r="F895" s="321"/>
      <c r="G895" s="321"/>
      <c r="H895" s="321"/>
      <c r="I895" s="321"/>
      <c r="J895" s="321"/>
      <c r="K895" s="321"/>
      <c r="L895" s="321"/>
      <c r="M895" s="321"/>
      <c r="N895" s="321">
        <f>N894</f>
        <v>0</v>
      </c>
      <c r="O895" s="321"/>
      <c r="P895" s="321"/>
      <c r="Q895" s="321"/>
      <c r="R895" s="321"/>
      <c r="S895" s="321"/>
      <c r="T895" s="321"/>
      <c r="U895" s="321"/>
      <c r="V895" s="321"/>
      <c r="W895" s="321"/>
      <c r="X895" s="321"/>
      <c r="Y895" s="437">
        <f t="shared" ref="Y895:AL895" si="303">Y894</f>
        <v>0</v>
      </c>
      <c r="Z895" s="437">
        <f t="shared" si="303"/>
        <v>0</v>
      </c>
      <c r="AA895" s="437">
        <f t="shared" si="303"/>
        <v>0</v>
      </c>
      <c r="AB895" s="437">
        <f t="shared" si="303"/>
        <v>0</v>
      </c>
      <c r="AC895" s="437">
        <f t="shared" si="303"/>
        <v>0</v>
      </c>
      <c r="AD895" s="437">
        <f t="shared" si="303"/>
        <v>0</v>
      </c>
      <c r="AE895" s="437">
        <f t="shared" si="303"/>
        <v>0</v>
      </c>
      <c r="AF895" s="437">
        <f t="shared" si="303"/>
        <v>0</v>
      </c>
      <c r="AG895" s="437">
        <f t="shared" si="303"/>
        <v>0</v>
      </c>
      <c r="AH895" s="437">
        <f t="shared" si="303"/>
        <v>0</v>
      </c>
      <c r="AI895" s="437">
        <f t="shared" si="303"/>
        <v>0</v>
      </c>
      <c r="AJ895" s="437">
        <f t="shared" si="303"/>
        <v>0</v>
      </c>
      <c r="AK895" s="437">
        <f t="shared" si="303"/>
        <v>0</v>
      </c>
      <c r="AL895" s="437">
        <f t="shared" si="303"/>
        <v>0</v>
      </c>
      <c r="AM895" s="332"/>
    </row>
    <row r="896" spans="1:39" outlineLevel="1">
      <c r="A896" s="567"/>
      <c r="B896" s="454"/>
      <c r="C896" s="317"/>
      <c r="D896" s="317"/>
      <c r="E896" s="317"/>
      <c r="F896" s="317"/>
      <c r="G896" s="317"/>
      <c r="H896" s="317"/>
      <c r="I896" s="317"/>
      <c r="J896" s="317"/>
      <c r="K896" s="317"/>
      <c r="L896" s="317"/>
      <c r="M896" s="317"/>
      <c r="N896" s="317"/>
      <c r="O896" s="317"/>
      <c r="P896" s="317"/>
      <c r="Q896" s="317"/>
      <c r="R896" s="317"/>
      <c r="S896" s="317"/>
      <c r="T896" s="317"/>
      <c r="U896" s="317"/>
      <c r="V896" s="317"/>
      <c r="W896" s="317"/>
      <c r="X896" s="317"/>
      <c r="Y896" s="438"/>
      <c r="Z896" s="451"/>
      <c r="AA896" s="451"/>
      <c r="AB896" s="451"/>
      <c r="AC896" s="451"/>
      <c r="AD896" s="451"/>
      <c r="AE896" s="451"/>
      <c r="AF896" s="451"/>
      <c r="AG896" s="451"/>
      <c r="AH896" s="451"/>
      <c r="AI896" s="451"/>
      <c r="AJ896" s="451"/>
      <c r="AK896" s="451"/>
      <c r="AL896" s="451"/>
      <c r="AM896" s="332"/>
    </row>
    <row r="897" spans="1:39" outlineLevel="1">
      <c r="A897" s="567">
        <v>38</v>
      </c>
      <c r="B897" s="454" t="s">
        <v>131</v>
      </c>
      <c r="C897" s="317" t="s">
        <v>25</v>
      </c>
      <c r="D897" s="321"/>
      <c r="E897" s="321"/>
      <c r="F897" s="321"/>
      <c r="G897" s="321"/>
      <c r="H897" s="321"/>
      <c r="I897" s="321"/>
      <c r="J897" s="321"/>
      <c r="K897" s="321"/>
      <c r="L897" s="321"/>
      <c r="M897" s="321"/>
      <c r="N897" s="321">
        <v>0</v>
      </c>
      <c r="O897" s="321"/>
      <c r="P897" s="321"/>
      <c r="Q897" s="321"/>
      <c r="R897" s="321"/>
      <c r="S897" s="321"/>
      <c r="T897" s="321"/>
      <c r="U897" s="321"/>
      <c r="V897" s="321"/>
      <c r="W897" s="321"/>
      <c r="X897" s="321"/>
      <c r="Y897" s="452"/>
      <c r="Z897" s="441"/>
      <c r="AA897" s="441"/>
      <c r="AB897" s="441"/>
      <c r="AC897" s="441"/>
      <c r="AD897" s="441"/>
      <c r="AE897" s="441"/>
      <c r="AF897" s="441"/>
      <c r="AG897" s="441"/>
      <c r="AH897" s="441"/>
      <c r="AI897" s="441"/>
      <c r="AJ897" s="441"/>
      <c r="AK897" s="441"/>
      <c r="AL897" s="441"/>
      <c r="AM897" s="322">
        <f>SUM(Y897:AL897)</f>
        <v>0</v>
      </c>
    </row>
    <row r="898" spans="1:39" outlineLevel="1">
      <c r="A898" s="567"/>
      <c r="B898" s="320" t="s">
        <v>345</v>
      </c>
      <c r="C898" s="317" t="s">
        <v>164</v>
      </c>
      <c r="D898" s="321"/>
      <c r="E898" s="321"/>
      <c r="F898" s="321"/>
      <c r="G898" s="321"/>
      <c r="H898" s="321"/>
      <c r="I898" s="321"/>
      <c r="J898" s="321"/>
      <c r="K898" s="321"/>
      <c r="L898" s="321"/>
      <c r="M898" s="321"/>
      <c r="N898" s="321">
        <f>N897</f>
        <v>0</v>
      </c>
      <c r="O898" s="321"/>
      <c r="P898" s="321"/>
      <c r="Q898" s="321"/>
      <c r="R898" s="321"/>
      <c r="S898" s="321"/>
      <c r="T898" s="321"/>
      <c r="U898" s="321"/>
      <c r="V898" s="321"/>
      <c r="W898" s="321"/>
      <c r="X898" s="321"/>
      <c r="Y898" s="437">
        <f t="shared" ref="Y898:AL898" si="304">Y897</f>
        <v>0</v>
      </c>
      <c r="Z898" s="437">
        <f t="shared" si="304"/>
        <v>0</v>
      </c>
      <c r="AA898" s="437">
        <f t="shared" si="304"/>
        <v>0</v>
      </c>
      <c r="AB898" s="437">
        <f t="shared" si="304"/>
        <v>0</v>
      </c>
      <c r="AC898" s="437">
        <f t="shared" si="304"/>
        <v>0</v>
      </c>
      <c r="AD898" s="437">
        <f t="shared" si="304"/>
        <v>0</v>
      </c>
      <c r="AE898" s="437">
        <f t="shared" si="304"/>
        <v>0</v>
      </c>
      <c r="AF898" s="437">
        <f t="shared" si="304"/>
        <v>0</v>
      </c>
      <c r="AG898" s="437">
        <f t="shared" si="304"/>
        <v>0</v>
      </c>
      <c r="AH898" s="437">
        <f t="shared" si="304"/>
        <v>0</v>
      </c>
      <c r="AI898" s="437">
        <f t="shared" si="304"/>
        <v>0</v>
      </c>
      <c r="AJ898" s="437">
        <f t="shared" si="304"/>
        <v>0</v>
      </c>
      <c r="AK898" s="437">
        <f t="shared" si="304"/>
        <v>0</v>
      </c>
      <c r="AL898" s="437">
        <f t="shared" si="304"/>
        <v>0</v>
      </c>
      <c r="AM898" s="332"/>
    </row>
    <row r="899" spans="1:39" outlineLevel="1">
      <c r="A899" s="567"/>
      <c r="B899" s="454"/>
      <c r="C899" s="317"/>
      <c r="D899" s="317"/>
      <c r="E899" s="317"/>
      <c r="F899" s="317"/>
      <c r="G899" s="317"/>
      <c r="H899" s="317"/>
      <c r="I899" s="317"/>
      <c r="J899" s="317"/>
      <c r="K899" s="317"/>
      <c r="L899" s="317"/>
      <c r="M899" s="317"/>
      <c r="N899" s="317"/>
      <c r="O899" s="317"/>
      <c r="P899" s="317"/>
      <c r="Q899" s="317"/>
      <c r="R899" s="317"/>
      <c r="S899" s="317"/>
      <c r="T899" s="317"/>
      <c r="U899" s="317"/>
      <c r="V899" s="317"/>
      <c r="W899" s="317"/>
      <c r="X899" s="317"/>
      <c r="Y899" s="438"/>
      <c r="Z899" s="451"/>
      <c r="AA899" s="451"/>
      <c r="AB899" s="451"/>
      <c r="AC899" s="451"/>
      <c r="AD899" s="451"/>
      <c r="AE899" s="451"/>
      <c r="AF899" s="451"/>
      <c r="AG899" s="451"/>
      <c r="AH899" s="451"/>
      <c r="AI899" s="451"/>
      <c r="AJ899" s="451"/>
      <c r="AK899" s="451"/>
      <c r="AL899" s="451"/>
      <c r="AM899" s="332"/>
    </row>
    <row r="900" spans="1:39" ht="30" outlineLevel="1">
      <c r="A900" s="567">
        <v>39</v>
      </c>
      <c r="B900" s="454" t="s">
        <v>132</v>
      </c>
      <c r="C900" s="317" t="s">
        <v>25</v>
      </c>
      <c r="D900" s="321"/>
      <c r="E900" s="321"/>
      <c r="F900" s="321"/>
      <c r="G900" s="321"/>
      <c r="H900" s="321"/>
      <c r="I900" s="321"/>
      <c r="J900" s="321"/>
      <c r="K900" s="321"/>
      <c r="L900" s="321"/>
      <c r="M900" s="321"/>
      <c r="N900" s="321">
        <v>0</v>
      </c>
      <c r="O900" s="321"/>
      <c r="P900" s="321"/>
      <c r="Q900" s="321"/>
      <c r="R900" s="321"/>
      <c r="S900" s="321"/>
      <c r="T900" s="321"/>
      <c r="U900" s="321"/>
      <c r="V900" s="321"/>
      <c r="W900" s="321"/>
      <c r="X900" s="321"/>
      <c r="Y900" s="452"/>
      <c r="Z900" s="441"/>
      <c r="AA900" s="441"/>
      <c r="AB900" s="441"/>
      <c r="AC900" s="441"/>
      <c r="AD900" s="441"/>
      <c r="AE900" s="441"/>
      <c r="AF900" s="441"/>
      <c r="AG900" s="441"/>
      <c r="AH900" s="441"/>
      <c r="AI900" s="441"/>
      <c r="AJ900" s="441"/>
      <c r="AK900" s="441"/>
      <c r="AL900" s="441"/>
      <c r="AM900" s="322">
        <f>SUM(Y900:AL900)</f>
        <v>0</v>
      </c>
    </row>
    <row r="901" spans="1:39" outlineLevel="1">
      <c r="A901" s="567"/>
      <c r="B901" s="320" t="s">
        <v>345</v>
      </c>
      <c r="C901" s="317" t="s">
        <v>164</v>
      </c>
      <c r="D901" s="321"/>
      <c r="E901" s="321"/>
      <c r="F901" s="321"/>
      <c r="G901" s="321"/>
      <c r="H901" s="321"/>
      <c r="I901" s="321"/>
      <c r="J901" s="321"/>
      <c r="K901" s="321"/>
      <c r="L901" s="321"/>
      <c r="M901" s="321"/>
      <c r="N901" s="321">
        <f>N900</f>
        <v>0</v>
      </c>
      <c r="O901" s="321"/>
      <c r="P901" s="321"/>
      <c r="Q901" s="321"/>
      <c r="R901" s="321"/>
      <c r="S901" s="321"/>
      <c r="T901" s="321"/>
      <c r="U901" s="321"/>
      <c r="V901" s="321"/>
      <c r="W901" s="321"/>
      <c r="X901" s="321"/>
      <c r="Y901" s="437">
        <f t="shared" ref="Y901:AL901" si="305">Y900</f>
        <v>0</v>
      </c>
      <c r="Z901" s="437">
        <f t="shared" si="305"/>
        <v>0</v>
      </c>
      <c r="AA901" s="437">
        <f t="shared" si="305"/>
        <v>0</v>
      </c>
      <c r="AB901" s="437">
        <f t="shared" si="305"/>
        <v>0</v>
      </c>
      <c r="AC901" s="437">
        <f t="shared" si="305"/>
        <v>0</v>
      </c>
      <c r="AD901" s="437">
        <f t="shared" si="305"/>
        <v>0</v>
      </c>
      <c r="AE901" s="437">
        <f t="shared" si="305"/>
        <v>0</v>
      </c>
      <c r="AF901" s="437">
        <f t="shared" si="305"/>
        <v>0</v>
      </c>
      <c r="AG901" s="437">
        <f t="shared" si="305"/>
        <v>0</v>
      </c>
      <c r="AH901" s="437">
        <f t="shared" si="305"/>
        <v>0</v>
      </c>
      <c r="AI901" s="437">
        <f t="shared" si="305"/>
        <v>0</v>
      </c>
      <c r="AJ901" s="437">
        <f t="shared" si="305"/>
        <v>0</v>
      </c>
      <c r="AK901" s="437">
        <f t="shared" si="305"/>
        <v>0</v>
      </c>
      <c r="AL901" s="437">
        <f t="shared" si="305"/>
        <v>0</v>
      </c>
      <c r="AM901" s="332"/>
    </row>
    <row r="902" spans="1:39" outlineLevel="1">
      <c r="A902" s="567"/>
      <c r="B902" s="454"/>
      <c r="C902" s="317"/>
      <c r="D902" s="317"/>
      <c r="E902" s="317"/>
      <c r="F902" s="317"/>
      <c r="G902" s="317"/>
      <c r="H902" s="317"/>
      <c r="I902" s="317"/>
      <c r="J902" s="317"/>
      <c r="K902" s="317"/>
      <c r="L902" s="317"/>
      <c r="M902" s="317"/>
      <c r="N902" s="317"/>
      <c r="O902" s="317"/>
      <c r="P902" s="317"/>
      <c r="Q902" s="317"/>
      <c r="R902" s="317"/>
      <c r="S902" s="317"/>
      <c r="T902" s="317"/>
      <c r="U902" s="317"/>
      <c r="V902" s="317"/>
      <c r="W902" s="317"/>
      <c r="X902" s="317"/>
      <c r="Y902" s="438"/>
      <c r="Z902" s="451"/>
      <c r="AA902" s="451"/>
      <c r="AB902" s="451"/>
      <c r="AC902" s="451"/>
      <c r="AD902" s="451"/>
      <c r="AE902" s="451"/>
      <c r="AF902" s="451"/>
      <c r="AG902" s="451"/>
      <c r="AH902" s="451"/>
      <c r="AI902" s="451"/>
      <c r="AJ902" s="451"/>
      <c r="AK902" s="451"/>
      <c r="AL902" s="451"/>
      <c r="AM902" s="332"/>
    </row>
    <row r="903" spans="1:39" ht="30" outlineLevel="1">
      <c r="A903" s="567">
        <v>40</v>
      </c>
      <c r="B903" s="454" t="s">
        <v>133</v>
      </c>
      <c r="C903" s="317" t="s">
        <v>25</v>
      </c>
      <c r="D903" s="321"/>
      <c r="E903" s="321"/>
      <c r="F903" s="321"/>
      <c r="G903" s="321"/>
      <c r="H903" s="321"/>
      <c r="I903" s="321"/>
      <c r="J903" s="321"/>
      <c r="K903" s="321"/>
      <c r="L903" s="321"/>
      <c r="M903" s="321"/>
      <c r="N903" s="321">
        <v>0</v>
      </c>
      <c r="O903" s="321"/>
      <c r="P903" s="321"/>
      <c r="Q903" s="321"/>
      <c r="R903" s="321"/>
      <c r="S903" s="321"/>
      <c r="T903" s="321"/>
      <c r="U903" s="321"/>
      <c r="V903" s="321"/>
      <c r="W903" s="321"/>
      <c r="X903" s="321"/>
      <c r="Y903" s="452"/>
      <c r="Z903" s="441"/>
      <c r="AA903" s="441"/>
      <c r="AB903" s="441"/>
      <c r="AC903" s="441"/>
      <c r="AD903" s="441"/>
      <c r="AE903" s="441"/>
      <c r="AF903" s="441"/>
      <c r="AG903" s="441"/>
      <c r="AH903" s="441"/>
      <c r="AI903" s="441"/>
      <c r="AJ903" s="441"/>
      <c r="AK903" s="441"/>
      <c r="AL903" s="441"/>
      <c r="AM903" s="322">
        <f>SUM(Y903:AL903)</f>
        <v>0</v>
      </c>
    </row>
    <row r="904" spans="1:39" outlineLevel="1">
      <c r="A904" s="567"/>
      <c r="B904" s="320" t="s">
        <v>345</v>
      </c>
      <c r="C904" s="317" t="s">
        <v>164</v>
      </c>
      <c r="D904" s="321"/>
      <c r="E904" s="321"/>
      <c r="F904" s="321"/>
      <c r="G904" s="321"/>
      <c r="H904" s="321"/>
      <c r="I904" s="321"/>
      <c r="J904" s="321"/>
      <c r="K904" s="321"/>
      <c r="L904" s="321"/>
      <c r="M904" s="321"/>
      <c r="N904" s="321">
        <f>N903</f>
        <v>0</v>
      </c>
      <c r="O904" s="321"/>
      <c r="P904" s="321"/>
      <c r="Q904" s="321"/>
      <c r="R904" s="321"/>
      <c r="S904" s="321"/>
      <c r="T904" s="321"/>
      <c r="U904" s="321"/>
      <c r="V904" s="321"/>
      <c r="W904" s="321"/>
      <c r="X904" s="321"/>
      <c r="Y904" s="437">
        <f t="shared" ref="Y904:AL904" si="306">Y903</f>
        <v>0</v>
      </c>
      <c r="Z904" s="437">
        <f t="shared" si="306"/>
        <v>0</v>
      </c>
      <c r="AA904" s="437">
        <f t="shared" si="306"/>
        <v>0</v>
      </c>
      <c r="AB904" s="437">
        <f t="shared" si="306"/>
        <v>0</v>
      </c>
      <c r="AC904" s="437">
        <f t="shared" si="306"/>
        <v>0</v>
      </c>
      <c r="AD904" s="437">
        <f t="shared" si="306"/>
        <v>0</v>
      </c>
      <c r="AE904" s="437">
        <f t="shared" si="306"/>
        <v>0</v>
      </c>
      <c r="AF904" s="437">
        <f t="shared" si="306"/>
        <v>0</v>
      </c>
      <c r="AG904" s="437">
        <f t="shared" si="306"/>
        <v>0</v>
      </c>
      <c r="AH904" s="437">
        <f t="shared" si="306"/>
        <v>0</v>
      </c>
      <c r="AI904" s="437">
        <f t="shared" si="306"/>
        <v>0</v>
      </c>
      <c r="AJ904" s="437">
        <f t="shared" si="306"/>
        <v>0</v>
      </c>
      <c r="AK904" s="437">
        <f t="shared" si="306"/>
        <v>0</v>
      </c>
      <c r="AL904" s="437">
        <f t="shared" si="306"/>
        <v>0</v>
      </c>
      <c r="AM904" s="332"/>
    </row>
    <row r="905" spans="1:39" outlineLevel="1">
      <c r="A905" s="567"/>
      <c r="B905" s="454"/>
      <c r="C905" s="317"/>
      <c r="D905" s="317"/>
      <c r="E905" s="317"/>
      <c r="F905" s="317"/>
      <c r="G905" s="317"/>
      <c r="H905" s="317"/>
      <c r="I905" s="317"/>
      <c r="J905" s="317"/>
      <c r="K905" s="317"/>
      <c r="L905" s="317"/>
      <c r="M905" s="317"/>
      <c r="N905" s="317"/>
      <c r="O905" s="317"/>
      <c r="P905" s="317"/>
      <c r="Q905" s="317"/>
      <c r="R905" s="317"/>
      <c r="S905" s="317"/>
      <c r="T905" s="317"/>
      <c r="U905" s="317"/>
      <c r="V905" s="317"/>
      <c r="W905" s="317"/>
      <c r="X905" s="317"/>
      <c r="Y905" s="438"/>
      <c r="Z905" s="451"/>
      <c r="AA905" s="451"/>
      <c r="AB905" s="451"/>
      <c r="AC905" s="451"/>
      <c r="AD905" s="451"/>
      <c r="AE905" s="451"/>
      <c r="AF905" s="451"/>
      <c r="AG905" s="451"/>
      <c r="AH905" s="451"/>
      <c r="AI905" s="451"/>
      <c r="AJ905" s="451"/>
      <c r="AK905" s="451"/>
      <c r="AL905" s="451"/>
      <c r="AM905" s="332"/>
    </row>
    <row r="906" spans="1:39" ht="45" outlineLevel="1">
      <c r="A906" s="567">
        <v>41</v>
      </c>
      <c r="B906" s="454" t="s">
        <v>134</v>
      </c>
      <c r="C906" s="317" t="s">
        <v>25</v>
      </c>
      <c r="D906" s="321"/>
      <c r="E906" s="321"/>
      <c r="F906" s="321"/>
      <c r="G906" s="321"/>
      <c r="H906" s="321"/>
      <c r="I906" s="321"/>
      <c r="J906" s="321"/>
      <c r="K906" s="321"/>
      <c r="L906" s="321"/>
      <c r="M906" s="321"/>
      <c r="N906" s="321">
        <v>0</v>
      </c>
      <c r="O906" s="321"/>
      <c r="P906" s="321"/>
      <c r="Q906" s="321"/>
      <c r="R906" s="321"/>
      <c r="S906" s="321"/>
      <c r="T906" s="321"/>
      <c r="U906" s="321"/>
      <c r="V906" s="321"/>
      <c r="W906" s="321"/>
      <c r="X906" s="321"/>
      <c r="Y906" s="452"/>
      <c r="Z906" s="441"/>
      <c r="AA906" s="441"/>
      <c r="AB906" s="441"/>
      <c r="AC906" s="441"/>
      <c r="AD906" s="441"/>
      <c r="AE906" s="441"/>
      <c r="AF906" s="441"/>
      <c r="AG906" s="441"/>
      <c r="AH906" s="441"/>
      <c r="AI906" s="441"/>
      <c r="AJ906" s="441"/>
      <c r="AK906" s="441"/>
      <c r="AL906" s="441"/>
      <c r="AM906" s="322">
        <f>SUM(Y906:AL906)</f>
        <v>0</v>
      </c>
    </row>
    <row r="907" spans="1:39" outlineLevel="1">
      <c r="A907" s="567"/>
      <c r="B907" s="320" t="s">
        <v>345</v>
      </c>
      <c r="C907" s="317" t="s">
        <v>164</v>
      </c>
      <c r="D907" s="321"/>
      <c r="E907" s="321"/>
      <c r="F907" s="321"/>
      <c r="G907" s="321"/>
      <c r="H907" s="321"/>
      <c r="I907" s="321"/>
      <c r="J907" s="321"/>
      <c r="K907" s="321"/>
      <c r="L907" s="321"/>
      <c r="M907" s="321"/>
      <c r="N907" s="321">
        <f>N906</f>
        <v>0</v>
      </c>
      <c r="O907" s="321"/>
      <c r="P907" s="321"/>
      <c r="Q907" s="321"/>
      <c r="R907" s="321"/>
      <c r="S907" s="321"/>
      <c r="T907" s="321"/>
      <c r="U907" s="321"/>
      <c r="V907" s="321"/>
      <c r="W907" s="321"/>
      <c r="X907" s="321"/>
      <c r="Y907" s="437">
        <f t="shared" ref="Y907:AL907" si="307">Y906</f>
        <v>0</v>
      </c>
      <c r="Z907" s="437">
        <f t="shared" si="307"/>
        <v>0</v>
      </c>
      <c r="AA907" s="437">
        <f t="shared" si="307"/>
        <v>0</v>
      </c>
      <c r="AB907" s="437">
        <f t="shared" si="307"/>
        <v>0</v>
      </c>
      <c r="AC907" s="437">
        <f t="shared" si="307"/>
        <v>0</v>
      </c>
      <c r="AD907" s="437">
        <f t="shared" si="307"/>
        <v>0</v>
      </c>
      <c r="AE907" s="437">
        <f t="shared" si="307"/>
        <v>0</v>
      </c>
      <c r="AF907" s="437">
        <f t="shared" si="307"/>
        <v>0</v>
      </c>
      <c r="AG907" s="437">
        <f t="shared" si="307"/>
        <v>0</v>
      </c>
      <c r="AH907" s="437">
        <f t="shared" si="307"/>
        <v>0</v>
      </c>
      <c r="AI907" s="437">
        <f t="shared" si="307"/>
        <v>0</v>
      </c>
      <c r="AJ907" s="437">
        <f t="shared" si="307"/>
        <v>0</v>
      </c>
      <c r="AK907" s="437">
        <f t="shared" si="307"/>
        <v>0</v>
      </c>
      <c r="AL907" s="437">
        <f t="shared" si="307"/>
        <v>0</v>
      </c>
      <c r="AM907" s="332"/>
    </row>
    <row r="908" spans="1:39" outlineLevel="1">
      <c r="A908" s="567"/>
      <c r="B908" s="454"/>
      <c r="C908" s="317"/>
      <c r="D908" s="317"/>
      <c r="E908" s="317"/>
      <c r="F908" s="317"/>
      <c r="G908" s="317"/>
      <c r="H908" s="317"/>
      <c r="I908" s="317"/>
      <c r="J908" s="317"/>
      <c r="K908" s="317"/>
      <c r="L908" s="317"/>
      <c r="M908" s="317"/>
      <c r="N908" s="317"/>
      <c r="O908" s="317"/>
      <c r="P908" s="317"/>
      <c r="Q908" s="317"/>
      <c r="R908" s="317"/>
      <c r="S908" s="317"/>
      <c r="T908" s="317"/>
      <c r="U908" s="317"/>
      <c r="V908" s="317"/>
      <c r="W908" s="317"/>
      <c r="X908" s="317"/>
      <c r="Y908" s="438"/>
      <c r="Z908" s="451"/>
      <c r="AA908" s="451"/>
      <c r="AB908" s="451"/>
      <c r="AC908" s="451"/>
      <c r="AD908" s="451"/>
      <c r="AE908" s="451"/>
      <c r="AF908" s="451"/>
      <c r="AG908" s="451"/>
      <c r="AH908" s="451"/>
      <c r="AI908" s="451"/>
      <c r="AJ908" s="451"/>
      <c r="AK908" s="451"/>
      <c r="AL908" s="451"/>
      <c r="AM908" s="332"/>
    </row>
    <row r="909" spans="1:39" ht="45" outlineLevel="1">
      <c r="A909" s="567">
        <v>42</v>
      </c>
      <c r="B909" s="454" t="s">
        <v>135</v>
      </c>
      <c r="C909" s="317" t="s">
        <v>25</v>
      </c>
      <c r="D909" s="321"/>
      <c r="E909" s="321"/>
      <c r="F909" s="321"/>
      <c r="G909" s="321"/>
      <c r="H909" s="321"/>
      <c r="I909" s="321"/>
      <c r="J909" s="321"/>
      <c r="K909" s="321"/>
      <c r="L909" s="321"/>
      <c r="M909" s="321"/>
      <c r="N909" s="317"/>
      <c r="O909" s="321"/>
      <c r="P909" s="321"/>
      <c r="Q909" s="321"/>
      <c r="R909" s="321"/>
      <c r="S909" s="321"/>
      <c r="T909" s="321"/>
      <c r="U909" s="321"/>
      <c r="V909" s="321"/>
      <c r="W909" s="321"/>
      <c r="X909" s="321"/>
      <c r="Y909" s="452"/>
      <c r="Z909" s="441"/>
      <c r="AA909" s="441"/>
      <c r="AB909" s="441"/>
      <c r="AC909" s="441"/>
      <c r="AD909" s="441"/>
      <c r="AE909" s="441"/>
      <c r="AF909" s="441"/>
      <c r="AG909" s="441"/>
      <c r="AH909" s="441"/>
      <c r="AI909" s="441"/>
      <c r="AJ909" s="441"/>
      <c r="AK909" s="441"/>
      <c r="AL909" s="441"/>
      <c r="AM909" s="322">
        <f>SUM(Y909:AL909)</f>
        <v>0</v>
      </c>
    </row>
    <row r="910" spans="1:39" outlineLevel="1">
      <c r="A910" s="567"/>
      <c r="B910" s="320" t="s">
        <v>345</v>
      </c>
      <c r="C910" s="317" t="s">
        <v>164</v>
      </c>
      <c r="D910" s="321"/>
      <c r="E910" s="321"/>
      <c r="F910" s="321"/>
      <c r="G910" s="321"/>
      <c r="H910" s="321"/>
      <c r="I910" s="321"/>
      <c r="J910" s="321"/>
      <c r="K910" s="321"/>
      <c r="L910" s="321"/>
      <c r="M910" s="321"/>
      <c r="N910" s="494"/>
      <c r="O910" s="321"/>
      <c r="P910" s="321"/>
      <c r="Q910" s="321"/>
      <c r="R910" s="321"/>
      <c r="S910" s="321"/>
      <c r="T910" s="321"/>
      <c r="U910" s="321"/>
      <c r="V910" s="321"/>
      <c r="W910" s="321"/>
      <c r="X910" s="321"/>
      <c r="Y910" s="437">
        <f t="shared" ref="Y910:AL910" si="308">Y909</f>
        <v>0</v>
      </c>
      <c r="Z910" s="437">
        <f t="shared" si="308"/>
        <v>0</v>
      </c>
      <c r="AA910" s="437">
        <f t="shared" si="308"/>
        <v>0</v>
      </c>
      <c r="AB910" s="437">
        <f t="shared" si="308"/>
        <v>0</v>
      </c>
      <c r="AC910" s="437">
        <f t="shared" si="308"/>
        <v>0</v>
      </c>
      <c r="AD910" s="437">
        <f t="shared" si="308"/>
        <v>0</v>
      </c>
      <c r="AE910" s="437">
        <f t="shared" si="308"/>
        <v>0</v>
      </c>
      <c r="AF910" s="437">
        <f t="shared" si="308"/>
        <v>0</v>
      </c>
      <c r="AG910" s="437">
        <f t="shared" si="308"/>
        <v>0</v>
      </c>
      <c r="AH910" s="437">
        <f t="shared" si="308"/>
        <v>0</v>
      </c>
      <c r="AI910" s="437">
        <f t="shared" si="308"/>
        <v>0</v>
      </c>
      <c r="AJ910" s="437">
        <f t="shared" si="308"/>
        <v>0</v>
      </c>
      <c r="AK910" s="437">
        <f t="shared" si="308"/>
        <v>0</v>
      </c>
      <c r="AL910" s="437">
        <f t="shared" si="308"/>
        <v>0</v>
      </c>
      <c r="AM910" s="332"/>
    </row>
    <row r="911" spans="1:39" outlineLevel="1">
      <c r="A911" s="567"/>
      <c r="B911" s="454"/>
      <c r="C911" s="317"/>
      <c r="D911" s="317"/>
      <c r="E911" s="317"/>
      <c r="F911" s="317"/>
      <c r="G911" s="317"/>
      <c r="H911" s="317"/>
      <c r="I911" s="317"/>
      <c r="J911" s="317"/>
      <c r="K911" s="317"/>
      <c r="L911" s="317"/>
      <c r="M911" s="317"/>
      <c r="N911" s="317"/>
      <c r="O911" s="317"/>
      <c r="P911" s="317"/>
      <c r="Q911" s="317"/>
      <c r="R911" s="317"/>
      <c r="S911" s="317"/>
      <c r="T911" s="317"/>
      <c r="U911" s="317"/>
      <c r="V911" s="317"/>
      <c r="W911" s="317"/>
      <c r="X911" s="317"/>
      <c r="Y911" s="438"/>
      <c r="Z911" s="451"/>
      <c r="AA911" s="451"/>
      <c r="AB911" s="451"/>
      <c r="AC911" s="451"/>
      <c r="AD911" s="451"/>
      <c r="AE911" s="451"/>
      <c r="AF911" s="451"/>
      <c r="AG911" s="451"/>
      <c r="AH911" s="451"/>
      <c r="AI911" s="451"/>
      <c r="AJ911" s="451"/>
      <c r="AK911" s="451"/>
      <c r="AL911" s="451"/>
      <c r="AM911" s="332"/>
    </row>
    <row r="912" spans="1:39" ht="30" outlineLevel="1">
      <c r="A912" s="567">
        <v>43</v>
      </c>
      <c r="B912" s="454" t="s">
        <v>136</v>
      </c>
      <c r="C912" s="317" t="s">
        <v>25</v>
      </c>
      <c r="D912" s="321"/>
      <c r="E912" s="321"/>
      <c r="F912" s="321"/>
      <c r="G912" s="321"/>
      <c r="H912" s="321"/>
      <c r="I912" s="321"/>
      <c r="J912" s="321"/>
      <c r="K912" s="321"/>
      <c r="L912" s="321"/>
      <c r="M912" s="321"/>
      <c r="N912" s="321">
        <v>0</v>
      </c>
      <c r="O912" s="321"/>
      <c r="P912" s="321"/>
      <c r="Q912" s="321"/>
      <c r="R912" s="321"/>
      <c r="S912" s="321"/>
      <c r="T912" s="321"/>
      <c r="U912" s="321"/>
      <c r="V912" s="321"/>
      <c r="W912" s="321"/>
      <c r="X912" s="321"/>
      <c r="Y912" s="452"/>
      <c r="Z912" s="441"/>
      <c r="AA912" s="441"/>
      <c r="AB912" s="441"/>
      <c r="AC912" s="441"/>
      <c r="AD912" s="441"/>
      <c r="AE912" s="441"/>
      <c r="AF912" s="441"/>
      <c r="AG912" s="441"/>
      <c r="AH912" s="441"/>
      <c r="AI912" s="441"/>
      <c r="AJ912" s="441"/>
      <c r="AK912" s="441"/>
      <c r="AL912" s="441"/>
      <c r="AM912" s="322">
        <f>SUM(Y912:AL912)</f>
        <v>0</v>
      </c>
    </row>
    <row r="913" spans="1:39" outlineLevel="1">
      <c r="A913" s="567"/>
      <c r="B913" s="320" t="s">
        <v>345</v>
      </c>
      <c r="C913" s="317" t="s">
        <v>164</v>
      </c>
      <c r="D913" s="321"/>
      <c r="E913" s="321"/>
      <c r="F913" s="321"/>
      <c r="G913" s="321"/>
      <c r="H913" s="321"/>
      <c r="I913" s="321"/>
      <c r="J913" s="321"/>
      <c r="K913" s="321"/>
      <c r="L913" s="321"/>
      <c r="M913" s="321"/>
      <c r="N913" s="321">
        <f>N912</f>
        <v>0</v>
      </c>
      <c r="O913" s="321"/>
      <c r="P913" s="321"/>
      <c r="Q913" s="321"/>
      <c r="R913" s="321"/>
      <c r="S913" s="321"/>
      <c r="T913" s="321"/>
      <c r="U913" s="321"/>
      <c r="V913" s="321"/>
      <c r="W913" s="321"/>
      <c r="X913" s="321"/>
      <c r="Y913" s="437">
        <f t="shared" ref="Y913:AL913" si="309">Y912</f>
        <v>0</v>
      </c>
      <c r="Z913" s="437">
        <f t="shared" si="309"/>
        <v>0</v>
      </c>
      <c r="AA913" s="437">
        <f t="shared" si="309"/>
        <v>0</v>
      </c>
      <c r="AB913" s="437">
        <f t="shared" si="309"/>
        <v>0</v>
      </c>
      <c r="AC913" s="437">
        <f t="shared" si="309"/>
        <v>0</v>
      </c>
      <c r="AD913" s="437">
        <f t="shared" si="309"/>
        <v>0</v>
      </c>
      <c r="AE913" s="437">
        <f t="shared" si="309"/>
        <v>0</v>
      </c>
      <c r="AF913" s="437">
        <f t="shared" si="309"/>
        <v>0</v>
      </c>
      <c r="AG913" s="437">
        <f t="shared" si="309"/>
        <v>0</v>
      </c>
      <c r="AH913" s="437">
        <f t="shared" si="309"/>
        <v>0</v>
      </c>
      <c r="AI913" s="437">
        <f t="shared" si="309"/>
        <v>0</v>
      </c>
      <c r="AJ913" s="437">
        <f t="shared" si="309"/>
        <v>0</v>
      </c>
      <c r="AK913" s="437">
        <f t="shared" si="309"/>
        <v>0</v>
      </c>
      <c r="AL913" s="437">
        <f t="shared" si="309"/>
        <v>0</v>
      </c>
      <c r="AM913" s="332"/>
    </row>
    <row r="914" spans="1:39" outlineLevel="1">
      <c r="A914" s="567"/>
      <c r="B914" s="454"/>
      <c r="C914" s="317"/>
      <c r="D914" s="317"/>
      <c r="E914" s="317"/>
      <c r="F914" s="317"/>
      <c r="G914" s="317"/>
      <c r="H914" s="317"/>
      <c r="I914" s="317"/>
      <c r="J914" s="317"/>
      <c r="K914" s="317"/>
      <c r="L914" s="317"/>
      <c r="M914" s="317"/>
      <c r="N914" s="317"/>
      <c r="O914" s="317"/>
      <c r="P914" s="317"/>
      <c r="Q914" s="317"/>
      <c r="R914" s="317"/>
      <c r="S914" s="317"/>
      <c r="T914" s="317"/>
      <c r="U914" s="317"/>
      <c r="V914" s="317"/>
      <c r="W914" s="317"/>
      <c r="X914" s="317"/>
      <c r="Y914" s="438"/>
      <c r="Z914" s="451"/>
      <c r="AA914" s="451"/>
      <c r="AB914" s="451"/>
      <c r="AC914" s="451"/>
      <c r="AD914" s="451"/>
      <c r="AE914" s="451"/>
      <c r="AF914" s="451"/>
      <c r="AG914" s="451"/>
      <c r="AH914" s="451"/>
      <c r="AI914" s="451"/>
      <c r="AJ914" s="451"/>
      <c r="AK914" s="451"/>
      <c r="AL914" s="451"/>
      <c r="AM914" s="332"/>
    </row>
    <row r="915" spans="1:39" ht="45" outlineLevel="1">
      <c r="A915" s="567">
        <v>44</v>
      </c>
      <c r="B915" s="454" t="s">
        <v>137</v>
      </c>
      <c r="C915" s="317" t="s">
        <v>25</v>
      </c>
      <c r="D915" s="321"/>
      <c r="E915" s="321"/>
      <c r="F915" s="321"/>
      <c r="G915" s="321"/>
      <c r="H915" s="321"/>
      <c r="I915" s="321"/>
      <c r="J915" s="321"/>
      <c r="K915" s="321"/>
      <c r="L915" s="321"/>
      <c r="M915" s="321"/>
      <c r="N915" s="321">
        <v>0</v>
      </c>
      <c r="O915" s="321"/>
      <c r="P915" s="321"/>
      <c r="Q915" s="321"/>
      <c r="R915" s="321"/>
      <c r="S915" s="321"/>
      <c r="T915" s="321"/>
      <c r="U915" s="321"/>
      <c r="V915" s="321"/>
      <c r="W915" s="321"/>
      <c r="X915" s="321"/>
      <c r="Y915" s="452"/>
      <c r="Z915" s="441"/>
      <c r="AA915" s="441"/>
      <c r="AB915" s="441"/>
      <c r="AC915" s="441"/>
      <c r="AD915" s="441"/>
      <c r="AE915" s="441"/>
      <c r="AF915" s="441"/>
      <c r="AG915" s="441"/>
      <c r="AH915" s="441"/>
      <c r="AI915" s="441"/>
      <c r="AJ915" s="441"/>
      <c r="AK915" s="441"/>
      <c r="AL915" s="441"/>
      <c r="AM915" s="322">
        <f>SUM(Y915:AL915)</f>
        <v>0</v>
      </c>
    </row>
    <row r="916" spans="1:39" outlineLevel="1">
      <c r="A916" s="567"/>
      <c r="B916" s="320" t="s">
        <v>345</v>
      </c>
      <c r="C916" s="317" t="s">
        <v>164</v>
      </c>
      <c r="D916" s="321"/>
      <c r="E916" s="321"/>
      <c r="F916" s="321"/>
      <c r="G916" s="321"/>
      <c r="H916" s="321"/>
      <c r="I916" s="321"/>
      <c r="J916" s="321"/>
      <c r="K916" s="321"/>
      <c r="L916" s="321"/>
      <c r="M916" s="321"/>
      <c r="N916" s="321">
        <f>N915</f>
        <v>0</v>
      </c>
      <c r="O916" s="321"/>
      <c r="P916" s="321"/>
      <c r="Q916" s="321"/>
      <c r="R916" s="321"/>
      <c r="S916" s="321"/>
      <c r="T916" s="321"/>
      <c r="U916" s="321"/>
      <c r="V916" s="321"/>
      <c r="W916" s="321"/>
      <c r="X916" s="321"/>
      <c r="Y916" s="437">
        <f t="shared" ref="Y916:AL916" si="310">Y915</f>
        <v>0</v>
      </c>
      <c r="Z916" s="437">
        <f t="shared" si="310"/>
        <v>0</v>
      </c>
      <c r="AA916" s="437">
        <f t="shared" si="310"/>
        <v>0</v>
      </c>
      <c r="AB916" s="437">
        <f t="shared" si="310"/>
        <v>0</v>
      </c>
      <c r="AC916" s="437">
        <f t="shared" si="310"/>
        <v>0</v>
      </c>
      <c r="AD916" s="437">
        <f t="shared" si="310"/>
        <v>0</v>
      </c>
      <c r="AE916" s="437">
        <f t="shared" si="310"/>
        <v>0</v>
      </c>
      <c r="AF916" s="437">
        <f t="shared" si="310"/>
        <v>0</v>
      </c>
      <c r="AG916" s="437">
        <f t="shared" si="310"/>
        <v>0</v>
      </c>
      <c r="AH916" s="437">
        <f t="shared" si="310"/>
        <v>0</v>
      </c>
      <c r="AI916" s="437">
        <f t="shared" si="310"/>
        <v>0</v>
      </c>
      <c r="AJ916" s="437">
        <f t="shared" si="310"/>
        <v>0</v>
      </c>
      <c r="AK916" s="437">
        <f t="shared" si="310"/>
        <v>0</v>
      </c>
      <c r="AL916" s="437">
        <f t="shared" si="310"/>
        <v>0</v>
      </c>
      <c r="AM916" s="332"/>
    </row>
    <row r="917" spans="1:39" outlineLevel="1">
      <c r="A917" s="567"/>
      <c r="B917" s="454"/>
      <c r="C917" s="317"/>
      <c r="D917" s="317"/>
      <c r="E917" s="317"/>
      <c r="F917" s="317"/>
      <c r="G917" s="317"/>
      <c r="H917" s="317"/>
      <c r="I917" s="317"/>
      <c r="J917" s="317"/>
      <c r="K917" s="317"/>
      <c r="L917" s="317"/>
      <c r="M917" s="317"/>
      <c r="N917" s="317"/>
      <c r="O917" s="317"/>
      <c r="P917" s="317"/>
      <c r="Q917" s="317"/>
      <c r="R917" s="317"/>
      <c r="S917" s="317"/>
      <c r="T917" s="317"/>
      <c r="U917" s="317"/>
      <c r="V917" s="317"/>
      <c r="W917" s="317"/>
      <c r="X917" s="317"/>
      <c r="Y917" s="438"/>
      <c r="Z917" s="451"/>
      <c r="AA917" s="451"/>
      <c r="AB917" s="451"/>
      <c r="AC917" s="451"/>
      <c r="AD917" s="451"/>
      <c r="AE917" s="451"/>
      <c r="AF917" s="451"/>
      <c r="AG917" s="451"/>
      <c r="AH917" s="451"/>
      <c r="AI917" s="451"/>
      <c r="AJ917" s="451"/>
      <c r="AK917" s="451"/>
      <c r="AL917" s="451"/>
      <c r="AM917" s="332"/>
    </row>
    <row r="918" spans="1:39" ht="30" outlineLevel="1">
      <c r="A918" s="567">
        <v>45</v>
      </c>
      <c r="B918" s="454" t="s">
        <v>138</v>
      </c>
      <c r="C918" s="317" t="s">
        <v>25</v>
      </c>
      <c r="D918" s="321"/>
      <c r="E918" s="321"/>
      <c r="F918" s="321"/>
      <c r="G918" s="321"/>
      <c r="H918" s="321"/>
      <c r="I918" s="321"/>
      <c r="J918" s="321"/>
      <c r="K918" s="321"/>
      <c r="L918" s="321"/>
      <c r="M918" s="321"/>
      <c r="N918" s="321">
        <v>0</v>
      </c>
      <c r="O918" s="321"/>
      <c r="P918" s="321"/>
      <c r="Q918" s="321"/>
      <c r="R918" s="321"/>
      <c r="S918" s="321"/>
      <c r="T918" s="321"/>
      <c r="U918" s="321"/>
      <c r="V918" s="321"/>
      <c r="W918" s="321"/>
      <c r="X918" s="321"/>
      <c r="Y918" s="452"/>
      <c r="Z918" s="441"/>
      <c r="AA918" s="441"/>
      <c r="AB918" s="441"/>
      <c r="AC918" s="441"/>
      <c r="AD918" s="441"/>
      <c r="AE918" s="441"/>
      <c r="AF918" s="441"/>
      <c r="AG918" s="441"/>
      <c r="AH918" s="441"/>
      <c r="AI918" s="441"/>
      <c r="AJ918" s="441"/>
      <c r="AK918" s="441"/>
      <c r="AL918" s="441"/>
      <c r="AM918" s="322">
        <f>SUM(Y918:AL918)</f>
        <v>0</v>
      </c>
    </row>
    <row r="919" spans="1:39" outlineLevel="1">
      <c r="A919" s="567"/>
      <c r="B919" s="320" t="s">
        <v>345</v>
      </c>
      <c r="C919" s="317" t="s">
        <v>164</v>
      </c>
      <c r="D919" s="321"/>
      <c r="E919" s="321"/>
      <c r="F919" s="321"/>
      <c r="G919" s="321"/>
      <c r="H919" s="321"/>
      <c r="I919" s="321"/>
      <c r="J919" s="321"/>
      <c r="K919" s="321"/>
      <c r="L919" s="321"/>
      <c r="M919" s="321"/>
      <c r="N919" s="321">
        <f>N918</f>
        <v>0</v>
      </c>
      <c r="O919" s="321"/>
      <c r="P919" s="321"/>
      <c r="Q919" s="321"/>
      <c r="R919" s="321"/>
      <c r="S919" s="321"/>
      <c r="T919" s="321"/>
      <c r="U919" s="321"/>
      <c r="V919" s="321"/>
      <c r="W919" s="321"/>
      <c r="X919" s="321"/>
      <c r="Y919" s="437">
        <f t="shared" ref="Y919:AL919" si="311">Y918</f>
        <v>0</v>
      </c>
      <c r="Z919" s="437">
        <f t="shared" si="311"/>
        <v>0</v>
      </c>
      <c r="AA919" s="437">
        <f t="shared" si="311"/>
        <v>0</v>
      </c>
      <c r="AB919" s="437">
        <f t="shared" si="311"/>
        <v>0</v>
      </c>
      <c r="AC919" s="437">
        <f t="shared" si="311"/>
        <v>0</v>
      </c>
      <c r="AD919" s="437">
        <f t="shared" si="311"/>
        <v>0</v>
      </c>
      <c r="AE919" s="437">
        <f t="shared" si="311"/>
        <v>0</v>
      </c>
      <c r="AF919" s="437">
        <f t="shared" si="311"/>
        <v>0</v>
      </c>
      <c r="AG919" s="437">
        <f t="shared" si="311"/>
        <v>0</v>
      </c>
      <c r="AH919" s="437">
        <f t="shared" si="311"/>
        <v>0</v>
      </c>
      <c r="AI919" s="437">
        <f t="shared" si="311"/>
        <v>0</v>
      </c>
      <c r="AJ919" s="437">
        <f t="shared" si="311"/>
        <v>0</v>
      </c>
      <c r="AK919" s="437">
        <f t="shared" si="311"/>
        <v>0</v>
      </c>
      <c r="AL919" s="437">
        <f t="shared" si="311"/>
        <v>0</v>
      </c>
      <c r="AM919" s="332"/>
    </row>
    <row r="920" spans="1:39" outlineLevel="1">
      <c r="A920" s="567"/>
      <c r="B920" s="454"/>
      <c r="C920" s="317"/>
      <c r="D920" s="317"/>
      <c r="E920" s="317"/>
      <c r="F920" s="317"/>
      <c r="G920" s="317"/>
      <c r="H920" s="317"/>
      <c r="I920" s="317"/>
      <c r="J920" s="317"/>
      <c r="K920" s="317"/>
      <c r="L920" s="317"/>
      <c r="M920" s="317"/>
      <c r="N920" s="317"/>
      <c r="O920" s="317"/>
      <c r="P920" s="317"/>
      <c r="Q920" s="317"/>
      <c r="R920" s="317"/>
      <c r="S920" s="317"/>
      <c r="T920" s="317"/>
      <c r="U920" s="317"/>
      <c r="V920" s="317"/>
      <c r="W920" s="317"/>
      <c r="X920" s="317"/>
      <c r="Y920" s="438"/>
      <c r="Z920" s="451"/>
      <c r="AA920" s="451"/>
      <c r="AB920" s="451"/>
      <c r="AC920" s="451"/>
      <c r="AD920" s="451"/>
      <c r="AE920" s="451"/>
      <c r="AF920" s="451"/>
      <c r="AG920" s="451"/>
      <c r="AH920" s="451"/>
      <c r="AI920" s="451"/>
      <c r="AJ920" s="451"/>
      <c r="AK920" s="451"/>
      <c r="AL920" s="451"/>
      <c r="AM920" s="332"/>
    </row>
    <row r="921" spans="1:39" ht="30" outlineLevel="1">
      <c r="A921" s="567">
        <v>46</v>
      </c>
      <c r="B921" s="454" t="s">
        <v>139</v>
      </c>
      <c r="C921" s="317" t="s">
        <v>25</v>
      </c>
      <c r="D921" s="321"/>
      <c r="E921" s="321"/>
      <c r="F921" s="321"/>
      <c r="G921" s="321"/>
      <c r="H921" s="321"/>
      <c r="I921" s="321"/>
      <c r="J921" s="321"/>
      <c r="K921" s="321"/>
      <c r="L921" s="321"/>
      <c r="M921" s="321"/>
      <c r="N921" s="321">
        <v>0</v>
      </c>
      <c r="O921" s="321"/>
      <c r="P921" s="321"/>
      <c r="Q921" s="321"/>
      <c r="R921" s="321"/>
      <c r="S921" s="321"/>
      <c r="T921" s="321"/>
      <c r="U921" s="321"/>
      <c r="V921" s="321"/>
      <c r="W921" s="321"/>
      <c r="X921" s="321"/>
      <c r="Y921" s="452"/>
      <c r="Z921" s="441"/>
      <c r="AA921" s="441"/>
      <c r="AB921" s="441"/>
      <c r="AC921" s="441"/>
      <c r="AD921" s="441"/>
      <c r="AE921" s="441"/>
      <c r="AF921" s="441"/>
      <c r="AG921" s="441"/>
      <c r="AH921" s="441"/>
      <c r="AI921" s="441"/>
      <c r="AJ921" s="441"/>
      <c r="AK921" s="441"/>
      <c r="AL921" s="441"/>
      <c r="AM921" s="322">
        <f>SUM(Y921:AL921)</f>
        <v>0</v>
      </c>
    </row>
    <row r="922" spans="1:39" outlineLevel="1">
      <c r="A922" s="567"/>
      <c r="B922" s="320" t="s">
        <v>345</v>
      </c>
      <c r="C922" s="317" t="s">
        <v>164</v>
      </c>
      <c r="D922" s="321"/>
      <c r="E922" s="321"/>
      <c r="F922" s="321"/>
      <c r="G922" s="321"/>
      <c r="H922" s="321"/>
      <c r="I922" s="321"/>
      <c r="J922" s="321"/>
      <c r="K922" s="321"/>
      <c r="L922" s="321"/>
      <c r="M922" s="321"/>
      <c r="N922" s="321">
        <f>N921</f>
        <v>0</v>
      </c>
      <c r="O922" s="321"/>
      <c r="P922" s="321"/>
      <c r="Q922" s="321"/>
      <c r="R922" s="321"/>
      <c r="S922" s="321"/>
      <c r="T922" s="321"/>
      <c r="U922" s="321"/>
      <c r="V922" s="321"/>
      <c r="W922" s="321"/>
      <c r="X922" s="321"/>
      <c r="Y922" s="437">
        <f t="shared" ref="Y922:AL922" si="312">Y921</f>
        <v>0</v>
      </c>
      <c r="Z922" s="437">
        <f t="shared" si="312"/>
        <v>0</v>
      </c>
      <c r="AA922" s="437">
        <f t="shared" si="312"/>
        <v>0</v>
      </c>
      <c r="AB922" s="437">
        <f t="shared" si="312"/>
        <v>0</v>
      </c>
      <c r="AC922" s="437">
        <f t="shared" si="312"/>
        <v>0</v>
      </c>
      <c r="AD922" s="437">
        <f t="shared" si="312"/>
        <v>0</v>
      </c>
      <c r="AE922" s="437">
        <f t="shared" si="312"/>
        <v>0</v>
      </c>
      <c r="AF922" s="437">
        <f t="shared" si="312"/>
        <v>0</v>
      </c>
      <c r="AG922" s="437">
        <f t="shared" si="312"/>
        <v>0</v>
      </c>
      <c r="AH922" s="437">
        <f t="shared" si="312"/>
        <v>0</v>
      </c>
      <c r="AI922" s="437">
        <f t="shared" si="312"/>
        <v>0</v>
      </c>
      <c r="AJ922" s="437">
        <f t="shared" si="312"/>
        <v>0</v>
      </c>
      <c r="AK922" s="437">
        <f t="shared" si="312"/>
        <v>0</v>
      </c>
      <c r="AL922" s="437">
        <f t="shared" si="312"/>
        <v>0</v>
      </c>
      <c r="AM922" s="332"/>
    </row>
    <row r="923" spans="1:39" outlineLevel="1">
      <c r="A923" s="567"/>
      <c r="B923" s="454"/>
      <c r="C923" s="317"/>
      <c r="D923" s="317"/>
      <c r="E923" s="317"/>
      <c r="F923" s="317"/>
      <c r="G923" s="317"/>
      <c r="H923" s="317"/>
      <c r="I923" s="317"/>
      <c r="J923" s="317"/>
      <c r="K923" s="317"/>
      <c r="L923" s="317"/>
      <c r="M923" s="317"/>
      <c r="N923" s="317"/>
      <c r="O923" s="317"/>
      <c r="P923" s="317"/>
      <c r="Q923" s="317"/>
      <c r="R923" s="317"/>
      <c r="S923" s="317"/>
      <c r="T923" s="317"/>
      <c r="U923" s="317"/>
      <c r="V923" s="317"/>
      <c r="W923" s="317"/>
      <c r="X923" s="317"/>
      <c r="Y923" s="438"/>
      <c r="Z923" s="451"/>
      <c r="AA923" s="451"/>
      <c r="AB923" s="451"/>
      <c r="AC923" s="451"/>
      <c r="AD923" s="451"/>
      <c r="AE923" s="451"/>
      <c r="AF923" s="451"/>
      <c r="AG923" s="451"/>
      <c r="AH923" s="451"/>
      <c r="AI923" s="451"/>
      <c r="AJ923" s="451"/>
      <c r="AK923" s="451"/>
      <c r="AL923" s="451"/>
      <c r="AM923" s="332"/>
    </row>
    <row r="924" spans="1:39" ht="30" outlineLevel="1">
      <c r="A924" s="567">
        <v>47</v>
      </c>
      <c r="B924" s="454" t="s">
        <v>140</v>
      </c>
      <c r="C924" s="317" t="s">
        <v>25</v>
      </c>
      <c r="D924" s="321"/>
      <c r="E924" s="321"/>
      <c r="F924" s="321"/>
      <c r="G924" s="321"/>
      <c r="H924" s="321"/>
      <c r="I924" s="321"/>
      <c r="J924" s="321"/>
      <c r="K924" s="321"/>
      <c r="L924" s="321"/>
      <c r="M924" s="321"/>
      <c r="N924" s="321">
        <v>0</v>
      </c>
      <c r="O924" s="321"/>
      <c r="P924" s="321"/>
      <c r="Q924" s="321"/>
      <c r="R924" s="321"/>
      <c r="S924" s="321"/>
      <c r="T924" s="321"/>
      <c r="U924" s="321"/>
      <c r="V924" s="321"/>
      <c r="W924" s="321"/>
      <c r="X924" s="321"/>
      <c r="Y924" s="452"/>
      <c r="Z924" s="441"/>
      <c r="AA924" s="441"/>
      <c r="AB924" s="441"/>
      <c r="AC924" s="441"/>
      <c r="AD924" s="441"/>
      <c r="AE924" s="441"/>
      <c r="AF924" s="441"/>
      <c r="AG924" s="441"/>
      <c r="AH924" s="441"/>
      <c r="AI924" s="441"/>
      <c r="AJ924" s="441"/>
      <c r="AK924" s="441"/>
      <c r="AL924" s="441"/>
      <c r="AM924" s="322">
        <f>SUM(Y924:AL924)</f>
        <v>0</v>
      </c>
    </row>
    <row r="925" spans="1:39" outlineLevel="1">
      <c r="A925" s="567"/>
      <c r="B925" s="320" t="s">
        <v>345</v>
      </c>
      <c r="C925" s="317" t="s">
        <v>164</v>
      </c>
      <c r="D925" s="321"/>
      <c r="E925" s="321"/>
      <c r="F925" s="321"/>
      <c r="G925" s="321"/>
      <c r="H925" s="321"/>
      <c r="I925" s="321"/>
      <c r="J925" s="321"/>
      <c r="K925" s="321"/>
      <c r="L925" s="321"/>
      <c r="M925" s="321"/>
      <c r="N925" s="321">
        <f>N924</f>
        <v>0</v>
      </c>
      <c r="O925" s="321"/>
      <c r="P925" s="321"/>
      <c r="Q925" s="321"/>
      <c r="R925" s="321"/>
      <c r="S925" s="321"/>
      <c r="T925" s="321"/>
      <c r="U925" s="321"/>
      <c r="V925" s="321"/>
      <c r="W925" s="321"/>
      <c r="X925" s="321"/>
      <c r="Y925" s="437">
        <f t="shared" ref="Y925:AL925" si="313">Y924</f>
        <v>0</v>
      </c>
      <c r="Z925" s="437">
        <f t="shared" si="313"/>
        <v>0</v>
      </c>
      <c r="AA925" s="437">
        <f t="shared" si="313"/>
        <v>0</v>
      </c>
      <c r="AB925" s="437">
        <f t="shared" si="313"/>
        <v>0</v>
      </c>
      <c r="AC925" s="437">
        <f t="shared" si="313"/>
        <v>0</v>
      </c>
      <c r="AD925" s="437">
        <f t="shared" si="313"/>
        <v>0</v>
      </c>
      <c r="AE925" s="437">
        <f t="shared" si="313"/>
        <v>0</v>
      </c>
      <c r="AF925" s="437">
        <f t="shared" si="313"/>
        <v>0</v>
      </c>
      <c r="AG925" s="437">
        <f t="shared" si="313"/>
        <v>0</v>
      </c>
      <c r="AH925" s="437">
        <f t="shared" si="313"/>
        <v>0</v>
      </c>
      <c r="AI925" s="437">
        <f t="shared" si="313"/>
        <v>0</v>
      </c>
      <c r="AJ925" s="437">
        <f t="shared" si="313"/>
        <v>0</v>
      </c>
      <c r="AK925" s="437">
        <f t="shared" si="313"/>
        <v>0</v>
      </c>
      <c r="AL925" s="437">
        <f t="shared" si="313"/>
        <v>0</v>
      </c>
      <c r="AM925" s="332"/>
    </row>
    <row r="926" spans="1:39" outlineLevel="1">
      <c r="A926" s="567"/>
      <c r="B926" s="454"/>
      <c r="C926" s="317"/>
      <c r="D926" s="317"/>
      <c r="E926" s="317"/>
      <c r="F926" s="317"/>
      <c r="G926" s="317"/>
      <c r="H926" s="317"/>
      <c r="I926" s="317"/>
      <c r="J926" s="317"/>
      <c r="K926" s="317"/>
      <c r="L926" s="317"/>
      <c r="M926" s="317"/>
      <c r="N926" s="317"/>
      <c r="O926" s="317"/>
      <c r="P926" s="317"/>
      <c r="Q926" s="317"/>
      <c r="R926" s="317"/>
      <c r="S926" s="317"/>
      <c r="T926" s="317"/>
      <c r="U926" s="317"/>
      <c r="V926" s="317"/>
      <c r="W926" s="317"/>
      <c r="X926" s="317"/>
      <c r="Y926" s="438"/>
      <c r="Z926" s="451"/>
      <c r="AA926" s="451"/>
      <c r="AB926" s="451"/>
      <c r="AC926" s="451"/>
      <c r="AD926" s="451"/>
      <c r="AE926" s="451"/>
      <c r="AF926" s="451"/>
      <c r="AG926" s="451"/>
      <c r="AH926" s="451"/>
      <c r="AI926" s="451"/>
      <c r="AJ926" s="451"/>
      <c r="AK926" s="451"/>
      <c r="AL926" s="451"/>
      <c r="AM926" s="332"/>
    </row>
    <row r="927" spans="1:39" ht="45" outlineLevel="1">
      <c r="A927" s="567">
        <v>48</v>
      </c>
      <c r="B927" s="454" t="s">
        <v>141</v>
      </c>
      <c r="C927" s="317" t="s">
        <v>25</v>
      </c>
      <c r="D927" s="321"/>
      <c r="E927" s="321"/>
      <c r="F927" s="321"/>
      <c r="G927" s="321"/>
      <c r="H927" s="321"/>
      <c r="I927" s="321"/>
      <c r="J927" s="321"/>
      <c r="K927" s="321"/>
      <c r="L927" s="321"/>
      <c r="M927" s="321"/>
      <c r="N927" s="321">
        <v>0</v>
      </c>
      <c r="O927" s="321"/>
      <c r="P927" s="321"/>
      <c r="Q927" s="321"/>
      <c r="R927" s="321"/>
      <c r="S927" s="321"/>
      <c r="T927" s="321"/>
      <c r="U927" s="321"/>
      <c r="V927" s="321"/>
      <c r="W927" s="321"/>
      <c r="X927" s="321"/>
      <c r="Y927" s="452"/>
      <c r="Z927" s="441"/>
      <c r="AA927" s="441"/>
      <c r="AB927" s="441"/>
      <c r="AC927" s="441"/>
      <c r="AD927" s="441"/>
      <c r="AE927" s="441"/>
      <c r="AF927" s="441"/>
      <c r="AG927" s="441"/>
      <c r="AH927" s="441"/>
      <c r="AI927" s="441"/>
      <c r="AJ927" s="441"/>
      <c r="AK927" s="441"/>
      <c r="AL927" s="441"/>
      <c r="AM927" s="322">
        <f>SUM(Y927:AL927)</f>
        <v>0</v>
      </c>
    </row>
    <row r="928" spans="1:39" outlineLevel="1">
      <c r="A928" s="567"/>
      <c r="B928" s="320" t="s">
        <v>345</v>
      </c>
      <c r="C928" s="317" t="s">
        <v>164</v>
      </c>
      <c r="D928" s="321"/>
      <c r="E928" s="321"/>
      <c r="F928" s="321"/>
      <c r="G928" s="321"/>
      <c r="H928" s="321"/>
      <c r="I928" s="321"/>
      <c r="J928" s="321"/>
      <c r="K928" s="321"/>
      <c r="L928" s="321"/>
      <c r="M928" s="321"/>
      <c r="N928" s="321">
        <f>N927</f>
        <v>0</v>
      </c>
      <c r="O928" s="321"/>
      <c r="P928" s="321"/>
      <c r="Q928" s="321"/>
      <c r="R928" s="321"/>
      <c r="S928" s="321"/>
      <c r="T928" s="321"/>
      <c r="U928" s="321"/>
      <c r="V928" s="321"/>
      <c r="W928" s="321"/>
      <c r="X928" s="321"/>
      <c r="Y928" s="437">
        <f t="shared" ref="Y928:AL928" si="314">Y927</f>
        <v>0</v>
      </c>
      <c r="Z928" s="437">
        <f t="shared" si="314"/>
        <v>0</v>
      </c>
      <c r="AA928" s="437">
        <f t="shared" si="314"/>
        <v>0</v>
      </c>
      <c r="AB928" s="437">
        <f t="shared" si="314"/>
        <v>0</v>
      </c>
      <c r="AC928" s="437">
        <f t="shared" si="314"/>
        <v>0</v>
      </c>
      <c r="AD928" s="437">
        <f t="shared" si="314"/>
        <v>0</v>
      </c>
      <c r="AE928" s="437">
        <f t="shared" si="314"/>
        <v>0</v>
      </c>
      <c r="AF928" s="437">
        <f t="shared" si="314"/>
        <v>0</v>
      </c>
      <c r="AG928" s="437">
        <f t="shared" si="314"/>
        <v>0</v>
      </c>
      <c r="AH928" s="437">
        <f t="shared" si="314"/>
        <v>0</v>
      </c>
      <c r="AI928" s="437">
        <f t="shared" si="314"/>
        <v>0</v>
      </c>
      <c r="AJ928" s="437">
        <f t="shared" si="314"/>
        <v>0</v>
      </c>
      <c r="AK928" s="437">
        <f t="shared" si="314"/>
        <v>0</v>
      </c>
      <c r="AL928" s="437">
        <f t="shared" si="314"/>
        <v>0</v>
      </c>
      <c r="AM928" s="332"/>
    </row>
    <row r="929" spans="1:39" outlineLevel="1">
      <c r="A929" s="567"/>
      <c r="B929" s="454"/>
      <c r="C929" s="317"/>
      <c r="D929" s="317"/>
      <c r="E929" s="317"/>
      <c r="F929" s="317"/>
      <c r="G929" s="317"/>
      <c r="H929" s="317"/>
      <c r="I929" s="317"/>
      <c r="J929" s="317"/>
      <c r="K929" s="317"/>
      <c r="L929" s="317"/>
      <c r="M929" s="317"/>
      <c r="N929" s="317"/>
      <c r="O929" s="317"/>
      <c r="P929" s="317"/>
      <c r="Q929" s="317"/>
      <c r="R929" s="317"/>
      <c r="S929" s="317"/>
      <c r="T929" s="317"/>
      <c r="U929" s="317"/>
      <c r="V929" s="317"/>
      <c r="W929" s="317"/>
      <c r="X929" s="317"/>
      <c r="Y929" s="438"/>
      <c r="Z929" s="451"/>
      <c r="AA929" s="451"/>
      <c r="AB929" s="451"/>
      <c r="AC929" s="451"/>
      <c r="AD929" s="451"/>
      <c r="AE929" s="451"/>
      <c r="AF929" s="451"/>
      <c r="AG929" s="451"/>
      <c r="AH929" s="451"/>
      <c r="AI929" s="451"/>
      <c r="AJ929" s="451"/>
      <c r="AK929" s="451"/>
      <c r="AL929" s="451"/>
      <c r="AM929" s="332"/>
    </row>
    <row r="930" spans="1:39" ht="30" outlineLevel="1">
      <c r="A930" s="567">
        <v>49</v>
      </c>
      <c r="B930" s="454" t="s">
        <v>142</v>
      </c>
      <c r="C930" s="317" t="s">
        <v>25</v>
      </c>
      <c r="D930" s="321"/>
      <c r="E930" s="321"/>
      <c r="F930" s="321"/>
      <c r="G930" s="321"/>
      <c r="H930" s="321"/>
      <c r="I930" s="321"/>
      <c r="J930" s="321"/>
      <c r="K930" s="321"/>
      <c r="L930" s="321"/>
      <c r="M930" s="321"/>
      <c r="N930" s="321">
        <v>0</v>
      </c>
      <c r="O930" s="321"/>
      <c r="P930" s="321"/>
      <c r="Q930" s="321"/>
      <c r="R930" s="321"/>
      <c r="S930" s="321"/>
      <c r="T930" s="321"/>
      <c r="U930" s="321"/>
      <c r="V930" s="321"/>
      <c r="W930" s="321"/>
      <c r="X930" s="321"/>
      <c r="Y930" s="452"/>
      <c r="Z930" s="441"/>
      <c r="AA930" s="441"/>
      <c r="AB930" s="441"/>
      <c r="AC930" s="441"/>
      <c r="AD930" s="441"/>
      <c r="AE930" s="441"/>
      <c r="AF930" s="441"/>
      <c r="AG930" s="441"/>
      <c r="AH930" s="441"/>
      <c r="AI930" s="441"/>
      <c r="AJ930" s="441"/>
      <c r="AK930" s="441"/>
      <c r="AL930" s="441"/>
      <c r="AM930" s="322">
        <f>SUM(Y930:AL930)</f>
        <v>0</v>
      </c>
    </row>
    <row r="931" spans="1:39" outlineLevel="1">
      <c r="A931" s="567"/>
      <c r="B931" s="320" t="s">
        <v>345</v>
      </c>
      <c r="C931" s="317" t="s">
        <v>164</v>
      </c>
      <c r="D931" s="321"/>
      <c r="E931" s="321"/>
      <c r="F931" s="321"/>
      <c r="G931" s="321"/>
      <c r="H931" s="321"/>
      <c r="I931" s="321"/>
      <c r="J931" s="321"/>
      <c r="K931" s="321"/>
      <c r="L931" s="321"/>
      <c r="M931" s="321"/>
      <c r="N931" s="321">
        <f>N930</f>
        <v>0</v>
      </c>
      <c r="O931" s="321"/>
      <c r="P931" s="321"/>
      <c r="Q931" s="321"/>
      <c r="R931" s="321"/>
      <c r="S931" s="321"/>
      <c r="T931" s="321"/>
      <c r="U931" s="321"/>
      <c r="V931" s="321"/>
      <c r="W931" s="321"/>
      <c r="X931" s="321"/>
      <c r="Y931" s="437">
        <f t="shared" ref="Y931:AL931" si="315">Y930</f>
        <v>0</v>
      </c>
      <c r="Z931" s="437">
        <f t="shared" si="315"/>
        <v>0</v>
      </c>
      <c r="AA931" s="437">
        <f t="shared" si="315"/>
        <v>0</v>
      </c>
      <c r="AB931" s="437">
        <f t="shared" si="315"/>
        <v>0</v>
      </c>
      <c r="AC931" s="437">
        <f t="shared" si="315"/>
        <v>0</v>
      </c>
      <c r="AD931" s="437">
        <f t="shared" si="315"/>
        <v>0</v>
      </c>
      <c r="AE931" s="437">
        <f t="shared" si="315"/>
        <v>0</v>
      </c>
      <c r="AF931" s="437">
        <f t="shared" si="315"/>
        <v>0</v>
      </c>
      <c r="AG931" s="437">
        <f t="shared" si="315"/>
        <v>0</v>
      </c>
      <c r="AH931" s="437">
        <f t="shared" si="315"/>
        <v>0</v>
      </c>
      <c r="AI931" s="437">
        <f t="shared" si="315"/>
        <v>0</v>
      </c>
      <c r="AJ931" s="437">
        <f t="shared" si="315"/>
        <v>0</v>
      </c>
      <c r="AK931" s="437">
        <f t="shared" si="315"/>
        <v>0</v>
      </c>
      <c r="AL931" s="437">
        <f t="shared" si="315"/>
        <v>0</v>
      </c>
      <c r="AM931" s="332"/>
    </row>
    <row r="932" spans="1:39" outlineLevel="1">
      <c r="A932" s="567"/>
      <c r="B932" s="320"/>
      <c r="C932" s="331"/>
      <c r="D932" s="317"/>
      <c r="E932" s="317"/>
      <c r="F932" s="317"/>
      <c r="G932" s="317"/>
      <c r="H932" s="317"/>
      <c r="I932" s="317"/>
      <c r="J932" s="317"/>
      <c r="K932" s="317"/>
      <c r="L932" s="317"/>
      <c r="M932" s="317"/>
      <c r="N932" s="317"/>
      <c r="O932" s="317"/>
      <c r="P932" s="317"/>
      <c r="Q932" s="317"/>
      <c r="R932" s="317"/>
      <c r="S932" s="317"/>
      <c r="T932" s="317"/>
      <c r="U932" s="317"/>
      <c r="V932" s="317"/>
      <c r="W932" s="317"/>
      <c r="X932" s="317"/>
      <c r="Y932" s="327"/>
      <c r="Z932" s="327"/>
      <c r="AA932" s="327"/>
      <c r="AB932" s="327"/>
      <c r="AC932" s="327"/>
      <c r="AD932" s="327"/>
      <c r="AE932" s="327"/>
      <c r="AF932" s="327"/>
      <c r="AG932" s="327"/>
      <c r="AH932" s="327"/>
      <c r="AI932" s="327"/>
      <c r="AJ932" s="327"/>
      <c r="AK932" s="327"/>
      <c r="AL932" s="327"/>
      <c r="AM932" s="332"/>
    </row>
    <row r="933" spans="1:39" ht="15.75">
      <c r="B933" s="353" t="s">
        <v>331</v>
      </c>
      <c r="C933" s="355"/>
      <c r="D933" s="355">
        <f>SUM(D776:D931)</f>
        <v>0</v>
      </c>
      <c r="E933" s="355"/>
      <c r="F933" s="355"/>
      <c r="G933" s="355"/>
      <c r="H933" s="355"/>
      <c r="I933" s="355"/>
      <c r="J933" s="355"/>
      <c r="K933" s="355"/>
      <c r="L933" s="355"/>
      <c r="M933" s="355"/>
      <c r="N933" s="355"/>
      <c r="O933" s="355">
        <f>SUM(O776:X931)</f>
        <v>0</v>
      </c>
      <c r="P933" s="355"/>
      <c r="Q933" s="355"/>
      <c r="R933" s="355"/>
      <c r="S933" s="355"/>
      <c r="T933" s="355"/>
      <c r="U933" s="355"/>
      <c r="V933" s="355"/>
      <c r="W933" s="355"/>
      <c r="X933" s="355"/>
      <c r="Y933" s="355">
        <f>IF(Y774="kWh",SUMPRODUCT(D776:D931,Y776:Y931))</f>
        <v>0</v>
      </c>
      <c r="Z933" s="355">
        <f>IF(Z774="kWh",SUMPRODUCT(D776:D931,Z776:Z931))</f>
        <v>0</v>
      </c>
      <c r="AA933" s="355">
        <f>IF(AA774="kw",SUMPRODUCT(N776:N931,O776:O931,AA776:AA931),SUMPRODUCT(D776:D931,AA776:AA931))</f>
        <v>0</v>
      </c>
      <c r="AB933" s="355">
        <f>IF(AB774="kw",SUMPRODUCT(N776:N931,O776:O931,AB776:AB931),SUMPRODUCT(D776:D931,AB776:AB931))</f>
        <v>0</v>
      </c>
      <c r="AC933" s="355">
        <f>IF(AC774="kw",SUMPRODUCT(N776:N931,O776:O931,AC776:AC931),SUMPRODUCT(D776:D931,AC776:AC931))</f>
        <v>0</v>
      </c>
      <c r="AD933" s="355">
        <f>IF(AD774="kw",SUMPRODUCT(N776:N931,O776:O931,AD776:AD931),SUMPRODUCT(D776:D931,AD776:AD931))</f>
        <v>0</v>
      </c>
      <c r="AE933" s="355">
        <f>IF(AE774="kw",SUMPRODUCT(N776:N931,O776:O931,AE776:AE931),SUMPRODUCT(D776:D931,AE776:AE931))</f>
        <v>0</v>
      </c>
      <c r="AF933" s="355">
        <f>IF(AF774="kw",SUMPRODUCT(N776:N931,O776:O931,AF776:AF931),SUMPRODUCT(D776:D931,AF776:AF931))</f>
        <v>0</v>
      </c>
      <c r="AG933" s="355">
        <f>IF(AG774="kw",SUMPRODUCT(N776:N931,O776:O931,AG776:AG931),SUMPRODUCT(D776:D931,AG776:AG931))</f>
        <v>0</v>
      </c>
      <c r="AH933" s="355">
        <f>IF(AH774="kw",SUMPRODUCT(N776:N931,O776:O931,AH776:AH931),SUMPRODUCT(D776:D931,AH776:AH931))</f>
        <v>0</v>
      </c>
      <c r="AI933" s="355">
        <f>IF(AI774="kw",SUMPRODUCT(N776:N931,O776:O931,AI776:AI931),SUMPRODUCT(D776:D931,AI776:AI931))</f>
        <v>0</v>
      </c>
      <c r="AJ933" s="355">
        <f>IF(AJ774="kw",SUMPRODUCT(N776:N931,O776:O931,AJ776:AJ931),SUMPRODUCT(D776:D931,AJ776:AJ931))</f>
        <v>0</v>
      </c>
      <c r="AK933" s="355">
        <f>IF(AK774="kw",SUMPRODUCT(N776:N931,O776:O931,AK776:AK931),SUMPRODUCT(D776:D931,AK776:AK931))</f>
        <v>0</v>
      </c>
      <c r="AL933" s="355">
        <f>IF(AL774="kw",SUMPRODUCT(N776:N931,O776:O931,AL776:AL931),SUMPRODUCT(D776:D931,AL776:AL931))</f>
        <v>0</v>
      </c>
      <c r="AM933" s="356"/>
    </row>
    <row r="934" spans="1:39" ht="15.75">
      <c r="B934" s="417" t="s">
        <v>332</v>
      </c>
      <c r="C934" s="418"/>
      <c r="D934" s="418"/>
      <c r="E934" s="418"/>
      <c r="F934" s="418"/>
      <c r="G934" s="418"/>
      <c r="H934" s="418"/>
      <c r="I934" s="418"/>
      <c r="J934" s="418"/>
      <c r="K934" s="418"/>
      <c r="L934" s="418"/>
      <c r="M934" s="418"/>
      <c r="N934" s="418"/>
      <c r="O934" s="418"/>
      <c r="P934" s="418"/>
      <c r="Q934" s="418"/>
      <c r="R934" s="418"/>
      <c r="S934" s="418"/>
      <c r="T934" s="418"/>
      <c r="U934" s="418"/>
      <c r="V934" s="418"/>
      <c r="W934" s="418"/>
      <c r="X934" s="418"/>
      <c r="Y934" s="418">
        <f>HLOOKUP(Y590,'2. LRAMVA Threshold'!$B$42:$Q$53,11,FALSE)</f>
        <v>0</v>
      </c>
      <c r="Z934" s="418">
        <f>HLOOKUP(Z590,'2. LRAMVA Threshold'!$B$42:$Q$53,11,FALSE)</f>
        <v>0</v>
      </c>
      <c r="AA934" s="418">
        <f>HLOOKUP(AA590,'2. LRAMVA Threshold'!$B$42:$Q$53,11,FALSE)</f>
        <v>0</v>
      </c>
      <c r="AB934" s="418">
        <f>HLOOKUP(AB590,'2. LRAMVA Threshold'!$B$42:$Q$53,11,FALSE)</f>
        <v>0</v>
      </c>
      <c r="AC934" s="418">
        <f>HLOOKUP(AC590,'2. LRAMVA Threshold'!$B$42:$Q$53,11,FALSE)</f>
        <v>0</v>
      </c>
      <c r="AD934" s="418">
        <f>HLOOKUP(AD590,'2. LRAMVA Threshold'!$B$42:$Q$53,11,FALSE)</f>
        <v>0</v>
      </c>
      <c r="AE934" s="418">
        <f>HLOOKUP(AE590,'2. LRAMVA Threshold'!$B$42:$Q$53,11,FALSE)</f>
        <v>0</v>
      </c>
      <c r="AF934" s="418">
        <f>HLOOKUP(AF590,'2. LRAMVA Threshold'!$B$42:$Q$53,11,FALSE)</f>
        <v>0</v>
      </c>
      <c r="AG934" s="418">
        <f>HLOOKUP(AG590,'2. LRAMVA Threshold'!$B$42:$Q$53,11,FALSE)</f>
        <v>0</v>
      </c>
      <c r="AH934" s="418">
        <f>HLOOKUP(AH590,'2. LRAMVA Threshold'!$B$42:$Q$53,11,FALSE)</f>
        <v>0</v>
      </c>
      <c r="AI934" s="418">
        <f>HLOOKUP(AI590,'2. LRAMVA Threshold'!$B$42:$Q$53,11,FALSE)</f>
        <v>0</v>
      </c>
      <c r="AJ934" s="418">
        <f>HLOOKUP(AJ590,'2. LRAMVA Threshold'!$B$42:$Q$53,11,FALSE)</f>
        <v>0</v>
      </c>
      <c r="AK934" s="418">
        <f>HLOOKUP(AK590,'2. LRAMVA Threshold'!$B$42:$Q$53,11,FALSE)</f>
        <v>0</v>
      </c>
      <c r="AL934" s="418">
        <f>HLOOKUP(AL590,'2. LRAMVA Threshold'!$B$42:$Q$53,11,FALSE)</f>
        <v>0</v>
      </c>
      <c r="AM934" s="468"/>
    </row>
    <row r="935" spans="1:39">
      <c r="B935" s="420"/>
      <c r="C935" s="458"/>
      <c r="D935" s="459"/>
      <c r="E935" s="459"/>
      <c r="F935" s="459"/>
      <c r="G935" s="459"/>
      <c r="H935" s="459"/>
      <c r="I935" s="459"/>
      <c r="J935" s="459"/>
      <c r="K935" s="459"/>
      <c r="L935" s="459"/>
      <c r="M935" s="459"/>
      <c r="N935" s="459"/>
      <c r="O935" s="460"/>
      <c r="P935" s="459"/>
      <c r="Q935" s="459"/>
      <c r="R935" s="459"/>
      <c r="S935" s="461"/>
      <c r="T935" s="461"/>
      <c r="U935" s="461"/>
      <c r="V935" s="461"/>
      <c r="W935" s="459"/>
      <c r="X935" s="459"/>
      <c r="Y935" s="462"/>
      <c r="Z935" s="462"/>
      <c r="AA935" s="462"/>
      <c r="AB935" s="462"/>
      <c r="AC935" s="462"/>
      <c r="AD935" s="462"/>
      <c r="AE935" s="462"/>
      <c r="AF935" s="425"/>
      <c r="AG935" s="425"/>
      <c r="AH935" s="425"/>
      <c r="AI935" s="425"/>
      <c r="AJ935" s="425"/>
      <c r="AK935" s="425"/>
      <c r="AL935" s="425"/>
      <c r="AM935" s="426"/>
    </row>
    <row r="936" spans="1:39">
      <c r="B936" s="350" t="s">
        <v>333</v>
      </c>
      <c r="C936" s="364"/>
      <c r="D936" s="364"/>
      <c r="E936" s="402"/>
      <c r="F936" s="402"/>
      <c r="G936" s="402"/>
      <c r="H936" s="402"/>
      <c r="I936" s="402"/>
      <c r="J936" s="402"/>
      <c r="K936" s="402"/>
      <c r="L936" s="402"/>
      <c r="M936" s="402"/>
      <c r="N936" s="402"/>
      <c r="O936" s="317"/>
      <c r="P936" s="366"/>
      <c r="Q936" s="366"/>
      <c r="R936" s="366"/>
      <c r="S936" s="365"/>
      <c r="T936" s="365"/>
      <c r="U936" s="365"/>
      <c r="V936" s="365"/>
      <c r="W936" s="366"/>
      <c r="X936" s="366"/>
      <c r="Y936" s="367">
        <f>HLOOKUP(Y$35,'3.  Distribution Rates'!$C$122:$P$133,11,FALSE)</f>
        <v>0</v>
      </c>
      <c r="Z936" s="367">
        <f>HLOOKUP(Z$35,'3.  Distribution Rates'!$C$122:$P$133,11,FALSE)</f>
        <v>0</v>
      </c>
      <c r="AA936" s="367">
        <f>HLOOKUP(AA$35,'3.  Distribution Rates'!$C$122:$P$133,11,FALSE)</f>
        <v>0</v>
      </c>
      <c r="AB936" s="367">
        <f>HLOOKUP(AB$35,'3.  Distribution Rates'!$C$122:$P$133,11,FALSE)</f>
        <v>0</v>
      </c>
      <c r="AC936" s="367">
        <f>HLOOKUP(AC$35,'3.  Distribution Rates'!$C$122:$P$133,11,FALSE)</f>
        <v>0</v>
      </c>
      <c r="AD936" s="367">
        <f>HLOOKUP(AD$35,'3.  Distribution Rates'!$C$122:$P$133,11,FALSE)</f>
        <v>0</v>
      </c>
      <c r="AE936" s="367">
        <f>HLOOKUP(AE$35,'3.  Distribution Rates'!$C$122:$P$133,11,FALSE)</f>
        <v>0</v>
      </c>
      <c r="AF936" s="367">
        <f>HLOOKUP(AF$35,'3.  Distribution Rates'!$C$122:$P$133,11,FALSE)</f>
        <v>0</v>
      </c>
      <c r="AG936" s="367">
        <f>HLOOKUP(AG$35,'3.  Distribution Rates'!$C$122:$P$133,11,FALSE)</f>
        <v>0</v>
      </c>
      <c r="AH936" s="367">
        <f>HLOOKUP(AH$35,'3.  Distribution Rates'!$C$122:$P$133,11,FALSE)</f>
        <v>0</v>
      </c>
      <c r="AI936" s="367">
        <f>HLOOKUP(AI$35,'3.  Distribution Rates'!$C$122:$P$133,11,FALSE)</f>
        <v>0</v>
      </c>
      <c r="AJ936" s="367">
        <f>HLOOKUP(AJ$35,'3.  Distribution Rates'!$C$122:$P$133,11,FALSE)</f>
        <v>0</v>
      </c>
      <c r="AK936" s="367">
        <f>HLOOKUP(AK$35,'3.  Distribution Rates'!$C$122:$P$133,11,FALSE)</f>
        <v>0</v>
      </c>
      <c r="AL936" s="367">
        <f>HLOOKUP(AL$35,'3.  Distribution Rates'!$C$122:$P$133,11,FALSE)</f>
        <v>0</v>
      </c>
      <c r="AM936" s="403"/>
    </row>
    <row r="937" spans="1:39">
      <c r="B937" s="350" t="s">
        <v>334</v>
      </c>
      <c r="C937" s="371"/>
      <c r="D937" s="335"/>
      <c r="E937" s="305"/>
      <c r="F937" s="305"/>
      <c r="G937" s="305"/>
      <c r="H937" s="305"/>
      <c r="I937" s="305"/>
      <c r="J937" s="305"/>
      <c r="K937" s="305"/>
      <c r="L937" s="305"/>
      <c r="M937" s="305"/>
      <c r="N937" s="305"/>
      <c r="O937" s="317"/>
      <c r="P937" s="305"/>
      <c r="Q937" s="305"/>
      <c r="R937" s="305"/>
      <c r="S937" s="335"/>
      <c r="T937" s="335"/>
      <c r="U937" s="335"/>
      <c r="V937" s="335"/>
      <c r="W937" s="305"/>
      <c r="X937" s="305"/>
      <c r="Y937" s="404">
        <f>'4.  2011-2014 LRAM'!Y142*Y936</f>
        <v>0</v>
      </c>
      <c r="Z937" s="404">
        <f>'4.  2011-2014 LRAM'!Z142*Z936</f>
        <v>0</v>
      </c>
      <c r="AA937" s="404">
        <f>'4.  2011-2014 LRAM'!AA142*AA936</f>
        <v>0</v>
      </c>
      <c r="AB937" s="404">
        <f>'4.  2011-2014 LRAM'!AB142*AB936</f>
        <v>0</v>
      </c>
      <c r="AC937" s="404">
        <f>'4.  2011-2014 LRAM'!AC142*AC936</f>
        <v>0</v>
      </c>
      <c r="AD937" s="404">
        <f>'4.  2011-2014 LRAM'!AD142*AD936</f>
        <v>0</v>
      </c>
      <c r="AE937" s="404">
        <f>'4.  2011-2014 LRAM'!AE142*AE936</f>
        <v>0</v>
      </c>
      <c r="AF937" s="404">
        <f>'4.  2011-2014 LRAM'!AF142*AF936</f>
        <v>0</v>
      </c>
      <c r="AG937" s="404">
        <f>'4.  2011-2014 LRAM'!AG142*AG936</f>
        <v>0</v>
      </c>
      <c r="AH937" s="404">
        <f>'4.  2011-2014 LRAM'!AH142*AH936</f>
        <v>0</v>
      </c>
      <c r="AI937" s="404">
        <f>'4.  2011-2014 LRAM'!AI142*AI936</f>
        <v>0</v>
      </c>
      <c r="AJ937" s="404">
        <f>'4.  2011-2014 LRAM'!AJ142*AJ936</f>
        <v>0</v>
      </c>
      <c r="AK937" s="404">
        <f>'4.  2011-2014 LRAM'!AK142*AK936</f>
        <v>0</v>
      </c>
      <c r="AL937" s="404">
        <f>'4.  2011-2014 LRAM'!AL142*AL936</f>
        <v>0</v>
      </c>
      <c r="AM937" s="403">
        <f t="shared" ref="AM937:AM945" si="316">SUM(Y937:AL937)</f>
        <v>0</v>
      </c>
    </row>
    <row r="938" spans="1:39">
      <c r="B938" s="350" t="s">
        <v>335</v>
      </c>
      <c r="C938" s="371"/>
      <c r="D938" s="335"/>
      <c r="E938" s="305"/>
      <c r="F938" s="305"/>
      <c r="G938" s="305"/>
      <c r="H938" s="305"/>
      <c r="I938" s="305"/>
      <c r="J938" s="305"/>
      <c r="K938" s="305"/>
      <c r="L938" s="305"/>
      <c r="M938" s="305"/>
      <c r="N938" s="305"/>
      <c r="O938" s="317"/>
      <c r="P938" s="305"/>
      <c r="Q938" s="305"/>
      <c r="R938" s="305"/>
      <c r="S938" s="335"/>
      <c r="T938" s="335"/>
      <c r="U938" s="335"/>
      <c r="V938" s="335"/>
      <c r="W938" s="305"/>
      <c r="X938" s="305"/>
      <c r="Y938" s="404">
        <f>'4.  2011-2014 LRAM'!Y271*Y936</f>
        <v>0</v>
      </c>
      <c r="Z938" s="404">
        <f>'4.  2011-2014 LRAM'!Z271*Z936</f>
        <v>0</v>
      </c>
      <c r="AA938" s="404">
        <f>'4.  2011-2014 LRAM'!AA271*AA936</f>
        <v>0</v>
      </c>
      <c r="AB938" s="404">
        <f>'4.  2011-2014 LRAM'!AB271*AB936</f>
        <v>0</v>
      </c>
      <c r="AC938" s="404">
        <f>'4.  2011-2014 LRAM'!AC271*AC936</f>
        <v>0</v>
      </c>
      <c r="AD938" s="404">
        <f>'4.  2011-2014 LRAM'!AD271*AD936</f>
        <v>0</v>
      </c>
      <c r="AE938" s="404">
        <f>'4.  2011-2014 LRAM'!AE271*AE936</f>
        <v>0</v>
      </c>
      <c r="AF938" s="404">
        <f>'4.  2011-2014 LRAM'!AF271*AF936</f>
        <v>0</v>
      </c>
      <c r="AG938" s="404">
        <f>'4.  2011-2014 LRAM'!AG271*AG936</f>
        <v>0</v>
      </c>
      <c r="AH938" s="404">
        <f>'4.  2011-2014 LRAM'!AH271*AH936</f>
        <v>0</v>
      </c>
      <c r="AI938" s="404">
        <f>'4.  2011-2014 LRAM'!AI271*AI936</f>
        <v>0</v>
      </c>
      <c r="AJ938" s="404">
        <f>'4.  2011-2014 LRAM'!AJ271*AJ936</f>
        <v>0</v>
      </c>
      <c r="AK938" s="404">
        <f>'4.  2011-2014 LRAM'!AK271*AK936</f>
        <v>0</v>
      </c>
      <c r="AL938" s="404">
        <f>'4.  2011-2014 LRAM'!AL271*AL936</f>
        <v>0</v>
      </c>
      <c r="AM938" s="403">
        <f t="shared" si="316"/>
        <v>0</v>
      </c>
    </row>
    <row r="939" spans="1:39">
      <c r="B939" s="350" t="s">
        <v>336</v>
      </c>
      <c r="C939" s="371"/>
      <c r="D939" s="335"/>
      <c r="E939" s="305"/>
      <c r="F939" s="305"/>
      <c r="G939" s="305"/>
      <c r="H939" s="305"/>
      <c r="I939" s="305"/>
      <c r="J939" s="305"/>
      <c r="K939" s="305"/>
      <c r="L939" s="305"/>
      <c r="M939" s="305"/>
      <c r="N939" s="305"/>
      <c r="O939" s="317"/>
      <c r="P939" s="305"/>
      <c r="Q939" s="305"/>
      <c r="R939" s="305"/>
      <c r="S939" s="335"/>
      <c r="T939" s="335"/>
      <c r="U939" s="335"/>
      <c r="V939" s="335"/>
      <c r="W939" s="305"/>
      <c r="X939" s="305"/>
      <c r="Y939" s="404">
        <f>'4.  2011-2014 LRAM'!Y400*Y936</f>
        <v>0</v>
      </c>
      <c r="Z939" s="404">
        <f>'4.  2011-2014 LRAM'!Z400*Z936</f>
        <v>0</v>
      </c>
      <c r="AA939" s="404">
        <f>'4.  2011-2014 LRAM'!AA400*AA936</f>
        <v>0</v>
      </c>
      <c r="AB939" s="404">
        <f>'4.  2011-2014 LRAM'!AB400*AB936</f>
        <v>0</v>
      </c>
      <c r="AC939" s="404">
        <f>'4.  2011-2014 LRAM'!AC400*AC936</f>
        <v>0</v>
      </c>
      <c r="AD939" s="404">
        <f>'4.  2011-2014 LRAM'!AD400*AD936</f>
        <v>0</v>
      </c>
      <c r="AE939" s="404">
        <f>'4.  2011-2014 LRAM'!AE400*AE936</f>
        <v>0</v>
      </c>
      <c r="AF939" s="404">
        <f>'4.  2011-2014 LRAM'!AF400*AF936</f>
        <v>0</v>
      </c>
      <c r="AG939" s="404">
        <f>'4.  2011-2014 LRAM'!AG400*AG936</f>
        <v>0</v>
      </c>
      <c r="AH939" s="404">
        <f>'4.  2011-2014 LRAM'!AH400*AH936</f>
        <v>0</v>
      </c>
      <c r="AI939" s="404">
        <f>'4.  2011-2014 LRAM'!AI400*AI936</f>
        <v>0</v>
      </c>
      <c r="AJ939" s="404">
        <f>'4.  2011-2014 LRAM'!AJ400*AJ936</f>
        <v>0</v>
      </c>
      <c r="AK939" s="404">
        <f>'4.  2011-2014 LRAM'!AK400*AK936</f>
        <v>0</v>
      </c>
      <c r="AL939" s="404">
        <f>'4.  2011-2014 LRAM'!AL400*AL936</f>
        <v>0</v>
      </c>
      <c r="AM939" s="403">
        <f t="shared" si="316"/>
        <v>0</v>
      </c>
    </row>
    <row r="940" spans="1:39">
      <c r="B940" s="350" t="s">
        <v>337</v>
      </c>
      <c r="C940" s="371"/>
      <c r="D940" s="335"/>
      <c r="E940" s="305"/>
      <c r="F940" s="305"/>
      <c r="G940" s="305"/>
      <c r="H940" s="305"/>
      <c r="I940" s="305"/>
      <c r="J940" s="305"/>
      <c r="K940" s="305"/>
      <c r="L940" s="305"/>
      <c r="M940" s="305"/>
      <c r="N940" s="305"/>
      <c r="O940" s="317"/>
      <c r="P940" s="305"/>
      <c r="Q940" s="305"/>
      <c r="R940" s="305"/>
      <c r="S940" s="335"/>
      <c r="T940" s="335"/>
      <c r="U940" s="335"/>
      <c r="V940" s="335"/>
      <c r="W940" s="305"/>
      <c r="X940" s="305"/>
      <c r="Y940" s="404">
        <f>'4.  2011-2014 LRAM'!Y530*Y936</f>
        <v>0</v>
      </c>
      <c r="Z940" s="404">
        <f>'4.  2011-2014 LRAM'!Z530*Z936</f>
        <v>0</v>
      </c>
      <c r="AA940" s="404">
        <f>'4.  2011-2014 LRAM'!AA530*AA936</f>
        <v>0</v>
      </c>
      <c r="AB940" s="404">
        <f>'4.  2011-2014 LRAM'!AB530*AB936</f>
        <v>0</v>
      </c>
      <c r="AC940" s="404">
        <f>'4.  2011-2014 LRAM'!AC530*AC936</f>
        <v>0</v>
      </c>
      <c r="AD940" s="404">
        <f>'4.  2011-2014 LRAM'!AD530*AD936</f>
        <v>0</v>
      </c>
      <c r="AE940" s="404">
        <f>'4.  2011-2014 LRAM'!AE530*AE936</f>
        <v>0</v>
      </c>
      <c r="AF940" s="404">
        <f>'4.  2011-2014 LRAM'!AF530*AF936</f>
        <v>0</v>
      </c>
      <c r="AG940" s="404">
        <f>'4.  2011-2014 LRAM'!AG530*AG936</f>
        <v>0</v>
      </c>
      <c r="AH940" s="404">
        <f>'4.  2011-2014 LRAM'!AH530*AH936</f>
        <v>0</v>
      </c>
      <c r="AI940" s="404">
        <f>'4.  2011-2014 LRAM'!AI530*AI936</f>
        <v>0</v>
      </c>
      <c r="AJ940" s="404">
        <f>'4.  2011-2014 LRAM'!AJ530*AJ936</f>
        <v>0</v>
      </c>
      <c r="AK940" s="404">
        <f>'4.  2011-2014 LRAM'!AK530*AK936</f>
        <v>0</v>
      </c>
      <c r="AL940" s="404">
        <f>'4.  2011-2014 LRAM'!AL530*AL936</f>
        <v>0</v>
      </c>
      <c r="AM940" s="403">
        <f t="shared" si="316"/>
        <v>0</v>
      </c>
    </row>
    <row r="941" spans="1:39">
      <c r="B941" s="350" t="s">
        <v>338</v>
      </c>
      <c r="C941" s="371"/>
      <c r="D941" s="335"/>
      <c r="E941" s="305"/>
      <c r="F941" s="305"/>
      <c r="G941" s="305"/>
      <c r="H941" s="305"/>
      <c r="I941" s="305"/>
      <c r="J941" s="305"/>
      <c r="K941" s="305"/>
      <c r="L941" s="305"/>
      <c r="M941" s="305"/>
      <c r="N941" s="305"/>
      <c r="O941" s="317"/>
      <c r="P941" s="305"/>
      <c r="Q941" s="305"/>
      <c r="R941" s="305"/>
      <c r="S941" s="335"/>
      <c r="T941" s="335"/>
      <c r="U941" s="335"/>
      <c r="V941" s="335"/>
      <c r="W941" s="305"/>
      <c r="X941" s="305"/>
      <c r="Y941" s="404">
        <f t="shared" ref="Y941:AL941" si="317">Y211*Y936</f>
        <v>0</v>
      </c>
      <c r="Z941" s="404">
        <f t="shared" si="317"/>
        <v>0</v>
      </c>
      <c r="AA941" s="404">
        <f t="shared" si="317"/>
        <v>0</v>
      </c>
      <c r="AB941" s="404">
        <f t="shared" si="317"/>
        <v>0</v>
      </c>
      <c r="AC941" s="404">
        <f t="shared" si="317"/>
        <v>0</v>
      </c>
      <c r="AD941" s="404">
        <f t="shared" si="317"/>
        <v>0</v>
      </c>
      <c r="AE941" s="404">
        <f t="shared" si="317"/>
        <v>0</v>
      </c>
      <c r="AF941" s="404">
        <f t="shared" si="317"/>
        <v>0</v>
      </c>
      <c r="AG941" s="404">
        <f t="shared" si="317"/>
        <v>0</v>
      </c>
      <c r="AH941" s="404">
        <f t="shared" si="317"/>
        <v>0</v>
      </c>
      <c r="AI941" s="404">
        <f t="shared" si="317"/>
        <v>0</v>
      </c>
      <c r="AJ941" s="404">
        <f t="shared" si="317"/>
        <v>0</v>
      </c>
      <c r="AK941" s="404">
        <f t="shared" si="317"/>
        <v>0</v>
      </c>
      <c r="AL941" s="404">
        <f t="shared" si="317"/>
        <v>0</v>
      </c>
      <c r="AM941" s="403">
        <f t="shared" si="316"/>
        <v>0</v>
      </c>
    </row>
    <row r="942" spans="1:39">
      <c r="B942" s="350" t="s">
        <v>339</v>
      </c>
      <c r="C942" s="371"/>
      <c r="D942" s="335"/>
      <c r="E942" s="305"/>
      <c r="F942" s="305"/>
      <c r="G942" s="305"/>
      <c r="H942" s="305"/>
      <c r="I942" s="305"/>
      <c r="J942" s="305"/>
      <c r="K942" s="305"/>
      <c r="L942" s="305"/>
      <c r="M942" s="305"/>
      <c r="N942" s="305"/>
      <c r="O942" s="317"/>
      <c r="P942" s="305"/>
      <c r="Q942" s="305"/>
      <c r="R942" s="305"/>
      <c r="S942" s="335"/>
      <c r="T942" s="335"/>
      <c r="U942" s="335"/>
      <c r="V942" s="335"/>
      <c r="W942" s="305"/>
      <c r="X942" s="305"/>
      <c r="Y942" s="404">
        <f t="shared" ref="Y942:AL942" si="318">Y397*Y936</f>
        <v>0</v>
      </c>
      <c r="Z942" s="404">
        <f t="shared" si="318"/>
        <v>0</v>
      </c>
      <c r="AA942" s="404">
        <f t="shared" si="318"/>
        <v>0</v>
      </c>
      <c r="AB942" s="404">
        <f t="shared" si="318"/>
        <v>0</v>
      </c>
      <c r="AC942" s="404">
        <f t="shared" si="318"/>
        <v>0</v>
      </c>
      <c r="AD942" s="404">
        <f t="shared" si="318"/>
        <v>0</v>
      </c>
      <c r="AE942" s="404">
        <f t="shared" si="318"/>
        <v>0</v>
      </c>
      <c r="AF942" s="404">
        <f t="shared" si="318"/>
        <v>0</v>
      </c>
      <c r="AG942" s="404">
        <f t="shared" si="318"/>
        <v>0</v>
      </c>
      <c r="AH942" s="404">
        <f t="shared" si="318"/>
        <v>0</v>
      </c>
      <c r="AI942" s="404">
        <f t="shared" si="318"/>
        <v>0</v>
      </c>
      <c r="AJ942" s="404">
        <f t="shared" si="318"/>
        <v>0</v>
      </c>
      <c r="AK942" s="404">
        <f t="shared" si="318"/>
        <v>0</v>
      </c>
      <c r="AL942" s="404">
        <f t="shared" si="318"/>
        <v>0</v>
      </c>
      <c r="AM942" s="403">
        <f t="shared" si="316"/>
        <v>0</v>
      </c>
    </row>
    <row r="943" spans="1:39">
      <c r="B943" s="350" t="s">
        <v>340</v>
      </c>
      <c r="C943" s="371"/>
      <c r="D943" s="335"/>
      <c r="E943" s="305"/>
      <c r="F943" s="305"/>
      <c r="G943" s="305"/>
      <c r="H943" s="305"/>
      <c r="I943" s="305"/>
      <c r="J943" s="305"/>
      <c r="K943" s="305"/>
      <c r="L943" s="305"/>
      <c r="M943" s="305"/>
      <c r="N943" s="305"/>
      <c r="O943" s="317"/>
      <c r="P943" s="305"/>
      <c r="Q943" s="305"/>
      <c r="R943" s="305"/>
      <c r="S943" s="335"/>
      <c r="T943" s="335"/>
      <c r="U943" s="335"/>
      <c r="V943" s="335"/>
      <c r="W943" s="305"/>
      <c r="X943" s="305"/>
      <c r="Y943" s="404">
        <f t="shared" ref="Y943:AL943" si="319">Y583*Y936</f>
        <v>0</v>
      </c>
      <c r="Z943" s="404">
        <f t="shared" si="319"/>
        <v>0</v>
      </c>
      <c r="AA943" s="404">
        <f t="shared" si="319"/>
        <v>0</v>
      </c>
      <c r="AB943" s="404">
        <f t="shared" si="319"/>
        <v>0</v>
      </c>
      <c r="AC943" s="404">
        <f t="shared" si="319"/>
        <v>0</v>
      </c>
      <c r="AD943" s="404">
        <f t="shared" si="319"/>
        <v>0</v>
      </c>
      <c r="AE943" s="404">
        <f t="shared" si="319"/>
        <v>0</v>
      </c>
      <c r="AF943" s="404">
        <f t="shared" si="319"/>
        <v>0</v>
      </c>
      <c r="AG943" s="404">
        <f t="shared" si="319"/>
        <v>0</v>
      </c>
      <c r="AH943" s="404">
        <f t="shared" si="319"/>
        <v>0</v>
      </c>
      <c r="AI943" s="404">
        <f t="shared" si="319"/>
        <v>0</v>
      </c>
      <c r="AJ943" s="404">
        <f t="shared" si="319"/>
        <v>0</v>
      </c>
      <c r="AK943" s="404">
        <f t="shared" si="319"/>
        <v>0</v>
      </c>
      <c r="AL943" s="404">
        <f t="shared" si="319"/>
        <v>0</v>
      </c>
      <c r="AM943" s="403">
        <f t="shared" si="316"/>
        <v>0</v>
      </c>
    </row>
    <row r="944" spans="1:39">
      <c r="B944" s="350" t="s">
        <v>341</v>
      </c>
      <c r="C944" s="371"/>
      <c r="D944" s="335"/>
      <c r="E944" s="305"/>
      <c r="F944" s="305"/>
      <c r="G944" s="305"/>
      <c r="H944" s="305"/>
      <c r="I944" s="305"/>
      <c r="J944" s="305"/>
      <c r="K944" s="305"/>
      <c r="L944" s="305"/>
      <c r="M944" s="305"/>
      <c r="N944" s="305"/>
      <c r="O944" s="317"/>
      <c r="P944" s="305"/>
      <c r="Q944" s="305"/>
      <c r="R944" s="305"/>
      <c r="S944" s="335"/>
      <c r="T944" s="335"/>
      <c r="U944" s="335"/>
      <c r="V944" s="335"/>
      <c r="W944" s="305"/>
      <c r="X944" s="305"/>
      <c r="Y944" s="404">
        <f t="shared" ref="Y944:AL944" si="320">Y766*Y936</f>
        <v>0</v>
      </c>
      <c r="Z944" s="404">
        <f t="shared" si="320"/>
        <v>0</v>
      </c>
      <c r="AA944" s="404">
        <f t="shared" si="320"/>
        <v>0</v>
      </c>
      <c r="AB944" s="404">
        <f t="shared" si="320"/>
        <v>0</v>
      </c>
      <c r="AC944" s="404">
        <f t="shared" si="320"/>
        <v>0</v>
      </c>
      <c r="AD944" s="404">
        <f t="shared" si="320"/>
        <v>0</v>
      </c>
      <c r="AE944" s="404">
        <f t="shared" si="320"/>
        <v>0</v>
      </c>
      <c r="AF944" s="404">
        <f t="shared" si="320"/>
        <v>0</v>
      </c>
      <c r="AG944" s="404">
        <f t="shared" si="320"/>
        <v>0</v>
      </c>
      <c r="AH944" s="404">
        <f t="shared" si="320"/>
        <v>0</v>
      </c>
      <c r="AI944" s="404">
        <f t="shared" si="320"/>
        <v>0</v>
      </c>
      <c r="AJ944" s="404">
        <f t="shared" si="320"/>
        <v>0</v>
      </c>
      <c r="AK944" s="404">
        <f t="shared" si="320"/>
        <v>0</v>
      </c>
      <c r="AL944" s="404">
        <f t="shared" si="320"/>
        <v>0</v>
      </c>
      <c r="AM944" s="403">
        <f t="shared" si="316"/>
        <v>0</v>
      </c>
    </row>
    <row r="945" spans="1:39">
      <c r="B945" s="350" t="s">
        <v>342</v>
      </c>
      <c r="C945" s="371"/>
      <c r="D945" s="335"/>
      <c r="E945" s="305"/>
      <c r="F945" s="305"/>
      <c r="G945" s="305"/>
      <c r="H945" s="305"/>
      <c r="I945" s="305"/>
      <c r="J945" s="305"/>
      <c r="K945" s="305"/>
      <c r="L945" s="305"/>
      <c r="M945" s="305"/>
      <c r="N945" s="305"/>
      <c r="O945" s="317"/>
      <c r="P945" s="305"/>
      <c r="Q945" s="305"/>
      <c r="R945" s="305"/>
      <c r="S945" s="335"/>
      <c r="T945" s="335"/>
      <c r="U945" s="335"/>
      <c r="V945" s="335"/>
      <c r="W945" s="305"/>
      <c r="X945" s="305"/>
      <c r="Y945" s="404">
        <f>Y933*Y936</f>
        <v>0</v>
      </c>
      <c r="Z945" s="404">
        <f t="shared" ref="Z945:AL945" si="321">Z933*Z936</f>
        <v>0</v>
      </c>
      <c r="AA945" s="404">
        <f t="shared" si="321"/>
        <v>0</v>
      </c>
      <c r="AB945" s="404">
        <f t="shared" si="321"/>
        <v>0</v>
      </c>
      <c r="AC945" s="404">
        <f t="shared" si="321"/>
        <v>0</v>
      </c>
      <c r="AD945" s="404">
        <f t="shared" si="321"/>
        <v>0</v>
      </c>
      <c r="AE945" s="404">
        <f t="shared" si="321"/>
        <v>0</v>
      </c>
      <c r="AF945" s="404">
        <f t="shared" si="321"/>
        <v>0</v>
      </c>
      <c r="AG945" s="404">
        <f t="shared" si="321"/>
        <v>0</v>
      </c>
      <c r="AH945" s="404">
        <f t="shared" si="321"/>
        <v>0</v>
      </c>
      <c r="AI945" s="404">
        <f t="shared" si="321"/>
        <v>0</v>
      </c>
      <c r="AJ945" s="404">
        <f t="shared" si="321"/>
        <v>0</v>
      </c>
      <c r="AK945" s="404">
        <f t="shared" si="321"/>
        <v>0</v>
      </c>
      <c r="AL945" s="404">
        <f t="shared" si="321"/>
        <v>0</v>
      </c>
      <c r="AM945" s="403">
        <f t="shared" si="316"/>
        <v>0</v>
      </c>
    </row>
    <row r="946" spans="1:39" ht="15.75">
      <c r="B946" s="375" t="s">
        <v>346</v>
      </c>
      <c r="C946" s="371"/>
      <c r="D946" s="362"/>
      <c r="E946" s="360"/>
      <c r="F946" s="360"/>
      <c r="G946" s="360"/>
      <c r="H946" s="360"/>
      <c r="I946" s="360"/>
      <c r="J946" s="360"/>
      <c r="K946" s="360"/>
      <c r="L946" s="360"/>
      <c r="M946" s="360"/>
      <c r="N946" s="360"/>
      <c r="O946" s="326"/>
      <c r="P946" s="360"/>
      <c r="Q946" s="360"/>
      <c r="R946" s="360"/>
      <c r="S946" s="362"/>
      <c r="T946" s="362"/>
      <c r="U946" s="362"/>
      <c r="V946" s="362"/>
      <c r="W946" s="360"/>
      <c r="X946" s="360"/>
      <c r="Y946" s="372">
        <f>SUM(Y937:Y945)</f>
        <v>0</v>
      </c>
      <c r="Z946" s="372">
        <f t="shared" ref="Z946:AE946" si="322">SUM(Z937:Z945)</f>
        <v>0</v>
      </c>
      <c r="AA946" s="372">
        <f t="shared" si="322"/>
        <v>0</v>
      </c>
      <c r="AB946" s="372">
        <f t="shared" si="322"/>
        <v>0</v>
      </c>
      <c r="AC946" s="372">
        <f t="shared" si="322"/>
        <v>0</v>
      </c>
      <c r="AD946" s="372">
        <f t="shared" si="322"/>
        <v>0</v>
      </c>
      <c r="AE946" s="372">
        <f t="shared" si="322"/>
        <v>0</v>
      </c>
      <c r="AF946" s="372">
        <f>SUM(AF937:AF945)</f>
        <v>0</v>
      </c>
      <c r="AG946" s="372">
        <f t="shared" ref="AG946:AL946" si="323">SUM(AG937:AG945)</f>
        <v>0</v>
      </c>
      <c r="AH946" s="372">
        <f t="shared" si="323"/>
        <v>0</v>
      </c>
      <c r="AI946" s="372">
        <f t="shared" si="323"/>
        <v>0</v>
      </c>
      <c r="AJ946" s="372">
        <f t="shared" si="323"/>
        <v>0</v>
      </c>
      <c r="AK946" s="372">
        <f t="shared" si="323"/>
        <v>0</v>
      </c>
      <c r="AL946" s="372">
        <f t="shared" si="323"/>
        <v>0</v>
      </c>
      <c r="AM946" s="374">
        <f>SUM(AM937:AM945)</f>
        <v>0</v>
      </c>
    </row>
    <row r="947" spans="1:39" ht="15.75">
      <c r="B947" s="375" t="s">
        <v>347</v>
      </c>
      <c r="C947" s="371"/>
      <c r="D947" s="376"/>
      <c r="E947" s="360"/>
      <c r="F947" s="360"/>
      <c r="G947" s="360"/>
      <c r="H947" s="360"/>
      <c r="I947" s="360"/>
      <c r="J947" s="360"/>
      <c r="K947" s="360"/>
      <c r="L947" s="360"/>
      <c r="M947" s="360"/>
      <c r="N947" s="360"/>
      <c r="O947" s="326"/>
      <c r="P947" s="360"/>
      <c r="Q947" s="360"/>
      <c r="R947" s="360"/>
      <c r="S947" s="362"/>
      <c r="T947" s="362"/>
      <c r="U947" s="362"/>
      <c r="V947" s="362"/>
      <c r="W947" s="360"/>
      <c r="X947" s="360"/>
      <c r="Y947" s="373">
        <f>Y934*Y936</f>
        <v>0</v>
      </c>
      <c r="Z947" s="373">
        <f t="shared" ref="Z947:AE947" si="324">Z934*Z936</f>
        <v>0</v>
      </c>
      <c r="AA947" s="373">
        <f t="shared" si="324"/>
        <v>0</v>
      </c>
      <c r="AB947" s="373">
        <f t="shared" si="324"/>
        <v>0</v>
      </c>
      <c r="AC947" s="373">
        <f t="shared" si="324"/>
        <v>0</v>
      </c>
      <c r="AD947" s="373">
        <f t="shared" si="324"/>
        <v>0</v>
      </c>
      <c r="AE947" s="373">
        <f t="shared" si="324"/>
        <v>0</v>
      </c>
      <c r="AF947" s="373">
        <f>AF934*AF936</f>
        <v>0</v>
      </c>
      <c r="AG947" s="373">
        <f t="shared" ref="AG947:AL947" si="325">AG934*AG936</f>
        <v>0</v>
      </c>
      <c r="AH947" s="373">
        <f t="shared" si="325"/>
        <v>0</v>
      </c>
      <c r="AI947" s="373">
        <f t="shared" si="325"/>
        <v>0</v>
      </c>
      <c r="AJ947" s="373">
        <f t="shared" si="325"/>
        <v>0</v>
      </c>
      <c r="AK947" s="373">
        <f t="shared" si="325"/>
        <v>0</v>
      </c>
      <c r="AL947" s="373">
        <f t="shared" si="325"/>
        <v>0</v>
      </c>
      <c r="AM947" s="374">
        <f>SUM(Y947:AL947)</f>
        <v>0</v>
      </c>
    </row>
    <row r="948" spans="1:39" ht="15.75">
      <c r="B948" s="375" t="s">
        <v>348</v>
      </c>
      <c r="C948" s="371"/>
      <c r="D948" s="376"/>
      <c r="E948" s="360"/>
      <c r="F948" s="360"/>
      <c r="G948" s="360"/>
      <c r="H948" s="360"/>
      <c r="I948" s="360"/>
      <c r="J948" s="360"/>
      <c r="K948" s="360"/>
      <c r="L948" s="360"/>
      <c r="M948" s="360"/>
      <c r="N948" s="360"/>
      <c r="O948" s="326"/>
      <c r="P948" s="360"/>
      <c r="Q948" s="360"/>
      <c r="R948" s="360"/>
      <c r="S948" s="376"/>
      <c r="T948" s="376"/>
      <c r="U948" s="376"/>
      <c r="V948" s="376"/>
      <c r="W948" s="360"/>
      <c r="X948" s="360"/>
      <c r="Y948" s="377"/>
      <c r="Z948" s="377"/>
      <c r="AA948" s="377"/>
      <c r="AB948" s="377"/>
      <c r="AC948" s="377"/>
      <c r="AD948" s="377"/>
      <c r="AE948" s="377"/>
      <c r="AF948" s="377"/>
      <c r="AG948" s="377"/>
      <c r="AH948" s="377"/>
      <c r="AI948" s="377"/>
      <c r="AJ948" s="377"/>
      <c r="AK948" s="377"/>
      <c r="AL948" s="377"/>
      <c r="AM948" s="374">
        <f>AM946-AM947</f>
        <v>0</v>
      </c>
    </row>
    <row r="949" spans="1:39">
      <c r="B949" s="350"/>
      <c r="C949" s="376"/>
      <c r="D949" s="376"/>
      <c r="E949" s="360"/>
      <c r="F949" s="360"/>
      <c r="G949" s="360"/>
      <c r="H949" s="360"/>
      <c r="I949" s="360"/>
      <c r="J949" s="360"/>
      <c r="K949" s="360"/>
      <c r="L949" s="360"/>
      <c r="M949" s="360"/>
      <c r="N949" s="360"/>
      <c r="O949" s="326"/>
      <c r="P949" s="360"/>
      <c r="Q949" s="360"/>
      <c r="R949" s="360"/>
      <c r="S949" s="376"/>
      <c r="T949" s="371"/>
      <c r="U949" s="376"/>
      <c r="V949" s="376"/>
      <c r="W949" s="360"/>
      <c r="X949" s="360"/>
      <c r="Y949" s="378"/>
      <c r="Z949" s="378"/>
      <c r="AA949" s="378"/>
      <c r="AB949" s="378"/>
      <c r="AC949" s="378"/>
      <c r="AD949" s="378"/>
      <c r="AE949" s="378"/>
      <c r="AF949" s="378"/>
      <c r="AG949" s="378"/>
      <c r="AH949" s="378"/>
      <c r="AI949" s="378"/>
      <c r="AJ949" s="378"/>
      <c r="AK949" s="378"/>
      <c r="AL949" s="378"/>
      <c r="AM949" s="363"/>
    </row>
    <row r="950" spans="1:39">
      <c r="B950" s="466" t="s">
        <v>343</v>
      </c>
      <c r="C950" s="390"/>
      <c r="D950" s="410"/>
      <c r="E950" s="410"/>
      <c r="F950" s="410"/>
      <c r="G950" s="410"/>
      <c r="H950" s="410"/>
      <c r="I950" s="410"/>
      <c r="J950" s="410"/>
      <c r="K950" s="410"/>
      <c r="L950" s="410"/>
      <c r="M950" s="410"/>
      <c r="N950" s="410"/>
      <c r="O950" s="409"/>
      <c r="P950" s="410"/>
      <c r="Q950" s="410"/>
      <c r="R950" s="410"/>
      <c r="S950" s="390"/>
      <c r="T950" s="411"/>
      <c r="U950" s="411"/>
      <c r="V950" s="410"/>
      <c r="W950" s="410"/>
      <c r="X950" s="411"/>
      <c r="Y950" s="352">
        <f>SUMPRODUCT(E776:E931,Y776:Y931)</f>
        <v>0</v>
      </c>
      <c r="Z950" s="352">
        <f>SUMPRODUCT(E776:E931,Z776:Z931)</f>
        <v>0</v>
      </c>
      <c r="AA950" s="352">
        <f t="shared" ref="AA950:AL950" si="326">IF(AA774="kw",SUMPRODUCT($N$776:$N$931,$P$776:$P$931,AA776:AA931),SUMPRODUCT($E$776:$E$931,AA776:AA931))</f>
        <v>0</v>
      </c>
      <c r="AB950" s="352">
        <f t="shared" si="326"/>
        <v>0</v>
      </c>
      <c r="AC950" s="352">
        <f t="shared" si="326"/>
        <v>0</v>
      </c>
      <c r="AD950" s="352">
        <f t="shared" si="326"/>
        <v>0</v>
      </c>
      <c r="AE950" s="352">
        <f t="shared" si="326"/>
        <v>0</v>
      </c>
      <c r="AF950" s="352">
        <f t="shared" si="326"/>
        <v>0</v>
      </c>
      <c r="AG950" s="352">
        <f t="shared" si="326"/>
        <v>0</v>
      </c>
      <c r="AH950" s="352">
        <f t="shared" si="326"/>
        <v>0</v>
      </c>
      <c r="AI950" s="352">
        <f t="shared" si="326"/>
        <v>0</v>
      </c>
      <c r="AJ950" s="352">
        <f t="shared" si="326"/>
        <v>0</v>
      </c>
      <c r="AK950" s="352">
        <f t="shared" si="326"/>
        <v>0</v>
      </c>
      <c r="AL950" s="352">
        <f t="shared" si="326"/>
        <v>0</v>
      </c>
      <c r="AM950" s="412"/>
    </row>
    <row r="951" spans="1:39" ht="18.75" customHeight="1">
      <c r="B951" s="394" t="s">
        <v>226</v>
      </c>
      <c r="C951" s="413"/>
      <c r="D951" s="414"/>
      <c r="E951" s="414"/>
      <c r="F951" s="414"/>
      <c r="G951" s="414"/>
      <c r="H951" s="414"/>
      <c r="I951" s="414"/>
      <c r="J951" s="414"/>
      <c r="K951" s="414"/>
      <c r="L951" s="414"/>
      <c r="M951" s="414"/>
      <c r="N951" s="414"/>
      <c r="O951" s="414"/>
      <c r="P951" s="414"/>
      <c r="Q951" s="414"/>
      <c r="R951" s="414"/>
      <c r="S951" s="397"/>
      <c r="T951" s="398"/>
      <c r="U951" s="414"/>
      <c r="V951" s="414"/>
      <c r="W951" s="414"/>
      <c r="X951" s="414"/>
      <c r="Y951" s="435"/>
      <c r="Z951" s="435"/>
      <c r="AA951" s="435"/>
      <c r="AB951" s="435"/>
      <c r="AC951" s="435"/>
      <c r="AD951" s="435"/>
      <c r="AE951" s="435"/>
      <c r="AF951" s="435"/>
      <c r="AG951" s="435"/>
      <c r="AH951" s="435"/>
      <c r="AI951" s="435"/>
      <c r="AJ951" s="435"/>
      <c r="AK951" s="435"/>
      <c r="AL951" s="435"/>
      <c r="AM951" s="415"/>
    </row>
    <row r="952" spans="1:39" collapsed="1"/>
    <row r="954" spans="1:39" ht="15.75">
      <c r="B954" s="306" t="s">
        <v>344</v>
      </c>
      <c r="C954" s="307"/>
      <c r="D954" s="626" t="s">
        <v>588</v>
      </c>
      <c r="E954" s="279"/>
      <c r="F954" s="626" t="s">
        <v>599</v>
      </c>
      <c r="G954" s="279"/>
      <c r="H954" s="279"/>
      <c r="I954" s="279"/>
      <c r="J954" s="279"/>
      <c r="K954" s="279"/>
      <c r="L954" s="279"/>
      <c r="M954" s="279"/>
      <c r="N954" s="279"/>
      <c r="O954" s="307"/>
      <c r="P954" s="279"/>
      <c r="Q954" s="279"/>
      <c r="R954" s="279"/>
      <c r="S954" s="279"/>
      <c r="T954" s="279"/>
      <c r="U954" s="279"/>
      <c r="V954" s="279"/>
      <c r="W954" s="279"/>
      <c r="X954" s="279"/>
      <c r="Y954" s="296"/>
      <c r="Z954" s="293"/>
      <c r="AA954" s="293"/>
      <c r="AB954" s="293"/>
      <c r="AC954" s="293"/>
      <c r="AD954" s="293"/>
      <c r="AE954" s="293"/>
      <c r="AF954" s="293"/>
      <c r="AG954" s="293"/>
      <c r="AH954" s="293"/>
      <c r="AI954" s="293"/>
      <c r="AJ954" s="293"/>
      <c r="AK954" s="293"/>
      <c r="AL954" s="293"/>
    </row>
    <row r="955" spans="1:39" ht="39.75" customHeight="1">
      <c r="B955" s="782" t="s">
        <v>213</v>
      </c>
      <c r="C955" s="784" t="s">
        <v>33</v>
      </c>
      <c r="D955" s="310" t="s">
        <v>426</v>
      </c>
      <c r="E955" s="786" t="s">
        <v>211</v>
      </c>
      <c r="F955" s="787"/>
      <c r="G955" s="787"/>
      <c r="H955" s="787"/>
      <c r="I955" s="787"/>
      <c r="J955" s="787"/>
      <c r="K955" s="787"/>
      <c r="L955" s="787"/>
      <c r="M955" s="788"/>
      <c r="N955" s="789" t="s">
        <v>215</v>
      </c>
      <c r="O955" s="310" t="s">
        <v>427</v>
      </c>
      <c r="P955" s="786" t="s">
        <v>214</v>
      </c>
      <c r="Q955" s="787"/>
      <c r="R955" s="787"/>
      <c r="S955" s="787"/>
      <c r="T955" s="787"/>
      <c r="U955" s="787"/>
      <c r="V955" s="787"/>
      <c r="W955" s="787"/>
      <c r="X955" s="788"/>
      <c r="Y955" s="779" t="s">
        <v>246</v>
      </c>
      <c r="Z955" s="780"/>
      <c r="AA955" s="780"/>
      <c r="AB955" s="780"/>
      <c r="AC955" s="780"/>
      <c r="AD955" s="780"/>
      <c r="AE955" s="780"/>
      <c r="AF955" s="780"/>
      <c r="AG955" s="780"/>
      <c r="AH955" s="780"/>
      <c r="AI955" s="780"/>
      <c r="AJ955" s="780"/>
      <c r="AK955" s="780"/>
      <c r="AL955" s="780"/>
      <c r="AM955" s="781"/>
    </row>
    <row r="956" spans="1:39" ht="65.25" customHeight="1">
      <c r="B956" s="783"/>
      <c r="C956" s="785"/>
      <c r="D956" s="311">
        <v>2020</v>
      </c>
      <c r="E956" s="311">
        <v>2021</v>
      </c>
      <c r="F956" s="311">
        <v>2022</v>
      </c>
      <c r="G956" s="311">
        <v>2023</v>
      </c>
      <c r="H956" s="311">
        <v>2024</v>
      </c>
      <c r="I956" s="311">
        <v>2025</v>
      </c>
      <c r="J956" s="311">
        <v>2026</v>
      </c>
      <c r="K956" s="311">
        <v>2027</v>
      </c>
      <c r="L956" s="311">
        <v>2028</v>
      </c>
      <c r="M956" s="311">
        <v>2029</v>
      </c>
      <c r="N956" s="790"/>
      <c r="O956" s="311">
        <v>2020</v>
      </c>
      <c r="P956" s="311">
        <v>2021</v>
      </c>
      <c r="Q956" s="311">
        <v>2022</v>
      </c>
      <c r="R956" s="311">
        <v>2023</v>
      </c>
      <c r="S956" s="311">
        <v>2024</v>
      </c>
      <c r="T956" s="311">
        <v>2025</v>
      </c>
      <c r="U956" s="311">
        <v>2026</v>
      </c>
      <c r="V956" s="311">
        <v>2027</v>
      </c>
      <c r="W956" s="311">
        <v>2028</v>
      </c>
      <c r="X956" s="311">
        <v>2029</v>
      </c>
      <c r="Y956" s="311" t="str">
        <f>'1.  LRAMVA Summary'!D51</f>
        <v>Residential</v>
      </c>
      <c r="Z956" s="311" t="str">
        <f>'1.  LRAMVA Summary'!E51</f>
        <v>GS&lt;50 kW</v>
      </c>
      <c r="AA956" s="311" t="str">
        <f>'1.  LRAMVA Summary'!F51</f>
        <v>General Service 50 to 499 kW</v>
      </c>
      <c r="AB956" s="311" t="str">
        <f>'1.  LRAMVA Summary'!G51</f>
        <v>General Service 500 to 4,999 kW</v>
      </c>
      <c r="AC956" s="311" t="str">
        <f>'1.  LRAMVA Summary'!H51</f>
        <v>Large Use</v>
      </c>
      <c r="AD956" s="311" t="str">
        <f>'1.  LRAMVA Summary'!I51</f>
        <v>Street Lighting</v>
      </c>
      <c r="AE956" s="311" t="str">
        <f>'1.  LRAMVA Summary'!J51</f>
        <v>Unmetered Scattered Load</v>
      </c>
      <c r="AF956" s="311" t="str">
        <f>'1.  LRAMVA Summary'!K51</f>
        <v/>
      </c>
      <c r="AG956" s="311" t="str">
        <f>'1.  LRAMVA Summary'!L51</f>
        <v/>
      </c>
      <c r="AH956" s="311" t="str">
        <f>'1.  LRAMVA Summary'!M51</f>
        <v/>
      </c>
      <c r="AI956" s="311" t="str">
        <f>'1.  LRAMVA Summary'!N51</f>
        <v/>
      </c>
      <c r="AJ956" s="311" t="str">
        <f>'1.  LRAMVA Summary'!O51</f>
        <v/>
      </c>
      <c r="AK956" s="311" t="str">
        <f>'1.  LRAMVA Summary'!P51</f>
        <v/>
      </c>
      <c r="AL956" s="311" t="str">
        <f>'1.  LRAMVA Summary'!Q51</f>
        <v/>
      </c>
      <c r="AM956" s="313" t="str">
        <f>'1.  LRAMVA Summary'!R51</f>
        <v>Total</v>
      </c>
    </row>
    <row r="957" spans="1:39" ht="15" customHeight="1">
      <c r="A957" s="567"/>
      <c r="B957" s="553" t="s">
        <v>517</v>
      </c>
      <c r="C957" s="315"/>
      <c r="D957" s="315"/>
      <c r="E957" s="315"/>
      <c r="F957" s="315"/>
      <c r="G957" s="315"/>
      <c r="H957" s="315"/>
      <c r="I957" s="315"/>
      <c r="J957" s="315"/>
      <c r="K957" s="315"/>
      <c r="L957" s="315"/>
      <c r="M957" s="315"/>
      <c r="N957" s="316"/>
      <c r="O957" s="315"/>
      <c r="P957" s="315"/>
      <c r="Q957" s="315"/>
      <c r="R957" s="315"/>
      <c r="S957" s="315"/>
      <c r="T957" s="315"/>
      <c r="U957" s="315"/>
      <c r="V957" s="315"/>
      <c r="W957" s="315"/>
      <c r="X957" s="315"/>
      <c r="Y957" s="317" t="str">
        <f>'1.  LRAMVA Summary'!D52</f>
        <v>kWh</v>
      </c>
      <c r="Z957" s="317" t="str">
        <f>'1.  LRAMVA Summary'!E52</f>
        <v>kWh</v>
      </c>
      <c r="AA957" s="317" t="str">
        <f>'1.  LRAMVA Summary'!F52</f>
        <v>kW</v>
      </c>
      <c r="AB957" s="317" t="str">
        <f>'1.  LRAMVA Summary'!G52</f>
        <v>kW</v>
      </c>
      <c r="AC957" s="317" t="str">
        <f>'1.  LRAMVA Summary'!H52</f>
        <v>kW</v>
      </c>
      <c r="AD957" s="317" t="str">
        <f>'1.  LRAMVA Summary'!I52</f>
        <v>kW</v>
      </c>
      <c r="AE957" s="317" t="str">
        <f>'1.  LRAMVA Summary'!J52</f>
        <v>kWh</v>
      </c>
      <c r="AF957" s="317" t="str">
        <f>'1.  LRAMVA Summary'!K52</f>
        <v/>
      </c>
      <c r="AG957" s="317" t="str">
        <f>'1.  LRAMVA Summary'!L52</f>
        <v/>
      </c>
      <c r="AH957" s="317" t="str">
        <f>'1.  LRAMVA Summary'!M52</f>
        <v/>
      </c>
      <c r="AI957" s="317" t="str">
        <f>'1.  LRAMVA Summary'!N52</f>
        <v/>
      </c>
      <c r="AJ957" s="317" t="str">
        <f>'1.  LRAMVA Summary'!O52</f>
        <v/>
      </c>
      <c r="AK957" s="317" t="str">
        <f>'1.  LRAMVA Summary'!P52</f>
        <v/>
      </c>
      <c r="AL957" s="317" t="str">
        <f>'1.  LRAMVA Summary'!Q52</f>
        <v/>
      </c>
      <c r="AM957" s="318"/>
    </row>
    <row r="958" spans="1:39" ht="15" customHeight="1" outlineLevel="1">
      <c r="A958" s="567"/>
      <c r="B958" s="539" t="s">
        <v>510</v>
      </c>
      <c r="C958" s="315"/>
      <c r="D958" s="315"/>
      <c r="E958" s="315"/>
      <c r="F958" s="315"/>
      <c r="G958" s="315"/>
      <c r="H958" s="315"/>
      <c r="I958" s="315"/>
      <c r="J958" s="315"/>
      <c r="K958" s="315"/>
      <c r="L958" s="315"/>
      <c r="M958" s="315"/>
      <c r="N958" s="316"/>
      <c r="O958" s="315"/>
      <c r="P958" s="315"/>
      <c r="Q958" s="315"/>
      <c r="R958" s="315"/>
      <c r="S958" s="315"/>
      <c r="T958" s="315"/>
      <c r="U958" s="315"/>
      <c r="V958" s="315"/>
      <c r="W958" s="315"/>
      <c r="X958" s="315"/>
      <c r="Y958" s="317"/>
      <c r="Z958" s="317"/>
      <c r="AA958" s="317"/>
      <c r="AB958" s="317"/>
      <c r="AC958" s="317"/>
      <c r="AD958" s="317"/>
      <c r="AE958" s="317"/>
      <c r="AF958" s="317"/>
      <c r="AG958" s="317"/>
      <c r="AH958" s="317"/>
      <c r="AI958" s="317"/>
      <c r="AJ958" s="317"/>
      <c r="AK958" s="317"/>
      <c r="AL958" s="317"/>
      <c r="AM958" s="318"/>
    </row>
    <row r="959" spans="1:39" ht="15" customHeight="1" outlineLevel="1">
      <c r="A959" s="567">
        <v>1</v>
      </c>
      <c r="B959" s="454" t="s">
        <v>95</v>
      </c>
      <c r="C959" s="317" t="s">
        <v>25</v>
      </c>
      <c r="D959" s="321"/>
      <c r="E959" s="321"/>
      <c r="F959" s="321"/>
      <c r="G959" s="321"/>
      <c r="H959" s="321"/>
      <c r="I959" s="321"/>
      <c r="J959" s="321"/>
      <c r="K959" s="321"/>
      <c r="L959" s="321"/>
      <c r="M959" s="321"/>
      <c r="N959" s="317"/>
      <c r="O959" s="321"/>
      <c r="P959" s="321"/>
      <c r="Q959" s="321"/>
      <c r="R959" s="321"/>
      <c r="S959" s="321"/>
      <c r="T959" s="321"/>
      <c r="U959" s="321"/>
      <c r="V959" s="321"/>
      <c r="W959" s="321"/>
      <c r="X959" s="321"/>
      <c r="Y959" s="441"/>
      <c r="Z959" s="441"/>
      <c r="AA959" s="441"/>
      <c r="AB959" s="441"/>
      <c r="AC959" s="441"/>
      <c r="AD959" s="441"/>
      <c r="AE959" s="441"/>
      <c r="AF959" s="436"/>
      <c r="AG959" s="436"/>
      <c r="AH959" s="436"/>
      <c r="AI959" s="436"/>
      <c r="AJ959" s="436"/>
      <c r="AK959" s="436"/>
      <c r="AL959" s="436"/>
      <c r="AM959" s="322">
        <f>SUM(Y959:AL959)</f>
        <v>0</v>
      </c>
    </row>
    <row r="960" spans="1:39" ht="15" customHeight="1" outlineLevel="1">
      <c r="A960" s="567"/>
      <c r="B960" s="320" t="s">
        <v>349</v>
      </c>
      <c r="C960" s="317" t="s">
        <v>164</v>
      </c>
      <c r="D960" s="321"/>
      <c r="E960" s="321"/>
      <c r="F960" s="321"/>
      <c r="G960" s="321"/>
      <c r="H960" s="321"/>
      <c r="I960" s="321"/>
      <c r="J960" s="321"/>
      <c r="K960" s="321"/>
      <c r="L960" s="321"/>
      <c r="M960" s="321"/>
      <c r="N960" s="494"/>
      <c r="O960" s="321"/>
      <c r="P960" s="321"/>
      <c r="Q960" s="321"/>
      <c r="R960" s="321"/>
      <c r="S960" s="321"/>
      <c r="T960" s="321"/>
      <c r="U960" s="321"/>
      <c r="V960" s="321"/>
      <c r="W960" s="321"/>
      <c r="X960" s="321"/>
      <c r="Y960" s="437">
        <f t="shared" ref="Y960:AL960" si="327">Y959</f>
        <v>0</v>
      </c>
      <c r="Z960" s="437">
        <f t="shared" si="327"/>
        <v>0</v>
      </c>
      <c r="AA960" s="437">
        <f t="shared" si="327"/>
        <v>0</v>
      </c>
      <c r="AB960" s="437">
        <f t="shared" si="327"/>
        <v>0</v>
      </c>
      <c r="AC960" s="437">
        <f t="shared" si="327"/>
        <v>0</v>
      </c>
      <c r="AD960" s="437">
        <f t="shared" si="327"/>
        <v>0</v>
      </c>
      <c r="AE960" s="437">
        <f t="shared" si="327"/>
        <v>0</v>
      </c>
      <c r="AF960" s="437">
        <f t="shared" si="327"/>
        <v>0</v>
      </c>
      <c r="AG960" s="437">
        <f t="shared" si="327"/>
        <v>0</v>
      </c>
      <c r="AH960" s="437">
        <f t="shared" si="327"/>
        <v>0</v>
      </c>
      <c r="AI960" s="437">
        <f t="shared" si="327"/>
        <v>0</v>
      </c>
      <c r="AJ960" s="437">
        <f t="shared" si="327"/>
        <v>0</v>
      </c>
      <c r="AK960" s="437">
        <f t="shared" si="327"/>
        <v>0</v>
      </c>
      <c r="AL960" s="437">
        <f t="shared" si="327"/>
        <v>0</v>
      </c>
      <c r="AM960" s="323"/>
    </row>
    <row r="961" spans="1:39" ht="15" customHeight="1" outlineLevel="1">
      <c r="A961" s="567"/>
      <c r="B961" s="324"/>
      <c r="C961" s="325"/>
      <c r="D961" s="325"/>
      <c r="E961" s="325"/>
      <c r="F961" s="325"/>
      <c r="G961" s="325"/>
      <c r="H961" s="325"/>
      <c r="I961" s="325"/>
      <c r="J961" s="325"/>
      <c r="K961" s="325"/>
      <c r="L961" s="325"/>
      <c r="M961" s="325"/>
      <c r="N961" s="326"/>
      <c r="O961" s="325"/>
      <c r="P961" s="325"/>
      <c r="Q961" s="325"/>
      <c r="R961" s="325"/>
      <c r="S961" s="325"/>
      <c r="T961" s="325"/>
      <c r="U961" s="325"/>
      <c r="V961" s="325"/>
      <c r="W961" s="325"/>
      <c r="X961" s="325"/>
      <c r="Y961" s="438"/>
      <c r="Z961" s="439"/>
      <c r="AA961" s="439"/>
      <c r="AB961" s="439"/>
      <c r="AC961" s="439"/>
      <c r="AD961" s="439"/>
      <c r="AE961" s="439"/>
      <c r="AF961" s="439"/>
      <c r="AG961" s="439"/>
      <c r="AH961" s="439"/>
      <c r="AI961" s="439"/>
      <c r="AJ961" s="439"/>
      <c r="AK961" s="439"/>
      <c r="AL961" s="439"/>
      <c r="AM961" s="328"/>
    </row>
    <row r="962" spans="1:39" ht="15" customHeight="1" outlineLevel="1">
      <c r="A962" s="567">
        <v>2</v>
      </c>
      <c r="B962" s="454" t="s">
        <v>96</v>
      </c>
      <c r="C962" s="317" t="s">
        <v>25</v>
      </c>
      <c r="D962" s="321"/>
      <c r="E962" s="321"/>
      <c r="F962" s="321"/>
      <c r="G962" s="321"/>
      <c r="H962" s="321"/>
      <c r="I962" s="321"/>
      <c r="J962" s="321"/>
      <c r="K962" s="321"/>
      <c r="L962" s="321"/>
      <c r="M962" s="321"/>
      <c r="N962" s="317"/>
      <c r="O962" s="321"/>
      <c r="P962" s="321"/>
      <c r="Q962" s="321"/>
      <c r="R962" s="321"/>
      <c r="S962" s="321"/>
      <c r="T962" s="321"/>
      <c r="U962" s="321"/>
      <c r="V962" s="321"/>
      <c r="W962" s="321"/>
      <c r="X962" s="321"/>
      <c r="Y962" s="441"/>
      <c r="Z962" s="441"/>
      <c r="AA962" s="441"/>
      <c r="AB962" s="441"/>
      <c r="AC962" s="441"/>
      <c r="AD962" s="441"/>
      <c r="AE962" s="441"/>
      <c r="AF962" s="436"/>
      <c r="AG962" s="436"/>
      <c r="AH962" s="436"/>
      <c r="AI962" s="436"/>
      <c r="AJ962" s="436"/>
      <c r="AK962" s="436"/>
      <c r="AL962" s="436"/>
      <c r="AM962" s="322">
        <f>SUM(Y962:AL962)</f>
        <v>0</v>
      </c>
    </row>
    <row r="963" spans="1:39" ht="15" customHeight="1" outlineLevel="1">
      <c r="A963" s="567"/>
      <c r="B963" s="320" t="s">
        <v>349</v>
      </c>
      <c r="C963" s="317" t="s">
        <v>164</v>
      </c>
      <c r="D963" s="321"/>
      <c r="E963" s="321"/>
      <c r="F963" s="321"/>
      <c r="G963" s="321"/>
      <c r="H963" s="321"/>
      <c r="I963" s="321"/>
      <c r="J963" s="321"/>
      <c r="K963" s="321"/>
      <c r="L963" s="321"/>
      <c r="M963" s="321"/>
      <c r="N963" s="494"/>
      <c r="O963" s="321"/>
      <c r="P963" s="321"/>
      <c r="Q963" s="321"/>
      <c r="R963" s="321"/>
      <c r="S963" s="321"/>
      <c r="T963" s="321"/>
      <c r="U963" s="321"/>
      <c r="V963" s="321"/>
      <c r="W963" s="321"/>
      <c r="X963" s="321"/>
      <c r="Y963" s="437">
        <f t="shared" ref="Y963:AL963" si="328">Y962</f>
        <v>0</v>
      </c>
      <c r="Z963" s="437">
        <f t="shared" si="328"/>
        <v>0</v>
      </c>
      <c r="AA963" s="437">
        <f t="shared" si="328"/>
        <v>0</v>
      </c>
      <c r="AB963" s="437">
        <f t="shared" si="328"/>
        <v>0</v>
      </c>
      <c r="AC963" s="437">
        <f t="shared" si="328"/>
        <v>0</v>
      </c>
      <c r="AD963" s="437">
        <f t="shared" si="328"/>
        <v>0</v>
      </c>
      <c r="AE963" s="437">
        <f t="shared" si="328"/>
        <v>0</v>
      </c>
      <c r="AF963" s="437">
        <f t="shared" si="328"/>
        <v>0</v>
      </c>
      <c r="AG963" s="437">
        <f t="shared" si="328"/>
        <v>0</v>
      </c>
      <c r="AH963" s="437">
        <f t="shared" si="328"/>
        <v>0</v>
      </c>
      <c r="AI963" s="437">
        <f t="shared" si="328"/>
        <v>0</v>
      </c>
      <c r="AJ963" s="437">
        <f t="shared" si="328"/>
        <v>0</v>
      </c>
      <c r="AK963" s="437">
        <f t="shared" si="328"/>
        <v>0</v>
      </c>
      <c r="AL963" s="437">
        <f t="shared" si="328"/>
        <v>0</v>
      </c>
      <c r="AM963" s="323"/>
    </row>
    <row r="964" spans="1:39" ht="15" customHeight="1" outlineLevel="1">
      <c r="A964" s="567"/>
      <c r="B964" s="324"/>
      <c r="C964" s="325"/>
      <c r="D964" s="330"/>
      <c r="E964" s="330"/>
      <c r="F964" s="330"/>
      <c r="G964" s="330"/>
      <c r="H964" s="330"/>
      <c r="I964" s="330"/>
      <c r="J964" s="330"/>
      <c r="K964" s="330"/>
      <c r="L964" s="330"/>
      <c r="M964" s="330"/>
      <c r="N964" s="326"/>
      <c r="O964" s="330"/>
      <c r="P964" s="330"/>
      <c r="Q964" s="330"/>
      <c r="R964" s="330"/>
      <c r="S964" s="330"/>
      <c r="T964" s="330"/>
      <c r="U964" s="330"/>
      <c r="V964" s="330"/>
      <c r="W964" s="330"/>
      <c r="X964" s="330"/>
      <c r="Y964" s="438"/>
      <c r="Z964" s="439"/>
      <c r="AA964" s="439"/>
      <c r="AB964" s="439"/>
      <c r="AC964" s="439"/>
      <c r="AD964" s="439"/>
      <c r="AE964" s="439"/>
      <c r="AF964" s="439"/>
      <c r="AG964" s="439"/>
      <c r="AH964" s="439"/>
      <c r="AI964" s="439"/>
      <c r="AJ964" s="439"/>
      <c r="AK964" s="439"/>
      <c r="AL964" s="439"/>
      <c r="AM964" s="328"/>
    </row>
    <row r="965" spans="1:39" ht="15" customHeight="1" outlineLevel="1">
      <c r="A965" s="567">
        <v>3</v>
      </c>
      <c r="B965" s="454" t="s">
        <v>97</v>
      </c>
      <c r="C965" s="317" t="s">
        <v>25</v>
      </c>
      <c r="D965" s="321"/>
      <c r="E965" s="321"/>
      <c r="F965" s="321"/>
      <c r="G965" s="321"/>
      <c r="H965" s="321"/>
      <c r="I965" s="321"/>
      <c r="J965" s="321"/>
      <c r="K965" s="321"/>
      <c r="L965" s="321"/>
      <c r="M965" s="321"/>
      <c r="N965" s="317"/>
      <c r="O965" s="321"/>
      <c r="P965" s="321"/>
      <c r="Q965" s="321"/>
      <c r="R965" s="321"/>
      <c r="S965" s="321"/>
      <c r="T965" s="321"/>
      <c r="U965" s="321"/>
      <c r="V965" s="321"/>
      <c r="W965" s="321"/>
      <c r="X965" s="321"/>
      <c r="Y965" s="441"/>
      <c r="Z965" s="441"/>
      <c r="AA965" s="441"/>
      <c r="AB965" s="441"/>
      <c r="AC965" s="441"/>
      <c r="AD965" s="441"/>
      <c r="AE965" s="441"/>
      <c r="AF965" s="436"/>
      <c r="AG965" s="436"/>
      <c r="AH965" s="436"/>
      <c r="AI965" s="436"/>
      <c r="AJ965" s="436"/>
      <c r="AK965" s="436"/>
      <c r="AL965" s="436"/>
      <c r="AM965" s="322">
        <f>SUM(Y965:AL965)</f>
        <v>0</v>
      </c>
    </row>
    <row r="966" spans="1:39" ht="15" customHeight="1" outlineLevel="1">
      <c r="A966" s="567"/>
      <c r="B966" s="320" t="s">
        <v>349</v>
      </c>
      <c r="C966" s="317" t="s">
        <v>164</v>
      </c>
      <c r="D966" s="321"/>
      <c r="E966" s="321"/>
      <c r="F966" s="321"/>
      <c r="G966" s="321"/>
      <c r="H966" s="321"/>
      <c r="I966" s="321"/>
      <c r="J966" s="321"/>
      <c r="K966" s="321"/>
      <c r="L966" s="321"/>
      <c r="M966" s="321"/>
      <c r="N966" s="494"/>
      <c r="O966" s="321"/>
      <c r="P966" s="321"/>
      <c r="Q966" s="321"/>
      <c r="R966" s="321"/>
      <c r="S966" s="321"/>
      <c r="T966" s="321"/>
      <c r="U966" s="321"/>
      <c r="V966" s="321"/>
      <c r="W966" s="321"/>
      <c r="X966" s="321"/>
      <c r="Y966" s="437">
        <f t="shared" ref="Y966:AL966" si="329">Y965</f>
        <v>0</v>
      </c>
      <c r="Z966" s="437">
        <f t="shared" si="329"/>
        <v>0</v>
      </c>
      <c r="AA966" s="437">
        <f t="shared" si="329"/>
        <v>0</v>
      </c>
      <c r="AB966" s="437">
        <f t="shared" si="329"/>
        <v>0</v>
      </c>
      <c r="AC966" s="437">
        <f t="shared" si="329"/>
        <v>0</v>
      </c>
      <c r="AD966" s="437">
        <f t="shared" si="329"/>
        <v>0</v>
      </c>
      <c r="AE966" s="437">
        <f t="shared" si="329"/>
        <v>0</v>
      </c>
      <c r="AF966" s="437">
        <f t="shared" si="329"/>
        <v>0</v>
      </c>
      <c r="AG966" s="437">
        <f t="shared" si="329"/>
        <v>0</v>
      </c>
      <c r="AH966" s="437">
        <f t="shared" si="329"/>
        <v>0</v>
      </c>
      <c r="AI966" s="437">
        <f t="shared" si="329"/>
        <v>0</v>
      </c>
      <c r="AJ966" s="437">
        <f t="shared" si="329"/>
        <v>0</v>
      </c>
      <c r="AK966" s="437">
        <f t="shared" si="329"/>
        <v>0</v>
      </c>
      <c r="AL966" s="437">
        <f t="shared" si="329"/>
        <v>0</v>
      </c>
      <c r="AM966" s="323"/>
    </row>
    <row r="967" spans="1:39" ht="15" customHeight="1" outlineLevel="1">
      <c r="A967" s="567"/>
      <c r="B967" s="320"/>
      <c r="C967" s="331"/>
      <c r="D967" s="317"/>
      <c r="E967" s="317"/>
      <c r="F967" s="317"/>
      <c r="G967" s="317"/>
      <c r="H967" s="317"/>
      <c r="I967" s="317"/>
      <c r="J967" s="317"/>
      <c r="K967" s="317"/>
      <c r="L967" s="317"/>
      <c r="M967" s="317"/>
      <c r="N967" s="317"/>
      <c r="O967" s="317"/>
      <c r="P967" s="317"/>
      <c r="Q967" s="317"/>
      <c r="R967" s="317"/>
      <c r="S967" s="317"/>
      <c r="T967" s="317"/>
      <c r="U967" s="317"/>
      <c r="V967" s="317"/>
      <c r="W967" s="317"/>
      <c r="X967" s="317"/>
      <c r="Y967" s="438"/>
      <c r="Z967" s="438"/>
      <c r="AA967" s="438"/>
      <c r="AB967" s="438"/>
      <c r="AC967" s="438"/>
      <c r="AD967" s="438"/>
      <c r="AE967" s="438"/>
      <c r="AF967" s="438"/>
      <c r="AG967" s="438"/>
      <c r="AH967" s="438"/>
      <c r="AI967" s="438"/>
      <c r="AJ967" s="438"/>
      <c r="AK967" s="438"/>
      <c r="AL967" s="438"/>
      <c r="AM967" s="332"/>
    </row>
    <row r="968" spans="1:39" ht="15" customHeight="1" outlineLevel="1">
      <c r="A968" s="567">
        <v>4</v>
      </c>
      <c r="B968" s="454" t="s">
        <v>98</v>
      </c>
      <c r="C968" s="317" t="s">
        <v>25</v>
      </c>
      <c r="D968" s="321"/>
      <c r="E968" s="321"/>
      <c r="F968" s="321"/>
      <c r="G968" s="321"/>
      <c r="H968" s="321"/>
      <c r="I968" s="321"/>
      <c r="J968" s="321"/>
      <c r="K968" s="321"/>
      <c r="L968" s="321"/>
      <c r="M968" s="321"/>
      <c r="N968" s="317"/>
      <c r="O968" s="321"/>
      <c r="P968" s="321"/>
      <c r="Q968" s="321"/>
      <c r="R968" s="321"/>
      <c r="S968" s="321"/>
      <c r="T968" s="321"/>
      <c r="U968" s="321"/>
      <c r="V968" s="321"/>
      <c r="W968" s="321"/>
      <c r="X968" s="321"/>
      <c r="Y968" s="441"/>
      <c r="Z968" s="441"/>
      <c r="AA968" s="441"/>
      <c r="AB968" s="441"/>
      <c r="AC968" s="441"/>
      <c r="AD968" s="441"/>
      <c r="AE968" s="441"/>
      <c r="AF968" s="436"/>
      <c r="AG968" s="436"/>
      <c r="AH968" s="436"/>
      <c r="AI968" s="436"/>
      <c r="AJ968" s="436"/>
      <c r="AK968" s="436"/>
      <c r="AL968" s="436"/>
      <c r="AM968" s="322">
        <f>SUM(Y968:AL968)</f>
        <v>0</v>
      </c>
    </row>
    <row r="969" spans="1:39" ht="15" customHeight="1" outlineLevel="1">
      <c r="A969" s="567"/>
      <c r="B969" s="320" t="s">
        <v>349</v>
      </c>
      <c r="C969" s="317" t="s">
        <v>164</v>
      </c>
      <c r="D969" s="321"/>
      <c r="E969" s="321"/>
      <c r="F969" s="321"/>
      <c r="G969" s="321"/>
      <c r="H969" s="321"/>
      <c r="I969" s="321"/>
      <c r="J969" s="321"/>
      <c r="K969" s="321"/>
      <c r="L969" s="321"/>
      <c r="M969" s="321"/>
      <c r="N969" s="494"/>
      <c r="O969" s="321"/>
      <c r="P969" s="321"/>
      <c r="Q969" s="321"/>
      <c r="R969" s="321"/>
      <c r="S969" s="321"/>
      <c r="T969" s="321"/>
      <c r="U969" s="321"/>
      <c r="V969" s="321"/>
      <c r="W969" s="321"/>
      <c r="X969" s="321"/>
      <c r="Y969" s="437">
        <f t="shared" ref="Y969:AL969" si="330">Y968</f>
        <v>0</v>
      </c>
      <c r="Z969" s="437">
        <f t="shared" si="330"/>
        <v>0</v>
      </c>
      <c r="AA969" s="437">
        <f t="shared" si="330"/>
        <v>0</v>
      </c>
      <c r="AB969" s="437">
        <f t="shared" si="330"/>
        <v>0</v>
      </c>
      <c r="AC969" s="437">
        <f t="shared" si="330"/>
        <v>0</v>
      </c>
      <c r="AD969" s="437">
        <f t="shared" si="330"/>
        <v>0</v>
      </c>
      <c r="AE969" s="437">
        <f t="shared" si="330"/>
        <v>0</v>
      </c>
      <c r="AF969" s="437">
        <f t="shared" si="330"/>
        <v>0</v>
      </c>
      <c r="AG969" s="437">
        <f t="shared" si="330"/>
        <v>0</v>
      </c>
      <c r="AH969" s="437">
        <f t="shared" si="330"/>
        <v>0</v>
      </c>
      <c r="AI969" s="437">
        <f t="shared" si="330"/>
        <v>0</v>
      </c>
      <c r="AJ969" s="437">
        <f t="shared" si="330"/>
        <v>0</v>
      </c>
      <c r="AK969" s="437">
        <f t="shared" si="330"/>
        <v>0</v>
      </c>
      <c r="AL969" s="437">
        <f t="shared" si="330"/>
        <v>0</v>
      </c>
      <c r="AM969" s="323"/>
    </row>
    <row r="970" spans="1:39" ht="15" customHeight="1" outlineLevel="1">
      <c r="A970" s="567"/>
      <c r="B970" s="320"/>
      <c r="C970" s="331"/>
      <c r="D970" s="330"/>
      <c r="E970" s="330"/>
      <c r="F970" s="330"/>
      <c r="G970" s="330"/>
      <c r="H970" s="330"/>
      <c r="I970" s="330"/>
      <c r="J970" s="330"/>
      <c r="K970" s="330"/>
      <c r="L970" s="330"/>
      <c r="M970" s="330"/>
      <c r="N970" s="317"/>
      <c r="O970" s="330"/>
      <c r="P970" s="330"/>
      <c r="Q970" s="330"/>
      <c r="R970" s="330"/>
      <c r="S970" s="330"/>
      <c r="T970" s="330"/>
      <c r="U970" s="330"/>
      <c r="V970" s="330"/>
      <c r="W970" s="330"/>
      <c r="X970" s="330"/>
      <c r="Y970" s="438"/>
      <c r="Z970" s="438"/>
      <c r="AA970" s="438"/>
      <c r="AB970" s="438"/>
      <c r="AC970" s="438"/>
      <c r="AD970" s="438"/>
      <c r="AE970" s="438"/>
      <c r="AF970" s="438"/>
      <c r="AG970" s="438"/>
      <c r="AH970" s="438"/>
      <c r="AI970" s="438"/>
      <c r="AJ970" s="438"/>
      <c r="AK970" s="438"/>
      <c r="AL970" s="438"/>
      <c r="AM970" s="332"/>
    </row>
    <row r="971" spans="1:39" ht="15" customHeight="1" outlineLevel="1">
      <c r="A971" s="567">
        <v>5</v>
      </c>
      <c r="B971" s="454" t="s">
        <v>99</v>
      </c>
      <c r="C971" s="317" t="s">
        <v>25</v>
      </c>
      <c r="D971" s="321"/>
      <c r="E971" s="321"/>
      <c r="F971" s="321"/>
      <c r="G971" s="321"/>
      <c r="H971" s="321"/>
      <c r="I971" s="321"/>
      <c r="J971" s="321"/>
      <c r="K971" s="321"/>
      <c r="L971" s="321"/>
      <c r="M971" s="321"/>
      <c r="N971" s="317"/>
      <c r="O971" s="321"/>
      <c r="P971" s="321"/>
      <c r="Q971" s="321"/>
      <c r="R971" s="321"/>
      <c r="S971" s="321"/>
      <c r="T971" s="321"/>
      <c r="U971" s="321"/>
      <c r="V971" s="321"/>
      <c r="W971" s="321"/>
      <c r="X971" s="321"/>
      <c r="Y971" s="441"/>
      <c r="Z971" s="441"/>
      <c r="AA971" s="441"/>
      <c r="AB971" s="441"/>
      <c r="AC971" s="441"/>
      <c r="AD971" s="441"/>
      <c r="AE971" s="441"/>
      <c r="AF971" s="436"/>
      <c r="AG971" s="436"/>
      <c r="AH971" s="436"/>
      <c r="AI971" s="436"/>
      <c r="AJ971" s="436"/>
      <c r="AK971" s="436"/>
      <c r="AL971" s="436"/>
      <c r="AM971" s="322">
        <f>SUM(Y971:AL971)</f>
        <v>0</v>
      </c>
    </row>
    <row r="972" spans="1:39" ht="15" customHeight="1" outlineLevel="1">
      <c r="A972" s="567"/>
      <c r="B972" s="320" t="s">
        <v>349</v>
      </c>
      <c r="C972" s="317" t="s">
        <v>164</v>
      </c>
      <c r="D972" s="321"/>
      <c r="E972" s="321"/>
      <c r="F972" s="321"/>
      <c r="G972" s="321"/>
      <c r="H972" s="321"/>
      <c r="I972" s="321"/>
      <c r="J972" s="321"/>
      <c r="K972" s="321"/>
      <c r="L972" s="321"/>
      <c r="M972" s="321"/>
      <c r="N972" s="494"/>
      <c r="O972" s="321"/>
      <c r="P972" s="321"/>
      <c r="Q972" s="321"/>
      <c r="R972" s="321"/>
      <c r="S972" s="321"/>
      <c r="T972" s="321"/>
      <c r="U972" s="321"/>
      <c r="V972" s="321"/>
      <c r="W972" s="321"/>
      <c r="X972" s="321"/>
      <c r="Y972" s="437">
        <f t="shared" ref="Y972:AL972" si="331">Y971</f>
        <v>0</v>
      </c>
      <c r="Z972" s="437">
        <f t="shared" si="331"/>
        <v>0</v>
      </c>
      <c r="AA972" s="437">
        <f t="shared" si="331"/>
        <v>0</v>
      </c>
      <c r="AB972" s="437">
        <f t="shared" si="331"/>
        <v>0</v>
      </c>
      <c r="AC972" s="437">
        <f t="shared" si="331"/>
        <v>0</v>
      </c>
      <c r="AD972" s="437">
        <f t="shared" si="331"/>
        <v>0</v>
      </c>
      <c r="AE972" s="437">
        <f t="shared" si="331"/>
        <v>0</v>
      </c>
      <c r="AF972" s="437">
        <f t="shared" si="331"/>
        <v>0</v>
      </c>
      <c r="AG972" s="437">
        <f t="shared" si="331"/>
        <v>0</v>
      </c>
      <c r="AH972" s="437">
        <f t="shared" si="331"/>
        <v>0</v>
      </c>
      <c r="AI972" s="437">
        <f t="shared" si="331"/>
        <v>0</v>
      </c>
      <c r="AJ972" s="437">
        <f t="shared" si="331"/>
        <v>0</v>
      </c>
      <c r="AK972" s="437">
        <f t="shared" si="331"/>
        <v>0</v>
      </c>
      <c r="AL972" s="437">
        <f t="shared" si="331"/>
        <v>0</v>
      </c>
      <c r="AM972" s="323"/>
    </row>
    <row r="973" spans="1:39" ht="15" customHeight="1" outlineLevel="1">
      <c r="A973" s="567"/>
      <c r="B973" s="320"/>
      <c r="C973" s="317"/>
      <c r="D973" s="317"/>
      <c r="E973" s="317"/>
      <c r="F973" s="317"/>
      <c r="G973" s="317"/>
      <c r="H973" s="317"/>
      <c r="I973" s="317"/>
      <c r="J973" s="317"/>
      <c r="K973" s="317"/>
      <c r="L973" s="317"/>
      <c r="M973" s="317"/>
      <c r="N973" s="317"/>
      <c r="O973" s="317"/>
      <c r="P973" s="317"/>
      <c r="Q973" s="317"/>
      <c r="R973" s="317"/>
      <c r="S973" s="317"/>
      <c r="T973" s="317"/>
      <c r="U973" s="317"/>
      <c r="V973" s="317"/>
      <c r="W973" s="317"/>
      <c r="X973" s="317"/>
      <c r="Y973" s="448"/>
      <c r="Z973" s="449"/>
      <c r="AA973" s="449"/>
      <c r="AB973" s="449"/>
      <c r="AC973" s="449"/>
      <c r="AD973" s="449"/>
      <c r="AE973" s="449"/>
      <c r="AF973" s="449"/>
      <c r="AG973" s="449"/>
      <c r="AH973" s="449"/>
      <c r="AI973" s="449"/>
      <c r="AJ973" s="449"/>
      <c r="AK973" s="449"/>
      <c r="AL973" s="449"/>
      <c r="AM973" s="323"/>
    </row>
    <row r="974" spans="1:39" ht="15.75" outlineLevel="1">
      <c r="A974" s="567"/>
      <c r="B974" s="345" t="s">
        <v>511</v>
      </c>
      <c r="C974" s="315"/>
      <c r="D974" s="315"/>
      <c r="E974" s="315"/>
      <c r="F974" s="315"/>
      <c r="G974" s="315"/>
      <c r="H974" s="315"/>
      <c r="I974" s="315"/>
      <c r="J974" s="315"/>
      <c r="K974" s="315"/>
      <c r="L974" s="315"/>
      <c r="M974" s="315"/>
      <c r="N974" s="316"/>
      <c r="O974" s="315"/>
      <c r="P974" s="315"/>
      <c r="Q974" s="315"/>
      <c r="R974" s="315"/>
      <c r="S974" s="315"/>
      <c r="T974" s="315"/>
      <c r="U974" s="315"/>
      <c r="V974" s="315"/>
      <c r="W974" s="315"/>
      <c r="X974" s="315"/>
      <c r="Y974" s="440"/>
      <c r="Z974" s="440"/>
      <c r="AA974" s="440"/>
      <c r="AB974" s="440"/>
      <c r="AC974" s="440"/>
      <c r="AD974" s="440"/>
      <c r="AE974" s="440"/>
      <c r="AF974" s="440"/>
      <c r="AG974" s="440"/>
      <c r="AH974" s="440"/>
      <c r="AI974" s="440"/>
      <c r="AJ974" s="440"/>
      <c r="AK974" s="440"/>
      <c r="AL974" s="440"/>
      <c r="AM974" s="318"/>
    </row>
    <row r="975" spans="1:39" ht="15" customHeight="1" outlineLevel="1">
      <c r="A975" s="567">
        <v>6</v>
      </c>
      <c r="B975" s="454" t="s">
        <v>100</v>
      </c>
      <c r="C975" s="317" t="s">
        <v>25</v>
      </c>
      <c r="D975" s="321"/>
      <c r="E975" s="321"/>
      <c r="F975" s="321"/>
      <c r="G975" s="321"/>
      <c r="H975" s="321"/>
      <c r="I975" s="321"/>
      <c r="J975" s="321"/>
      <c r="K975" s="321"/>
      <c r="L975" s="321"/>
      <c r="M975" s="321"/>
      <c r="N975" s="321">
        <v>12</v>
      </c>
      <c r="O975" s="321"/>
      <c r="P975" s="321"/>
      <c r="Q975" s="321"/>
      <c r="R975" s="321"/>
      <c r="S975" s="321"/>
      <c r="T975" s="321"/>
      <c r="U975" s="321"/>
      <c r="V975" s="321"/>
      <c r="W975" s="321"/>
      <c r="X975" s="321"/>
      <c r="Y975" s="441"/>
      <c r="Z975" s="441"/>
      <c r="AA975" s="441"/>
      <c r="AB975" s="441"/>
      <c r="AC975" s="441"/>
      <c r="AD975" s="441"/>
      <c r="AE975" s="441"/>
      <c r="AF975" s="441"/>
      <c r="AG975" s="441"/>
      <c r="AH975" s="441"/>
      <c r="AI975" s="441"/>
      <c r="AJ975" s="441"/>
      <c r="AK975" s="441"/>
      <c r="AL975" s="441"/>
      <c r="AM975" s="322">
        <f>SUM(Y975:AL975)</f>
        <v>0</v>
      </c>
    </row>
    <row r="976" spans="1:39" ht="15" customHeight="1" outlineLevel="1">
      <c r="A976" s="567"/>
      <c r="B976" s="320" t="s">
        <v>349</v>
      </c>
      <c r="C976" s="317" t="s">
        <v>164</v>
      </c>
      <c r="D976" s="321"/>
      <c r="E976" s="321"/>
      <c r="F976" s="321"/>
      <c r="G976" s="321"/>
      <c r="H976" s="321"/>
      <c r="I976" s="321"/>
      <c r="J976" s="321"/>
      <c r="K976" s="321"/>
      <c r="L976" s="321"/>
      <c r="M976" s="321"/>
      <c r="N976" s="321">
        <f>N975</f>
        <v>12</v>
      </c>
      <c r="O976" s="321"/>
      <c r="P976" s="321"/>
      <c r="Q976" s="321"/>
      <c r="R976" s="321"/>
      <c r="S976" s="321"/>
      <c r="T976" s="321"/>
      <c r="U976" s="321"/>
      <c r="V976" s="321"/>
      <c r="W976" s="321"/>
      <c r="X976" s="321"/>
      <c r="Y976" s="437">
        <f t="shared" ref="Y976:AL976" si="332">Y975</f>
        <v>0</v>
      </c>
      <c r="Z976" s="437">
        <f t="shared" si="332"/>
        <v>0</v>
      </c>
      <c r="AA976" s="437">
        <f t="shared" si="332"/>
        <v>0</v>
      </c>
      <c r="AB976" s="437">
        <f t="shared" si="332"/>
        <v>0</v>
      </c>
      <c r="AC976" s="437">
        <f t="shared" si="332"/>
        <v>0</v>
      </c>
      <c r="AD976" s="437">
        <f t="shared" si="332"/>
        <v>0</v>
      </c>
      <c r="AE976" s="437">
        <f t="shared" si="332"/>
        <v>0</v>
      </c>
      <c r="AF976" s="437">
        <f t="shared" si="332"/>
        <v>0</v>
      </c>
      <c r="AG976" s="437">
        <f t="shared" si="332"/>
        <v>0</v>
      </c>
      <c r="AH976" s="437">
        <f t="shared" si="332"/>
        <v>0</v>
      </c>
      <c r="AI976" s="437">
        <f t="shared" si="332"/>
        <v>0</v>
      </c>
      <c r="AJ976" s="437">
        <f t="shared" si="332"/>
        <v>0</v>
      </c>
      <c r="AK976" s="437">
        <f t="shared" si="332"/>
        <v>0</v>
      </c>
      <c r="AL976" s="437">
        <f t="shared" si="332"/>
        <v>0</v>
      </c>
      <c r="AM976" s="337"/>
    </row>
    <row r="977" spans="1:39" ht="15" customHeight="1" outlineLevel="1">
      <c r="A977" s="567"/>
      <c r="B977" s="336"/>
      <c r="C977" s="338"/>
      <c r="D977" s="317"/>
      <c r="E977" s="317"/>
      <c r="F977" s="317"/>
      <c r="G977" s="317"/>
      <c r="H977" s="317"/>
      <c r="I977" s="317"/>
      <c r="J977" s="317"/>
      <c r="K977" s="317"/>
      <c r="L977" s="317"/>
      <c r="M977" s="317"/>
      <c r="N977" s="317"/>
      <c r="O977" s="317"/>
      <c r="P977" s="317"/>
      <c r="Q977" s="317"/>
      <c r="R977" s="317"/>
      <c r="S977" s="317"/>
      <c r="T977" s="317"/>
      <c r="U977" s="317"/>
      <c r="V977" s="317"/>
      <c r="W977" s="317"/>
      <c r="X977" s="317"/>
      <c r="Y977" s="442"/>
      <c r="Z977" s="442"/>
      <c r="AA977" s="442"/>
      <c r="AB977" s="442"/>
      <c r="AC977" s="442"/>
      <c r="AD977" s="442"/>
      <c r="AE977" s="442"/>
      <c r="AF977" s="442"/>
      <c r="AG977" s="442"/>
      <c r="AH977" s="442"/>
      <c r="AI977" s="442"/>
      <c r="AJ977" s="442"/>
      <c r="AK977" s="442"/>
      <c r="AL977" s="442"/>
      <c r="AM977" s="339"/>
    </row>
    <row r="978" spans="1:39" ht="15" customHeight="1" outlineLevel="1">
      <c r="A978" s="567">
        <v>7</v>
      </c>
      <c r="B978" s="454" t="s">
        <v>101</v>
      </c>
      <c r="C978" s="317" t="s">
        <v>25</v>
      </c>
      <c r="D978" s="321"/>
      <c r="E978" s="321"/>
      <c r="F978" s="321"/>
      <c r="G978" s="321"/>
      <c r="H978" s="321"/>
      <c r="I978" s="321"/>
      <c r="J978" s="321"/>
      <c r="K978" s="321"/>
      <c r="L978" s="321"/>
      <c r="M978" s="321"/>
      <c r="N978" s="321">
        <v>12</v>
      </c>
      <c r="O978" s="321"/>
      <c r="P978" s="321"/>
      <c r="Q978" s="321"/>
      <c r="R978" s="321"/>
      <c r="S978" s="321"/>
      <c r="T978" s="321"/>
      <c r="U978" s="321"/>
      <c r="V978" s="321"/>
      <c r="W978" s="321"/>
      <c r="X978" s="321"/>
      <c r="Y978" s="441"/>
      <c r="Z978" s="441"/>
      <c r="AA978" s="441"/>
      <c r="AB978" s="441"/>
      <c r="AC978" s="441"/>
      <c r="AD978" s="441"/>
      <c r="AE978" s="441"/>
      <c r="AF978" s="441"/>
      <c r="AG978" s="441"/>
      <c r="AH978" s="441"/>
      <c r="AI978" s="441"/>
      <c r="AJ978" s="441"/>
      <c r="AK978" s="441"/>
      <c r="AL978" s="441"/>
      <c r="AM978" s="322">
        <f>SUM(Y978:AL978)</f>
        <v>0</v>
      </c>
    </row>
    <row r="979" spans="1:39" ht="15" customHeight="1" outlineLevel="1">
      <c r="A979" s="567"/>
      <c r="B979" s="320" t="s">
        <v>349</v>
      </c>
      <c r="C979" s="317" t="s">
        <v>164</v>
      </c>
      <c r="D979" s="321"/>
      <c r="E979" s="321"/>
      <c r="F979" s="321"/>
      <c r="G979" s="321"/>
      <c r="H979" s="321"/>
      <c r="I979" s="321"/>
      <c r="J979" s="321"/>
      <c r="K979" s="321"/>
      <c r="L979" s="321"/>
      <c r="M979" s="321"/>
      <c r="N979" s="321">
        <f>N978</f>
        <v>12</v>
      </c>
      <c r="O979" s="321"/>
      <c r="P979" s="321"/>
      <c r="Q979" s="321"/>
      <c r="R979" s="321"/>
      <c r="S979" s="321"/>
      <c r="T979" s="321"/>
      <c r="U979" s="321"/>
      <c r="V979" s="321"/>
      <c r="W979" s="321"/>
      <c r="X979" s="321"/>
      <c r="Y979" s="437">
        <f t="shared" ref="Y979:AL979" si="333">Y978</f>
        <v>0</v>
      </c>
      <c r="Z979" s="437">
        <f t="shared" si="333"/>
        <v>0</v>
      </c>
      <c r="AA979" s="437">
        <f t="shared" si="333"/>
        <v>0</v>
      </c>
      <c r="AB979" s="437">
        <f t="shared" si="333"/>
        <v>0</v>
      </c>
      <c r="AC979" s="437">
        <f t="shared" si="333"/>
        <v>0</v>
      </c>
      <c r="AD979" s="437">
        <f t="shared" si="333"/>
        <v>0</v>
      </c>
      <c r="AE979" s="437">
        <f t="shared" si="333"/>
        <v>0</v>
      </c>
      <c r="AF979" s="437">
        <f t="shared" si="333"/>
        <v>0</v>
      </c>
      <c r="AG979" s="437">
        <f t="shared" si="333"/>
        <v>0</v>
      </c>
      <c r="AH979" s="437">
        <f t="shared" si="333"/>
        <v>0</v>
      </c>
      <c r="AI979" s="437">
        <f t="shared" si="333"/>
        <v>0</v>
      </c>
      <c r="AJ979" s="437">
        <f t="shared" si="333"/>
        <v>0</v>
      </c>
      <c r="AK979" s="437">
        <f t="shared" si="333"/>
        <v>0</v>
      </c>
      <c r="AL979" s="437">
        <f t="shared" si="333"/>
        <v>0</v>
      </c>
      <c r="AM979" s="337"/>
    </row>
    <row r="980" spans="1:39" ht="15" customHeight="1" outlineLevel="1">
      <c r="A980" s="567"/>
      <c r="B980" s="340"/>
      <c r="C980" s="338"/>
      <c r="D980" s="317"/>
      <c r="E980" s="317"/>
      <c r="F980" s="317"/>
      <c r="G980" s="317"/>
      <c r="H980" s="317"/>
      <c r="I980" s="317"/>
      <c r="J980" s="317"/>
      <c r="K980" s="317"/>
      <c r="L980" s="317"/>
      <c r="M980" s="317"/>
      <c r="N980" s="317"/>
      <c r="O980" s="317"/>
      <c r="P980" s="317"/>
      <c r="Q980" s="317"/>
      <c r="R980" s="317"/>
      <c r="S980" s="317"/>
      <c r="T980" s="317"/>
      <c r="U980" s="317"/>
      <c r="V980" s="317"/>
      <c r="W980" s="317"/>
      <c r="X980" s="317"/>
      <c r="Y980" s="442"/>
      <c r="Z980" s="443"/>
      <c r="AA980" s="442"/>
      <c r="AB980" s="442"/>
      <c r="AC980" s="442"/>
      <c r="AD980" s="442"/>
      <c r="AE980" s="442"/>
      <c r="AF980" s="442"/>
      <c r="AG980" s="442"/>
      <c r="AH980" s="442"/>
      <c r="AI980" s="442"/>
      <c r="AJ980" s="442"/>
      <c r="AK980" s="442"/>
      <c r="AL980" s="442"/>
      <c r="AM980" s="339"/>
    </row>
    <row r="981" spans="1:39" ht="15" customHeight="1" outlineLevel="1">
      <c r="A981" s="567">
        <v>8</v>
      </c>
      <c r="B981" s="454" t="s">
        <v>102</v>
      </c>
      <c r="C981" s="317" t="s">
        <v>25</v>
      </c>
      <c r="D981" s="321"/>
      <c r="E981" s="321"/>
      <c r="F981" s="321"/>
      <c r="G981" s="321"/>
      <c r="H981" s="321"/>
      <c r="I981" s="321"/>
      <c r="J981" s="321"/>
      <c r="K981" s="321"/>
      <c r="L981" s="321"/>
      <c r="M981" s="321"/>
      <c r="N981" s="321">
        <v>12</v>
      </c>
      <c r="O981" s="321"/>
      <c r="P981" s="321"/>
      <c r="Q981" s="321"/>
      <c r="R981" s="321"/>
      <c r="S981" s="321"/>
      <c r="T981" s="321"/>
      <c r="U981" s="321"/>
      <c r="V981" s="321"/>
      <c r="W981" s="321"/>
      <c r="X981" s="321"/>
      <c r="Y981" s="441"/>
      <c r="Z981" s="441"/>
      <c r="AA981" s="441"/>
      <c r="AB981" s="441"/>
      <c r="AC981" s="441"/>
      <c r="AD981" s="441"/>
      <c r="AE981" s="441"/>
      <c r="AF981" s="441"/>
      <c r="AG981" s="441"/>
      <c r="AH981" s="441"/>
      <c r="AI981" s="441"/>
      <c r="AJ981" s="441"/>
      <c r="AK981" s="441"/>
      <c r="AL981" s="441"/>
      <c r="AM981" s="322">
        <f>SUM(Y981:AL981)</f>
        <v>0</v>
      </c>
    </row>
    <row r="982" spans="1:39" ht="15" customHeight="1" outlineLevel="1">
      <c r="A982" s="567"/>
      <c r="B982" s="320" t="s">
        <v>349</v>
      </c>
      <c r="C982" s="317" t="s">
        <v>164</v>
      </c>
      <c r="D982" s="321"/>
      <c r="E982" s="321"/>
      <c r="F982" s="321"/>
      <c r="G982" s="321"/>
      <c r="H982" s="321"/>
      <c r="I982" s="321"/>
      <c r="J982" s="321"/>
      <c r="K982" s="321"/>
      <c r="L982" s="321"/>
      <c r="M982" s="321"/>
      <c r="N982" s="321">
        <f>N981</f>
        <v>12</v>
      </c>
      <c r="O982" s="321"/>
      <c r="P982" s="321"/>
      <c r="Q982" s="321"/>
      <c r="R982" s="321"/>
      <c r="S982" s="321"/>
      <c r="T982" s="321"/>
      <c r="U982" s="321"/>
      <c r="V982" s="321"/>
      <c r="W982" s="321"/>
      <c r="X982" s="321"/>
      <c r="Y982" s="437">
        <f t="shared" ref="Y982:AL982" si="334">Y981</f>
        <v>0</v>
      </c>
      <c r="Z982" s="437">
        <f t="shared" si="334"/>
        <v>0</v>
      </c>
      <c r="AA982" s="437">
        <f t="shared" si="334"/>
        <v>0</v>
      </c>
      <c r="AB982" s="437">
        <f t="shared" si="334"/>
        <v>0</v>
      </c>
      <c r="AC982" s="437">
        <f t="shared" si="334"/>
        <v>0</v>
      </c>
      <c r="AD982" s="437">
        <f t="shared" si="334"/>
        <v>0</v>
      </c>
      <c r="AE982" s="437">
        <f t="shared" si="334"/>
        <v>0</v>
      </c>
      <c r="AF982" s="437">
        <f t="shared" si="334"/>
        <v>0</v>
      </c>
      <c r="AG982" s="437">
        <f t="shared" si="334"/>
        <v>0</v>
      </c>
      <c r="AH982" s="437">
        <f t="shared" si="334"/>
        <v>0</v>
      </c>
      <c r="AI982" s="437">
        <f t="shared" si="334"/>
        <v>0</v>
      </c>
      <c r="AJ982" s="437">
        <f t="shared" si="334"/>
        <v>0</v>
      </c>
      <c r="AK982" s="437">
        <f t="shared" si="334"/>
        <v>0</v>
      </c>
      <c r="AL982" s="437">
        <f t="shared" si="334"/>
        <v>0</v>
      </c>
      <c r="AM982" s="337"/>
    </row>
    <row r="983" spans="1:39" ht="15" customHeight="1" outlineLevel="1">
      <c r="A983" s="567"/>
      <c r="B983" s="340"/>
      <c r="C983" s="338"/>
      <c r="D983" s="342"/>
      <c r="E983" s="342"/>
      <c r="F983" s="342"/>
      <c r="G983" s="342"/>
      <c r="H983" s="342"/>
      <c r="I983" s="342"/>
      <c r="J983" s="342"/>
      <c r="K983" s="342"/>
      <c r="L983" s="342"/>
      <c r="M983" s="342"/>
      <c r="N983" s="317"/>
      <c r="O983" s="342"/>
      <c r="P983" s="342"/>
      <c r="Q983" s="342"/>
      <c r="R983" s="342"/>
      <c r="S983" s="342"/>
      <c r="T983" s="342"/>
      <c r="U983" s="342"/>
      <c r="V983" s="342"/>
      <c r="W983" s="342"/>
      <c r="X983" s="342"/>
      <c r="Y983" s="442"/>
      <c r="Z983" s="443"/>
      <c r="AA983" s="442"/>
      <c r="AB983" s="442"/>
      <c r="AC983" s="442"/>
      <c r="AD983" s="442"/>
      <c r="AE983" s="442"/>
      <c r="AF983" s="442"/>
      <c r="AG983" s="442"/>
      <c r="AH983" s="442"/>
      <c r="AI983" s="442"/>
      <c r="AJ983" s="442"/>
      <c r="AK983" s="442"/>
      <c r="AL983" s="442"/>
      <c r="AM983" s="339"/>
    </row>
    <row r="984" spans="1:39" ht="15" customHeight="1" outlineLevel="1">
      <c r="A984" s="567">
        <v>9</v>
      </c>
      <c r="B984" s="454" t="s">
        <v>103</v>
      </c>
      <c r="C984" s="317" t="s">
        <v>25</v>
      </c>
      <c r="D984" s="321"/>
      <c r="E984" s="321"/>
      <c r="F984" s="321"/>
      <c r="G984" s="321"/>
      <c r="H984" s="321"/>
      <c r="I984" s="321"/>
      <c r="J984" s="321"/>
      <c r="K984" s="321"/>
      <c r="L984" s="321"/>
      <c r="M984" s="321"/>
      <c r="N984" s="321">
        <v>12</v>
      </c>
      <c r="O984" s="321"/>
      <c r="P984" s="321"/>
      <c r="Q984" s="321"/>
      <c r="R984" s="321"/>
      <c r="S984" s="321"/>
      <c r="T984" s="321"/>
      <c r="U984" s="321"/>
      <c r="V984" s="321"/>
      <c r="W984" s="321"/>
      <c r="X984" s="321"/>
      <c r="Y984" s="441"/>
      <c r="Z984" s="441"/>
      <c r="AA984" s="441"/>
      <c r="AB984" s="441"/>
      <c r="AC984" s="441"/>
      <c r="AD984" s="441"/>
      <c r="AE984" s="441"/>
      <c r="AF984" s="441"/>
      <c r="AG984" s="441"/>
      <c r="AH984" s="441"/>
      <c r="AI984" s="441"/>
      <c r="AJ984" s="441"/>
      <c r="AK984" s="441"/>
      <c r="AL984" s="441"/>
      <c r="AM984" s="322">
        <f>SUM(Y984:AL984)</f>
        <v>0</v>
      </c>
    </row>
    <row r="985" spans="1:39" ht="15" customHeight="1" outlineLevel="1">
      <c r="A985" s="567"/>
      <c r="B985" s="320" t="s">
        <v>349</v>
      </c>
      <c r="C985" s="317" t="s">
        <v>164</v>
      </c>
      <c r="D985" s="321"/>
      <c r="E985" s="321"/>
      <c r="F985" s="321"/>
      <c r="G985" s="321"/>
      <c r="H985" s="321"/>
      <c r="I985" s="321"/>
      <c r="J985" s="321"/>
      <c r="K985" s="321"/>
      <c r="L985" s="321"/>
      <c r="M985" s="321"/>
      <c r="N985" s="321">
        <f>N984</f>
        <v>12</v>
      </c>
      <c r="O985" s="321"/>
      <c r="P985" s="321"/>
      <c r="Q985" s="321"/>
      <c r="R985" s="321"/>
      <c r="S985" s="321"/>
      <c r="T985" s="321"/>
      <c r="U985" s="321"/>
      <c r="V985" s="321"/>
      <c r="W985" s="321"/>
      <c r="X985" s="321"/>
      <c r="Y985" s="437">
        <f t="shared" ref="Y985:AL985" si="335">Y984</f>
        <v>0</v>
      </c>
      <c r="Z985" s="437">
        <f t="shared" si="335"/>
        <v>0</v>
      </c>
      <c r="AA985" s="437">
        <f t="shared" si="335"/>
        <v>0</v>
      </c>
      <c r="AB985" s="437">
        <f t="shared" si="335"/>
        <v>0</v>
      </c>
      <c r="AC985" s="437">
        <f t="shared" si="335"/>
        <v>0</v>
      </c>
      <c r="AD985" s="437">
        <f t="shared" si="335"/>
        <v>0</v>
      </c>
      <c r="AE985" s="437">
        <f t="shared" si="335"/>
        <v>0</v>
      </c>
      <c r="AF985" s="437">
        <f t="shared" si="335"/>
        <v>0</v>
      </c>
      <c r="AG985" s="437">
        <f t="shared" si="335"/>
        <v>0</v>
      </c>
      <c r="AH985" s="437">
        <f t="shared" si="335"/>
        <v>0</v>
      </c>
      <c r="AI985" s="437">
        <f t="shared" si="335"/>
        <v>0</v>
      </c>
      <c r="AJ985" s="437">
        <f t="shared" si="335"/>
        <v>0</v>
      </c>
      <c r="AK985" s="437">
        <f t="shared" si="335"/>
        <v>0</v>
      </c>
      <c r="AL985" s="437">
        <f t="shared" si="335"/>
        <v>0</v>
      </c>
      <c r="AM985" s="337"/>
    </row>
    <row r="986" spans="1:39" ht="15" customHeight="1" outlineLevel="1">
      <c r="A986" s="567"/>
      <c r="B986" s="340"/>
      <c r="C986" s="338"/>
      <c r="D986" s="342"/>
      <c r="E986" s="342"/>
      <c r="F986" s="342"/>
      <c r="G986" s="342"/>
      <c r="H986" s="342"/>
      <c r="I986" s="342"/>
      <c r="J986" s="342"/>
      <c r="K986" s="342"/>
      <c r="L986" s="342"/>
      <c r="M986" s="342"/>
      <c r="N986" s="317"/>
      <c r="O986" s="342"/>
      <c r="P986" s="342"/>
      <c r="Q986" s="342"/>
      <c r="R986" s="342"/>
      <c r="S986" s="342"/>
      <c r="T986" s="342"/>
      <c r="U986" s="342"/>
      <c r="V986" s="342"/>
      <c r="W986" s="342"/>
      <c r="X986" s="342"/>
      <c r="Y986" s="442"/>
      <c r="Z986" s="442"/>
      <c r="AA986" s="442"/>
      <c r="AB986" s="442"/>
      <c r="AC986" s="442"/>
      <c r="AD986" s="442"/>
      <c r="AE986" s="442"/>
      <c r="AF986" s="442"/>
      <c r="AG986" s="442"/>
      <c r="AH986" s="442"/>
      <c r="AI986" s="442"/>
      <c r="AJ986" s="442"/>
      <c r="AK986" s="442"/>
      <c r="AL986" s="442"/>
      <c r="AM986" s="339"/>
    </row>
    <row r="987" spans="1:39" ht="15" customHeight="1" outlineLevel="1">
      <c r="A987" s="567">
        <v>10</v>
      </c>
      <c r="B987" s="454" t="s">
        <v>104</v>
      </c>
      <c r="C987" s="317" t="s">
        <v>25</v>
      </c>
      <c r="D987" s="321"/>
      <c r="E987" s="321"/>
      <c r="F987" s="321"/>
      <c r="G987" s="321"/>
      <c r="H987" s="321"/>
      <c r="I987" s="321"/>
      <c r="J987" s="321"/>
      <c r="K987" s="321"/>
      <c r="L987" s="321"/>
      <c r="M987" s="321"/>
      <c r="N987" s="321">
        <v>3</v>
      </c>
      <c r="O987" s="321"/>
      <c r="P987" s="321"/>
      <c r="Q987" s="321"/>
      <c r="R987" s="321"/>
      <c r="S987" s="321"/>
      <c r="T987" s="321"/>
      <c r="U987" s="321"/>
      <c r="V987" s="321"/>
      <c r="W987" s="321"/>
      <c r="X987" s="321"/>
      <c r="Y987" s="441"/>
      <c r="Z987" s="441"/>
      <c r="AA987" s="441"/>
      <c r="AB987" s="441"/>
      <c r="AC987" s="441"/>
      <c r="AD987" s="441"/>
      <c r="AE987" s="441"/>
      <c r="AF987" s="441"/>
      <c r="AG987" s="441"/>
      <c r="AH987" s="441"/>
      <c r="AI987" s="441"/>
      <c r="AJ987" s="441"/>
      <c r="AK987" s="441"/>
      <c r="AL987" s="441"/>
      <c r="AM987" s="322">
        <f>SUM(Y987:AL987)</f>
        <v>0</v>
      </c>
    </row>
    <row r="988" spans="1:39" ht="15" customHeight="1" outlineLevel="1">
      <c r="A988" s="567"/>
      <c r="B988" s="320" t="s">
        <v>349</v>
      </c>
      <c r="C988" s="317" t="s">
        <v>164</v>
      </c>
      <c r="D988" s="321"/>
      <c r="E988" s="321"/>
      <c r="F988" s="321"/>
      <c r="G988" s="321"/>
      <c r="H988" s="321"/>
      <c r="I988" s="321"/>
      <c r="J988" s="321"/>
      <c r="K988" s="321"/>
      <c r="L988" s="321"/>
      <c r="M988" s="321"/>
      <c r="N988" s="321">
        <f>N987</f>
        <v>3</v>
      </c>
      <c r="O988" s="321"/>
      <c r="P988" s="321"/>
      <c r="Q988" s="321"/>
      <c r="R988" s="321"/>
      <c r="S988" s="321"/>
      <c r="T988" s="321"/>
      <c r="U988" s="321"/>
      <c r="V988" s="321"/>
      <c r="W988" s="321"/>
      <c r="X988" s="321"/>
      <c r="Y988" s="437">
        <f t="shared" ref="Y988:AL988" si="336">Y987</f>
        <v>0</v>
      </c>
      <c r="Z988" s="437">
        <f t="shared" si="336"/>
        <v>0</v>
      </c>
      <c r="AA988" s="437">
        <f t="shared" si="336"/>
        <v>0</v>
      </c>
      <c r="AB988" s="437">
        <f t="shared" si="336"/>
        <v>0</v>
      </c>
      <c r="AC988" s="437">
        <f t="shared" si="336"/>
        <v>0</v>
      </c>
      <c r="AD988" s="437">
        <f t="shared" si="336"/>
        <v>0</v>
      </c>
      <c r="AE988" s="437">
        <f t="shared" si="336"/>
        <v>0</v>
      </c>
      <c r="AF988" s="437">
        <f t="shared" si="336"/>
        <v>0</v>
      </c>
      <c r="AG988" s="437">
        <f t="shared" si="336"/>
        <v>0</v>
      </c>
      <c r="AH988" s="437">
        <f t="shared" si="336"/>
        <v>0</v>
      </c>
      <c r="AI988" s="437">
        <f t="shared" si="336"/>
        <v>0</v>
      </c>
      <c r="AJ988" s="437">
        <f t="shared" si="336"/>
        <v>0</v>
      </c>
      <c r="AK988" s="437">
        <f t="shared" si="336"/>
        <v>0</v>
      </c>
      <c r="AL988" s="437">
        <f t="shared" si="336"/>
        <v>0</v>
      </c>
      <c r="AM988" s="337"/>
    </row>
    <row r="989" spans="1:39" ht="15" customHeight="1" outlineLevel="1">
      <c r="A989" s="567"/>
      <c r="B989" s="340"/>
      <c r="C989" s="338"/>
      <c r="D989" s="342"/>
      <c r="E989" s="342"/>
      <c r="F989" s="342"/>
      <c r="G989" s="342"/>
      <c r="H989" s="342"/>
      <c r="I989" s="342"/>
      <c r="J989" s="342"/>
      <c r="K989" s="342"/>
      <c r="L989" s="342"/>
      <c r="M989" s="342"/>
      <c r="N989" s="317"/>
      <c r="O989" s="342"/>
      <c r="P989" s="342"/>
      <c r="Q989" s="342"/>
      <c r="R989" s="342"/>
      <c r="S989" s="342"/>
      <c r="T989" s="342"/>
      <c r="U989" s="342"/>
      <c r="V989" s="342"/>
      <c r="W989" s="342"/>
      <c r="X989" s="342"/>
      <c r="Y989" s="442"/>
      <c r="Z989" s="443"/>
      <c r="AA989" s="442"/>
      <c r="AB989" s="442"/>
      <c r="AC989" s="442"/>
      <c r="AD989" s="442"/>
      <c r="AE989" s="442"/>
      <c r="AF989" s="442"/>
      <c r="AG989" s="442"/>
      <c r="AH989" s="442"/>
      <c r="AI989" s="442"/>
      <c r="AJ989" s="442"/>
      <c r="AK989" s="442"/>
      <c r="AL989" s="442"/>
      <c r="AM989" s="339"/>
    </row>
    <row r="990" spans="1:39" ht="15" customHeight="1" outlineLevel="1">
      <c r="A990" s="567"/>
      <c r="B990" s="314" t="s">
        <v>10</v>
      </c>
      <c r="C990" s="315"/>
      <c r="D990" s="315"/>
      <c r="E990" s="315"/>
      <c r="F990" s="315"/>
      <c r="G990" s="315"/>
      <c r="H990" s="315"/>
      <c r="I990" s="315"/>
      <c r="J990" s="315"/>
      <c r="K990" s="315"/>
      <c r="L990" s="315"/>
      <c r="M990" s="315"/>
      <c r="N990" s="316"/>
      <c r="O990" s="315"/>
      <c r="P990" s="315"/>
      <c r="Q990" s="315"/>
      <c r="R990" s="315"/>
      <c r="S990" s="315"/>
      <c r="T990" s="315"/>
      <c r="U990" s="315"/>
      <c r="V990" s="315"/>
      <c r="W990" s="315"/>
      <c r="X990" s="315"/>
      <c r="Y990" s="440"/>
      <c r="Z990" s="440"/>
      <c r="AA990" s="440"/>
      <c r="AB990" s="440"/>
      <c r="AC990" s="440"/>
      <c r="AD990" s="440"/>
      <c r="AE990" s="440"/>
      <c r="AF990" s="440"/>
      <c r="AG990" s="440"/>
      <c r="AH990" s="440"/>
      <c r="AI990" s="440"/>
      <c r="AJ990" s="440"/>
      <c r="AK990" s="440"/>
      <c r="AL990" s="440"/>
      <c r="AM990" s="318"/>
    </row>
    <row r="991" spans="1:39" ht="15" customHeight="1" outlineLevel="1">
      <c r="A991" s="567">
        <v>11</v>
      </c>
      <c r="B991" s="454" t="s">
        <v>105</v>
      </c>
      <c r="C991" s="317" t="s">
        <v>25</v>
      </c>
      <c r="D991" s="321"/>
      <c r="E991" s="321"/>
      <c r="F991" s="321"/>
      <c r="G991" s="321"/>
      <c r="H991" s="321"/>
      <c r="I991" s="321"/>
      <c r="J991" s="321"/>
      <c r="K991" s="321"/>
      <c r="L991" s="321"/>
      <c r="M991" s="321"/>
      <c r="N991" s="321">
        <v>12</v>
      </c>
      <c r="O991" s="321"/>
      <c r="P991" s="321"/>
      <c r="Q991" s="321"/>
      <c r="R991" s="321"/>
      <c r="S991" s="321"/>
      <c r="T991" s="321"/>
      <c r="U991" s="321"/>
      <c r="V991" s="321"/>
      <c r="W991" s="321"/>
      <c r="X991" s="321"/>
      <c r="Y991" s="452"/>
      <c r="Z991" s="441"/>
      <c r="AA991" s="441"/>
      <c r="AB991" s="441"/>
      <c r="AC991" s="441"/>
      <c r="AD991" s="441"/>
      <c r="AE991" s="441"/>
      <c r="AF991" s="441"/>
      <c r="AG991" s="441"/>
      <c r="AH991" s="441"/>
      <c r="AI991" s="441"/>
      <c r="AJ991" s="441"/>
      <c r="AK991" s="441"/>
      <c r="AL991" s="441"/>
      <c r="AM991" s="322">
        <f>SUM(Y991:AL991)</f>
        <v>0</v>
      </c>
    </row>
    <row r="992" spans="1:39" ht="15" customHeight="1" outlineLevel="1">
      <c r="A992" s="567"/>
      <c r="B992" s="320" t="s">
        <v>349</v>
      </c>
      <c r="C992" s="317" t="s">
        <v>164</v>
      </c>
      <c r="D992" s="321"/>
      <c r="E992" s="321"/>
      <c r="F992" s="321"/>
      <c r="G992" s="321"/>
      <c r="H992" s="321"/>
      <c r="I992" s="321"/>
      <c r="J992" s="321"/>
      <c r="K992" s="321"/>
      <c r="L992" s="321"/>
      <c r="M992" s="321"/>
      <c r="N992" s="321">
        <f>N991</f>
        <v>12</v>
      </c>
      <c r="O992" s="321"/>
      <c r="P992" s="321"/>
      <c r="Q992" s="321"/>
      <c r="R992" s="321"/>
      <c r="S992" s="321"/>
      <c r="T992" s="321"/>
      <c r="U992" s="321"/>
      <c r="V992" s="321"/>
      <c r="W992" s="321"/>
      <c r="X992" s="321"/>
      <c r="Y992" s="437">
        <f t="shared" ref="Y992:AL992" si="337">Y991</f>
        <v>0</v>
      </c>
      <c r="Z992" s="437">
        <f t="shared" si="337"/>
        <v>0</v>
      </c>
      <c r="AA992" s="437">
        <f t="shared" si="337"/>
        <v>0</v>
      </c>
      <c r="AB992" s="437">
        <f t="shared" si="337"/>
        <v>0</v>
      </c>
      <c r="AC992" s="437">
        <f t="shared" si="337"/>
        <v>0</v>
      </c>
      <c r="AD992" s="437">
        <f t="shared" si="337"/>
        <v>0</v>
      </c>
      <c r="AE992" s="437">
        <f t="shared" si="337"/>
        <v>0</v>
      </c>
      <c r="AF992" s="437">
        <f t="shared" si="337"/>
        <v>0</v>
      </c>
      <c r="AG992" s="437">
        <f t="shared" si="337"/>
        <v>0</v>
      </c>
      <c r="AH992" s="437">
        <f t="shared" si="337"/>
        <v>0</v>
      </c>
      <c r="AI992" s="437">
        <f t="shared" si="337"/>
        <v>0</v>
      </c>
      <c r="AJ992" s="437">
        <f t="shared" si="337"/>
        <v>0</v>
      </c>
      <c r="AK992" s="437">
        <f t="shared" si="337"/>
        <v>0</v>
      </c>
      <c r="AL992" s="437">
        <f t="shared" si="337"/>
        <v>0</v>
      </c>
      <c r="AM992" s="323"/>
    </row>
    <row r="993" spans="1:39" ht="15" customHeight="1" outlineLevel="1">
      <c r="A993" s="567"/>
      <c r="B993" s="341"/>
      <c r="C993" s="331"/>
      <c r="D993" s="317"/>
      <c r="E993" s="317"/>
      <c r="F993" s="317"/>
      <c r="G993" s="317"/>
      <c r="H993" s="317"/>
      <c r="I993" s="317"/>
      <c r="J993" s="317"/>
      <c r="K993" s="317"/>
      <c r="L993" s="317"/>
      <c r="M993" s="317"/>
      <c r="N993" s="317"/>
      <c r="O993" s="317"/>
      <c r="P993" s="317"/>
      <c r="Q993" s="317"/>
      <c r="R993" s="317"/>
      <c r="S993" s="317"/>
      <c r="T993" s="317"/>
      <c r="U993" s="317"/>
      <c r="V993" s="317"/>
      <c r="W993" s="317"/>
      <c r="X993" s="317"/>
      <c r="Y993" s="438"/>
      <c r="Z993" s="447"/>
      <c r="AA993" s="447"/>
      <c r="AB993" s="447"/>
      <c r="AC993" s="447"/>
      <c r="AD993" s="447"/>
      <c r="AE993" s="447"/>
      <c r="AF993" s="447"/>
      <c r="AG993" s="447"/>
      <c r="AH993" s="447"/>
      <c r="AI993" s="447"/>
      <c r="AJ993" s="447"/>
      <c r="AK993" s="447"/>
      <c r="AL993" s="447"/>
      <c r="AM993" s="332"/>
    </row>
    <row r="994" spans="1:39" ht="28.5" customHeight="1" outlineLevel="1">
      <c r="A994" s="567">
        <v>12</v>
      </c>
      <c r="B994" s="454" t="s">
        <v>106</v>
      </c>
      <c r="C994" s="317" t="s">
        <v>25</v>
      </c>
      <c r="D994" s="321"/>
      <c r="E994" s="321"/>
      <c r="F994" s="321"/>
      <c r="G994" s="321"/>
      <c r="H994" s="321"/>
      <c r="I994" s="321"/>
      <c r="J994" s="321"/>
      <c r="K994" s="321"/>
      <c r="L994" s="321"/>
      <c r="M994" s="321"/>
      <c r="N994" s="321">
        <v>12</v>
      </c>
      <c r="O994" s="321"/>
      <c r="P994" s="321"/>
      <c r="Q994" s="321"/>
      <c r="R994" s="321"/>
      <c r="S994" s="321"/>
      <c r="T994" s="321"/>
      <c r="U994" s="321"/>
      <c r="V994" s="321"/>
      <c r="W994" s="321"/>
      <c r="X994" s="321"/>
      <c r="Y994" s="436"/>
      <c r="Z994" s="441"/>
      <c r="AA994" s="441"/>
      <c r="AB994" s="441"/>
      <c r="AC994" s="441"/>
      <c r="AD994" s="441"/>
      <c r="AE994" s="441"/>
      <c r="AF994" s="441"/>
      <c r="AG994" s="441"/>
      <c r="AH994" s="441"/>
      <c r="AI994" s="441"/>
      <c r="AJ994" s="441"/>
      <c r="AK994" s="441"/>
      <c r="AL994" s="441"/>
      <c r="AM994" s="322">
        <f>SUM(Y994:AL994)</f>
        <v>0</v>
      </c>
    </row>
    <row r="995" spans="1:39" ht="15" customHeight="1" outlineLevel="1">
      <c r="A995" s="567"/>
      <c r="B995" s="320" t="s">
        <v>349</v>
      </c>
      <c r="C995" s="317" t="s">
        <v>164</v>
      </c>
      <c r="D995" s="321"/>
      <c r="E995" s="321"/>
      <c r="F995" s="321"/>
      <c r="G995" s="321"/>
      <c r="H995" s="321"/>
      <c r="I995" s="321"/>
      <c r="J995" s="321"/>
      <c r="K995" s="321"/>
      <c r="L995" s="321"/>
      <c r="M995" s="321"/>
      <c r="N995" s="321">
        <f>N994</f>
        <v>12</v>
      </c>
      <c r="O995" s="321"/>
      <c r="P995" s="321"/>
      <c r="Q995" s="321"/>
      <c r="R995" s="321"/>
      <c r="S995" s="321"/>
      <c r="T995" s="321"/>
      <c r="U995" s="321"/>
      <c r="V995" s="321"/>
      <c r="W995" s="321"/>
      <c r="X995" s="321"/>
      <c r="Y995" s="437">
        <f t="shared" ref="Y995:AL995" si="338">Y994</f>
        <v>0</v>
      </c>
      <c r="Z995" s="437">
        <f t="shared" si="338"/>
        <v>0</v>
      </c>
      <c r="AA995" s="437">
        <f t="shared" si="338"/>
        <v>0</v>
      </c>
      <c r="AB995" s="437">
        <f t="shared" si="338"/>
        <v>0</v>
      </c>
      <c r="AC995" s="437">
        <f t="shared" si="338"/>
        <v>0</v>
      </c>
      <c r="AD995" s="437">
        <f t="shared" si="338"/>
        <v>0</v>
      </c>
      <c r="AE995" s="437">
        <f t="shared" si="338"/>
        <v>0</v>
      </c>
      <c r="AF995" s="437">
        <f t="shared" si="338"/>
        <v>0</v>
      </c>
      <c r="AG995" s="437">
        <f t="shared" si="338"/>
        <v>0</v>
      </c>
      <c r="AH995" s="437">
        <f t="shared" si="338"/>
        <v>0</v>
      </c>
      <c r="AI995" s="437">
        <f t="shared" si="338"/>
        <v>0</v>
      </c>
      <c r="AJ995" s="437">
        <f t="shared" si="338"/>
        <v>0</v>
      </c>
      <c r="AK995" s="437">
        <f t="shared" si="338"/>
        <v>0</v>
      </c>
      <c r="AL995" s="437">
        <f t="shared" si="338"/>
        <v>0</v>
      </c>
      <c r="AM995" s="323"/>
    </row>
    <row r="996" spans="1:39" ht="15" customHeight="1" outlineLevel="1">
      <c r="A996" s="567"/>
      <c r="B996" s="341"/>
      <c r="C996" s="331"/>
      <c r="D996" s="317"/>
      <c r="E996" s="317"/>
      <c r="F996" s="317"/>
      <c r="G996" s="317"/>
      <c r="H996" s="317"/>
      <c r="I996" s="317"/>
      <c r="J996" s="317"/>
      <c r="K996" s="317"/>
      <c r="L996" s="317"/>
      <c r="M996" s="317"/>
      <c r="N996" s="317"/>
      <c r="O996" s="317"/>
      <c r="P996" s="317"/>
      <c r="Q996" s="317"/>
      <c r="R996" s="317"/>
      <c r="S996" s="317"/>
      <c r="T996" s="317"/>
      <c r="U996" s="317"/>
      <c r="V996" s="317"/>
      <c r="W996" s="317"/>
      <c r="X996" s="317"/>
      <c r="Y996" s="448"/>
      <c r="Z996" s="448"/>
      <c r="AA996" s="438"/>
      <c r="AB996" s="438"/>
      <c r="AC996" s="438"/>
      <c r="AD996" s="438"/>
      <c r="AE996" s="438"/>
      <c r="AF996" s="438"/>
      <c r="AG996" s="438"/>
      <c r="AH996" s="438"/>
      <c r="AI996" s="438"/>
      <c r="AJ996" s="438"/>
      <c r="AK996" s="438"/>
      <c r="AL996" s="438"/>
      <c r="AM996" s="332"/>
    </row>
    <row r="997" spans="1:39" ht="15" customHeight="1" outlineLevel="1">
      <c r="A997" s="567">
        <v>13</v>
      </c>
      <c r="B997" s="454" t="s">
        <v>107</v>
      </c>
      <c r="C997" s="317" t="s">
        <v>25</v>
      </c>
      <c r="D997" s="321"/>
      <c r="E997" s="321"/>
      <c r="F997" s="321"/>
      <c r="G997" s="321"/>
      <c r="H997" s="321"/>
      <c r="I997" s="321"/>
      <c r="J997" s="321"/>
      <c r="K997" s="321"/>
      <c r="L997" s="321"/>
      <c r="M997" s="321"/>
      <c r="N997" s="321">
        <v>12</v>
      </c>
      <c r="O997" s="321"/>
      <c r="P997" s="321"/>
      <c r="Q997" s="321"/>
      <c r="R997" s="321"/>
      <c r="S997" s="321"/>
      <c r="T997" s="321"/>
      <c r="U997" s="321"/>
      <c r="V997" s="321"/>
      <c r="W997" s="321"/>
      <c r="X997" s="321"/>
      <c r="Y997" s="436"/>
      <c r="Z997" s="441"/>
      <c r="AA997" s="441"/>
      <c r="AB997" s="441"/>
      <c r="AC997" s="441"/>
      <c r="AD997" s="441"/>
      <c r="AE997" s="441"/>
      <c r="AF997" s="441"/>
      <c r="AG997" s="441"/>
      <c r="AH997" s="441"/>
      <c r="AI997" s="441"/>
      <c r="AJ997" s="441"/>
      <c r="AK997" s="441"/>
      <c r="AL997" s="441"/>
      <c r="AM997" s="322">
        <f>SUM(Y997:AL997)</f>
        <v>0</v>
      </c>
    </row>
    <row r="998" spans="1:39" ht="15" customHeight="1" outlineLevel="1">
      <c r="A998" s="567"/>
      <c r="B998" s="320" t="s">
        <v>349</v>
      </c>
      <c r="C998" s="317" t="s">
        <v>164</v>
      </c>
      <c r="D998" s="321"/>
      <c r="E998" s="321"/>
      <c r="F998" s="321"/>
      <c r="G998" s="321"/>
      <c r="H998" s="321"/>
      <c r="I998" s="321"/>
      <c r="J998" s="321"/>
      <c r="K998" s="321"/>
      <c r="L998" s="321"/>
      <c r="M998" s="321"/>
      <c r="N998" s="321">
        <f>N997</f>
        <v>12</v>
      </c>
      <c r="O998" s="321"/>
      <c r="P998" s="321"/>
      <c r="Q998" s="321"/>
      <c r="R998" s="321"/>
      <c r="S998" s="321"/>
      <c r="T998" s="321"/>
      <c r="U998" s="321"/>
      <c r="V998" s="321"/>
      <c r="W998" s="321"/>
      <c r="X998" s="321"/>
      <c r="Y998" s="437">
        <f t="shared" ref="Y998:AL998" si="339">Y997</f>
        <v>0</v>
      </c>
      <c r="Z998" s="437">
        <f t="shared" si="339"/>
        <v>0</v>
      </c>
      <c r="AA998" s="437">
        <f t="shared" si="339"/>
        <v>0</v>
      </c>
      <c r="AB998" s="437">
        <f t="shared" si="339"/>
        <v>0</v>
      </c>
      <c r="AC998" s="437">
        <f t="shared" si="339"/>
        <v>0</v>
      </c>
      <c r="AD998" s="437">
        <f t="shared" si="339"/>
        <v>0</v>
      </c>
      <c r="AE998" s="437">
        <f t="shared" si="339"/>
        <v>0</v>
      </c>
      <c r="AF998" s="437">
        <f t="shared" si="339"/>
        <v>0</v>
      </c>
      <c r="AG998" s="437">
        <f t="shared" si="339"/>
        <v>0</v>
      </c>
      <c r="AH998" s="437">
        <f t="shared" si="339"/>
        <v>0</v>
      </c>
      <c r="AI998" s="437">
        <f t="shared" si="339"/>
        <v>0</v>
      </c>
      <c r="AJ998" s="437">
        <f t="shared" si="339"/>
        <v>0</v>
      </c>
      <c r="AK998" s="437">
        <f t="shared" si="339"/>
        <v>0</v>
      </c>
      <c r="AL998" s="437">
        <f t="shared" si="339"/>
        <v>0</v>
      </c>
      <c r="AM998" s="332"/>
    </row>
    <row r="999" spans="1:39" ht="15" customHeight="1" outlineLevel="1">
      <c r="A999" s="567"/>
      <c r="B999" s="341"/>
      <c r="C999" s="331"/>
      <c r="D999" s="317"/>
      <c r="E999" s="317"/>
      <c r="F999" s="317"/>
      <c r="G999" s="317"/>
      <c r="H999" s="317"/>
      <c r="I999" s="317"/>
      <c r="J999" s="317"/>
      <c r="K999" s="317"/>
      <c r="L999" s="317"/>
      <c r="M999" s="317"/>
      <c r="N999" s="317"/>
      <c r="O999" s="317"/>
      <c r="P999" s="317"/>
      <c r="Q999" s="317"/>
      <c r="R999" s="317"/>
      <c r="S999" s="317"/>
      <c r="T999" s="317"/>
      <c r="U999" s="317"/>
      <c r="V999" s="317"/>
      <c r="W999" s="317"/>
      <c r="X999" s="317"/>
      <c r="Y999" s="438"/>
      <c r="Z999" s="438"/>
      <c r="AA999" s="438"/>
      <c r="AB999" s="438"/>
      <c r="AC999" s="438"/>
      <c r="AD999" s="438"/>
      <c r="AE999" s="438"/>
      <c r="AF999" s="438"/>
      <c r="AG999" s="438"/>
      <c r="AH999" s="438"/>
      <c r="AI999" s="438"/>
      <c r="AJ999" s="438"/>
      <c r="AK999" s="438"/>
      <c r="AL999" s="438"/>
      <c r="AM999" s="332"/>
    </row>
    <row r="1000" spans="1:39" ht="15" customHeight="1" outlineLevel="1">
      <c r="A1000" s="567"/>
      <c r="B1000" s="314" t="s">
        <v>108</v>
      </c>
      <c r="C1000" s="315"/>
      <c r="D1000" s="316"/>
      <c r="E1000" s="316"/>
      <c r="F1000" s="316"/>
      <c r="G1000" s="316"/>
      <c r="H1000" s="316"/>
      <c r="I1000" s="316"/>
      <c r="J1000" s="316"/>
      <c r="K1000" s="316"/>
      <c r="L1000" s="316"/>
      <c r="M1000" s="316"/>
      <c r="N1000" s="316"/>
      <c r="O1000" s="316"/>
      <c r="P1000" s="315"/>
      <c r="Q1000" s="315"/>
      <c r="R1000" s="315"/>
      <c r="S1000" s="315"/>
      <c r="T1000" s="315"/>
      <c r="U1000" s="315"/>
      <c r="V1000" s="315"/>
      <c r="W1000" s="315"/>
      <c r="X1000" s="315"/>
      <c r="Y1000" s="440"/>
      <c r="Z1000" s="440"/>
      <c r="AA1000" s="440"/>
      <c r="AB1000" s="440"/>
      <c r="AC1000" s="440"/>
      <c r="AD1000" s="440"/>
      <c r="AE1000" s="440"/>
      <c r="AF1000" s="440"/>
      <c r="AG1000" s="440"/>
      <c r="AH1000" s="440"/>
      <c r="AI1000" s="440"/>
      <c r="AJ1000" s="440"/>
      <c r="AK1000" s="440"/>
      <c r="AL1000" s="440"/>
      <c r="AM1000" s="318"/>
    </row>
    <row r="1001" spans="1:39" ht="15" customHeight="1" outlineLevel="1">
      <c r="A1001" s="567">
        <v>14</v>
      </c>
      <c r="B1001" s="341" t="s">
        <v>109</v>
      </c>
      <c r="C1001" s="317" t="s">
        <v>25</v>
      </c>
      <c r="D1001" s="321"/>
      <c r="E1001" s="321"/>
      <c r="F1001" s="321"/>
      <c r="G1001" s="321"/>
      <c r="H1001" s="321"/>
      <c r="I1001" s="321"/>
      <c r="J1001" s="321"/>
      <c r="K1001" s="321"/>
      <c r="L1001" s="321"/>
      <c r="M1001" s="321"/>
      <c r="N1001" s="321">
        <v>12</v>
      </c>
      <c r="O1001" s="321"/>
      <c r="P1001" s="321"/>
      <c r="Q1001" s="321"/>
      <c r="R1001" s="321"/>
      <c r="S1001" s="321"/>
      <c r="T1001" s="321"/>
      <c r="U1001" s="321"/>
      <c r="V1001" s="321"/>
      <c r="W1001" s="321"/>
      <c r="X1001" s="321"/>
      <c r="Y1001" s="436"/>
      <c r="Z1001" s="436"/>
      <c r="AA1001" s="436"/>
      <c r="AB1001" s="436"/>
      <c r="AC1001" s="436"/>
      <c r="AD1001" s="436"/>
      <c r="AE1001" s="436"/>
      <c r="AF1001" s="436"/>
      <c r="AG1001" s="436"/>
      <c r="AH1001" s="436"/>
      <c r="AI1001" s="436"/>
      <c r="AJ1001" s="436"/>
      <c r="AK1001" s="436"/>
      <c r="AL1001" s="436"/>
      <c r="AM1001" s="322">
        <f>SUM(Y1001:AL1001)</f>
        <v>0</v>
      </c>
    </row>
    <row r="1002" spans="1:39" ht="15" customHeight="1" outlineLevel="1">
      <c r="A1002" s="567"/>
      <c r="B1002" s="320" t="s">
        <v>349</v>
      </c>
      <c r="C1002" s="317" t="s">
        <v>164</v>
      </c>
      <c r="D1002" s="321"/>
      <c r="E1002" s="321"/>
      <c r="F1002" s="321"/>
      <c r="G1002" s="321"/>
      <c r="H1002" s="321"/>
      <c r="I1002" s="321"/>
      <c r="J1002" s="321"/>
      <c r="K1002" s="321"/>
      <c r="L1002" s="321"/>
      <c r="M1002" s="321"/>
      <c r="N1002" s="321">
        <f>N1001</f>
        <v>12</v>
      </c>
      <c r="O1002" s="321"/>
      <c r="P1002" s="321"/>
      <c r="Q1002" s="321"/>
      <c r="R1002" s="321"/>
      <c r="S1002" s="321"/>
      <c r="T1002" s="321"/>
      <c r="U1002" s="321"/>
      <c r="V1002" s="321"/>
      <c r="W1002" s="321"/>
      <c r="X1002" s="321"/>
      <c r="Y1002" s="437">
        <f t="shared" ref="Y1002:AL1002" si="340">Y1001</f>
        <v>0</v>
      </c>
      <c r="Z1002" s="437">
        <f t="shared" si="340"/>
        <v>0</v>
      </c>
      <c r="AA1002" s="437">
        <f t="shared" si="340"/>
        <v>0</v>
      </c>
      <c r="AB1002" s="437">
        <f t="shared" si="340"/>
        <v>0</v>
      </c>
      <c r="AC1002" s="437">
        <f t="shared" si="340"/>
        <v>0</v>
      </c>
      <c r="AD1002" s="437">
        <f t="shared" si="340"/>
        <v>0</v>
      </c>
      <c r="AE1002" s="437">
        <f t="shared" si="340"/>
        <v>0</v>
      </c>
      <c r="AF1002" s="437">
        <f t="shared" si="340"/>
        <v>0</v>
      </c>
      <c r="AG1002" s="437">
        <f t="shared" si="340"/>
        <v>0</v>
      </c>
      <c r="AH1002" s="437">
        <f t="shared" si="340"/>
        <v>0</v>
      </c>
      <c r="AI1002" s="437">
        <f t="shared" si="340"/>
        <v>0</v>
      </c>
      <c r="AJ1002" s="437">
        <f t="shared" si="340"/>
        <v>0</v>
      </c>
      <c r="AK1002" s="437">
        <f t="shared" si="340"/>
        <v>0</v>
      </c>
      <c r="AL1002" s="437">
        <f t="shared" si="340"/>
        <v>0</v>
      </c>
      <c r="AM1002" s="323"/>
    </row>
    <row r="1003" spans="1:39" ht="15" customHeight="1" outlineLevel="1">
      <c r="A1003" s="567"/>
      <c r="B1003" s="341"/>
      <c r="C1003" s="331"/>
      <c r="D1003" s="317"/>
      <c r="E1003" s="317"/>
      <c r="F1003" s="317"/>
      <c r="G1003" s="317"/>
      <c r="H1003" s="317"/>
      <c r="I1003" s="317"/>
      <c r="J1003" s="317"/>
      <c r="K1003" s="317"/>
      <c r="L1003" s="317"/>
      <c r="M1003" s="317"/>
      <c r="N1003" s="494"/>
      <c r="O1003" s="317"/>
      <c r="P1003" s="317"/>
      <c r="Q1003" s="317"/>
      <c r="R1003" s="317"/>
      <c r="S1003" s="317"/>
      <c r="T1003" s="317"/>
      <c r="U1003" s="317"/>
      <c r="V1003" s="317"/>
      <c r="W1003" s="317"/>
      <c r="X1003" s="317"/>
      <c r="Y1003" s="438"/>
      <c r="Z1003" s="438"/>
      <c r="AA1003" s="438"/>
      <c r="AB1003" s="438"/>
      <c r="AC1003" s="438"/>
      <c r="AD1003" s="438"/>
      <c r="AE1003" s="438"/>
      <c r="AF1003" s="438"/>
      <c r="AG1003" s="438"/>
      <c r="AH1003" s="438"/>
      <c r="AI1003" s="438"/>
      <c r="AJ1003" s="438"/>
      <c r="AK1003" s="438"/>
      <c r="AL1003" s="438"/>
      <c r="AM1003" s="332"/>
    </row>
    <row r="1004" spans="1:39" s="335" customFormat="1" ht="15.75" outlineLevel="1">
      <c r="A1004" s="567"/>
      <c r="B1004" s="314" t="s">
        <v>503</v>
      </c>
      <c r="C1004" s="317"/>
      <c r="D1004" s="317"/>
      <c r="E1004" s="317"/>
      <c r="F1004" s="317"/>
      <c r="G1004" s="317"/>
      <c r="H1004" s="317"/>
      <c r="I1004" s="317"/>
      <c r="J1004" s="317"/>
      <c r="K1004" s="317"/>
      <c r="L1004" s="317"/>
      <c r="M1004" s="317"/>
      <c r="N1004" s="317"/>
      <c r="O1004" s="317"/>
      <c r="P1004" s="317"/>
      <c r="Q1004" s="317"/>
      <c r="R1004" s="317"/>
      <c r="S1004" s="317"/>
      <c r="T1004" s="317"/>
      <c r="U1004" s="317"/>
      <c r="V1004" s="317"/>
      <c r="W1004" s="317"/>
      <c r="X1004" s="317"/>
      <c r="Y1004" s="438"/>
      <c r="Z1004" s="438"/>
      <c r="AA1004" s="438"/>
      <c r="AB1004" s="438"/>
      <c r="AC1004" s="438"/>
      <c r="AD1004" s="438"/>
      <c r="AE1004" s="442"/>
      <c r="AF1004" s="442"/>
      <c r="AG1004" s="442"/>
      <c r="AH1004" s="442"/>
      <c r="AI1004" s="442"/>
      <c r="AJ1004" s="442"/>
      <c r="AK1004" s="442"/>
      <c r="AL1004" s="442"/>
      <c r="AM1004" s="552"/>
    </row>
    <row r="1005" spans="1:39" outlineLevel="1">
      <c r="A1005" s="567">
        <v>15</v>
      </c>
      <c r="B1005" s="320" t="s">
        <v>508</v>
      </c>
      <c r="C1005" s="317" t="s">
        <v>25</v>
      </c>
      <c r="D1005" s="321"/>
      <c r="E1005" s="321"/>
      <c r="F1005" s="321"/>
      <c r="G1005" s="321"/>
      <c r="H1005" s="321"/>
      <c r="I1005" s="321"/>
      <c r="J1005" s="321"/>
      <c r="K1005" s="321"/>
      <c r="L1005" s="321"/>
      <c r="M1005" s="321"/>
      <c r="N1005" s="321">
        <v>0</v>
      </c>
      <c r="O1005" s="321"/>
      <c r="P1005" s="321"/>
      <c r="Q1005" s="321"/>
      <c r="R1005" s="321"/>
      <c r="S1005" s="321"/>
      <c r="T1005" s="321"/>
      <c r="U1005" s="321"/>
      <c r="V1005" s="321"/>
      <c r="W1005" s="321"/>
      <c r="X1005" s="321"/>
      <c r="Y1005" s="436"/>
      <c r="Z1005" s="436"/>
      <c r="AA1005" s="436"/>
      <c r="AB1005" s="436"/>
      <c r="AC1005" s="436"/>
      <c r="AD1005" s="436"/>
      <c r="AE1005" s="436"/>
      <c r="AF1005" s="436"/>
      <c r="AG1005" s="436"/>
      <c r="AH1005" s="436"/>
      <c r="AI1005" s="436"/>
      <c r="AJ1005" s="436"/>
      <c r="AK1005" s="436"/>
      <c r="AL1005" s="436"/>
      <c r="AM1005" s="322">
        <f>SUM(Y1005:AL1005)</f>
        <v>0</v>
      </c>
    </row>
    <row r="1006" spans="1:39" outlineLevel="1">
      <c r="A1006" s="567"/>
      <c r="B1006" s="320" t="s">
        <v>345</v>
      </c>
      <c r="C1006" s="317" t="s">
        <v>164</v>
      </c>
      <c r="D1006" s="321"/>
      <c r="E1006" s="321"/>
      <c r="F1006" s="321"/>
      <c r="G1006" s="321"/>
      <c r="H1006" s="321"/>
      <c r="I1006" s="321"/>
      <c r="J1006" s="321"/>
      <c r="K1006" s="321"/>
      <c r="L1006" s="321"/>
      <c r="M1006" s="321"/>
      <c r="N1006" s="321">
        <f>N1005</f>
        <v>0</v>
      </c>
      <c r="O1006" s="321"/>
      <c r="P1006" s="321"/>
      <c r="Q1006" s="321"/>
      <c r="R1006" s="321"/>
      <c r="S1006" s="321"/>
      <c r="T1006" s="321"/>
      <c r="U1006" s="321"/>
      <c r="V1006" s="321"/>
      <c r="W1006" s="321"/>
      <c r="X1006" s="321"/>
      <c r="Y1006" s="437">
        <f>Y1005</f>
        <v>0</v>
      </c>
      <c r="Z1006" s="437">
        <f>Z1005</f>
        <v>0</v>
      </c>
      <c r="AA1006" s="437">
        <f t="shared" ref="AA1006:AL1006" si="341">AA1005</f>
        <v>0</v>
      </c>
      <c r="AB1006" s="437">
        <f t="shared" si="341"/>
        <v>0</v>
      </c>
      <c r="AC1006" s="437">
        <f t="shared" si="341"/>
        <v>0</v>
      </c>
      <c r="AD1006" s="437">
        <f>AD1005</f>
        <v>0</v>
      </c>
      <c r="AE1006" s="437">
        <f t="shared" si="341"/>
        <v>0</v>
      </c>
      <c r="AF1006" s="437">
        <f t="shared" si="341"/>
        <v>0</v>
      </c>
      <c r="AG1006" s="437">
        <f t="shared" si="341"/>
        <v>0</v>
      </c>
      <c r="AH1006" s="437">
        <f t="shared" si="341"/>
        <v>0</v>
      </c>
      <c r="AI1006" s="437">
        <f t="shared" si="341"/>
        <v>0</v>
      </c>
      <c r="AJ1006" s="437">
        <f t="shared" si="341"/>
        <v>0</v>
      </c>
      <c r="AK1006" s="437">
        <f t="shared" si="341"/>
        <v>0</v>
      </c>
      <c r="AL1006" s="437">
        <f t="shared" si="341"/>
        <v>0</v>
      </c>
      <c r="AM1006" s="323"/>
    </row>
    <row r="1007" spans="1:39" outlineLevel="1">
      <c r="A1007" s="567"/>
      <c r="B1007" s="341"/>
      <c r="C1007" s="331"/>
      <c r="D1007" s="317"/>
      <c r="E1007" s="317"/>
      <c r="F1007" s="317"/>
      <c r="G1007" s="317"/>
      <c r="H1007" s="317"/>
      <c r="I1007" s="317"/>
      <c r="J1007" s="317"/>
      <c r="K1007" s="317"/>
      <c r="L1007" s="317"/>
      <c r="M1007" s="317"/>
      <c r="N1007" s="317"/>
      <c r="O1007" s="317"/>
      <c r="P1007" s="317"/>
      <c r="Q1007" s="317"/>
      <c r="R1007" s="317"/>
      <c r="S1007" s="317"/>
      <c r="T1007" s="317"/>
      <c r="U1007" s="317"/>
      <c r="V1007" s="317"/>
      <c r="W1007" s="317"/>
      <c r="X1007" s="317"/>
      <c r="Y1007" s="438"/>
      <c r="Z1007" s="438"/>
      <c r="AA1007" s="438"/>
      <c r="AB1007" s="438"/>
      <c r="AC1007" s="438"/>
      <c r="AD1007" s="438"/>
      <c r="AE1007" s="438"/>
      <c r="AF1007" s="438"/>
      <c r="AG1007" s="438"/>
      <c r="AH1007" s="438"/>
      <c r="AI1007" s="438"/>
      <c r="AJ1007" s="438"/>
      <c r="AK1007" s="438"/>
      <c r="AL1007" s="438"/>
      <c r="AM1007" s="332"/>
    </row>
    <row r="1008" spans="1:39" s="309" customFormat="1" outlineLevel="1">
      <c r="A1008" s="567">
        <v>16</v>
      </c>
      <c r="B1008" s="350" t="s">
        <v>504</v>
      </c>
      <c r="C1008" s="317" t="s">
        <v>25</v>
      </c>
      <c r="D1008" s="321"/>
      <c r="E1008" s="321"/>
      <c r="F1008" s="321"/>
      <c r="G1008" s="321"/>
      <c r="H1008" s="321"/>
      <c r="I1008" s="321"/>
      <c r="J1008" s="321"/>
      <c r="K1008" s="321"/>
      <c r="L1008" s="321"/>
      <c r="M1008" s="321"/>
      <c r="N1008" s="321">
        <v>0</v>
      </c>
      <c r="O1008" s="321"/>
      <c r="P1008" s="321"/>
      <c r="Q1008" s="321"/>
      <c r="R1008" s="321"/>
      <c r="S1008" s="321"/>
      <c r="T1008" s="321"/>
      <c r="U1008" s="321"/>
      <c r="V1008" s="321"/>
      <c r="W1008" s="321"/>
      <c r="X1008" s="321"/>
      <c r="Y1008" s="436"/>
      <c r="Z1008" s="436"/>
      <c r="AA1008" s="436"/>
      <c r="AB1008" s="436"/>
      <c r="AC1008" s="436"/>
      <c r="AD1008" s="436"/>
      <c r="AE1008" s="436"/>
      <c r="AF1008" s="436"/>
      <c r="AG1008" s="436"/>
      <c r="AH1008" s="436"/>
      <c r="AI1008" s="436"/>
      <c r="AJ1008" s="436"/>
      <c r="AK1008" s="436"/>
      <c r="AL1008" s="436"/>
      <c r="AM1008" s="322">
        <f>SUM(Y1008:AL1008)</f>
        <v>0</v>
      </c>
    </row>
    <row r="1009" spans="1:39" s="309" customFormat="1" outlineLevel="1">
      <c r="A1009" s="567"/>
      <c r="B1009" s="320" t="s">
        <v>345</v>
      </c>
      <c r="C1009" s="317" t="s">
        <v>164</v>
      </c>
      <c r="D1009" s="321"/>
      <c r="E1009" s="321"/>
      <c r="F1009" s="321"/>
      <c r="G1009" s="321"/>
      <c r="H1009" s="321"/>
      <c r="I1009" s="321"/>
      <c r="J1009" s="321"/>
      <c r="K1009" s="321"/>
      <c r="L1009" s="321"/>
      <c r="M1009" s="321"/>
      <c r="N1009" s="321">
        <f>N1008</f>
        <v>0</v>
      </c>
      <c r="O1009" s="321"/>
      <c r="P1009" s="321"/>
      <c r="Q1009" s="321"/>
      <c r="R1009" s="321"/>
      <c r="S1009" s="321"/>
      <c r="T1009" s="321"/>
      <c r="U1009" s="321"/>
      <c r="V1009" s="321"/>
      <c r="W1009" s="321"/>
      <c r="X1009" s="321"/>
      <c r="Y1009" s="437">
        <f>Y1008</f>
        <v>0</v>
      </c>
      <c r="Z1009" s="437">
        <f t="shared" ref="Z1009:AK1009" si="342">Z1008</f>
        <v>0</v>
      </c>
      <c r="AA1009" s="437">
        <f t="shared" si="342"/>
        <v>0</v>
      </c>
      <c r="AB1009" s="437">
        <f t="shared" si="342"/>
        <v>0</v>
      </c>
      <c r="AC1009" s="437">
        <f t="shared" si="342"/>
        <v>0</v>
      </c>
      <c r="AD1009" s="437">
        <f t="shared" si="342"/>
        <v>0</v>
      </c>
      <c r="AE1009" s="437">
        <f t="shared" si="342"/>
        <v>0</v>
      </c>
      <c r="AF1009" s="437">
        <f t="shared" si="342"/>
        <v>0</v>
      </c>
      <c r="AG1009" s="437">
        <f t="shared" si="342"/>
        <v>0</v>
      </c>
      <c r="AH1009" s="437">
        <f t="shared" si="342"/>
        <v>0</v>
      </c>
      <c r="AI1009" s="437">
        <f t="shared" si="342"/>
        <v>0</v>
      </c>
      <c r="AJ1009" s="437">
        <f t="shared" si="342"/>
        <v>0</v>
      </c>
      <c r="AK1009" s="437">
        <f t="shared" si="342"/>
        <v>0</v>
      </c>
      <c r="AL1009" s="437">
        <f>AL1008</f>
        <v>0</v>
      </c>
      <c r="AM1009" s="323"/>
    </row>
    <row r="1010" spans="1:39" s="309" customFormat="1" outlineLevel="1">
      <c r="A1010" s="567"/>
      <c r="B1010" s="350"/>
      <c r="C1010" s="317"/>
      <c r="D1010" s="317"/>
      <c r="E1010" s="317"/>
      <c r="F1010" s="317"/>
      <c r="G1010" s="317"/>
      <c r="H1010" s="317"/>
      <c r="I1010" s="317"/>
      <c r="J1010" s="317"/>
      <c r="K1010" s="317"/>
      <c r="L1010" s="317"/>
      <c r="M1010" s="317"/>
      <c r="N1010" s="317"/>
      <c r="O1010" s="317"/>
      <c r="P1010" s="317"/>
      <c r="Q1010" s="317"/>
      <c r="R1010" s="317"/>
      <c r="S1010" s="317"/>
      <c r="T1010" s="317"/>
      <c r="U1010" s="317"/>
      <c r="V1010" s="317"/>
      <c r="W1010" s="317"/>
      <c r="X1010" s="317"/>
      <c r="Y1010" s="438"/>
      <c r="Z1010" s="438"/>
      <c r="AA1010" s="438"/>
      <c r="AB1010" s="438"/>
      <c r="AC1010" s="438"/>
      <c r="AD1010" s="438"/>
      <c r="AE1010" s="442"/>
      <c r="AF1010" s="442"/>
      <c r="AG1010" s="442"/>
      <c r="AH1010" s="442"/>
      <c r="AI1010" s="442"/>
      <c r="AJ1010" s="442"/>
      <c r="AK1010" s="442"/>
      <c r="AL1010" s="442"/>
      <c r="AM1010" s="339"/>
    </row>
    <row r="1011" spans="1:39" ht="15.75" outlineLevel="1">
      <c r="A1011" s="567"/>
      <c r="B1011" s="554" t="s">
        <v>509</v>
      </c>
      <c r="C1011" s="346"/>
      <c r="D1011" s="316"/>
      <c r="E1011" s="315"/>
      <c r="F1011" s="315"/>
      <c r="G1011" s="315"/>
      <c r="H1011" s="315"/>
      <c r="I1011" s="315"/>
      <c r="J1011" s="315"/>
      <c r="K1011" s="315"/>
      <c r="L1011" s="315"/>
      <c r="M1011" s="315"/>
      <c r="N1011" s="316"/>
      <c r="O1011" s="315"/>
      <c r="P1011" s="315"/>
      <c r="Q1011" s="315"/>
      <c r="R1011" s="315"/>
      <c r="S1011" s="315"/>
      <c r="T1011" s="315"/>
      <c r="U1011" s="315"/>
      <c r="V1011" s="315"/>
      <c r="W1011" s="315"/>
      <c r="X1011" s="315"/>
      <c r="Y1011" s="440"/>
      <c r="Z1011" s="440"/>
      <c r="AA1011" s="440"/>
      <c r="AB1011" s="440"/>
      <c r="AC1011" s="440"/>
      <c r="AD1011" s="440"/>
      <c r="AE1011" s="440"/>
      <c r="AF1011" s="440"/>
      <c r="AG1011" s="440"/>
      <c r="AH1011" s="440"/>
      <c r="AI1011" s="440"/>
      <c r="AJ1011" s="440"/>
      <c r="AK1011" s="440"/>
      <c r="AL1011" s="440"/>
      <c r="AM1011" s="318"/>
    </row>
    <row r="1012" spans="1:39" outlineLevel="1">
      <c r="A1012" s="567">
        <v>17</v>
      </c>
      <c r="B1012" s="454" t="s">
        <v>113</v>
      </c>
      <c r="C1012" s="317" t="s">
        <v>25</v>
      </c>
      <c r="D1012" s="321"/>
      <c r="E1012" s="321"/>
      <c r="F1012" s="321"/>
      <c r="G1012" s="321"/>
      <c r="H1012" s="321"/>
      <c r="I1012" s="321"/>
      <c r="J1012" s="321"/>
      <c r="K1012" s="321"/>
      <c r="L1012" s="321"/>
      <c r="M1012" s="321"/>
      <c r="N1012" s="321">
        <v>0</v>
      </c>
      <c r="O1012" s="321"/>
      <c r="P1012" s="321"/>
      <c r="Q1012" s="321"/>
      <c r="R1012" s="321"/>
      <c r="S1012" s="321"/>
      <c r="T1012" s="321"/>
      <c r="U1012" s="321"/>
      <c r="V1012" s="321"/>
      <c r="W1012" s="321"/>
      <c r="X1012" s="321"/>
      <c r="Y1012" s="452"/>
      <c r="Z1012" s="436"/>
      <c r="AA1012" s="436"/>
      <c r="AB1012" s="436"/>
      <c r="AC1012" s="436"/>
      <c r="AD1012" s="436"/>
      <c r="AE1012" s="436"/>
      <c r="AF1012" s="441"/>
      <c r="AG1012" s="441"/>
      <c r="AH1012" s="441"/>
      <c r="AI1012" s="441"/>
      <c r="AJ1012" s="441"/>
      <c r="AK1012" s="441"/>
      <c r="AL1012" s="441"/>
      <c r="AM1012" s="322">
        <f>SUM(Y1012:AL1012)</f>
        <v>0</v>
      </c>
    </row>
    <row r="1013" spans="1:39" outlineLevel="1">
      <c r="A1013" s="567"/>
      <c r="B1013" s="320" t="s">
        <v>345</v>
      </c>
      <c r="C1013" s="317" t="s">
        <v>164</v>
      </c>
      <c r="D1013" s="321"/>
      <c r="E1013" s="321"/>
      <c r="F1013" s="321"/>
      <c r="G1013" s="321"/>
      <c r="H1013" s="321"/>
      <c r="I1013" s="321"/>
      <c r="J1013" s="321"/>
      <c r="K1013" s="321"/>
      <c r="L1013" s="321"/>
      <c r="M1013" s="321"/>
      <c r="N1013" s="321">
        <f>N1012</f>
        <v>0</v>
      </c>
      <c r="O1013" s="321"/>
      <c r="P1013" s="321"/>
      <c r="Q1013" s="321"/>
      <c r="R1013" s="321"/>
      <c r="S1013" s="321"/>
      <c r="T1013" s="321"/>
      <c r="U1013" s="321"/>
      <c r="V1013" s="321"/>
      <c r="W1013" s="321"/>
      <c r="X1013" s="321"/>
      <c r="Y1013" s="437">
        <f>Y1012</f>
        <v>0</v>
      </c>
      <c r="Z1013" s="437">
        <f t="shared" ref="Z1013:AL1013" si="343">Z1012</f>
        <v>0</v>
      </c>
      <c r="AA1013" s="437">
        <f t="shared" si="343"/>
        <v>0</v>
      </c>
      <c r="AB1013" s="437">
        <f t="shared" si="343"/>
        <v>0</v>
      </c>
      <c r="AC1013" s="437">
        <f t="shared" si="343"/>
        <v>0</v>
      </c>
      <c r="AD1013" s="437">
        <f t="shared" si="343"/>
        <v>0</v>
      </c>
      <c r="AE1013" s="437">
        <f t="shared" si="343"/>
        <v>0</v>
      </c>
      <c r="AF1013" s="437">
        <f t="shared" si="343"/>
        <v>0</v>
      </c>
      <c r="AG1013" s="437">
        <f t="shared" si="343"/>
        <v>0</v>
      </c>
      <c r="AH1013" s="437">
        <f t="shared" si="343"/>
        <v>0</v>
      </c>
      <c r="AI1013" s="437">
        <f t="shared" si="343"/>
        <v>0</v>
      </c>
      <c r="AJ1013" s="437">
        <f t="shared" si="343"/>
        <v>0</v>
      </c>
      <c r="AK1013" s="437">
        <f t="shared" si="343"/>
        <v>0</v>
      </c>
      <c r="AL1013" s="437">
        <f t="shared" si="343"/>
        <v>0</v>
      </c>
      <c r="AM1013" s="332"/>
    </row>
    <row r="1014" spans="1:39" outlineLevel="1">
      <c r="A1014" s="567"/>
      <c r="B1014" s="320"/>
      <c r="C1014" s="317"/>
      <c r="D1014" s="317"/>
      <c r="E1014" s="317"/>
      <c r="F1014" s="317"/>
      <c r="G1014" s="317"/>
      <c r="H1014" s="317"/>
      <c r="I1014" s="317"/>
      <c r="J1014" s="317"/>
      <c r="K1014" s="317"/>
      <c r="L1014" s="317"/>
      <c r="M1014" s="317"/>
      <c r="N1014" s="317"/>
      <c r="O1014" s="317"/>
      <c r="P1014" s="317"/>
      <c r="Q1014" s="317"/>
      <c r="R1014" s="317"/>
      <c r="S1014" s="317"/>
      <c r="T1014" s="317"/>
      <c r="U1014" s="317"/>
      <c r="V1014" s="317"/>
      <c r="W1014" s="317"/>
      <c r="X1014" s="317"/>
      <c r="Y1014" s="448"/>
      <c r="Z1014" s="451"/>
      <c r="AA1014" s="451"/>
      <c r="AB1014" s="451"/>
      <c r="AC1014" s="451"/>
      <c r="AD1014" s="451"/>
      <c r="AE1014" s="451"/>
      <c r="AF1014" s="451"/>
      <c r="AG1014" s="451"/>
      <c r="AH1014" s="451"/>
      <c r="AI1014" s="451"/>
      <c r="AJ1014" s="451"/>
      <c r="AK1014" s="451"/>
      <c r="AL1014" s="451"/>
      <c r="AM1014" s="332"/>
    </row>
    <row r="1015" spans="1:39" outlineLevel="1">
      <c r="A1015" s="567">
        <v>18</v>
      </c>
      <c r="B1015" s="454" t="s">
        <v>110</v>
      </c>
      <c r="C1015" s="317" t="s">
        <v>25</v>
      </c>
      <c r="D1015" s="321"/>
      <c r="E1015" s="321"/>
      <c r="F1015" s="321"/>
      <c r="G1015" s="321"/>
      <c r="H1015" s="321"/>
      <c r="I1015" s="321"/>
      <c r="J1015" s="321"/>
      <c r="K1015" s="321"/>
      <c r="L1015" s="321"/>
      <c r="M1015" s="321"/>
      <c r="N1015" s="321">
        <v>0</v>
      </c>
      <c r="O1015" s="321"/>
      <c r="P1015" s="321"/>
      <c r="Q1015" s="321"/>
      <c r="R1015" s="321"/>
      <c r="S1015" s="321"/>
      <c r="T1015" s="321"/>
      <c r="U1015" s="321"/>
      <c r="V1015" s="321"/>
      <c r="W1015" s="321"/>
      <c r="X1015" s="321"/>
      <c r="Y1015" s="452"/>
      <c r="Z1015" s="436"/>
      <c r="AA1015" s="436"/>
      <c r="AB1015" s="436"/>
      <c r="AC1015" s="436"/>
      <c r="AD1015" s="436"/>
      <c r="AE1015" s="436"/>
      <c r="AF1015" s="441"/>
      <c r="AG1015" s="441"/>
      <c r="AH1015" s="441"/>
      <c r="AI1015" s="441"/>
      <c r="AJ1015" s="441"/>
      <c r="AK1015" s="441"/>
      <c r="AL1015" s="441"/>
      <c r="AM1015" s="322">
        <f>SUM(Y1015:AL1015)</f>
        <v>0</v>
      </c>
    </row>
    <row r="1016" spans="1:39" outlineLevel="1">
      <c r="A1016" s="567"/>
      <c r="B1016" s="320" t="s">
        <v>345</v>
      </c>
      <c r="C1016" s="317" t="s">
        <v>164</v>
      </c>
      <c r="D1016" s="321"/>
      <c r="E1016" s="321"/>
      <c r="F1016" s="321"/>
      <c r="G1016" s="321"/>
      <c r="H1016" s="321"/>
      <c r="I1016" s="321"/>
      <c r="J1016" s="321"/>
      <c r="K1016" s="321"/>
      <c r="L1016" s="321"/>
      <c r="M1016" s="321"/>
      <c r="N1016" s="321">
        <f>N1015</f>
        <v>0</v>
      </c>
      <c r="O1016" s="321"/>
      <c r="P1016" s="321"/>
      <c r="Q1016" s="321"/>
      <c r="R1016" s="321"/>
      <c r="S1016" s="321"/>
      <c r="T1016" s="321"/>
      <c r="U1016" s="321"/>
      <c r="V1016" s="321"/>
      <c r="W1016" s="321"/>
      <c r="X1016" s="321"/>
      <c r="Y1016" s="437">
        <f>Y1015</f>
        <v>0</v>
      </c>
      <c r="Z1016" s="437">
        <f t="shared" ref="Z1016:AL1016" si="344">Z1015</f>
        <v>0</v>
      </c>
      <c r="AA1016" s="437">
        <f t="shared" si="344"/>
        <v>0</v>
      </c>
      <c r="AB1016" s="437">
        <f t="shared" si="344"/>
        <v>0</v>
      </c>
      <c r="AC1016" s="437">
        <f t="shared" si="344"/>
        <v>0</v>
      </c>
      <c r="AD1016" s="437">
        <f t="shared" si="344"/>
        <v>0</v>
      </c>
      <c r="AE1016" s="437">
        <f t="shared" si="344"/>
        <v>0</v>
      </c>
      <c r="AF1016" s="437">
        <f t="shared" si="344"/>
        <v>0</v>
      </c>
      <c r="AG1016" s="437">
        <f t="shared" si="344"/>
        <v>0</v>
      </c>
      <c r="AH1016" s="437">
        <f t="shared" si="344"/>
        <v>0</v>
      </c>
      <c r="AI1016" s="437">
        <f t="shared" si="344"/>
        <v>0</v>
      </c>
      <c r="AJ1016" s="437">
        <f t="shared" si="344"/>
        <v>0</v>
      </c>
      <c r="AK1016" s="437">
        <f t="shared" si="344"/>
        <v>0</v>
      </c>
      <c r="AL1016" s="437">
        <f t="shared" si="344"/>
        <v>0</v>
      </c>
      <c r="AM1016" s="332"/>
    </row>
    <row r="1017" spans="1:39" outlineLevel="1">
      <c r="A1017" s="567"/>
      <c r="B1017" s="348"/>
      <c r="C1017" s="317"/>
      <c r="D1017" s="317"/>
      <c r="E1017" s="317"/>
      <c r="F1017" s="317"/>
      <c r="G1017" s="317"/>
      <c r="H1017" s="317"/>
      <c r="I1017" s="317"/>
      <c r="J1017" s="317"/>
      <c r="K1017" s="317"/>
      <c r="L1017" s="317"/>
      <c r="M1017" s="317"/>
      <c r="N1017" s="317"/>
      <c r="O1017" s="317"/>
      <c r="P1017" s="317"/>
      <c r="Q1017" s="317"/>
      <c r="R1017" s="317"/>
      <c r="S1017" s="317"/>
      <c r="T1017" s="317"/>
      <c r="U1017" s="317"/>
      <c r="V1017" s="317"/>
      <c r="W1017" s="317"/>
      <c r="X1017" s="317"/>
      <c r="Y1017" s="449"/>
      <c r="Z1017" s="450"/>
      <c r="AA1017" s="450"/>
      <c r="AB1017" s="450"/>
      <c r="AC1017" s="450"/>
      <c r="AD1017" s="450"/>
      <c r="AE1017" s="450"/>
      <c r="AF1017" s="450"/>
      <c r="AG1017" s="450"/>
      <c r="AH1017" s="450"/>
      <c r="AI1017" s="450"/>
      <c r="AJ1017" s="450"/>
      <c r="AK1017" s="450"/>
      <c r="AL1017" s="450"/>
      <c r="AM1017" s="323"/>
    </row>
    <row r="1018" spans="1:39" outlineLevel="1">
      <c r="A1018" s="567">
        <v>19</v>
      </c>
      <c r="B1018" s="454" t="s">
        <v>112</v>
      </c>
      <c r="C1018" s="317" t="s">
        <v>25</v>
      </c>
      <c r="D1018" s="321"/>
      <c r="E1018" s="321"/>
      <c r="F1018" s="321"/>
      <c r="G1018" s="321"/>
      <c r="H1018" s="321"/>
      <c r="I1018" s="321"/>
      <c r="J1018" s="321"/>
      <c r="K1018" s="321"/>
      <c r="L1018" s="321"/>
      <c r="M1018" s="321"/>
      <c r="N1018" s="321">
        <v>0</v>
      </c>
      <c r="O1018" s="321"/>
      <c r="P1018" s="321"/>
      <c r="Q1018" s="321"/>
      <c r="R1018" s="321"/>
      <c r="S1018" s="321"/>
      <c r="T1018" s="321"/>
      <c r="U1018" s="321"/>
      <c r="V1018" s="321"/>
      <c r="W1018" s="321"/>
      <c r="X1018" s="321"/>
      <c r="Y1018" s="452"/>
      <c r="Z1018" s="436"/>
      <c r="AA1018" s="436"/>
      <c r="AB1018" s="436"/>
      <c r="AC1018" s="436"/>
      <c r="AD1018" s="436"/>
      <c r="AE1018" s="436"/>
      <c r="AF1018" s="441"/>
      <c r="AG1018" s="441"/>
      <c r="AH1018" s="441"/>
      <c r="AI1018" s="441"/>
      <c r="AJ1018" s="441"/>
      <c r="AK1018" s="441"/>
      <c r="AL1018" s="441"/>
      <c r="AM1018" s="322">
        <f>SUM(Y1018:AL1018)</f>
        <v>0</v>
      </c>
    </row>
    <row r="1019" spans="1:39" outlineLevel="1">
      <c r="A1019" s="567"/>
      <c r="B1019" s="320" t="s">
        <v>345</v>
      </c>
      <c r="C1019" s="317" t="s">
        <v>164</v>
      </c>
      <c r="D1019" s="321"/>
      <c r="E1019" s="321"/>
      <c r="F1019" s="321"/>
      <c r="G1019" s="321"/>
      <c r="H1019" s="321"/>
      <c r="I1019" s="321"/>
      <c r="J1019" s="321"/>
      <c r="K1019" s="321"/>
      <c r="L1019" s="321"/>
      <c r="M1019" s="321"/>
      <c r="N1019" s="321">
        <f>N1018</f>
        <v>0</v>
      </c>
      <c r="O1019" s="321"/>
      <c r="P1019" s="321"/>
      <c r="Q1019" s="321"/>
      <c r="R1019" s="321"/>
      <c r="S1019" s="321"/>
      <c r="T1019" s="321"/>
      <c r="U1019" s="321"/>
      <c r="V1019" s="321"/>
      <c r="W1019" s="321"/>
      <c r="X1019" s="321"/>
      <c r="Y1019" s="437">
        <f>Y1018</f>
        <v>0</v>
      </c>
      <c r="Z1019" s="437">
        <f t="shared" ref="Z1019:AL1019" si="345">Z1018</f>
        <v>0</v>
      </c>
      <c r="AA1019" s="437">
        <f t="shared" si="345"/>
        <v>0</v>
      </c>
      <c r="AB1019" s="437">
        <f t="shared" si="345"/>
        <v>0</v>
      </c>
      <c r="AC1019" s="437">
        <f t="shared" si="345"/>
        <v>0</v>
      </c>
      <c r="AD1019" s="437">
        <f t="shared" si="345"/>
        <v>0</v>
      </c>
      <c r="AE1019" s="437">
        <f t="shared" si="345"/>
        <v>0</v>
      </c>
      <c r="AF1019" s="437">
        <f t="shared" si="345"/>
        <v>0</v>
      </c>
      <c r="AG1019" s="437">
        <f t="shared" si="345"/>
        <v>0</v>
      </c>
      <c r="AH1019" s="437">
        <f t="shared" si="345"/>
        <v>0</v>
      </c>
      <c r="AI1019" s="437">
        <f t="shared" si="345"/>
        <v>0</v>
      </c>
      <c r="AJ1019" s="437">
        <f t="shared" si="345"/>
        <v>0</v>
      </c>
      <c r="AK1019" s="437">
        <f t="shared" si="345"/>
        <v>0</v>
      </c>
      <c r="AL1019" s="437">
        <f t="shared" si="345"/>
        <v>0</v>
      </c>
      <c r="AM1019" s="323"/>
    </row>
    <row r="1020" spans="1:39" outlineLevel="1">
      <c r="A1020" s="567"/>
      <c r="B1020" s="348"/>
      <c r="C1020" s="317"/>
      <c r="D1020" s="317"/>
      <c r="E1020" s="317"/>
      <c r="F1020" s="317"/>
      <c r="G1020" s="317"/>
      <c r="H1020" s="317"/>
      <c r="I1020" s="317"/>
      <c r="J1020" s="317"/>
      <c r="K1020" s="317"/>
      <c r="L1020" s="317"/>
      <c r="M1020" s="317"/>
      <c r="N1020" s="317"/>
      <c r="O1020" s="317"/>
      <c r="P1020" s="317"/>
      <c r="Q1020" s="317"/>
      <c r="R1020" s="317"/>
      <c r="S1020" s="317"/>
      <c r="T1020" s="317"/>
      <c r="U1020" s="317"/>
      <c r="V1020" s="317"/>
      <c r="W1020" s="317"/>
      <c r="X1020" s="317"/>
      <c r="Y1020" s="438"/>
      <c r="Z1020" s="438"/>
      <c r="AA1020" s="438"/>
      <c r="AB1020" s="438"/>
      <c r="AC1020" s="438"/>
      <c r="AD1020" s="438"/>
      <c r="AE1020" s="438"/>
      <c r="AF1020" s="438"/>
      <c r="AG1020" s="438"/>
      <c r="AH1020" s="438"/>
      <c r="AI1020" s="438"/>
      <c r="AJ1020" s="438"/>
      <c r="AK1020" s="438"/>
      <c r="AL1020" s="438"/>
      <c r="AM1020" s="332"/>
    </row>
    <row r="1021" spans="1:39" outlineLevel="1">
      <c r="A1021" s="567">
        <v>20</v>
      </c>
      <c r="B1021" s="454" t="s">
        <v>111</v>
      </c>
      <c r="C1021" s="317" t="s">
        <v>25</v>
      </c>
      <c r="D1021" s="321"/>
      <c r="E1021" s="321"/>
      <c r="F1021" s="321"/>
      <c r="G1021" s="321"/>
      <c r="H1021" s="321"/>
      <c r="I1021" s="321"/>
      <c r="J1021" s="321"/>
      <c r="K1021" s="321"/>
      <c r="L1021" s="321"/>
      <c r="M1021" s="321"/>
      <c r="N1021" s="321">
        <v>0</v>
      </c>
      <c r="O1021" s="321"/>
      <c r="P1021" s="321"/>
      <c r="Q1021" s="321"/>
      <c r="R1021" s="321"/>
      <c r="S1021" s="321"/>
      <c r="T1021" s="321"/>
      <c r="U1021" s="321"/>
      <c r="V1021" s="321"/>
      <c r="W1021" s="321"/>
      <c r="X1021" s="321"/>
      <c r="Y1021" s="452"/>
      <c r="Z1021" s="436"/>
      <c r="AA1021" s="436"/>
      <c r="AB1021" s="436"/>
      <c r="AC1021" s="436"/>
      <c r="AD1021" s="436"/>
      <c r="AE1021" s="436"/>
      <c r="AF1021" s="441"/>
      <c r="AG1021" s="441"/>
      <c r="AH1021" s="441"/>
      <c r="AI1021" s="441"/>
      <c r="AJ1021" s="441"/>
      <c r="AK1021" s="441"/>
      <c r="AL1021" s="441"/>
      <c r="AM1021" s="322">
        <f>SUM(Y1021:AL1021)</f>
        <v>0</v>
      </c>
    </row>
    <row r="1022" spans="1:39" outlineLevel="1">
      <c r="A1022" s="567"/>
      <c r="B1022" s="320" t="s">
        <v>345</v>
      </c>
      <c r="C1022" s="317" t="s">
        <v>164</v>
      </c>
      <c r="D1022" s="321"/>
      <c r="E1022" s="321"/>
      <c r="F1022" s="321"/>
      <c r="G1022" s="321"/>
      <c r="H1022" s="321"/>
      <c r="I1022" s="321"/>
      <c r="J1022" s="321"/>
      <c r="K1022" s="321"/>
      <c r="L1022" s="321"/>
      <c r="M1022" s="321"/>
      <c r="N1022" s="321">
        <f>N1021</f>
        <v>0</v>
      </c>
      <c r="O1022" s="321"/>
      <c r="P1022" s="321"/>
      <c r="Q1022" s="321"/>
      <c r="R1022" s="321"/>
      <c r="S1022" s="321"/>
      <c r="T1022" s="321"/>
      <c r="U1022" s="321"/>
      <c r="V1022" s="321"/>
      <c r="W1022" s="321"/>
      <c r="X1022" s="321"/>
      <c r="Y1022" s="437">
        <f t="shared" ref="Y1022:AL1022" si="346">Y1021</f>
        <v>0</v>
      </c>
      <c r="Z1022" s="437">
        <f t="shared" si="346"/>
        <v>0</v>
      </c>
      <c r="AA1022" s="437">
        <f t="shared" si="346"/>
        <v>0</v>
      </c>
      <c r="AB1022" s="437">
        <f t="shared" si="346"/>
        <v>0</v>
      </c>
      <c r="AC1022" s="437">
        <f t="shared" si="346"/>
        <v>0</v>
      </c>
      <c r="AD1022" s="437">
        <f t="shared" si="346"/>
        <v>0</v>
      </c>
      <c r="AE1022" s="437">
        <f t="shared" si="346"/>
        <v>0</v>
      </c>
      <c r="AF1022" s="437">
        <f t="shared" si="346"/>
        <v>0</v>
      </c>
      <c r="AG1022" s="437">
        <f t="shared" si="346"/>
        <v>0</v>
      </c>
      <c r="AH1022" s="437">
        <f t="shared" si="346"/>
        <v>0</v>
      </c>
      <c r="AI1022" s="437">
        <f t="shared" si="346"/>
        <v>0</v>
      </c>
      <c r="AJ1022" s="437">
        <f t="shared" si="346"/>
        <v>0</v>
      </c>
      <c r="AK1022" s="437">
        <f t="shared" si="346"/>
        <v>0</v>
      </c>
      <c r="AL1022" s="437">
        <f t="shared" si="346"/>
        <v>0</v>
      </c>
      <c r="AM1022" s="332"/>
    </row>
    <row r="1023" spans="1:39" ht="15.75" outlineLevel="1">
      <c r="A1023" s="567"/>
      <c r="B1023" s="349"/>
      <c r="C1023" s="326"/>
      <c r="D1023" s="317"/>
      <c r="E1023" s="317"/>
      <c r="F1023" s="317"/>
      <c r="G1023" s="317"/>
      <c r="H1023" s="317"/>
      <c r="I1023" s="317"/>
      <c r="J1023" s="317"/>
      <c r="K1023" s="317"/>
      <c r="L1023" s="317"/>
      <c r="M1023" s="317"/>
      <c r="N1023" s="326"/>
      <c r="O1023" s="317"/>
      <c r="P1023" s="317"/>
      <c r="Q1023" s="317"/>
      <c r="R1023" s="317"/>
      <c r="S1023" s="317"/>
      <c r="T1023" s="317"/>
      <c r="U1023" s="317"/>
      <c r="V1023" s="317"/>
      <c r="W1023" s="317"/>
      <c r="X1023" s="317"/>
      <c r="Y1023" s="438"/>
      <c r="Z1023" s="438"/>
      <c r="AA1023" s="438"/>
      <c r="AB1023" s="438"/>
      <c r="AC1023" s="438"/>
      <c r="AD1023" s="438"/>
      <c r="AE1023" s="438"/>
      <c r="AF1023" s="438"/>
      <c r="AG1023" s="438"/>
      <c r="AH1023" s="438"/>
      <c r="AI1023" s="438"/>
      <c r="AJ1023" s="438"/>
      <c r="AK1023" s="438"/>
      <c r="AL1023" s="438"/>
      <c r="AM1023" s="332"/>
    </row>
    <row r="1024" spans="1:39" ht="15.75" outlineLevel="1">
      <c r="A1024" s="567"/>
      <c r="B1024" s="553" t="s">
        <v>516</v>
      </c>
      <c r="C1024" s="317"/>
      <c r="D1024" s="317"/>
      <c r="E1024" s="317"/>
      <c r="F1024" s="317"/>
      <c r="G1024" s="317"/>
      <c r="H1024" s="317"/>
      <c r="I1024" s="317"/>
      <c r="J1024" s="317"/>
      <c r="K1024" s="317"/>
      <c r="L1024" s="317"/>
      <c r="M1024" s="317"/>
      <c r="N1024" s="317"/>
      <c r="O1024" s="317"/>
      <c r="P1024" s="317"/>
      <c r="Q1024" s="317"/>
      <c r="R1024" s="317"/>
      <c r="S1024" s="317"/>
      <c r="T1024" s="317"/>
      <c r="U1024" s="317"/>
      <c r="V1024" s="317"/>
      <c r="W1024" s="317"/>
      <c r="X1024" s="317"/>
      <c r="Y1024" s="448"/>
      <c r="Z1024" s="451"/>
      <c r="AA1024" s="451"/>
      <c r="AB1024" s="451"/>
      <c r="AC1024" s="451"/>
      <c r="AD1024" s="451"/>
      <c r="AE1024" s="451"/>
      <c r="AF1024" s="451"/>
      <c r="AG1024" s="451"/>
      <c r="AH1024" s="451"/>
      <c r="AI1024" s="451"/>
      <c r="AJ1024" s="451"/>
      <c r="AK1024" s="451"/>
      <c r="AL1024" s="451"/>
      <c r="AM1024" s="332"/>
    </row>
    <row r="1025" spans="1:39" ht="15.75" outlineLevel="1">
      <c r="A1025" s="567"/>
      <c r="B1025" s="539" t="s">
        <v>512</v>
      </c>
      <c r="C1025" s="317"/>
      <c r="D1025" s="317"/>
      <c r="E1025" s="317"/>
      <c r="F1025" s="317"/>
      <c r="G1025" s="317"/>
      <c r="H1025" s="317"/>
      <c r="I1025" s="317"/>
      <c r="J1025" s="317"/>
      <c r="K1025" s="317"/>
      <c r="L1025" s="317"/>
      <c r="M1025" s="317"/>
      <c r="N1025" s="317"/>
      <c r="O1025" s="317"/>
      <c r="P1025" s="317"/>
      <c r="Q1025" s="317"/>
      <c r="R1025" s="317"/>
      <c r="S1025" s="317"/>
      <c r="T1025" s="317"/>
      <c r="U1025" s="317"/>
      <c r="V1025" s="317"/>
      <c r="W1025" s="317"/>
      <c r="X1025" s="317"/>
      <c r="Y1025" s="448"/>
      <c r="Z1025" s="451"/>
      <c r="AA1025" s="451"/>
      <c r="AB1025" s="451"/>
      <c r="AC1025" s="451"/>
      <c r="AD1025" s="451"/>
      <c r="AE1025" s="451"/>
      <c r="AF1025" s="451"/>
      <c r="AG1025" s="451"/>
      <c r="AH1025" s="451"/>
      <c r="AI1025" s="451"/>
      <c r="AJ1025" s="451"/>
      <c r="AK1025" s="451"/>
      <c r="AL1025" s="451"/>
      <c r="AM1025" s="332"/>
    </row>
    <row r="1026" spans="1:39" ht="15" customHeight="1" outlineLevel="1">
      <c r="A1026" s="567">
        <v>21</v>
      </c>
      <c r="B1026" s="454" t="s">
        <v>114</v>
      </c>
      <c r="C1026" s="317" t="s">
        <v>25</v>
      </c>
      <c r="D1026" s="321"/>
      <c r="E1026" s="321"/>
      <c r="F1026" s="321"/>
      <c r="G1026" s="321"/>
      <c r="H1026" s="321"/>
      <c r="I1026" s="321"/>
      <c r="J1026" s="321"/>
      <c r="K1026" s="321"/>
      <c r="L1026" s="321"/>
      <c r="M1026" s="321"/>
      <c r="N1026" s="317"/>
      <c r="O1026" s="321"/>
      <c r="P1026" s="321"/>
      <c r="Q1026" s="321"/>
      <c r="R1026" s="321"/>
      <c r="S1026" s="321"/>
      <c r="T1026" s="321"/>
      <c r="U1026" s="321"/>
      <c r="V1026" s="321"/>
      <c r="W1026" s="321"/>
      <c r="X1026" s="321"/>
      <c r="Y1026" s="436"/>
      <c r="Z1026" s="436"/>
      <c r="AA1026" s="436"/>
      <c r="AB1026" s="436"/>
      <c r="AC1026" s="436"/>
      <c r="AD1026" s="436"/>
      <c r="AE1026" s="436"/>
      <c r="AF1026" s="436"/>
      <c r="AG1026" s="436"/>
      <c r="AH1026" s="436"/>
      <c r="AI1026" s="436"/>
      <c r="AJ1026" s="436"/>
      <c r="AK1026" s="436"/>
      <c r="AL1026" s="436"/>
      <c r="AM1026" s="322">
        <f>SUM(Y1026:AL1026)</f>
        <v>0</v>
      </c>
    </row>
    <row r="1027" spans="1:39" ht="15" customHeight="1" outlineLevel="1">
      <c r="A1027" s="567"/>
      <c r="B1027" s="320" t="s">
        <v>349</v>
      </c>
      <c r="C1027" s="317" t="s">
        <v>164</v>
      </c>
      <c r="D1027" s="321"/>
      <c r="E1027" s="321"/>
      <c r="F1027" s="321"/>
      <c r="G1027" s="321"/>
      <c r="H1027" s="321"/>
      <c r="I1027" s="321"/>
      <c r="J1027" s="321"/>
      <c r="K1027" s="321"/>
      <c r="L1027" s="321"/>
      <c r="M1027" s="321"/>
      <c r="N1027" s="317"/>
      <c r="O1027" s="321"/>
      <c r="P1027" s="321"/>
      <c r="Q1027" s="321"/>
      <c r="R1027" s="321"/>
      <c r="S1027" s="321"/>
      <c r="T1027" s="321"/>
      <c r="U1027" s="321"/>
      <c r="V1027" s="321"/>
      <c r="W1027" s="321"/>
      <c r="X1027" s="321"/>
      <c r="Y1027" s="437">
        <f t="shared" ref="Y1027:AL1027" si="347">Y1026</f>
        <v>0</v>
      </c>
      <c r="Z1027" s="437">
        <f t="shared" si="347"/>
        <v>0</v>
      </c>
      <c r="AA1027" s="437">
        <f t="shared" si="347"/>
        <v>0</v>
      </c>
      <c r="AB1027" s="437">
        <f t="shared" si="347"/>
        <v>0</v>
      </c>
      <c r="AC1027" s="437">
        <f t="shared" si="347"/>
        <v>0</v>
      </c>
      <c r="AD1027" s="437">
        <f t="shared" si="347"/>
        <v>0</v>
      </c>
      <c r="AE1027" s="437">
        <f t="shared" si="347"/>
        <v>0</v>
      </c>
      <c r="AF1027" s="437">
        <f t="shared" si="347"/>
        <v>0</v>
      </c>
      <c r="AG1027" s="437">
        <f t="shared" si="347"/>
        <v>0</v>
      </c>
      <c r="AH1027" s="437">
        <f t="shared" si="347"/>
        <v>0</v>
      </c>
      <c r="AI1027" s="437">
        <f t="shared" si="347"/>
        <v>0</v>
      </c>
      <c r="AJ1027" s="437">
        <f t="shared" si="347"/>
        <v>0</v>
      </c>
      <c r="AK1027" s="437">
        <f t="shared" si="347"/>
        <v>0</v>
      </c>
      <c r="AL1027" s="437">
        <f t="shared" si="347"/>
        <v>0</v>
      </c>
      <c r="AM1027" s="332"/>
    </row>
    <row r="1028" spans="1:39" ht="15" customHeight="1" outlineLevel="1">
      <c r="A1028" s="567"/>
      <c r="B1028" s="320"/>
      <c r="C1028" s="317"/>
      <c r="D1028" s="317"/>
      <c r="E1028" s="317"/>
      <c r="F1028" s="317"/>
      <c r="G1028" s="317"/>
      <c r="H1028" s="317"/>
      <c r="I1028" s="317"/>
      <c r="J1028" s="317"/>
      <c r="K1028" s="317"/>
      <c r="L1028" s="317"/>
      <c r="M1028" s="317"/>
      <c r="N1028" s="317"/>
      <c r="O1028" s="317"/>
      <c r="P1028" s="317"/>
      <c r="Q1028" s="317"/>
      <c r="R1028" s="317"/>
      <c r="S1028" s="317"/>
      <c r="T1028" s="317"/>
      <c r="U1028" s="317"/>
      <c r="V1028" s="317"/>
      <c r="W1028" s="317"/>
      <c r="X1028" s="317"/>
      <c r="Y1028" s="448"/>
      <c r="Z1028" s="451"/>
      <c r="AA1028" s="451"/>
      <c r="AB1028" s="451"/>
      <c r="AC1028" s="451"/>
      <c r="AD1028" s="451"/>
      <c r="AE1028" s="451"/>
      <c r="AF1028" s="451"/>
      <c r="AG1028" s="451"/>
      <c r="AH1028" s="451"/>
      <c r="AI1028" s="451"/>
      <c r="AJ1028" s="451"/>
      <c r="AK1028" s="451"/>
      <c r="AL1028" s="451"/>
      <c r="AM1028" s="332"/>
    </row>
    <row r="1029" spans="1:39" ht="15" customHeight="1" outlineLevel="1">
      <c r="A1029" s="567">
        <v>22</v>
      </c>
      <c r="B1029" s="454" t="s">
        <v>115</v>
      </c>
      <c r="C1029" s="317" t="s">
        <v>25</v>
      </c>
      <c r="D1029" s="321"/>
      <c r="E1029" s="321"/>
      <c r="F1029" s="321"/>
      <c r="G1029" s="321"/>
      <c r="H1029" s="321"/>
      <c r="I1029" s="321"/>
      <c r="J1029" s="321"/>
      <c r="K1029" s="321"/>
      <c r="L1029" s="321"/>
      <c r="M1029" s="321"/>
      <c r="N1029" s="317"/>
      <c r="O1029" s="321"/>
      <c r="P1029" s="321"/>
      <c r="Q1029" s="321"/>
      <c r="R1029" s="321"/>
      <c r="S1029" s="321"/>
      <c r="T1029" s="321"/>
      <c r="U1029" s="321"/>
      <c r="V1029" s="321"/>
      <c r="W1029" s="321"/>
      <c r="X1029" s="321"/>
      <c r="Y1029" s="436"/>
      <c r="Z1029" s="436"/>
      <c r="AA1029" s="436"/>
      <c r="AB1029" s="436"/>
      <c r="AC1029" s="436"/>
      <c r="AD1029" s="436"/>
      <c r="AE1029" s="436"/>
      <c r="AF1029" s="436"/>
      <c r="AG1029" s="436"/>
      <c r="AH1029" s="436"/>
      <c r="AI1029" s="436"/>
      <c r="AJ1029" s="436"/>
      <c r="AK1029" s="436"/>
      <c r="AL1029" s="436"/>
      <c r="AM1029" s="322">
        <f>SUM(Y1029:AL1029)</f>
        <v>0</v>
      </c>
    </row>
    <row r="1030" spans="1:39" ht="15" customHeight="1" outlineLevel="1">
      <c r="A1030" s="567"/>
      <c r="B1030" s="320" t="s">
        <v>349</v>
      </c>
      <c r="C1030" s="317" t="s">
        <v>164</v>
      </c>
      <c r="D1030" s="321"/>
      <c r="E1030" s="321"/>
      <c r="F1030" s="321"/>
      <c r="G1030" s="321"/>
      <c r="H1030" s="321"/>
      <c r="I1030" s="321"/>
      <c r="J1030" s="321"/>
      <c r="K1030" s="321"/>
      <c r="L1030" s="321"/>
      <c r="M1030" s="321"/>
      <c r="N1030" s="317"/>
      <c r="O1030" s="321"/>
      <c r="P1030" s="321"/>
      <c r="Q1030" s="321"/>
      <c r="R1030" s="321"/>
      <c r="S1030" s="321"/>
      <c r="T1030" s="321"/>
      <c r="U1030" s="321"/>
      <c r="V1030" s="321"/>
      <c r="W1030" s="321"/>
      <c r="X1030" s="321"/>
      <c r="Y1030" s="437">
        <f t="shared" ref="Y1030:AL1030" si="348">Y1029</f>
        <v>0</v>
      </c>
      <c r="Z1030" s="437">
        <f t="shared" si="348"/>
        <v>0</v>
      </c>
      <c r="AA1030" s="437">
        <f t="shared" si="348"/>
        <v>0</v>
      </c>
      <c r="AB1030" s="437">
        <f t="shared" si="348"/>
        <v>0</v>
      </c>
      <c r="AC1030" s="437">
        <f t="shared" si="348"/>
        <v>0</v>
      </c>
      <c r="AD1030" s="437">
        <f t="shared" si="348"/>
        <v>0</v>
      </c>
      <c r="AE1030" s="437">
        <f t="shared" si="348"/>
        <v>0</v>
      </c>
      <c r="AF1030" s="437">
        <f t="shared" si="348"/>
        <v>0</v>
      </c>
      <c r="AG1030" s="437">
        <f t="shared" si="348"/>
        <v>0</v>
      </c>
      <c r="AH1030" s="437">
        <f t="shared" si="348"/>
        <v>0</v>
      </c>
      <c r="AI1030" s="437">
        <f t="shared" si="348"/>
        <v>0</v>
      </c>
      <c r="AJ1030" s="437">
        <f t="shared" si="348"/>
        <v>0</v>
      </c>
      <c r="AK1030" s="437">
        <f t="shared" si="348"/>
        <v>0</v>
      </c>
      <c r="AL1030" s="437">
        <f t="shared" si="348"/>
        <v>0</v>
      </c>
      <c r="AM1030" s="332"/>
    </row>
    <row r="1031" spans="1:39" ht="15" customHeight="1" outlineLevel="1">
      <c r="A1031" s="567"/>
      <c r="B1031" s="320"/>
      <c r="C1031" s="317"/>
      <c r="D1031" s="317"/>
      <c r="E1031" s="317"/>
      <c r="F1031" s="317"/>
      <c r="G1031" s="317"/>
      <c r="H1031" s="317"/>
      <c r="I1031" s="317"/>
      <c r="J1031" s="317"/>
      <c r="K1031" s="317"/>
      <c r="L1031" s="317"/>
      <c r="M1031" s="317"/>
      <c r="N1031" s="317"/>
      <c r="O1031" s="317"/>
      <c r="P1031" s="317"/>
      <c r="Q1031" s="317"/>
      <c r="R1031" s="317"/>
      <c r="S1031" s="317"/>
      <c r="T1031" s="317"/>
      <c r="U1031" s="317"/>
      <c r="V1031" s="317"/>
      <c r="W1031" s="317"/>
      <c r="X1031" s="317"/>
      <c r="Y1031" s="448"/>
      <c r="Z1031" s="451"/>
      <c r="AA1031" s="451"/>
      <c r="AB1031" s="451"/>
      <c r="AC1031" s="451"/>
      <c r="AD1031" s="451"/>
      <c r="AE1031" s="451"/>
      <c r="AF1031" s="451"/>
      <c r="AG1031" s="451"/>
      <c r="AH1031" s="451"/>
      <c r="AI1031" s="451"/>
      <c r="AJ1031" s="451"/>
      <c r="AK1031" s="451"/>
      <c r="AL1031" s="451"/>
      <c r="AM1031" s="332"/>
    </row>
    <row r="1032" spans="1:39" ht="15" customHeight="1" outlineLevel="1">
      <c r="A1032" s="567">
        <v>23</v>
      </c>
      <c r="B1032" s="454" t="s">
        <v>116</v>
      </c>
      <c r="C1032" s="317" t="s">
        <v>25</v>
      </c>
      <c r="D1032" s="321"/>
      <c r="E1032" s="321"/>
      <c r="F1032" s="321"/>
      <c r="G1032" s="321"/>
      <c r="H1032" s="321"/>
      <c r="I1032" s="321"/>
      <c r="J1032" s="321"/>
      <c r="K1032" s="321"/>
      <c r="L1032" s="321"/>
      <c r="M1032" s="321"/>
      <c r="N1032" s="317"/>
      <c r="O1032" s="321"/>
      <c r="P1032" s="321"/>
      <c r="Q1032" s="321"/>
      <c r="R1032" s="321"/>
      <c r="S1032" s="321"/>
      <c r="T1032" s="321"/>
      <c r="U1032" s="321"/>
      <c r="V1032" s="321"/>
      <c r="W1032" s="321"/>
      <c r="X1032" s="321"/>
      <c r="Y1032" s="436"/>
      <c r="Z1032" s="436"/>
      <c r="AA1032" s="436"/>
      <c r="AB1032" s="436"/>
      <c r="AC1032" s="436"/>
      <c r="AD1032" s="436"/>
      <c r="AE1032" s="436"/>
      <c r="AF1032" s="436"/>
      <c r="AG1032" s="436"/>
      <c r="AH1032" s="436"/>
      <c r="AI1032" s="436"/>
      <c r="AJ1032" s="436"/>
      <c r="AK1032" s="436"/>
      <c r="AL1032" s="436"/>
      <c r="AM1032" s="322">
        <f>SUM(Y1032:AL1032)</f>
        <v>0</v>
      </c>
    </row>
    <row r="1033" spans="1:39" ht="15" customHeight="1" outlineLevel="1">
      <c r="A1033" s="567"/>
      <c r="B1033" s="320" t="s">
        <v>349</v>
      </c>
      <c r="C1033" s="317" t="s">
        <v>164</v>
      </c>
      <c r="D1033" s="321"/>
      <c r="E1033" s="321"/>
      <c r="F1033" s="321"/>
      <c r="G1033" s="321"/>
      <c r="H1033" s="321"/>
      <c r="I1033" s="321"/>
      <c r="J1033" s="321"/>
      <c r="K1033" s="321"/>
      <c r="L1033" s="321"/>
      <c r="M1033" s="321"/>
      <c r="N1033" s="317"/>
      <c r="O1033" s="321"/>
      <c r="P1033" s="321"/>
      <c r="Q1033" s="321"/>
      <c r="R1033" s="321"/>
      <c r="S1033" s="321"/>
      <c r="T1033" s="321"/>
      <c r="U1033" s="321"/>
      <c r="V1033" s="321"/>
      <c r="W1033" s="321"/>
      <c r="X1033" s="321"/>
      <c r="Y1033" s="437">
        <f t="shared" ref="Y1033:AL1033" si="349">Y1032</f>
        <v>0</v>
      </c>
      <c r="Z1033" s="437">
        <f t="shared" si="349"/>
        <v>0</v>
      </c>
      <c r="AA1033" s="437">
        <f t="shared" si="349"/>
        <v>0</v>
      </c>
      <c r="AB1033" s="437">
        <f t="shared" si="349"/>
        <v>0</v>
      </c>
      <c r="AC1033" s="437">
        <f t="shared" si="349"/>
        <v>0</v>
      </c>
      <c r="AD1033" s="437">
        <f t="shared" si="349"/>
        <v>0</v>
      </c>
      <c r="AE1033" s="437">
        <f t="shared" si="349"/>
        <v>0</v>
      </c>
      <c r="AF1033" s="437">
        <f t="shared" si="349"/>
        <v>0</v>
      </c>
      <c r="AG1033" s="437">
        <f t="shared" si="349"/>
        <v>0</v>
      </c>
      <c r="AH1033" s="437">
        <f t="shared" si="349"/>
        <v>0</v>
      </c>
      <c r="AI1033" s="437">
        <f t="shared" si="349"/>
        <v>0</v>
      </c>
      <c r="AJ1033" s="437">
        <f t="shared" si="349"/>
        <v>0</v>
      </c>
      <c r="AK1033" s="437">
        <f t="shared" si="349"/>
        <v>0</v>
      </c>
      <c r="AL1033" s="437">
        <f t="shared" si="349"/>
        <v>0</v>
      </c>
      <c r="AM1033" s="332"/>
    </row>
    <row r="1034" spans="1:39" ht="15" customHeight="1" outlineLevel="1">
      <c r="A1034" s="567"/>
      <c r="B1034" s="456"/>
      <c r="C1034" s="317"/>
      <c r="D1034" s="317"/>
      <c r="E1034" s="317"/>
      <c r="F1034" s="317"/>
      <c r="G1034" s="317"/>
      <c r="H1034" s="317"/>
      <c r="I1034" s="317"/>
      <c r="J1034" s="317"/>
      <c r="K1034" s="317"/>
      <c r="L1034" s="317"/>
      <c r="M1034" s="317"/>
      <c r="N1034" s="317"/>
      <c r="O1034" s="317"/>
      <c r="P1034" s="317"/>
      <c r="Q1034" s="317"/>
      <c r="R1034" s="317"/>
      <c r="S1034" s="317"/>
      <c r="T1034" s="317"/>
      <c r="U1034" s="317"/>
      <c r="V1034" s="317"/>
      <c r="W1034" s="317"/>
      <c r="X1034" s="317"/>
      <c r="Y1034" s="448"/>
      <c r="Z1034" s="451"/>
      <c r="AA1034" s="451"/>
      <c r="AB1034" s="451"/>
      <c r="AC1034" s="451"/>
      <c r="AD1034" s="451"/>
      <c r="AE1034" s="451"/>
      <c r="AF1034" s="451"/>
      <c r="AG1034" s="451"/>
      <c r="AH1034" s="451"/>
      <c r="AI1034" s="451"/>
      <c r="AJ1034" s="451"/>
      <c r="AK1034" s="451"/>
      <c r="AL1034" s="451"/>
      <c r="AM1034" s="332"/>
    </row>
    <row r="1035" spans="1:39" ht="15" customHeight="1" outlineLevel="1">
      <c r="A1035" s="567">
        <v>24</v>
      </c>
      <c r="B1035" s="454" t="s">
        <v>117</v>
      </c>
      <c r="C1035" s="317" t="s">
        <v>25</v>
      </c>
      <c r="D1035" s="321"/>
      <c r="E1035" s="321"/>
      <c r="F1035" s="321"/>
      <c r="G1035" s="321"/>
      <c r="H1035" s="321"/>
      <c r="I1035" s="321"/>
      <c r="J1035" s="321"/>
      <c r="K1035" s="321"/>
      <c r="L1035" s="321"/>
      <c r="M1035" s="321"/>
      <c r="N1035" s="317"/>
      <c r="O1035" s="321"/>
      <c r="P1035" s="321"/>
      <c r="Q1035" s="321"/>
      <c r="R1035" s="321"/>
      <c r="S1035" s="321"/>
      <c r="T1035" s="321"/>
      <c r="U1035" s="321"/>
      <c r="V1035" s="321"/>
      <c r="W1035" s="321"/>
      <c r="X1035" s="321"/>
      <c r="Y1035" s="436"/>
      <c r="Z1035" s="436"/>
      <c r="AA1035" s="436"/>
      <c r="AB1035" s="436"/>
      <c r="AC1035" s="436"/>
      <c r="AD1035" s="436"/>
      <c r="AE1035" s="436"/>
      <c r="AF1035" s="436"/>
      <c r="AG1035" s="436"/>
      <c r="AH1035" s="436"/>
      <c r="AI1035" s="436"/>
      <c r="AJ1035" s="436"/>
      <c r="AK1035" s="436"/>
      <c r="AL1035" s="436"/>
      <c r="AM1035" s="322">
        <f>SUM(Y1035:AL1035)</f>
        <v>0</v>
      </c>
    </row>
    <row r="1036" spans="1:39" ht="15" customHeight="1" outlineLevel="1">
      <c r="A1036" s="567"/>
      <c r="B1036" s="320" t="s">
        <v>349</v>
      </c>
      <c r="C1036" s="317" t="s">
        <v>164</v>
      </c>
      <c r="D1036" s="321"/>
      <c r="E1036" s="321"/>
      <c r="F1036" s="321"/>
      <c r="G1036" s="321"/>
      <c r="H1036" s="321"/>
      <c r="I1036" s="321"/>
      <c r="J1036" s="321"/>
      <c r="K1036" s="321"/>
      <c r="L1036" s="321"/>
      <c r="M1036" s="321"/>
      <c r="N1036" s="317"/>
      <c r="O1036" s="321"/>
      <c r="P1036" s="321"/>
      <c r="Q1036" s="321"/>
      <c r="R1036" s="321"/>
      <c r="S1036" s="321"/>
      <c r="T1036" s="321"/>
      <c r="U1036" s="321"/>
      <c r="V1036" s="321"/>
      <c r="W1036" s="321"/>
      <c r="X1036" s="321"/>
      <c r="Y1036" s="437">
        <f t="shared" ref="Y1036:AL1036" si="350">Y1035</f>
        <v>0</v>
      </c>
      <c r="Z1036" s="437">
        <f t="shared" si="350"/>
        <v>0</v>
      </c>
      <c r="AA1036" s="437">
        <f t="shared" si="350"/>
        <v>0</v>
      </c>
      <c r="AB1036" s="437">
        <f t="shared" si="350"/>
        <v>0</v>
      </c>
      <c r="AC1036" s="437">
        <f t="shared" si="350"/>
        <v>0</v>
      </c>
      <c r="AD1036" s="437">
        <f t="shared" si="350"/>
        <v>0</v>
      </c>
      <c r="AE1036" s="437">
        <f t="shared" si="350"/>
        <v>0</v>
      </c>
      <c r="AF1036" s="437">
        <f t="shared" si="350"/>
        <v>0</v>
      </c>
      <c r="AG1036" s="437">
        <f t="shared" si="350"/>
        <v>0</v>
      </c>
      <c r="AH1036" s="437">
        <f t="shared" si="350"/>
        <v>0</v>
      </c>
      <c r="AI1036" s="437">
        <f t="shared" si="350"/>
        <v>0</v>
      </c>
      <c r="AJ1036" s="437">
        <f t="shared" si="350"/>
        <v>0</v>
      </c>
      <c r="AK1036" s="437">
        <f t="shared" si="350"/>
        <v>0</v>
      </c>
      <c r="AL1036" s="437">
        <f t="shared" si="350"/>
        <v>0</v>
      </c>
      <c r="AM1036" s="332"/>
    </row>
    <row r="1037" spans="1:39" ht="15" customHeight="1" outlineLevel="1">
      <c r="A1037" s="567"/>
      <c r="B1037" s="320"/>
      <c r="C1037" s="317"/>
      <c r="D1037" s="317"/>
      <c r="E1037" s="317"/>
      <c r="F1037" s="317"/>
      <c r="G1037" s="317"/>
      <c r="H1037" s="317"/>
      <c r="I1037" s="317"/>
      <c r="J1037" s="317"/>
      <c r="K1037" s="317"/>
      <c r="L1037" s="317"/>
      <c r="M1037" s="317"/>
      <c r="N1037" s="317"/>
      <c r="O1037" s="317"/>
      <c r="P1037" s="317"/>
      <c r="Q1037" s="317"/>
      <c r="R1037" s="317"/>
      <c r="S1037" s="317"/>
      <c r="T1037" s="317"/>
      <c r="U1037" s="317"/>
      <c r="V1037" s="317"/>
      <c r="W1037" s="317"/>
      <c r="X1037" s="317"/>
      <c r="Y1037" s="438"/>
      <c r="Z1037" s="451"/>
      <c r="AA1037" s="451"/>
      <c r="AB1037" s="451"/>
      <c r="AC1037" s="451"/>
      <c r="AD1037" s="451"/>
      <c r="AE1037" s="451"/>
      <c r="AF1037" s="451"/>
      <c r="AG1037" s="451"/>
      <c r="AH1037" s="451"/>
      <c r="AI1037" s="451"/>
      <c r="AJ1037" s="451"/>
      <c r="AK1037" s="451"/>
      <c r="AL1037" s="451"/>
      <c r="AM1037" s="332"/>
    </row>
    <row r="1038" spans="1:39" ht="15" customHeight="1" outlineLevel="1">
      <c r="A1038" s="567"/>
      <c r="B1038" s="314" t="s">
        <v>513</v>
      </c>
      <c r="C1038" s="317"/>
      <c r="D1038" s="317"/>
      <c r="E1038" s="317"/>
      <c r="F1038" s="317"/>
      <c r="G1038" s="317"/>
      <c r="H1038" s="317"/>
      <c r="I1038" s="317"/>
      <c r="J1038" s="317"/>
      <c r="K1038" s="317"/>
      <c r="L1038" s="317"/>
      <c r="M1038" s="317"/>
      <c r="N1038" s="317"/>
      <c r="O1038" s="317"/>
      <c r="P1038" s="317"/>
      <c r="Q1038" s="317"/>
      <c r="R1038" s="317"/>
      <c r="S1038" s="317"/>
      <c r="T1038" s="317"/>
      <c r="U1038" s="317"/>
      <c r="V1038" s="317"/>
      <c r="W1038" s="317"/>
      <c r="X1038" s="317"/>
      <c r="Y1038" s="438"/>
      <c r="Z1038" s="451"/>
      <c r="AA1038" s="451"/>
      <c r="AB1038" s="451"/>
      <c r="AC1038" s="451"/>
      <c r="AD1038" s="451"/>
      <c r="AE1038" s="451"/>
      <c r="AF1038" s="451"/>
      <c r="AG1038" s="451"/>
      <c r="AH1038" s="451"/>
      <c r="AI1038" s="451"/>
      <c r="AJ1038" s="451"/>
      <c r="AK1038" s="451"/>
      <c r="AL1038" s="451"/>
      <c r="AM1038" s="332"/>
    </row>
    <row r="1039" spans="1:39" ht="15" customHeight="1" outlineLevel="1">
      <c r="A1039" s="567">
        <v>25</v>
      </c>
      <c r="B1039" s="454" t="s">
        <v>118</v>
      </c>
      <c r="C1039" s="317" t="s">
        <v>25</v>
      </c>
      <c r="D1039" s="321"/>
      <c r="E1039" s="321"/>
      <c r="F1039" s="321"/>
      <c r="G1039" s="321"/>
      <c r="H1039" s="321"/>
      <c r="I1039" s="321"/>
      <c r="J1039" s="321"/>
      <c r="K1039" s="321"/>
      <c r="L1039" s="321"/>
      <c r="M1039" s="321"/>
      <c r="N1039" s="321">
        <v>12</v>
      </c>
      <c r="O1039" s="321"/>
      <c r="P1039" s="321"/>
      <c r="Q1039" s="321"/>
      <c r="R1039" s="321"/>
      <c r="S1039" s="321"/>
      <c r="T1039" s="321"/>
      <c r="U1039" s="321"/>
      <c r="V1039" s="321"/>
      <c r="W1039" s="321"/>
      <c r="X1039" s="321"/>
      <c r="Y1039" s="452"/>
      <c r="Z1039" s="441"/>
      <c r="AA1039" s="441"/>
      <c r="AB1039" s="441"/>
      <c r="AC1039" s="441"/>
      <c r="AD1039" s="441"/>
      <c r="AE1039" s="441"/>
      <c r="AF1039" s="441"/>
      <c r="AG1039" s="441"/>
      <c r="AH1039" s="441"/>
      <c r="AI1039" s="441"/>
      <c r="AJ1039" s="441"/>
      <c r="AK1039" s="441"/>
      <c r="AL1039" s="441"/>
      <c r="AM1039" s="322">
        <f>SUM(Y1039:AL1039)</f>
        <v>0</v>
      </c>
    </row>
    <row r="1040" spans="1:39" ht="15" customHeight="1" outlineLevel="1">
      <c r="A1040" s="567"/>
      <c r="B1040" s="320" t="s">
        <v>349</v>
      </c>
      <c r="C1040" s="317" t="s">
        <v>164</v>
      </c>
      <c r="D1040" s="321"/>
      <c r="E1040" s="321"/>
      <c r="F1040" s="321"/>
      <c r="G1040" s="321"/>
      <c r="H1040" s="321"/>
      <c r="I1040" s="321"/>
      <c r="J1040" s="321"/>
      <c r="K1040" s="321"/>
      <c r="L1040" s="321"/>
      <c r="M1040" s="321"/>
      <c r="N1040" s="321">
        <f>N1039</f>
        <v>12</v>
      </c>
      <c r="O1040" s="321"/>
      <c r="P1040" s="321"/>
      <c r="Q1040" s="321"/>
      <c r="R1040" s="321"/>
      <c r="S1040" s="321"/>
      <c r="T1040" s="321"/>
      <c r="U1040" s="321"/>
      <c r="V1040" s="321"/>
      <c r="W1040" s="321"/>
      <c r="X1040" s="321"/>
      <c r="Y1040" s="437">
        <f t="shared" ref="Y1040:AL1040" si="351">Y1039</f>
        <v>0</v>
      </c>
      <c r="Z1040" s="437">
        <f t="shared" si="351"/>
        <v>0</v>
      </c>
      <c r="AA1040" s="437">
        <f t="shared" si="351"/>
        <v>0</v>
      </c>
      <c r="AB1040" s="437">
        <f t="shared" si="351"/>
        <v>0</v>
      </c>
      <c r="AC1040" s="437">
        <f t="shared" si="351"/>
        <v>0</v>
      </c>
      <c r="AD1040" s="437">
        <f t="shared" si="351"/>
        <v>0</v>
      </c>
      <c r="AE1040" s="437">
        <f t="shared" si="351"/>
        <v>0</v>
      </c>
      <c r="AF1040" s="437">
        <f t="shared" si="351"/>
        <v>0</v>
      </c>
      <c r="AG1040" s="437">
        <f t="shared" si="351"/>
        <v>0</v>
      </c>
      <c r="AH1040" s="437">
        <f t="shared" si="351"/>
        <v>0</v>
      </c>
      <c r="AI1040" s="437">
        <f t="shared" si="351"/>
        <v>0</v>
      </c>
      <c r="AJ1040" s="437">
        <f t="shared" si="351"/>
        <v>0</v>
      </c>
      <c r="AK1040" s="437">
        <f t="shared" si="351"/>
        <v>0</v>
      </c>
      <c r="AL1040" s="437">
        <f t="shared" si="351"/>
        <v>0</v>
      </c>
      <c r="AM1040" s="332"/>
    </row>
    <row r="1041" spans="1:39" ht="15" customHeight="1" outlineLevel="1">
      <c r="A1041" s="567"/>
      <c r="B1041" s="320"/>
      <c r="C1041" s="317"/>
      <c r="D1041" s="317"/>
      <c r="E1041" s="317"/>
      <c r="F1041" s="317"/>
      <c r="G1041" s="317"/>
      <c r="H1041" s="317"/>
      <c r="I1041" s="317"/>
      <c r="J1041" s="317"/>
      <c r="K1041" s="317"/>
      <c r="L1041" s="317"/>
      <c r="M1041" s="317"/>
      <c r="N1041" s="317"/>
      <c r="O1041" s="317"/>
      <c r="P1041" s="317"/>
      <c r="Q1041" s="317"/>
      <c r="R1041" s="317"/>
      <c r="S1041" s="317"/>
      <c r="T1041" s="317"/>
      <c r="U1041" s="317"/>
      <c r="V1041" s="317"/>
      <c r="W1041" s="317"/>
      <c r="X1041" s="317"/>
      <c r="Y1041" s="438"/>
      <c r="Z1041" s="451"/>
      <c r="AA1041" s="451"/>
      <c r="AB1041" s="451"/>
      <c r="AC1041" s="451"/>
      <c r="AD1041" s="451"/>
      <c r="AE1041" s="451"/>
      <c r="AF1041" s="451"/>
      <c r="AG1041" s="451"/>
      <c r="AH1041" s="451"/>
      <c r="AI1041" s="451"/>
      <c r="AJ1041" s="451"/>
      <c r="AK1041" s="451"/>
      <c r="AL1041" s="451"/>
      <c r="AM1041" s="332"/>
    </row>
    <row r="1042" spans="1:39" ht="15" customHeight="1" outlineLevel="1">
      <c r="A1042" s="567">
        <v>26</v>
      </c>
      <c r="B1042" s="454" t="s">
        <v>119</v>
      </c>
      <c r="C1042" s="317" t="s">
        <v>25</v>
      </c>
      <c r="D1042" s="321"/>
      <c r="E1042" s="321"/>
      <c r="F1042" s="321"/>
      <c r="G1042" s="321"/>
      <c r="H1042" s="321"/>
      <c r="I1042" s="321"/>
      <c r="J1042" s="321"/>
      <c r="K1042" s="321"/>
      <c r="L1042" s="321"/>
      <c r="M1042" s="321"/>
      <c r="N1042" s="321">
        <v>12</v>
      </c>
      <c r="O1042" s="321"/>
      <c r="P1042" s="321"/>
      <c r="Q1042" s="321"/>
      <c r="R1042" s="321"/>
      <c r="S1042" s="321"/>
      <c r="T1042" s="321"/>
      <c r="U1042" s="321"/>
      <c r="V1042" s="321"/>
      <c r="W1042" s="321"/>
      <c r="X1042" s="321"/>
      <c r="Y1042" s="452"/>
      <c r="Z1042" s="441"/>
      <c r="AA1042" s="441"/>
      <c r="AB1042" s="441"/>
      <c r="AC1042" s="441"/>
      <c r="AD1042" s="441"/>
      <c r="AE1042" s="441"/>
      <c r="AF1042" s="441"/>
      <c r="AG1042" s="441"/>
      <c r="AH1042" s="441"/>
      <c r="AI1042" s="441"/>
      <c r="AJ1042" s="441"/>
      <c r="AK1042" s="441"/>
      <c r="AL1042" s="441"/>
      <c r="AM1042" s="322">
        <f>SUM(Y1042:AL1042)</f>
        <v>0</v>
      </c>
    </row>
    <row r="1043" spans="1:39" ht="15" customHeight="1" outlineLevel="1">
      <c r="A1043" s="567"/>
      <c r="B1043" s="320" t="s">
        <v>349</v>
      </c>
      <c r="C1043" s="317" t="s">
        <v>164</v>
      </c>
      <c r="D1043" s="321"/>
      <c r="E1043" s="321"/>
      <c r="F1043" s="321"/>
      <c r="G1043" s="321"/>
      <c r="H1043" s="321"/>
      <c r="I1043" s="321"/>
      <c r="J1043" s="321"/>
      <c r="K1043" s="321"/>
      <c r="L1043" s="321"/>
      <c r="M1043" s="321"/>
      <c r="N1043" s="321">
        <f>N1042</f>
        <v>12</v>
      </c>
      <c r="O1043" s="321"/>
      <c r="P1043" s="321"/>
      <c r="Q1043" s="321"/>
      <c r="R1043" s="321"/>
      <c r="S1043" s="321"/>
      <c r="T1043" s="321"/>
      <c r="U1043" s="321"/>
      <c r="V1043" s="321"/>
      <c r="W1043" s="321"/>
      <c r="X1043" s="321"/>
      <c r="Y1043" s="437">
        <f t="shared" ref="Y1043:AL1043" si="352">Y1042</f>
        <v>0</v>
      </c>
      <c r="Z1043" s="437">
        <f t="shared" si="352"/>
        <v>0</v>
      </c>
      <c r="AA1043" s="437">
        <f t="shared" si="352"/>
        <v>0</v>
      </c>
      <c r="AB1043" s="437">
        <f t="shared" si="352"/>
        <v>0</v>
      </c>
      <c r="AC1043" s="437">
        <f t="shared" si="352"/>
        <v>0</v>
      </c>
      <c r="AD1043" s="437">
        <f t="shared" si="352"/>
        <v>0</v>
      </c>
      <c r="AE1043" s="437">
        <f t="shared" si="352"/>
        <v>0</v>
      </c>
      <c r="AF1043" s="437">
        <f t="shared" si="352"/>
        <v>0</v>
      </c>
      <c r="AG1043" s="437">
        <f t="shared" si="352"/>
        <v>0</v>
      </c>
      <c r="AH1043" s="437">
        <f t="shared" si="352"/>
        <v>0</v>
      </c>
      <c r="AI1043" s="437">
        <f t="shared" si="352"/>
        <v>0</v>
      </c>
      <c r="AJ1043" s="437">
        <f t="shared" si="352"/>
        <v>0</v>
      </c>
      <c r="AK1043" s="437">
        <f t="shared" si="352"/>
        <v>0</v>
      </c>
      <c r="AL1043" s="437">
        <f t="shared" si="352"/>
        <v>0</v>
      </c>
      <c r="AM1043" s="332"/>
    </row>
    <row r="1044" spans="1:39" ht="15" customHeight="1" outlineLevel="1">
      <c r="A1044" s="567"/>
      <c r="B1044" s="320"/>
      <c r="C1044" s="317"/>
      <c r="D1044" s="317"/>
      <c r="E1044" s="317"/>
      <c r="F1044" s="317"/>
      <c r="G1044" s="317"/>
      <c r="H1044" s="317"/>
      <c r="I1044" s="317"/>
      <c r="J1044" s="317"/>
      <c r="K1044" s="317"/>
      <c r="L1044" s="317"/>
      <c r="M1044" s="317"/>
      <c r="N1044" s="317"/>
      <c r="O1044" s="317"/>
      <c r="P1044" s="317"/>
      <c r="Q1044" s="317"/>
      <c r="R1044" s="317"/>
      <c r="S1044" s="317"/>
      <c r="T1044" s="317"/>
      <c r="U1044" s="317"/>
      <c r="V1044" s="317"/>
      <c r="W1044" s="317"/>
      <c r="X1044" s="317"/>
      <c r="Y1044" s="438"/>
      <c r="Z1044" s="451"/>
      <c r="AA1044" s="451"/>
      <c r="AB1044" s="451"/>
      <c r="AC1044" s="451"/>
      <c r="AD1044" s="451"/>
      <c r="AE1044" s="451"/>
      <c r="AF1044" s="451"/>
      <c r="AG1044" s="451"/>
      <c r="AH1044" s="451"/>
      <c r="AI1044" s="451"/>
      <c r="AJ1044" s="451"/>
      <c r="AK1044" s="451"/>
      <c r="AL1044" s="451"/>
      <c r="AM1044" s="332"/>
    </row>
    <row r="1045" spans="1:39" ht="15" customHeight="1" outlineLevel="1">
      <c r="A1045" s="567">
        <v>27</v>
      </c>
      <c r="B1045" s="454" t="s">
        <v>120</v>
      </c>
      <c r="C1045" s="317" t="s">
        <v>25</v>
      </c>
      <c r="D1045" s="321"/>
      <c r="E1045" s="321"/>
      <c r="F1045" s="321"/>
      <c r="G1045" s="321"/>
      <c r="H1045" s="321"/>
      <c r="I1045" s="321"/>
      <c r="J1045" s="321"/>
      <c r="K1045" s="321"/>
      <c r="L1045" s="321"/>
      <c r="M1045" s="321"/>
      <c r="N1045" s="321">
        <v>12</v>
      </c>
      <c r="O1045" s="321"/>
      <c r="P1045" s="321"/>
      <c r="Q1045" s="321"/>
      <c r="R1045" s="321"/>
      <c r="S1045" s="321"/>
      <c r="T1045" s="321"/>
      <c r="U1045" s="321"/>
      <c r="V1045" s="321"/>
      <c r="W1045" s="321"/>
      <c r="X1045" s="321"/>
      <c r="Y1045" s="452"/>
      <c r="Z1045" s="441"/>
      <c r="AA1045" s="441"/>
      <c r="AB1045" s="441"/>
      <c r="AC1045" s="441"/>
      <c r="AD1045" s="441"/>
      <c r="AE1045" s="441"/>
      <c r="AF1045" s="441"/>
      <c r="AG1045" s="441"/>
      <c r="AH1045" s="441"/>
      <c r="AI1045" s="441"/>
      <c r="AJ1045" s="441"/>
      <c r="AK1045" s="441"/>
      <c r="AL1045" s="441"/>
      <c r="AM1045" s="322">
        <f>SUM(Y1045:AL1045)</f>
        <v>0</v>
      </c>
    </row>
    <row r="1046" spans="1:39" ht="15" customHeight="1" outlineLevel="1">
      <c r="A1046" s="567"/>
      <c r="B1046" s="320" t="s">
        <v>349</v>
      </c>
      <c r="C1046" s="317" t="s">
        <v>164</v>
      </c>
      <c r="D1046" s="321"/>
      <c r="E1046" s="321"/>
      <c r="F1046" s="321"/>
      <c r="G1046" s="321"/>
      <c r="H1046" s="321"/>
      <c r="I1046" s="321"/>
      <c r="J1046" s="321"/>
      <c r="K1046" s="321"/>
      <c r="L1046" s="321"/>
      <c r="M1046" s="321"/>
      <c r="N1046" s="321">
        <f>N1045</f>
        <v>12</v>
      </c>
      <c r="O1046" s="321"/>
      <c r="P1046" s="321"/>
      <c r="Q1046" s="321"/>
      <c r="R1046" s="321"/>
      <c r="S1046" s="321"/>
      <c r="T1046" s="321"/>
      <c r="U1046" s="321"/>
      <c r="V1046" s="321"/>
      <c r="W1046" s="321"/>
      <c r="X1046" s="321"/>
      <c r="Y1046" s="437">
        <f t="shared" ref="Y1046:AL1046" si="353">Y1045</f>
        <v>0</v>
      </c>
      <c r="Z1046" s="437">
        <f t="shared" si="353"/>
        <v>0</v>
      </c>
      <c r="AA1046" s="437">
        <f t="shared" si="353"/>
        <v>0</v>
      </c>
      <c r="AB1046" s="437">
        <f t="shared" si="353"/>
        <v>0</v>
      </c>
      <c r="AC1046" s="437">
        <f t="shared" si="353"/>
        <v>0</v>
      </c>
      <c r="AD1046" s="437">
        <f t="shared" si="353"/>
        <v>0</v>
      </c>
      <c r="AE1046" s="437">
        <f t="shared" si="353"/>
        <v>0</v>
      </c>
      <c r="AF1046" s="437">
        <f t="shared" si="353"/>
        <v>0</v>
      </c>
      <c r="AG1046" s="437">
        <f t="shared" si="353"/>
        <v>0</v>
      </c>
      <c r="AH1046" s="437">
        <f t="shared" si="353"/>
        <v>0</v>
      </c>
      <c r="AI1046" s="437">
        <f t="shared" si="353"/>
        <v>0</v>
      </c>
      <c r="AJ1046" s="437">
        <f t="shared" si="353"/>
        <v>0</v>
      </c>
      <c r="AK1046" s="437">
        <f t="shared" si="353"/>
        <v>0</v>
      </c>
      <c r="AL1046" s="437">
        <f t="shared" si="353"/>
        <v>0</v>
      </c>
      <c r="AM1046" s="332"/>
    </row>
    <row r="1047" spans="1:39" ht="15" customHeight="1" outlineLevel="1">
      <c r="A1047" s="567"/>
      <c r="B1047" s="320"/>
      <c r="C1047" s="317"/>
      <c r="D1047" s="317"/>
      <c r="E1047" s="317"/>
      <c r="F1047" s="317"/>
      <c r="G1047" s="317"/>
      <c r="H1047" s="317"/>
      <c r="I1047" s="317"/>
      <c r="J1047" s="317"/>
      <c r="K1047" s="317"/>
      <c r="L1047" s="317"/>
      <c r="M1047" s="317"/>
      <c r="N1047" s="317"/>
      <c r="O1047" s="317"/>
      <c r="P1047" s="317"/>
      <c r="Q1047" s="317"/>
      <c r="R1047" s="317"/>
      <c r="S1047" s="317"/>
      <c r="T1047" s="317"/>
      <c r="U1047" s="317"/>
      <c r="V1047" s="317"/>
      <c r="W1047" s="317"/>
      <c r="X1047" s="317"/>
      <c r="Y1047" s="438"/>
      <c r="Z1047" s="451"/>
      <c r="AA1047" s="451"/>
      <c r="AB1047" s="451"/>
      <c r="AC1047" s="451"/>
      <c r="AD1047" s="451"/>
      <c r="AE1047" s="451"/>
      <c r="AF1047" s="451"/>
      <c r="AG1047" s="451"/>
      <c r="AH1047" s="451"/>
      <c r="AI1047" s="451"/>
      <c r="AJ1047" s="451"/>
      <c r="AK1047" s="451"/>
      <c r="AL1047" s="451"/>
      <c r="AM1047" s="332"/>
    </row>
    <row r="1048" spans="1:39" ht="15" customHeight="1" outlineLevel="1">
      <c r="A1048" s="567">
        <v>28</v>
      </c>
      <c r="B1048" s="454" t="s">
        <v>121</v>
      </c>
      <c r="C1048" s="317" t="s">
        <v>25</v>
      </c>
      <c r="D1048" s="321"/>
      <c r="E1048" s="321"/>
      <c r="F1048" s="321"/>
      <c r="G1048" s="321"/>
      <c r="H1048" s="321"/>
      <c r="I1048" s="321"/>
      <c r="J1048" s="321"/>
      <c r="K1048" s="321"/>
      <c r="L1048" s="321"/>
      <c r="M1048" s="321"/>
      <c r="N1048" s="321">
        <v>12</v>
      </c>
      <c r="O1048" s="321"/>
      <c r="P1048" s="321"/>
      <c r="Q1048" s="321"/>
      <c r="R1048" s="321"/>
      <c r="S1048" s="321"/>
      <c r="T1048" s="321"/>
      <c r="U1048" s="321"/>
      <c r="V1048" s="321"/>
      <c r="W1048" s="321"/>
      <c r="X1048" s="321"/>
      <c r="Y1048" s="452"/>
      <c r="Z1048" s="441"/>
      <c r="AA1048" s="441"/>
      <c r="AB1048" s="441"/>
      <c r="AC1048" s="441"/>
      <c r="AD1048" s="441"/>
      <c r="AE1048" s="441"/>
      <c r="AF1048" s="441"/>
      <c r="AG1048" s="441"/>
      <c r="AH1048" s="441"/>
      <c r="AI1048" s="441"/>
      <c r="AJ1048" s="441"/>
      <c r="AK1048" s="441"/>
      <c r="AL1048" s="441"/>
      <c r="AM1048" s="322">
        <f>SUM(Y1048:AL1048)</f>
        <v>0</v>
      </c>
    </row>
    <row r="1049" spans="1:39" ht="15" customHeight="1" outlineLevel="1">
      <c r="A1049" s="567"/>
      <c r="B1049" s="320" t="s">
        <v>349</v>
      </c>
      <c r="C1049" s="317" t="s">
        <v>164</v>
      </c>
      <c r="D1049" s="321"/>
      <c r="E1049" s="321"/>
      <c r="F1049" s="321"/>
      <c r="G1049" s="321"/>
      <c r="H1049" s="321"/>
      <c r="I1049" s="321"/>
      <c r="J1049" s="321"/>
      <c r="K1049" s="321"/>
      <c r="L1049" s="321"/>
      <c r="M1049" s="321"/>
      <c r="N1049" s="321">
        <f>N1048</f>
        <v>12</v>
      </c>
      <c r="O1049" s="321"/>
      <c r="P1049" s="321"/>
      <c r="Q1049" s="321"/>
      <c r="R1049" s="321"/>
      <c r="S1049" s="321"/>
      <c r="T1049" s="321"/>
      <c r="U1049" s="321"/>
      <c r="V1049" s="321"/>
      <c r="W1049" s="321"/>
      <c r="X1049" s="321"/>
      <c r="Y1049" s="437">
        <f t="shared" ref="Y1049:AL1049" si="354">Y1048</f>
        <v>0</v>
      </c>
      <c r="Z1049" s="437">
        <f t="shared" si="354"/>
        <v>0</v>
      </c>
      <c r="AA1049" s="437">
        <f t="shared" si="354"/>
        <v>0</v>
      </c>
      <c r="AB1049" s="437">
        <f t="shared" si="354"/>
        <v>0</v>
      </c>
      <c r="AC1049" s="437">
        <f t="shared" si="354"/>
        <v>0</v>
      </c>
      <c r="AD1049" s="437">
        <f t="shared" si="354"/>
        <v>0</v>
      </c>
      <c r="AE1049" s="437">
        <f t="shared" si="354"/>
        <v>0</v>
      </c>
      <c r="AF1049" s="437">
        <f t="shared" si="354"/>
        <v>0</v>
      </c>
      <c r="AG1049" s="437">
        <f t="shared" si="354"/>
        <v>0</v>
      </c>
      <c r="AH1049" s="437">
        <f t="shared" si="354"/>
        <v>0</v>
      </c>
      <c r="AI1049" s="437">
        <f t="shared" si="354"/>
        <v>0</v>
      </c>
      <c r="AJ1049" s="437">
        <f t="shared" si="354"/>
        <v>0</v>
      </c>
      <c r="AK1049" s="437">
        <f t="shared" si="354"/>
        <v>0</v>
      </c>
      <c r="AL1049" s="437">
        <f t="shared" si="354"/>
        <v>0</v>
      </c>
      <c r="AM1049" s="332"/>
    </row>
    <row r="1050" spans="1:39" ht="15" customHeight="1" outlineLevel="1">
      <c r="A1050" s="567"/>
      <c r="B1050" s="320"/>
      <c r="C1050" s="317"/>
      <c r="D1050" s="317"/>
      <c r="E1050" s="317"/>
      <c r="F1050" s="317"/>
      <c r="G1050" s="317"/>
      <c r="H1050" s="317"/>
      <c r="I1050" s="317"/>
      <c r="J1050" s="317"/>
      <c r="K1050" s="317"/>
      <c r="L1050" s="317"/>
      <c r="M1050" s="317"/>
      <c r="N1050" s="317"/>
      <c r="O1050" s="317"/>
      <c r="P1050" s="317"/>
      <c r="Q1050" s="317"/>
      <c r="R1050" s="317"/>
      <c r="S1050" s="317"/>
      <c r="T1050" s="317"/>
      <c r="U1050" s="317"/>
      <c r="V1050" s="317"/>
      <c r="W1050" s="317"/>
      <c r="X1050" s="317"/>
      <c r="Y1050" s="438"/>
      <c r="Z1050" s="451"/>
      <c r="AA1050" s="451"/>
      <c r="AB1050" s="451"/>
      <c r="AC1050" s="451"/>
      <c r="AD1050" s="451"/>
      <c r="AE1050" s="451"/>
      <c r="AF1050" s="451"/>
      <c r="AG1050" s="451"/>
      <c r="AH1050" s="451"/>
      <c r="AI1050" s="451"/>
      <c r="AJ1050" s="451"/>
      <c r="AK1050" s="451"/>
      <c r="AL1050" s="451"/>
      <c r="AM1050" s="332"/>
    </row>
    <row r="1051" spans="1:39" ht="15" customHeight="1" outlineLevel="1">
      <c r="A1051" s="567">
        <v>29</v>
      </c>
      <c r="B1051" s="454" t="s">
        <v>122</v>
      </c>
      <c r="C1051" s="317" t="s">
        <v>25</v>
      </c>
      <c r="D1051" s="321"/>
      <c r="E1051" s="321"/>
      <c r="F1051" s="321"/>
      <c r="G1051" s="321"/>
      <c r="H1051" s="321"/>
      <c r="I1051" s="321"/>
      <c r="J1051" s="321"/>
      <c r="K1051" s="321"/>
      <c r="L1051" s="321"/>
      <c r="M1051" s="321"/>
      <c r="N1051" s="321">
        <v>3</v>
      </c>
      <c r="O1051" s="321"/>
      <c r="P1051" s="321"/>
      <c r="Q1051" s="321"/>
      <c r="R1051" s="321"/>
      <c r="S1051" s="321"/>
      <c r="T1051" s="321"/>
      <c r="U1051" s="321"/>
      <c r="V1051" s="321"/>
      <c r="W1051" s="321"/>
      <c r="X1051" s="321"/>
      <c r="Y1051" s="452"/>
      <c r="Z1051" s="441"/>
      <c r="AA1051" s="441"/>
      <c r="AB1051" s="441"/>
      <c r="AC1051" s="441"/>
      <c r="AD1051" s="441"/>
      <c r="AE1051" s="441"/>
      <c r="AF1051" s="441"/>
      <c r="AG1051" s="441"/>
      <c r="AH1051" s="441"/>
      <c r="AI1051" s="441"/>
      <c r="AJ1051" s="441"/>
      <c r="AK1051" s="441"/>
      <c r="AL1051" s="441"/>
      <c r="AM1051" s="322">
        <f>SUM(Y1051:AL1051)</f>
        <v>0</v>
      </c>
    </row>
    <row r="1052" spans="1:39" ht="15" customHeight="1" outlineLevel="1">
      <c r="A1052" s="567"/>
      <c r="B1052" s="320" t="s">
        <v>349</v>
      </c>
      <c r="C1052" s="317" t="s">
        <v>164</v>
      </c>
      <c r="D1052" s="321"/>
      <c r="E1052" s="321"/>
      <c r="F1052" s="321"/>
      <c r="G1052" s="321"/>
      <c r="H1052" s="321"/>
      <c r="I1052" s="321"/>
      <c r="J1052" s="321"/>
      <c r="K1052" s="321"/>
      <c r="L1052" s="321"/>
      <c r="M1052" s="321"/>
      <c r="N1052" s="321">
        <f>N1051</f>
        <v>3</v>
      </c>
      <c r="O1052" s="321"/>
      <c r="P1052" s="321"/>
      <c r="Q1052" s="321"/>
      <c r="R1052" s="321"/>
      <c r="S1052" s="321"/>
      <c r="T1052" s="321"/>
      <c r="U1052" s="321"/>
      <c r="V1052" s="321"/>
      <c r="W1052" s="321"/>
      <c r="X1052" s="321"/>
      <c r="Y1052" s="437">
        <f t="shared" ref="Y1052:AL1052" si="355">Y1051</f>
        <v>0</v>
      </c>
      <c r="Z1052" s="437">
        <f t="shared" si="355"/>
        <v>0</v>
      </c>
      <c r="AA1052" s="437">
        <f t="shared" si="355"/>
        <v>0</v>
      </c>
      <c r="AB1052" s="437">
        <f t="shared" si="355"/>
        <v>0</v>
      </c>
      <c r="AC1052" s="437">
        <f t="shared" si="355"/>
        <v>0</v>
      </c>
      <c r="AD1052" s="437">
        <f t="shared" si="355"/>
        <v>0</v>
      </c>
      <c r="AE1052" s="437">
        <f t="shared" si="355"/>
        <v>0</v>
      </c>
      <c r="AF1052" s="437">
        <f t="shared" si="355"/>
        <v>0</v>
      </c>
      <c r="AG1052" s="437">
        <f t="shared" si="355"/>
        <v>0</v>
      </c>
      <c r="AH1052" s="437">
        <f t="shared" si="355"/>
        <v>0</v>
      </c>
      <c r="AI1052" s="437">
        <f t="shared" si="355"/>
        <v>0</v>
      </c>
      <c r="AJ1052" s="437">
        <f t="shared" si="355"/>
        <v>0</v>
      </c>
      <c r="AK1052" s="437">
        <f t="shared" si="355"/>
        <v>0</v>
      </c>
      <c r="AL1052" s="437">
        <f t="shared" si="355"/>
        <v>0</v>
      </c>
      <c r="AM1052" s="332"/>
    </row>
    <row r="1053" spans="1:39" ht="15" customHeight="1" outlineLevel="1">
      <c r="A1053" s="567"/>
      <c r="B1053" s="320"/>
      <c r="C1053" s="317"/>
      <c r="D1053" s="317"/>
      <c r="E1053" s="317"/>
      <c r="F1053" s="317"/>
      <c r="G1053" s="317"/>
      <c r="H1053" s="317"/>
      <c r="I1053" s="317"/>
      <c r="J1053" s="317"/>
      <c r="K1053" s="317"/>
      <c r="L1053" s="317"/>
      <c r="M1053" s="317"/>
      <c r="N1053" s="317"/>
      <c r="O1053" s="317"/>
      <c r="P1053" s="317"/>
      <c r="Q1053" s="317"/>
      <c r="R1053" s="317"/>
      <c r="S1053" s="317"/>
      <c r="T1053" s="317"/>
      <c r="U1053" s="317"/>
      <c r="V1053" s="317"/>
      <c r="W1053" s="317"/>
      <c r="X1053" s="317"/>
      <c r="Y1053" s="438"/>
      <c r="Z1053" s="451"/>
      <c r="AA1053" s="451"/>
      <c r="AB1053" s="451"/>
      <c r="AC1053" s="451"/>
      <c r="AD1053" s="451"/>
      <c r="AE1053" s="451"/>
      <c r="AF1053" s="451"/>
      <c r="AG1053" s="451"/>
      <c r="AH1053" s="451"/>
      <c r="AI1053" s="451"/>
      <c r="AJ1053" s="451"/>
      <c r="AK1053" s="451"/>
      <c r="AL1053" s="451"/>
      <c r="AM1053" s="332"/>
    </row>
    <row r="1054" spans="1:39" ht="15" customHeight="1" outlineLevel="1">
      <c r="A1054" s="567">
        <v>30</v>
      </c>
      <c r="B1054" s="454" t="s">
        <v>123</v>
      </c>
      <c r="C1054" s="317" t="s">
        <v>25</v>
      </c>
      <c r="D1054" s="321"/>
      <c r="E1054" s="321"/>
      <c r="F1054" s="321"/>
      <c r="G1054" s="321"/>
      <c r="H1054" s="321"/>
      <c r="I1054" s="321"/>
      <c r="J1054" s="321"/>
      <c r="K1054" s="321"/>
      <c r="L1054" s="321"/>
      <c r="M1054" s="321"/>
      <c r="N1054" s="321">
        <v>12</v>
      </c>
      <c r="O1054" s="321"/>
      <c r="P1054" s="321"/>
      <c r="Q1054" s="321"/>
      <c r="R1054" s="321"/>
      <c r="S1054" s="321"/>
      <c r="T1054" s="321"/>
      <c r="U1054" s="321"/>
      <c r="V1054" s="321"/>
      <c r="W1054" s="321"/>
      <c r="X1054" s="321"/>
      <c r="Y1054" s="452"/>
      <c r="Z1054" s="441"/>
      <c r="AA1054" s="441"/>
      <c r="AB1054" s="441"/>
      <c r="AC1054" s="441"/>
      <c r="AD1054" s="441"/>
      <c r="AE1054" s="441"/>
      <c r="AF1054" s="441"/>
      <c r="AG1054" s="441"/>
      <c r="AH1054" s="441"/>
      <c r="AI1054" s="441"/>
      <c r="AJ1054" s="441"/>
      <c r="AK1054" s="441"/>
      <c r="AL1054" s="441"/>
      <c r="AM1054" s="322">
        <f>SUM(Y1054:AL1054)</f>
        <v>0</v>
      </c>
    </row>
    <row r="1055" spans="1:39" ht="15" customHeight="1" outlineLevel="1">
      <c r="A1055" s="567"/>
      <c r="B1055" s="320" t="s">
        <v>349</v>
      </c>
      <c r="C1055" s="317" t="s">
        <v>164</v>
      </c>
      <c r="D1055" s="321"/>
      <c r="E1055" s="321"/>
      <c r="F1055" s="321"/>
      <c r="G1055" s="321"/>
      <c r="H1055" s="321"/>
      <c r="I1055" s="321"/>
      <c r="J1055" s="321"/>
      <c r="K1055" s="321"/>
      <c r="L1055" s="321"/>
      <c r="M1055" s="321"/>
      <c r="N1055" s="321">
        <f>N1054</f>
        <v>12</v>
      </c>
      <c r="O1055" s="321"/>
      <c r="P1055" s="321"/>
      <c r="Q1055" s="321"/>
      <c r="R1055" s="321"/>
      <c r="S1055" s="321"/>
      <c r="T1055" s="321"/>
      <c r="U1055" s="321"/>
      <c r="V1055" s="321"/>
      <c r="W1055" s="321"/>
      <c r="X1055" s="321"/>
      <c r="Y1055" s="437">
        <f t="shared" ref="Y1055:AL1055" si="356">Y1054</f>
        <v>0</v>
      </c>
      <c r="Z1055" s="437">
        <f t="shared" si="356"/>
        <v>0</v>
      </c>
      <c r="AA1055" s="437">
        <f t="shared" si="356"/>
        <v>0</v>
      </c>
      <c r="AB1055" s="437">
        <f t="shared" si="356"/>
        <v>0</v>
      </c>
      <c r="AC1055" s="437">
        <f t="shared" si="356"/>
        <v>0</v>
      </c>
      <c r="AD1055" s="437">
        <f t="shared" si="356"/>
        <v>0</v>
      </c>
      <c r="AE1055" s="437">
        <f t="shared" si="356"/>
        <v>0</v>
      </c>
      <c r="AF1055" s="437">
        <f t="shared" si="356"/>
        <v>0</v>
      </c>
      <c r="AG1055" s="437">
        <f t="shared" si="356"/>
        <v>0</v>
      </c>
      <c r="AH1055" s="437">
        <f t="shared" si="356"/>
        <v>0</v>
      </c>
      <c r="AI1055" s="437">
        <f t="shared" si="356"/>
        <v>0</v>
      </c>
      <c r="AJ1055" s="437">
        <f t="shared" si="356"/>
        <v>0</v>
      </c>
      <c r="AK1055" s="437">
        <f t="shared" si="356"/>
        <v>0</v>
      </c>
      <c r="AL1055" s="437">
        <f t="shared" si="356"/>
        <v>0</v>
      </c>
      <c r="AM1055" s="332"/>
    </row>
    <row r="1056" spans="1:39" ht="15" customHeight="1" outlineLevel="1">
      <c r="A1056" s="567"/>
      <c r="B1056" s="320"/>
      <c r="C1056" s="317"/>
      <c r="D1056" s="317"/>
      <c r="E1056" s="317"/>
      <c r="F1056" s="317"/>
      <c r="G1056" s="317"/>
      <c r="H1056" s="317"/>
      <c r="I1056" s="317"/>
      <c r="J1056" s="317"/>
      <c r="K1056" s="317"/>
      <c r="L1056" s="317"/>
      <c r="M1056" s="317"/>
      <c r="N1056" s="317"/>
      <c r="O1056" s="317"/>
      <c r="P1056" s="317"/>
      <c r="Q1056" s="317"/>
      <c r="R1056" s="317"/>
      <c r="S1056" s="317"/>
      <c r="T1056" s="317"/>
      <c r="U1056" s="317"/>
      <c r="V1056" s="317"/>
      <c r="W1056" s="317"/>
      <c r="X1056" s="317"/>
      <c r="Y1056" s="438"/>
      <c r="Z1056" s="451"/>
      <c r="AA1056" s="451"/>
      <c r="AB1056" s="451"/>
      <c r="AC1056" s="451"/>
      <c r="AD1056" s="451"/>
      <c r="AE1056" s="451"/>
      <c r="AF1056" s="451"/>
      <c r="AG1056" s="451"/>
      <c r="AH1056" s="451"/>
      <c r="AI1056" s="451"/>
      <c r="AJ1056" s="451"/>
      <c r="AK1056" s="451"/>
      <c r="AL1056" s="451"/>
      <c r="AM1056" s="332"/>
    </row>
    <row r="1057" spans="1:39" ht="15" customHeight="1" outlineLevel="1">
      <c r="A1057" s="567">
        <v>31</v>
      </c>
      <c r="B1057" s="454" t="s">
        <v>124</v>
      </c>
      <c r="C1057" s="317" t="s">
        <v>25</v>
      </c>
      <c r="D1057" s="321"/>
      <c r="E1057" s="321"/>
      <c r="F1057" s="321"/>
      <c r="G1057" s="321"/>
      <c r="H1057" s="321"/>
      <c r="I1057" s="321"/>
      <c r="J1057" s="321"/>
      <c r="K1057" s="321"/>
      <c r="L1057" s="321"/>
      <c r="M1057" s="321"/>
      <c r="N1057" s="321">
        <v>12</v>
      </c>
      <c r="O1057" s="321"/>
      <c r="P1057" s="321"/>
      <c r="Q1057" s="321"/>
      <c r="R1057" s="321"/>
      <c r="S1057" s="321"/>
      <c r="T1057" s="321"/>
      <c r="U1057" s="321"/>
      <c r="V1057" s="321"/>
      <c r="W1057" s="321"/>
      <c r="X1057" s="321"/>
      <c r="Y1057" s="452"/>
      <c r="Z1057" s="441"/>
      <c r="AA1057" s="441"/>
      <c r="AB1057" s="441"/>
      <c r="AC1057" s="441"/>
      <c r="AD1057" s="441"/>
      <c r="AE1057" s="441"/>
      <c r="AF1057" s="441"/>
      <c r="AG1057" s="441"/>
      <c r="AH1057" s="441"/>
      <c r="AI1057" s="441"/>
      <c r="AJ1057" s="441"/>
      <c r="AK1057" s="441"/>
      <c r="AL1057" s="441"/>
      <c r="AM1057" s="322">
        <f>SUM(Y1057:AL1057)</f>
        <v>0</v>
      </c>
    </row>
    <row r="1058" spans="1:39" ht="15" customHeight="1" outlineLevel="1">
      <c r="A1058" s="567"/>
      <c r="B1058" s="320" t="s">
        <v>349</v>
      </c>
      <c r="C1058" s="317" t="s">
        <v>164</v>
      </c>
      <c r="D1058" s="321"/>
      <c r="E1058" s="321"/>
      <c r="F1058" s="321"/>
      <c r="G1058" s="321"/>
      <c r="H1058" s="321"/>
      <c r="I1058" s="321"/>
      <c r="J1058" s="321"/>
      <c r="K1058" s="321"/>
      <c r="L1058" s="321"/>
      <c r="M1058" s="321"/>
      <c r="N1058" s="321">
        <f>N1057</f>
        <v>12</v>
      </c>
      <c r="O1058" s="321"/>
      <c r="P1058" s="321"/>
      <c r="Q1058" s="321"/>
      <c r="R1058" s="321"/>
      <c r="S1058" s="321"/>
      <c r="T1058" s="321"/>
      <c r="U1058" s="321"/>
      <c r="V1058" s="321"/>
      <c r="W1058" s="321"/>
      <c r="X1058" s="321"/>
      <c r="Y1058" s="437">
        <f t="shared" ref="Y1058:AL1058" si="357">Y1057</f>
        <v>0</v>
      </c>
      <c r="Z1058" s="437">
        <f t="shared" si="357"/>
        <v>0</v>
      </c>
      <c r="AA1058" s="437">
        <f t="shared" si="357"/>
        <v>0</v>
      </c>
      <c r="AB1058" s="437">
        <f t="shared" si="357"/>
        <v>0</v>
      </c>
      <c r="AC1058" s="437">
        <f t="shared" si="357"/>
        <v>0</v>
      </c>
      <c r="AD1058" s="437">
        <f t="shared" si="357"/>
        <v>0</v>
      </c>
      <c r="AE1058" s="437">
        <f t="shared" si="357"/>
        <v>0</v>
      </c>
      <c r="AF1058" s="437">
        <f t="shared" si="357"/>
        <v>0</v>
      </c>
      <c r="AG1058" s="437">
        <f t="shared" si="357"/>
        <v>0</v>
      </c>
      <c r="AH1058" s="437">
        <f t="shared" si="357"/>
        <v>0</v>
      </c>
      <c r="AI1058" s="437">
        <f t="shared" si="357"/>
        <v>0</v>
      </c>
      <c r="AJ1058" s="437">
        <f t="shared" si="357"/>
        <v>0</v>
      </c>
      <c r="AK1058" s="437">
        <f t="shared" si="357"/>
        <v>0</v>
      </c>
      <c r="AL1058" s="437">
        <f t="shared" si="357"/>
        <v>0</v>
      </c>
      <c r="AM1058" s="332"/>
    </row>
    <row r="1059" spans="1:39" ht="15" customHeight="1" outlineLevel="1">
      <c r="A1059" s="567"/>
      <c r="B1059" s="454"/>
      <c r="C1059" s="317"/>
      <c r="D1059" s="317"/>
      <c r="E1059" s="317"/>
      <c r="F1059" s="317"/>
      <c r="G1059" s="317"/>
      <c r="H1059" s="317"/>
      <c r="I1059" s="317"/>
      <c r="J1059" s="317"/>
      <c r="K1059" s="317"/>
      <c r="L1059" s="317"/>
      <c r="M1059" s="317"/>
      <c r="N1059" s="317"/>
      <c r="O1059" s="317"/>
      <c r="P1059" s="317"/>
      <c r="Q1059" s="317"/>
      <c r="R1059" s="317"/>
      <c r="S1059" s="317"/>
      <c r="T1059" s="317"/>
      <c r="U1059" s="317"/>
      <c r="V1059" s="317"/>
      <c r="W1059" s="317"/>
      <c r="X1059" s="317"/>
      <c r="Y1059" s="438"/>
      <c r="Z1059" s="451"/>
      <c r="AA1059" s="451"/>
      <c r="AB1059" s="451"/>
      <c r="AC1059" s="451"/>
      <c r="AD1059" s="451"/>
      <c r="AE1059" s="451"/>
      <c r="AF1059" s="451"/>
      <c r="AG1059" s="451"/>
      <c r="AH1059" s="451"/>
      <c r="AI1059" s="451"/>
      <c r="AJ1059" s="451"/>
      <c r="AK1059" s="451"/>
      <c r="AL1059" s="451"/>
      <c r="AM1059" s="332"/>
    </row>
    <row r="1060" spans="1:39" ht="15" customHeight="1" outlineLevel="1">
      <c r="A1060" s="567">
        <v>32</v>
      </c>
      <c r="B1060" s="454" t="s">
        <v>125</v>
      </c>
      <c r="C1060" s="317" t="s">
        <v>25</v>
      </c>
      <c r="D1060" s="321"/>
      <c r="E1060" s="321"/>
      <c r="F1060" s="321"/>
      <c r="G1060" s="321"/>
      <c r="H1060" s="321"/>
      <c r="I1060" s="321"/>
      <c r="J1060" s="321"/>
      <c r="K1060" s="321"/>
      <c r="L1060" s="321"/>
      <c r="M1060" s="321"/>
      <c r="N1060" s="321">
        <v>12</v>
      </c>
      <c r="O1060" s="321"/>
      <c r="P1060" s="321"/>
      <c r="Q1060" s="321"/>
      <c r="R1060" s="321"/>
      <c r="S1060" s="321"/>
      <c r="T1060" s="321"/>
      <c r="U1060" s="321"/>
      <c r="V1060" s="321"/>
      <c r="W1060" s="321"/>
      <c r="X1060" s="321"/>
      <c r="Y1060" s="452"/>
      <c r="Z1060" s="441"/>
      <c r="AA1060" s="441"/>
      <c r="AB1060" s="441"/>
      <c r="AC1060" s="441"/>
      <c r="AD1060" s="441"/>
      <c r="AE1060" s="441"/>
      <c r="AF1060" s="441"/>
      <c r="AG1060" s="441"/>
      <c r="AH1060" s="441"/>
      <c r="AI1060" s="441"/>
      <c r="AJ1060" s="441"/>
      <c r="AK1060" s="441"/>
      <c r="AL1060" s="441"/>
      <c r="AM1060" s="322">
        <f>SUM(Y1060:AL1060)</f>
        <v>0</v>
      </c>
    </row>
    <row r="1061" spans="1:39" ht="15" customHeight="1" outlineLevel="1">
      <c r="A1061" s="567"/>
      <c r="B1061" s="320" t="s">
        <v>349</v>
      </c>
      <c r="C1061" s="317" t="s">
        <v>164</v>
      </c>
      <c r="D1061" s="321"/>
      <c r="E1061" s="321"/>
      <c r="F1061" s="321"/>
      <c r="G1061" s="321"/>
      <c r="H1061" s="321"/>
      <c r="I1061" s="321"/>
      <c r="J1061" s="321"/>
      <c r="K1061" s="321"/>
      <c r="L1061" s="321"/>
      <c r="M1061" s="321"/>
      <c r="N1061" s="321">
        <f>N1060</f>
        <v>12</v>
      </c>
      <c r="O1061" s="321"/>
      <c r="P1061" s="321"/>
      <c r="Q1061" s="321"/>
      <c r="R1061" s="321"/>
      <c r="S1061" s="321"/>
      <c r="T1061" s="321"/>
      <c r="U1061" s="321"/>
      <c r="V1061" s="321"/>
      <c r="W1061" s="321"/>
      <c r="X1061" s="321"/>
      <c r="Y1061" s="437">
        <f t="shared" ref="Y1061:AL1061" si="358">Y1060</f>
        <v>0</v>
      </c>
      <c r="Z1061" s="437">
        <f t="shared" si="358"/>
        <v>0</v>
      </c>
      <c r="AA1061" s="437">
        <f t="shared" si="358"/>
        <v>0</v>
      </c>
      <c r="AB1061" s="437">
        <f t="shared" si="358"/>
        <v>0</v>
      </c>
      <c r="AC1061" s="437">
        <f t="shared" si="358"/>
        <v>0</v>
      </c>
      <c r="AD1061" s="437">
        <f t="shared" si="358"/>
        <v>0</v>
      </c>
      <c r="AE1061" s="437">
        <f t="shared" si="358"/>
        <v>0</v>
      </c>
      <c r="AF1061" s="437">
        <f t="shared" si="358"/>
        <v>0</v>
      </c>
      <c r="AG1061" s="437">
        <f t="shared" si="358"/>
        <v>0</v>
      </c>
      <c r="AH1061" s="437">
        <f t="shared" si="358"/>
        <v>0</v>
      </c>
      <c r="AI1061" s="437">
        <f t="shared" si="358"/>
        <v>0</v>
      </c>
      <c r="AJ1061" s="437">
        <f t="shared" si="358"/>
        <v>0</v>
      </c>
      <c r="AK1061" s="437">
        <f t="shared" si="358"/>
        <v>0</v>
      </c>
      <c r="AL1061" s="437">
        <f t="shared" si="358"/>
        <v>0</v>
      </c>
      <c r="AM1061" s="332"/>
    </row>
    <row r="1062" spans="1:39" ht="15" customHeight="1" outlineLevel="1">
      <c r="A1062" s="567"/>
      <c r="B1062" s="454"/>
      <c r="C1062" s="317"/>
      <c r="D1062" s="317"/>
      <c r="E1062" s="317"/>
      <c r="F1062" s="317"/>
      <c r="G1062" s="317"/>
      <c r="H1062" s="317"/>
      <c r="I1062" s="317"/>
      <c r="J1062" s="317"/>
      <c r="K1062" s="317"/>
      <c r="L1062" s="317"/>
      <c r="M1062" s="317"/>
      <c r="N1062" s="317"/>
      <c r="O1062" s="317"/>
      <c r="P1062" s="317"/>
      <c r="Q1062" s="317"/>
      <c r="R1062" s="317"/>
      <c r="S1062" s="317"/>
      <c r="T1062" s="317"/>
      <c r="U1062" s="317"/>
      <c r="V1062" s="317"/>
      <c r="W1062" s="317"/>
      <c r="X1062" s="317"/>
      <c r="Y1062" s="438"/>
      <c r="Z1062" s="451"/>
      <c r="AA1062" s="451"/>
      <c r="AB1062" s="451"/>
      <c r="AC1062" s="451"/>
      <c r="AD1062" s="451"/>
      <c r="AE1062" s="451"/>
      <c r="AF1062" s="451"/>
      <c r="AG1062" s="451"/>
      <c r="AH1062" s="451"/>
      <c r="AI1062" s="451"/>
      <c r="AJ1062" s="451"/>
      <c r="AK1062" s="451"/>
      <c r="AL1062" s="451"/>
      <c r="AM1062" s="332"/>
    </row>
    <row r="1063" spans="1:39" ht="15" customHeight="1" outlineLevel="1">
      <c r="A1063" s="567"/>
      <c r="B1063" s="314" t="s">
        <v>514</v>
      </c>
      <c r="C1063" s="317"/>
      <c r="D1063" s="317"/>
      <c r="E1063" s="317"/>
      <c r="F1063" s="317"/>
      <c r="G1063" s="317"/>
      <c r="H1063" s="317"/>
      <c r="I1063" s="317"/>
      <c r="J1063" s="317"/>
      <c r="K1063" s="317"/>
      <c r="L1063" s="317"/>
      <c r="M1063" s="317"/>
      <c r="N1063" s="317"/>
      <c r="O1063" s="317"/>
      <c r="P1063" s="317"/>
      <c r="Q1063" s="317"/>
      <c r="R1063" s="317"/>
      <c r="S1063" s="317"/>
      <c r="T1063" s="317"/>
      <c r="U1063" s="317"/>
      <c r="V1063" s="317"/>
      <c r="W1063" s="317"/>
      <c r="X1063" s="317"/>
      <c r="Y1063" s="438"/>
      <c r="Z1063" s="451"/>
      <c r="AA1063" s="451"/>
      <c r="AB1063" s="451"/>
      <c r="AC1063" s="451"/>
      <c r="AD1063" s="451"/>
      <c r="AE1063" s="451"/>
      <c r="AF1063" s="451"/>
      <c r="AG1063" s="451"/>
      <c r="AH1063" s="451"/>
      <c r="AI1063" s="451"/>
      <c r="AJ1063" s="451"/>
      <c r="AK1063" s="451"/>
      <c r="AL1063" s="451"/>
      <c r="AM1063" s="332"/>
    </row>
    <row r="1064" spans="1:39" ht="15" customHeight="1" outlineLevel="1">
      <c r="A1064" s="567">
        <v>33</v>
      </c>
      <c r="B1064" s="454" t="s">
        <v>126</v>
      </c>
      <c r="C1064" s="317" t="s">
        <v>25</v>
      </c>
      <c r="D1064" s="321"/>
      <c r="E1064" s="321"/>
      <c r="F1064" s="321"/>
      <c r="G1064" s="321"/>
      <c r="H1064" s="321"/>
      <c r="I1064" s="321"/>
      <c r="J1064" s="321"/>
      <c r="K1064" s="321"/>
      <c r="L1064" s="321"/>
      <c r="M1064" s="321"/>
      <c r="N1064" s="321">
        <v>0</v>
      </c>
      <c r="O1064" s="321"/>
      <c r="P1064" s="321"/>
      <c r="Q1064" s="321"/>
      <c r="R1064" s="321"/>
      <c r="S1064" s="321"/>
      <c r="T1064" s="321"/>
      <c r="U1064" s="321"/>
      <c r="V1064" s="321"/>
      <c r="W1064" s="321"/>
      <c r="X1064" s="321"/>
      <c r="Y1064" s="452"/>
      <c r="Z1064" s="441"/>
      <c r="AA1064" s="441"/>
      <c r="AB1064" s="441"/>
      <c r="AC1064" s="441"/>
      <c r="AD1064" s="441"/>
      <c r="AE1064" s="441"/>
      <c r="AF1064" s="441"/>
      <c r="AG1064" s="441"/>
      <c r="AH1064" s="441"/>
      <c r="AI1064" s="441"/>
      <c r="AJ1064" s="441"/>
      <c r="AK1064" s="441"/>
      <c r="AL1064" s="441"/>
      <c r="AM1064" s="322">
        <f>SUM(Y1064:AL1064)</f>
        <v>0</v>
      </c>
    </row>
    <row r="1065" spans="1:39" ht="15" customHeight="1" outlineLevel="1">
      <c r="A1065" s="567"/>
      <c r="B1065" s="320" t="s">
        <v>349</v>
      </c>
      <c r="C1065" s="317" t="s">
        <v>164</v>
      </c>
      <c r="D1065" s="321"/>
      <c r="E1065" s="321"/>
      <c r="F1065" s="321"/>
      <c r="G1065" s="321"/>
      <c r="H1065" s="321"/>
      <c r="I1065" s="321"/>
      <c r="J1065" s="321"/>
      <c r="K1065" s="321"/>
      <c r="L1065" s="321"/>
      <c r="M1065" s="321"/>
      <c r="N1065" s="321">
        <f>N1064</f>
        <v>0</v>
      </c>
      <c r="O1065" s="321"/>
      <c r="P1065" s="321"/>
      <c r="Q1065" s="321"/>
      <c r="R1065" s="321"/>
      <c r="S1065" s="321"/>
      <c r="T1065" s="321"/>
      <c r="U1065" s="321"/>
      <c r="V1065" s="321"/>
      <c r="W1065" s="321"/>
      <c r="X1065" s="321"/>
      <c r="Y1065" s="437">
        <f t="shared" ref="Y1065:AL1065" si="359">Y1064</f>
        <v>0</v>
      </c>
      <c r="Z1065" s="437">
        <f t="shared" si="359"/>
        <v>0</v>
      </c>
      <c r="AA1065" s="437">
        <f t="shared" si="359"/>
        <v>0</v>
      </c>
      <c r="AB1065" s="437">
        <f t="shared" si="359"/>
        <v>0</v>
      </c>
      <c r="AC1065" s="437">
        <f t="shared" si="359"/>
        <v>0</v>
      </c>
      <c r="AD1065" s="437">
        <f t="shared" si="359"/>
        <v>0</v>
      </c>
      <c r="AE1065" s="437">
        <f t="shared" si="359"/>
        <v>0</v>
      </c>
      <c r="AF1065" s="437">
        <f t="shared" si="359"/>
        <v>0</v>
      </c>
      <c r="AG1065" s="437">
        <f t="shared" si="359"/>
        <v>0</v>
      </c>
      <c r="AH1065" s="437">
        <f t="shared" si="359"/>
        <v>0</v>
      </c>
      <c r="AI1065" s="437">
        <f t="shared" si="359"/>
        <v>0</v>
      </c>
      <c r="AJ1065" s="437">
        <f t="shared" si="359"/>
        <v>0</v>
      </c>
      <c r="AK1065" s="437">
        <f t="shared" si="359"/>
        <v>0</v>
      </c>
      <c r="AL1065" s="437">
        <f t="shared" si="359"/>
        <v>0</v>
      </c>
      <c r="AM1065" s="332"/>
    </row>
    <row r="1066" spans="1:39" ht="15" customHeight="1" outlineLevel="1">
      <c r="A1066" s="567"/>
      <c r="B1066" s="454"/>
      <c r="C1066" s="317"/>
      <c r="D1066" s="317"/>
      <c r="E1066" s="317"/>
      <c r="F1066" s="317"/>
      <c r="G1066" s="317"/>
      <c r="H1066" s="317"/>
      <c r="I1066" s="317"/>
      <c r="J1066" s="317"/>
      <c r="K1066" s="317"/>
      <c r="L1066" s="317"/>
      <c r="M1066" s="317"/>
      <c r="N1066" s="317"/>
      <c r="O1066" s="317"/>
      <c r="P1066" s="317"/>
      <c r="Q1066" s="317"/>
      <c r="R1066" s="317"/>
      <c r="S1066" s="317"/>
      <c r="T1066" s="317"/>
      <c r="U1066" s="317"/>
      <c r="V1066" s="317"/>
      <c r="W1066" s="317"/>
      <c r="X1066" s="317"/>
      <c r="Y1066" s="438"/>
      <c r="Z1066" s="451"/>
      <c r="AA1066" s="451"/>
      <c r="AB1066" s="451"/>
      <c r="AC1066" s="451"/>
      <c r="AD1066" s="451"/>
      <c r="AE1066" s="451"/>
      <c r="AF1066" s="451"/>
      <c r="AG1066" s="451"/>
      <c r="AH1066" s="451"/>
      <c r="AI1066" s="451"/>
      <c r="AJ1066" s="451"/>
      <c r="AK1066" s="451"/>
      <c r="AL1066" s="451"/>
      <c r="AM1066" s="332"/>
    </row>
    <row r="1067" spans="1:39" ht="15" customHeight="1" outlineLevel="1">
      <c r="A1067" s="567">
        <v>34</v>
      </c>
      <c r="B1067" s="454" t="s">
        <v>127</v>
      </c>
      <c r="C1067" s="317" t="s">
        <v>25</v>
      </c>
      <c r="D1067" s="321"/>
      <c r="E1067" s="321"/>
      <c r="F1067" s="321"/>
      <c r="G1067" s="321"/>
      <c r="H1067" s="321"/>
      <c r="I1067" s="321"/>
      <c r="J1067" s="321"/>
      <c r="K1067" s="321"/>
      <c r="L1067" s="321"/>
      <c r="M1067" s="321"/>
      <c r="N1067" s="321">
        <v>0</v>
      </c>
      <c r="O1067" s="321"/>
      <c r="P1067" s="321"/>
      <c r="Q1067" s="321"/>
      <c r="R1067" s="321"/>
      <c r="S1067" s="321"/>
      <c r="T1067" s="321"/>
      <c r="U1067" s="321"/>
      <c r="V1067" s="321"/>
      <c r="W1067" s="321"/>
      <c r="X1067" s="321"/>
      <c r="Y1067" s="452"/>
      <c r="Z1067" s="441"/>
      <c r="AA1067" s="441"/>
      <c r="AB1067" s="441"/>
      <c r="AC1067" s="441"/>
      <c r="AD1067" s="441"/>
      <c r="AE1067" s="441"/>
      <c r="AF1067" s="441"/>
      <c r="AG1067" s="441"/>
      <c r="AH1067" s="441"/>
      <c r="AI1067" s="441"/>
      <c r="AJ1067" s="441"/>
      <c r="AK1067" s="441"/>
      <c r="AL1067" s="441"/>
      <c r="AM1067" s="322">
        <f>SUM(Y1067:AL1067)</f>
        <v>0</v>
      </c>
    </row>
    <row r="1068" spans="1:39" ht="15" customHeight="1" outlineLevel="1">
      <c r="A1068" s="567"/>
      <c r="B1068" s="320" t="s">
        <v>349</v>
      </c>
      <c r="C1068" s="317" t="s">
        <v>164</v>
      </c>
      <c r="D1068" s="321"/>
      <c r="E1068" s="321"/>
      <c r="F1068" s="321"/>
      <c r="G1068" s="321"/>
      <c r="H1068" s="321"/>
      <c r="I1068" s="321"/>
      <c r="J1068" s="321"/>
      <c r="K1068" s="321"/>
      <c r="L1068" s="321"/>
      <c r="M1068" s="321"/>
      <c r="N1068" s="321">
        <f>N1067</f>
        <v>0</v>
      </c>
      <c r="O1068" s="321"/>
      <c r="P1068" s="321"/>
      <c r="Q1068" s="321"/>
      <c r="R1068" s="321"/>
      <c r="S1068" s="321"/>
      <c r="T1068" s="321"/>
      <c r="U1068" s="321"/>
      <c r="V1068" s="321"/>
      <c r="W1068" s="321"/>
      <c r="X1068" s="321"/>
      <c r="Y1068" s="437">
        <f t="shared" ref="Y1068:AL1068" si="360">Y1067</f>
        <v>0</v>
      </c>
      <c r="Z1068" s="437">
        <f t="shared" si="360"/>
        <v>0</v>
      </c>
      <c r="AA1068" s="437">
        <f t="shared" si="360"/>
        <v>0</v>
      </c>
      <c r="AB1068" s="437">
        <f t="shared" si="360"/>
        <v>0</v>
      </c>
      <c r="AC1068" s="437">
        <f t="shared" si="360"/>
        <v>0</v>
      </c>
      <c r="AD1068" s="437">
        <f t="shared" si="360"/>
        <v>0</v>
      </c>
      <c r="AE1068" s="437">
        <f t="shared" si="360"/>
        <v>0</v>
      </c>
      <c r="AF1068" s="437">
        <f t="shared" si="360"/>
        <v>0</v>
      </c>
      <c r="AG1068" s="437">
        <f t="shared" si="360"/>
        <v>0</v>
      </c>
      <c r="AH1068" s="437">
        <f t="shared" si="360"/>
        <v>0</v>
      </c>
      <c r="AI1068" s="437">
        <f t="shared" si="360"/>
        <v>0</v>
      </c>
      <c r="AJ1068" s="437">
        <f t="shared" si="360"/>
        <v>0</v>
      </c>
      <c r="AK1068" s="437">
        <f t="shared" si="360"/>
        <v>0</v>
      </c>
      <c r="AL1068" s="437">
        <f t="shared" si="360"/>
        <v>0</v>
      </c>
      <c r="AM1068" s="332"/>
    </row>
    <row r="1069" spans="1:39" ht="15" customHeight="1" outlineLevel="1">
      <c r="A1069" s="567"/>
      <c r="B1069" s="454"/>
      <c r="C1069" s="317"/>
      <c r="D1069" s="317"/>
      <c r="E1069" s="317"/>
      <c r="F1069" s="317"/>
      <c r="G1069" s="317"/>
      <c r="H1069" s="317"/>
      <c r="I1069" s="317"/>
      <c r="J1069" s="317"/>
      <c r="K1069" s="317"/>
      <c r="L1069" s="317"/>
      <c r="M1069" s="317"/>
      <c r="N1069" s="317"/>
      <c r="O1069" s="317"/>
      <c r="P1069" s="317"/>
      <c r="Q1069" s="317"/>
      <c r="R1069" s="317"/>
      <c r="S1069" s="317"/>
      <c r="T1069" s="317"/>
      <c r="U1069" s="317"/>
      <c r="V1069" s="317"/>
      <c r="W1069" s="317"/>
      <c r="X1069" s="317"/>
      <c r="Y1069" s="438"/>
      <c r="Z1069" s="451"/>
      <c r="AA1069" s="451"/>
      <c r="AB1069" s="451"/>
      <c r="AC1069" s="451"/>
      <c r="AD1069" s="451"/>
      <c r="AE1069" s="451"/>
      <c r="AF1069" s="451"/>
      <c r="AG1069" s="451"/>
      <c r="AH1069" s="451"/>
      <c r="AI1069" s="451"/>
      <c r="AJ1069" s="451"/>
      <c r="AK1069" s="451"/>
      <c r="AL1069" s="451"/>
      <c r="AM1069" s="332"/>
    </row>
    <row r="1070" spans="1:39" ht="15" customHeight="1" outlineLevel="1">
      <c r="A1070" s="567">
        <v>35</v>
      </c>
      <c r="B1070" s="454" t="s">
        <v>128</v>
      </c>
      <c r="C1070" s="317" t="s">
        <v>25</v>
      </c>
      <c r="D1070" s="321"/>
      <c r="E1070" s="321"/>
      <c r="F1070" s="321"/>
      <c r="G1070" s="321"/>
      <c r="H1070" s="321"/>
      <c r="I1070" s="321"/>
      <c r="J1070" s="321"/>
      <c r="K1070" s="321"/>
      <c r="L1070" s="321"/>
      <c r="M1070" s="321"/>
      <c r="N1070" s="321">
        <v>0</v>
      </c>
      <c r="O1070" s="321"/>
      <c r="P1070" s="321"/>
      <c r="Q1070" s="321"/>
      <c r="R1070" s="321"/>
      <c r="S1070" s="321"/>
      <c r="T1070" s="321"/>
      <c r="U1070" s="321"/>
      <c r="V1070" s="321"/>
      <c r="W1070" s="321"/>
      <c r="X1070" s="321"/>
      <c r="Y1070" s="452"/>
      <c r="Z1070" s="441"/>
      <c r="AA1070" s="441"/>
      <c r="AB1070" s="441"/>
      <c r="AC1070" s="441"/>
      <c r="AD1070" s="441"/>
      <c r="AE1070" s="441"/>
      <c r="AF1070" s="441"/>
      <c r="AG1070" s="441"/>
      <c r="AH1070" s="441"/>
      <c r="AI1070" s="441"/>
      <c r="AJ1070" s="441"/>
      <c r="AK1070" s="441"/>
      <c r="AL1070" s="441"/>
      <c r="AM1070" s="322">
        <f>SUM(Y1070:AL1070)</f>
        <v>0</v>
      </c>
    </row>
    <row r="1071" spans="1:39" ht="15" customHeight="1" outlineLevel="1">
      <c r="A1071" s="567"/>
      <c r="B1071" s="320" t="s">
        <v>349</v>
      </c>
      <c r="C1071" s="317" t="s">
        <v>164</v>
      </c>
      <c r="D1071" s="321"/>
      <c r="E1071" s="321"/>
      <c r="F1071" s="321"/>
      <c r="G1071" s="321"/>
      <c r="H1071" s="321"/>
      <c r="I1071" s="321"/>
      <c r="J1071" s="321"/>
      <c r="K1071" s="321"/>
      <c r="L1071" s="321"/>
      <c r="M1071" s="321"/>
      <c r="N1071" s="321">
        <f>N1070</f>
        <v>0</v>
      </c>
      <c r="O1071" s="321"/>
      <c r="P1071" s="321"/>
      <c r="Q1071" s="321"/>
      <c r="R1071" s="321"/>
      <c r="S1071" s="321"/>
      <c r="T1071" s="321"/>
      <c r="U1071" s="321"/>
      <c r="V1071" s="321"/>
      <c r="W1071" s="321"/>
      <c r="X1071" s="321"/>
      <c r="Y1071" s="437">
        <f t="shared" ref="Y1071:AL1071" si="361">Y1070</f>
        <v>0</v>
      </c>
      <c r="Z1071" s="437">
        <f t="shared" si="361"/>
        <v>0</v>
      </c>
      <c r="AA1071" s="437">
        <f t="shared" si="361"/>
        <v>0</v>
      </c>
      <c r="AB1071" s="437">
        <f t="shared" si="361"/>
        <v>0</v>
      </c>
      <c r="AC1071" s="437">
        <f t="shared" si="361"/>
        <v>0</v>
      </c>
      <c r="AD1071" s="437">
        <f t="shared" si="361"/>
        <v>0</v>
      </c>
      <c r="AE1071" s="437">
        <f t="shared" si="361"/>
        <v>0</v>
      </c>
      <c r="AF1071" s="437">
        <f t="shared" si="361"/>
        <v>0</v>
      </c>
      <c r="AG1071" s="437">
        <f t="shared" si="361"/>
        <v>0</v>
      </c>
      <c r="AH1071" s="437">
        <f t="shared" si="361"/>
        <v>0</v>
      </c>
      <c r="AI1071" s="437">
        <f t="shared" si="361"/>
        <v>0</v>
      </c>
      <c r="AJ1071" s="437">
        <f t="shared" si="361"/>
        <v>0</v>
      </c>
      <c r="AK1071" s="437">
        <f t="shared" si="361"/>
        <v>0</v>
      </c>
      <c r="AL1071" s="437">
        <f t="shared" si="361"/>
        <v>0</v>
      </c>
      <c r="AM1071" s="332"/>
    </row>
    <row r="1072" spans="1:39" ht="15" customHeight="1" outlineLevel="1">
      <c r="A1072" s="567"/>
      <c r="B1072" s="457"/>
      <c r="C1072" s="317"/>
      <c r="D1072" s="317"/>
      <c r="E1072" s="317"/>
      <c r="F1072" s="317"/>
      <c r="G1072" s="317"/>
      <c r="H1072" s="317"/>
      <c r="I1072" s="317"/>
      <c r="J1072" s="317"/>
      <c r="K1072" s="317"/>
      <c r="L1072" s="317"/>
      <c r="M1072" s="317"/>
      <c r="N1072" s="317"/>
      <c r="O1072" s="317"/>
      <c r="P1072" s="317"/>
      <c r="Q1072" s="317"/>
      <c r="R1072" s="317"/>
      <c r="S1072" s="317"/>
      <c r="T1072" s="317"/>
      <c r="U1072" s="317"/>
      <c r="V1072" s="317"/>
      <c r="W1072" s="317"/>
      <c r="X1072" s="317"/>
      <c r="Y1072" s="438"/>
      <c r="Z1072" s="451"/>
      <c r="AA1072" s="451"/>
      <c r="AB1072" s="451"/>
      <c r="AC1072" s="451"/>
      <c r="AD1072" s="451"/>
      <c r="AE1072" s="451"/>
      <c r="AF1072" s="451"/>
      <c r="AG1072" s="451"/>
      <c r="AH1072" s="451"/>
      <c r="AI1072" s="451"/>
      <c r="AJ1072" s="451"/>
      <c r="AK1072" s="451"/>
      <c r="AL1072" s="451"/>
      <c r="AM1072" s="332"/>
    </row>
    <row r="1073" spans="1:39" ht="15" customHeight="1" outlineLevel="1">
      <c r="A1073" s="567"/>
      <c r="B1073" s="314" t="s">
        <v>515</v>
      </c>
      <c r="C1073" s="317"/>
      <c r="D1073" s="317"/>
      <c r="E1073" s="317"/>
      <c r="F1073" s="317"/>
      <c r="G1073" s="317"/>
      <c r="H1073" s="317"/>
      <c r="I1073" s="317"/>
      <c r="J1073" s="317"/>
      <c r="K1073" s="317"/>
      <c r="L1073" s="317"/>
      <c r="M1073" s="317"/>
      <c r="N1073" s="317"/>
      <c r="O1073" s="317"/>
      <c r="P1073" s="317"/>
      <c r="Q1073" s="317"/>
      <c r="R1073" s="317"/>
      <c r="S1073" s="317"/>
      <c r="T1073" s="317"/>
      <c r="U1073" s="317"/>
      <c r="V1073" s="317"/>
      <c r="W1073" s="317"/>
      <c r="X1073" s="317"/>
      <c r="Y1073" s="438"/>
      <c r="Z1073" s="451"/>
      <c r="AA1073" s="451"/>
      <c r="AB1073" s="451"/>
      <c r="AC1073" s="451"/>
      <c r="AD1073" s="451"/>
      <c r="AE1073" s="451"/>
      <c r="AF1073" s="451"/>
      <c r="AG1073" s="451"/>
      <c r="AH1073" s="451"/>
      <c r="AI1073" s="451"/>
      <c r="AJ1073" s="451"/>
      <c r="AK1073" s="451"/>
      <c r="AL1073" s="451"/>
      <c r="AM1073" s="332"/>
    </row>
    <row r="1074" spans="1:39" ht="28.5" customHeight="1" outlineLevel="1">
      <c r="A1074" s="567">
        <v>36</v>
      </c>
      <c r="B1074" s="454" t="s">
        <v>129</v>
      </c>
      <c r="C1074" s="317" t="s">
        <v>25</v>
      </c>
      <c r="D1074" s="321"/>
      <c r="E1074" s="321"/>
      <c r="F1074" s="321"/>
      <c r="G1074" s="321"/>
      <c r="H1074" s="321"/>
      <c r="I1074" s="321"/>
      <c r="J1074" s="321"/>
      <c r="K1074" s="321"/>
      <c r="L1074" s="321"/>
      <c r="M1074" s="321"/>
      <c r="N1074" s="321">
        <v>0</v>
      </c>
      <c r="O1074" s="321"/>
      <c r="P1074" s="321"/>
      <c r="Q1074" s="321"/>
      <c r="R1074" s="321"/>
      <c r="S1074" s="321"/>
      <c r="T1074" s="321"/>
      <c r="U1074" s="321"/>
      <c r="V1074" s="321"/>
      <c r="W1074" s="321"/>
      <c r="X1074" s="321"/>
      <c r="Y1074" s="452"/>
      <c r="Z1074" s="441"/>
      <c r="AA1074" s="441"/>
      <c r="AB1074" s="441"/>
      <c r="AC1074" s="441"/>
      <c r="AD1074" s="441"/>
      <c r="AE1074" s="441"/>
      <c r="AF1074" s="441"/>
      <c r="AG1074" s="441"/>
      <c r="AH1074" s="441"/>
      <c r="AI1074" s="441"/>
      <c r="AJ1074" s="441"/>
      <c r="AK1074" s="441"/>
      <c r="AL1074" s="441"/>
      <c r="AM1074" s="322">
        <f>SUM(Y1074:AL1074)</f>
        <v>0</v>
      </c>
    </row>
    <row r="1075" spans="1:39" ht="15" customHeight="1" outlineLevel="1">
      <c r="A1075" s="567"/>
      <c r="B1075" s="320" t="s">
        <v>349</v>
      </c>
      <c r="C1075" s="317" t="s">
        <v>164</v>
      </c>
      <c r="D1075" s="321"/>
      <c r="E1075" s="321"/>
      <c r="F1075" s="321"/>
      <c r="G1075" s="321"/>
      <c r="H1075" s="321"/>
      <c r="I1075" s="321"/>
      <c r="J1075" s="321"/>
      <c r="K1075" s="321"/>
      <c r="L1075" s="321"/>
      <c r="M1075" s="321"/>
      <c r="N1075" s="321">
        <f>N1074</f>
        <v>0</v>
      </c>
      <c r="O1075" s="321"/>
      <c r="P1075" s="321"/>
      <c r="Q1075" s="321"/>
      <c r="R1075" s="321"/>
      <c r="S1075" s="321"/>
      <c r="T1075" s="321"/>
      <c r="U1075" s="321"/>
      <c r="V1075" s="321"/>
      <c r="W1075" s="321"/>
      <c r="X1075" s="321"/>
      <c r="Y1075" s="437">
        <f t="shared" ref="Y1075:AL1075" si="362">Y1074</f>
        <v>0</v>
      </c>
      <c r="Z1075" s="437">
        <f t="shared" si="362"/>
        <v>0</v>
      </c>
      <c r="AA1075" s="437">
        <f t="shared" si="362"/>
        <v>0</v>
      </c>
      <c r="AB1075" s="437">
        <f t="shared" si="362"/>
        <v>0</v>
      </c>
      <c r="AC1075" s="437">
        <f t="shared" si="362"/>
        <v>0</v>
      </c>
      <c r="AD1075" s="437">
        <f t="shared" si="362"/>
        <v>0</v>
      </c>
      <c r="AE1075" s="437">
        <f t="shared" si="362"/>
        <v>0</v>
      </c>
      <c r="AF1075" s="437">
        <f t="shared" si="362"/>
        <v>0</v>
      </c>
      <c r="AG1075" s="437">
        <f t="shared" si="362"/>
        <v>0</v>
      </c>
      <c r="AH1075" s="437">
        <f t="shared" si="362"/>
        <v>0</v>
      </c>
      <c r="AI1075" s="437">
        <f t="shared" si="362"/>
        <v>0</v>
      </c>
      <c r="AJ1075" s="437">
        <f t="shared" si="362"/>
        <v>0</v>
      </c>
      <c r="AK1075" s="437">
        <f t="shared" si="362"/>
        <v>0</v>
      </c>
      <c r="AL1075" s="437">
        <f t="shared" si="362"/>
        <v>0</v>
      </c>
      <c r="AM1075" s="332"/>
    </row>
    <row r="1076" spans="1:39" ht="15" customHeight="1" outlineLevel="1">
      <c r="A1076" s="567"/>
      <c r="B1076" s="454"/>
      <c r="C1076" s="317"/>
      <c r="D1076" s="317"/>
      <c r="E1076" s="317"/>
      <c r="F1076" s="317"/>
      <c r="G1076" s="317"/>
      <c r="H1076" s="317"/>
      <c r="I1076" s="317"/>
      <c r="J1076" s="317"/>
      <c r="K1076" s="317"/>
      <c r="L1076" s="317"/>
      <c r="M1076" s="317"/>
      <c r="N1076" s="317"/>
      <c r="O1076" s="317"/>
      <c r="P1076" s="317"/>
      <c r="Q1076" s="317"/>
      <c r="R1076" s="317"/>
      <c r="S1076" s="317"/>
      <c r="T1076" s="317"/>
      <c r="U1076" s="317"/>
      <c r="V1076" s="317"/>
      <c r="W1076" s="317"/>
      <c r="X1076" s="317"/>
      <c r="Y1076" s="438"/>
      <c r="Z1076" s="451"/>
      <c r="AA1076" s="451"/>
      <c r="AB1076" s="451"/>
      <c r="AC1076" s="451"/>
      <c r="AD1076" s="451"/>
      <c r="AE1076" s="451"/>
      <c r="AF1076" s="451"/>
      <c r="AG1076" s="451"/>
      <c r="AH1076" s="451"/>
      <c r="AI1076" s="451"/>
      <c r="AJ1076" s="451"/>
      <c r="AK1076" s="451"/>
      <c r="AL1076" s="451"/>
      <c r="AM1076" s="332"/>
    </row>
    <row r="1077" spans="1:39" ht="15" customHeight="1" outlineLevel="1">
      <c r="A1077" s="567">
        <v>37</v>
      </c>
      <c r="B1077" s="454" t="s">
        <v>130</v>
      </c>
      <c r="C1077" s="317" t="s">
        <v>25</v>
      </c>
      <c r="D1077" s="321"/>
      <c r="E1077" s="321"/>
      <c r="F1077" s="321"/>
      <c r="G1077" s="321"/>
      <c r="H1077" s="321"/>
      <c r="I1077" s="321"/>
      <c r="J1077" s="321"/>
      <c r="K1077" s="321"/>
      <c r="L1077" s="321"/>
      <c r="M1077" s="321"/>
      <c r="N1077" s="321">
        <v>0</v>
      </c>
      <c r="O1077" s="321"/>
      <c r="P1077" s="321"/>
      <c r="Q1077" s="321"/>
      <c r="R1077" s="321"/>
      <c r="S1077" s="321"/>
      <c r="T1077" s="321"/>
      <c r="U1077" s="321"/>
      <c r="V1077" s="321"/>
      <c r="W1077" s="321"/>
      <c r="X1077" s="321"/>
      <c r="Y1077" s="452"/>
      <c r="Z1077" s="441"/>
      <c r="AA1077" s="441"/>
      <c r="AB1077" s="441"/>
      <c r="AC1077" s="441"/>
      <c r="AD1077" s="441"/>
      <c r="AE1077" s="441"/>
      <c r="AF1077" s="441"/>
      <c r="AG1077" s="441"/>
      <c r="AH1077" s="441"/>
      <c r="AI1077" s="441"/>
      <c r="AJ1077" s="441"/>
      <c r="AK1077" s="441"/>
      <c r="AL1077" s="441"/>
      <c r="AM1077" s="322">
        <f>SUM(Y1077:AL1077)</f>
        <v>0</v>
      </c>
    </row>
    <row r="1078" spans="1:39" ht="15" customHeight="1" outlineLevel="1">
      <c r="A1078" s="567"/>
      <c r="B1078" s="320" t="s">
        <v>349</v>
      </c>
      <c r="C1078" s="317" t="s">
        <v>164</v>
      </c>
      <c r="D1078" s="321"/>
      <c r="E1078" s="321"/>
      <c r="F1078" s="321"/>
      <c r="G1078" s="321"/>
      <c r="H1078" s="321"/>
      <c r="I1078" s="321"/>
      <c r="J1078" s="321"/>
      <c r="K1078" s="321"/>
      <c r="L1078" s="321"/>
      <c r="M1078" s="321"/>
      <c r="N1078" s="321">
        <f>N1077</f>
        <v>0</v>
      </c>
      <c r="O1078" s="321"/>
      <c r="P1078" s="321"/>
      <c r="Q1078" s="321"/>
      <c r="R1078" s="321"/>
      <c r="S1078" s="321"/>
      <c r="T1078" s="321"/>
      <c r="U1078" s="321"/>
      <c r="V1078" s="321"/>
      <c r="W1078" s="321"/>
      <c r="X1078" s="321"/>
      <c r="Y1078" s="437">
        <f t="shared" ref="Y1078:AL1078" si="363">Y1077</f>
        <v>0</v>
      </c>
      <c r="Z1078" s="437">
        <f t="shared" si="363"/>
        <v>0</v>
      </c>
      <c r="AA1078" s="437">
        <f t="shared" si="363"/>
        <v>0</v>
      </c>
      <c r="AB1078" s="437">
        <f t="shared" si="363"/>
        <v>0</v>
      </c>
      <c r="AC1078" s="437">
        <f t="shared" si="363"/>
        <v>0</v>
      </c>
      <c r="AD1078" s="437">
        <f t="shared" si="363"/>
        <v>0</v>
      </c>
      <c r="AE1078" s="437">
        <f t="shared" si="363"/>
        <v>0</v>
      </c>
      <c r="AF1078" s="437">
        <f t="shared" si="363"/>
        <v>0</v>
      </c>
      <c r="AG1078" s="437">
        <f t="shared" si="363"/>
        <v>0</v>
      </c>
      <c r="AH1078" s="437">
        <f t="shared" si="363"/>
        <v>0</v>
      </c>
      <c r="AI1078" s="437">
        <f t="shared" si="363"/>
        <v>0</v>
      </c>
      <c r="AJ1078" s="437">
        <f t="shared" si="363"/>
        <v>0</v>
      </c>
      <c r="AK1078" s="437">
        <f t="shared" si="363"/>
        <v>0</v>
      </c>
      <c r="AL1078" s="437">
        <f t="shared" si="363"/>
        <v>0</v>
      </c>
      <c r="AM1078" s="332"/>
    </row>
    <row r="1079" spans="1:39" ht="15" customHeight="1" outlineLevel="1">
      <c r="A1079" s="567"/>
      <c r="B1079" s="454"/>
      <c r="C1079" s="317"/>
      <c r="D1079" s="317"/>
      <c r="E1079" s="317"/>
      <c r="F1079" s="317"/>
      <c r="G1079" s="317"/>
      <c r="H1079" s="317"/>
      <c r="I1079" s="317"/>
      <c r="J1079" s="317"/>
      <c r="K1079" s="317"/>
      <c r="L1079" s="317"/>
      <c r="M1079" s="317"/>
      <c r="N1079" s="317"/>
      <c r="O1079" s="317"/>
      <c r="P1079" s="317"/>
      <c r="Q1079" s="317"/>
      <c r="R1079" s="317"/>
      <c r="S1079" s="317"/>
      <c r="T1079" s="317"/>
      <c r="U1079" s="317"/>
      <c r="V1079" s="317"/>
      <c r="W1079" s="317"/>
      <c r="X1079" s="317"/>
      <c r="Y1079" s="438"/>
      <c r="Z1079" s="451"/>
      <c r="AA1079" s="451"/>
      <c r="AB1079" s="451"/>
      <c r="AC1079" s="451"/>
      <c r="AD1079" s="451"/>
      <c r="AE1079" s="451"/>
      <c r="AF1079" s="451"/>
      <c r="AG1079" s="451"/>
      <c r="AH1079" s="451"/>
      <c r="AI1079" s="451"/>
      <c r="AJ1079" s="451"/>
      <c r="AK1079" s="451"/>
      <c r="AL1079" s="451"/>
      <c r="AM1079" s="332"/>
    </row>
    <row r="1080" spans="1:39" ht="15" customHeight="1" outlineLevel="1">
      <c r="A1080" s="567">
        <v>38</v>
      </c>
      <c r="B1080" s="454" t="s">
        <v>131</v>
      </c>
      <c r="C1080" s="317" t="s">
        <v>25</v>
      </c>
      <c r="D1080" s="321"/>
      <c r="E1080" s="321"/>
      <c r="F1080" s="321"/>
      <c r="G1080" s="321"/>
      <c r="H1080" s="321"/>
      <c r="I1080" s="321"/>
      <c r="J1080" s="321"/>
      <c r="K1080" s="321"/>
      <c r="L1080" s="321"/>
      <c r="M1080" s="321"/>
      <c r="N1080" s="321">
        <v>0</v>
      </c>
      <c r="O1080" s="321"/>
      <c r="P1080" s="321"/>
      <c r="Q1080" s="321"/>
      <c r="R1080" s="321"/>
      <c r="S1080" s="321"/>
      <c r="T1080" s="321"/>
      <c r="U1080" s="321"/>
      <c r="V1080" s="321"/>
      <c r="W1080" s="321"/>
      <c r="X1080" s="321"/>
      <c r="Y1080" s="452"/>
      <c r="Z1080" s="441"/>
      <c r="AA1080" s="441"/>
      <c r="AB1080" s="441"/>
      <c r="AC1080" s="441"/>
      <c r="AD1080" s="441"/>
      <c r="AE1080" s="441"/>
      <c r="AF1080" s="441"/>
      <c r="AG1080" s="441"/>
      <c r="AH1080" s="441"/>
      <c r="AI1080" s="441"/>
      <c r="AJ1080" s="441"/>
      <c r="AK1080" s="441"/>
      <c r="AL1080" s="441"/>
      <c r="AM1080" s="322">
        <f>SUM(Y1080:AL1080)</f>
        <v>0</v>
      </c>
    </row>
    <row r="1081" spans="1:39" ht="15" customHeight="1" outlineLevel="1">
      <c r="A1081" s="567"/>
      <c r="B1081" s="320" t="s">
        <v>349</v>
      </c>
      <c r="C1081" s="317" t="s">
        <v>164</v>
      </c>
      <c r="D1081" s="321"/>
      <c r="E1081" s="321"/>
      <c r="F1081" s="321"/>
      <c r="G1081" s="321"/>
      <c r="H1081" s="321"/>
      <c r="I1081" s="321"/>
      <c r="J1081" s="321"/>
      <c r="K1081" s="321"/>
      <c r="L1081" s="321"/>
      <c r="M1081" s="321"/>
      <c r="N1081" s="321">
        <f>N1080</f>
        <v>0</v>
      </c>
      <c r="O1081" s="321"/>
      <c r="P1081" s="321"/>
      <c r="Q1081" s="321"/>
      <c r="R1081" s="321"/>
      <c r="S1081" s="321"/>
      <c r="T1081" s="321"/>
      <c r="U1081" s="321"/>
      <c r="V1081" s="321"/>
      <c r="W1081" s="321"/>
      <c r="X1081" s="321"/>
      <c r="Y1081" s="437">
        <f t="shared" ref="Y1081:AL1081" si="364">Y1080</f>
        <v>0</v>
      </c>
      <c r="Z1081" s="437">
        <f t="shared" si="364"/>
        <v>0</v>
      </c>
      <c r="AA1081" s="437">
        <f t="shared" si="364"/>
        <v>0</v>
      </c>
      <c r="AB1081" s="437">
        <f t="shared" si="364"/>
        <v>0</v>
      </c>
      <c r="AC1081" s="437">
        <f t="shared" si="364"/>
        <v>0</v>
      </c>
      <c r="AD1081" s="437">
        <f t="shared" si="364"/>
        <v>0</v>
      </c>
      <c r="AE1081" s="437">
        <f t="shared" si="364"/>
        <v>0</v>
      </c>
      <c r="AF1081" s="437">
        <f t="shared" si="364"/>
        <v>0</v>
      </c>
      <c r="AG1081" s="437">
        <f t="shared" si="364"/>
        <v>0</v>
      </c>
      <c r="AH1081" s="437">
        <f t="shared" si="364"/>
        <v>0</v>
      </c>
      <c r="AI1081" s="437">
        <f t="shared" si="364"/>
        <v>0</v>
      </c>
      <c r="AJ1081" s="437">
        <f t="shared" si="364"/>
        <v>0</v>
      </c>
      <c r="AK1081" s="437">
        <f t="shared" si="364"/>
        <v>0</v>
      </c>
      <c r="AL1081" s="437">
        <f t="shared" si="364"/>
        <v>0</v>
      </c>
      <c r="AM1081" s="332"/>
    </row>
    <row r="1082" spans="1:39" ht="15" customHeight="1" outlineLevel="1">
      <c r="A1082" s="567"/>
      <c r="B1082" s="454"/>
      <c r="C1082" s="317"/>
      <c r="D1082" s="317"/>
      <c r="E1082" s="317"/>
      <c r="F1082" s="317"/>
      <c r="G1082" s="317"/>
      <c r="H1082" s="317"/>
      <c r="I1082" s="317"/>
      <c r="J1082" s="317"/>
      <c r="K1082" s="317"/>
      <c r="L1082" s="317"/>
      <c r="M1082" s="317"/>
      <c r="N1082" s="317"/>
      <c r="O1082" s="317"/>
      <c r="P1082" s="317"/>
      <c r="Q1082" s="317"/>
      <c r="R1082" s="317"/>
      <c r="S1082" s="317"/>
      <c r="T1082" s="317"/>
      <c r="U1082" s="317"/>
      <c r="V1082" s="317"/>
      <c r="W1082" s="317"/>
      <c r="X1082" s="317"/>
      <c r="Y1082" s="438"/>
      <c r="Z1082" s="451"/>
      <c r="AA1082" s="451"/>
      <c r="AB1082" s="451"/>
      <c r="AC1082" s="451"/>
      <c r="AD1082" s="451"/>
      <c r="AE1082" s="451"/>
      <c r="AF1082" s="451"/>
      <c r="AG1082" s="451"/>
      <c r="AH1082" s="451"/>
      <c r="AI1082" s="451"/>
      <c r="AJ1082" s="451"/>
      <c r="AK1082" s="451"/>
      <c r="AL1082" s="451"/>
      <c r="AM1082" s="332"/>
    </row>
    <row r="1083" spans="1:39" ht="15" customHeight="1" outlineLevel="1">
      <c r="A1083" s="567">
        <v>39</v>
      </c>
      <c r="B1083" s="454" t="s">
        <v>132</v>
      </c>
      <c r="C1083" s="317" t="s">
        <v>25</v>
      </c>
      <c r="D1083" s="321"/>
      <c r="E1083" s="321"/>
      <c r="F1083" s="321"/>
      <c r="G1083" s="321"/>
      <c r="H1083" s="321"/>
      <c r="I1083" s="321"/>
      <c r="J1083" s="321"/>
      <c r="K1083" s="321"/>
      <c r="L1083" s="321"/>
      <c r="M1083" s="321"/>
      <c r="N1083" s="321">
        <v>0</v>
      </c>
      <c r="O1083" s="321"/>
      <c r="P1083" s="321"/>
      <c r="Q1083" s="321"/>
      <c r="R1083" s="321"/>
      <c r="S1083" s="321"/>
      <c r="T1083" s="321"/>
      <c r="U1083" s="321"/>
      <c r="V1083" s="321"/>
      <c r="W1083" s="321"/>
      <c r="X1083" s="321"/>
      <c r="Y1083" s="452"/>
      <c r="Z1083" s="441"/>
      <c r="AA1083" s="441"/>
      <c r="AB1083" s="441"/>
      <c r="AC1083" s="441"/>
      <c r="AD1083" s="441"/>
      <c r="AE1083" s="441"/>
      <c r="AF1083" s="441"/>
      <c r="AG1083" s="441"/>
      <c r="AH1083" s="441"/>
      <c r="AI1083" s="441"/>
      <c r="AJ1083" s="441"/>
      <c r="AK1083" s="441"/>
      <c r="AL1083" s="441"/>
      <c r="AM1083" s="322">
        <f>SUM(Y1083:AL1083)</f>
        <v>0</v>
      </c>
    </row>
    <row r="1084" spans="1:39" ht="15" customHeight="1" outlineLevel="1">
      <c r="A1084" s="567"/>
      <c r="B1084" s="320" t="s">
        <v>349</v>
      </c>
      <c r="C1084" s="317" t="s">
        <v>164</v>
      </c>
      <c r="D1084" s="321"/>
      <c r="E1084" s="321"/>
      <c r="F1084" s="321"/>
      <c r="G1084" s="321"/>
      <c r="H1084" s="321"/>
      <c r="I1084" s="321"/>
      <c r="J1084" s="321"/>
      <c r="K1084" s="321"/>
      <c r="L1084" s="321"/>
      <c r="M1084" s="321"/>
      <c r="N1084" s="321">
        <f>N1083</f>
        <v>0</v>
      </c>
      <c r="O1084" s="321"/>
      <c r="P1084" s="321"/>
      <c r="Q1084" s="321"/>
      <c r="R1084" s="321"/>
      <c r="S1084" s="321"/>
      <c r="T1084" s="321"/>
      <c r="U1084" s="321"/>
      <c r="V1084" s="321"/>
      <c r="W1084" s="321"/>
      <c r="X1084" s="321"/>
      <c r="Y1084" s="437">
        <f t="shared" ref="Y1084:AL1084" si="365">Y1083</f>
        <v>0</v>
      </c>
      <c r="Z1084" s="437">
        <f t="shared" si="365"/>
        <v>0</v>
      </c>
      <c r="AA1084" s="437">
        <f t="shared" si="365"/>
        <v>0</v>
      </c>
      <c r="AB1084" s="437">
        <f t="shared" si="365"/>
        <v>0</v>
      </c>
      <c r="AC1084" s="437">
        <f t="shared" si="365"/>
        <v>0</v>
      </c>
      <c r="AD1084" s="437">
        <f t="shared" si="365"/>
        <v>0</v>
      </c>
      <c r="AE1084" s="437">
        <f t="shared" si="365"/>
        <v>0</v>
      </c>
      <c r="AF1084" s="437">
        <f t="shared" si="365"/>
        <v>0</v>
      </c>
      <c r="AG1084" s="437">
        <f t="shared" si="365"/>
        <v>0</v>
      </c>
      <c r="AH1084" s="437">
        <f t="shared" si="365"/>
        <v>0</v>
      </c>
      <c r="AI1084" s="437">
        <f t="shared" si="365"/>
        <v>0</v>
      </c>
      <c r="AJ1084" s="437">
        <f t="shared" si="365"/>
        <v>0</v>
      </c>
      <c r="AK1084" s="437">
        <f t="shared" si="365"/>
        <v>0</v>
      </c>
      <c r="AL1084" s="437">
        <f t="shared" si="365"/>
        <v>0</v>
      </c>
      <c r="AM1084" s="332"/>
    </row>
    <row r="1085" spans="1:39" ht="15" customHeight="1" outlineLevel="1">
      <c r="A1085" s="567"/>
      <c r="B1085" s="454"/>
      <c r="C1085" s="317"/>
      <c r="D1085" s="317"/>
      <c r="E1085" s="317"/>
      <c r="F1085" s="317"/>
      <c r="G1085" s="317"/>
      <c r="H1085" s="317"/>
      <c r="I1085" s="317"/>
      <c r="J1085" s="317"/>
      <c r="K1085" s="317"/>
      <c r="L1085" s="317"/>
      <c r="M1085" s="317"/>
      <c r="N1085" s="317"/>
      <c r="O1085" s="317"/>
      <c r="P1085" s="317"/>
      <c r="Q1085" s="317"/>
      <c r="R1085" s="317"/>
      <c r="S1085" s="317"/>
      <c r="T1085" s="317"/>
      <c r="U1085" s="317"/>
      <c r="V1085" s="317"/>
      <c r="W1085" s="317"/>
      <c r="X1085" s="317"/>
      <c r="Y1085" s="438"/>
      <c r="Z1085" s="451"/>
      <c r="AA1085" s="451"/>
      <c r="AB1085" s="451"/>
      <c r="AC1085" s="451"/>
      <c r="AD1085" s="451"/>
      <c r="AE1085" s="451"/>
      <c r="AF1085" s="451"/>
      <c r="AG1085" s="451"/>
      <c r="AH1085" s="451"/>
      <c r="AI1085" s="451"/>
      <c r="AJ1085" s="451"/>
      <c r="AK1085" s="451"/>
      <c r="AL1085" s="451"/>
      <c r="AM1085" s="332"/>
    </row>
    <row r="1086" spans="1:39" ht="15" customHeight="1" outlineLevel="1">
      <c r="A1086" s="567">
        <v>40</v>
      </c>
      <c r="B1086" s="454" t="s">
        <v>133</v>
      </c>
      <c r="C1086" s="317" t="s">
        <v>25</v>
      </c>
      <c r="D1086" s="321"/>
      <c r="E1086" s="321"/>
      <c r="F1086" s="321"/>
      <c r="G1086" s="321"/>
      <c r="H1086" s="321"/>
      <c r="I1086" s="321"/>
      <c r="J1086" s="321"/>
      <c r="K1086" s="321"/>
      <c r="L1086" s="321"/>
      <c r="M1086" s="321"/>
      <c r="N1086" s="321">
        <v>0</v>
      </c>
      <c r="O1086" s="321"/>
      <c r="P1086" s="321"/>
      <c r="Q1086" s="321"/>
      <c r="R1086" s="321"/>
      <c r="S1086" s="321"/>
      <c r="T1086" s="321"/>
      <c r="U1086" s="321"/>
      <c r="V1086" s="321"/>
      <c r="W1086" s="321"/>
      <c r="X1086" s="321"/>
      <c r="Y1086" s="452"/>
      <c r="Z1086" s="441"/>
      <c r="AA1086" s="441"/>
      <c r="AB1086" s="441"/>
      <c r="AC1086" s="441"/>
      <c r="AD1086" s="441"/>
      <c r="AE1086" s="441"/>
      <c r="AF1086" s="441"/>
      <c r="AG1086" s="441"/>
      <c r="AH1086" s="441"/>
      <c r="AI1086" s="441"/>
      <c r="AJ1086" s="441"/>
      <c r="AK1086" s="441"/>
      <c r="AL1086" s="441"/>
      <c r="AM1086" s="322">
        <f>SUM(Y1086:AL1086)</f>
        <v>0</v>
      </c>
    </row>
    <row r="1087" spans="1:39" ht="15" customHeight="1" outlineLevel="1">
      <c r="A1087" s="567"/>
      <c r="B1087" s="320" t="s">
        <v>349</v>
      </c>
      <c r="C1087" s="317" t="s">
        <v>164</v>
      </c>
      <c r="D1087" s="321"/>
      <c r="E1087" s="321"/>
      <c r="F1087" s="321"/>
      <c r="G1087" s="321"/>
      <c r="H1087" s="321"/>
      <c r="I1087" s="321"/>
      <c r="J1087" s="321"/>
      <c r="K1087" s="321"/>
      <c r="L1087" s="321"/>
      <c r="M1087" s="321"/>
      <c r="N1087" s="321">
        <f>N1086</f>
        <v>0</v>
      </c>
      <c r="O1087" s="321"/>
      <c r="P1087" s="321"/>
      <c r="Q1087" s="321"/>
      <c r="R1087" s="321"/>
      <c r="S1087" s="321"/>
      <c r="T1087" s="321"/>
      <c r="U1087" s="321"/>
      <c r="V1087" s="321"/>
      <c r="W1087" s="321"/>
      <c r="X1087" s="321"/>
      <c r="Y1087" s="437">
        <f t="shared" ref="Y1087:AL1087" si="366">Y1086</f>
        <v>0</v>
      </c>
      <c r="Z1087" s="437">
        <f t="shared" si="366"/>
        <v>0</v>
      </c>
      <c r="AA1087" s="437">
        <f t="shared" si="366"/>
        <v>0</v>
      </c>
      <c r="AB1087" s="437">
        <f t="shared" si="366"/>
        <v>0</v>
      </c>
      <c r="AC1087" s="437">
        <f t="shared" si="366"/>
        <v>0</v>
      </c>
      <c r="AD1087" s="437">
        <f t="shared" si="366"/>
        <v>0</v>
      </c>
      <c r="AE1087" s="437">
        <f t="shared" si="366"/>
        <v>0</v>
      </c>
      <c r="AF1087" s="437">
        <f t="shared" si="366"/>
        <v>0</v>
      </c>
      <c r="AG1087" s="437">
        <f t="shared" si="366"/>
        <v>0</v>
      </c>
      <c r="AH1087" s="437">
        <f t="shared" si="366"/>
        <v>0</v>
      </c>
      <c r="AI1087" s="437">
        <f t="shared" si="366"/>
        <v>0</v>
      </c>
      <c r="AJ1087" s="437">
        <f t="shared" si="366"/>
        <v>0</v>
      </c>
      <c r="AK1087" s="437">
        <f t="shared" si="366"/>
        <v>0</v>
      </c>
      <c r="AL1087" s="437">
        <f t="shared" si="366"/>
        <v>0</v>
      </c>
      <c r="AM1087" s="332"/>
    </row>
    <row r="1088" spans="1:39" ht="15" customHeight="1" outlineLevel="1">
      <c r="A1088" s="567"/>
      <c r="B1088" s="454"/>
      <c r="C1088" s="317"/>
      <c r="D1088" s="317"/>
      <c r="E1088" s="317"/>
      <c r="F1088" s="317"/>
      <c r="G1088" s="317"/>
      <c r="H1088" s="317"/>
      <c r="I1088" s="317"/>
      <c r="J1088" s="317"/>
      <c r="K1088" s="317"/>
      <c r="L1088" s="317"/>
      <c r="M1088" s="317"/>
      <c r="N1088" s="317"/>
      <c r="O1088" s="317"/>
      <c r="P1088" s="317"/>
      <c r="Q1088" s="317"/>
      <c r="R1088" s="317"/>
      <c r="S1088" s="317"/>
      <c r="T1088" s="317"/>
      <c r="U1088" s="317"/>
      <c r="V1088" s="317"/>
      <c r="W1088" s="317"/>
      <c r="X1088" s="317"/>
      <c r="Y1088" s="438"/>
      <c r="Z1088" s="451"/>
      <c r="AA1088" s="451"/>
      <c r="AB1088" s="451"/>
      <c r="AC1088" s="451"/>
      <c r="AD1088" s="451"/>
      <c r="AE1088" s="451"/>
      <c r="AF1088" s="451"/>
      <c r="AG1088" s="451"/>
      <c r="AH1088" s="451"/>
      <c r="AI1088" s="451"/>
      <c r="AJ1088" s="451"/>
      <c r="AK1088" s="451"/>
      <c r="AL1088" s="451"/>
      <c r="AM1088" s="332"/>
    </row>
    <row r="1089" spans="1:39" ht="28.5" customHeight="1" outlineLevel="1">
      <c r="A1089" s="567">
        <v>41</v>
      </c>
      <c r="B1089" s="454" t="s">
        <v>134</v>
      </c>
      <c r="C1089" s="317" t="s">
        <v>25</v>
      </c>
      <c r="D1089" s="321"/>
      <c r="E1089" s="321"/>
      <c r="F1089" s="321"/>
      <c r="G1089" s="321"/>
      <c r="H1089" s="321"/>
      <c r="I1089" s="321"/>
      <c r="J1089" s="321"/>
      <c r="K1089" s="321"/>
      <c r="L1089" s="321"/>
      <c r="M1089" s="321"/>
      <c r="N1089" s="321">
        <v>0</v>
      </c>
      <c r="O1089" s="321"/>
      <c r="P1089" s="321"/>
      <c r="Q1089" s="321"/>
      <c r="R1089" s="321"/>
      <c r="S1089" s="321"/>
      <c r="T1089" s="321"/>
      <c r="U1089" s="321"/>
      <c r="V1089" s="321"/>
      <c r="W1089" s="321"/>
      <c r="X1089" s="321"/>
      <c r="Y1089" s="452"/>
      <c r="Z1089" s="441"/>
      <c r="AA1089" s="441"/>
      <c r="AB1089" s="441"/>
      <c r="AC1089" s="441"/>
      <c r="AD1089" s="441"/>
      <c r="AE1089" s="441"/>
      <c r="AF1089" s="441"/>
      <c r="AG1089" s="441"/>
      <c r="AH1089" s="441"/>
      <c r="AI1089" s="441"/>
      <c r="AJ1089" s="441"/>
      <c r="AK1089" s="441"/>
      <c r="AL1089" s="441"/>
      <c r="AM1089" s="322">
        <f>SUM(Y1089:AL1089)</f>
        <v>0</v>
      </c>
    </row>
    <row r="1090" spans="1:39" ht="15" customHeight="1" outlineLevel="1">
      <c r="A1090" s="567"/>
      <c r="B1090" s="320" t="s">
        <v>349</v>
      </c>
      <c r="C1090" s="317" t="s">
        <v>164</v>
      </c>
      <c r="D1090" s="321"/>
      <c r="E1090" s="321"/>
      <c r="F1090" s="321"/>
      <c r="G1090" s="321"/>
      <c r="H1090" s="321"/>
      <c r="I1090" s="321"/>
      <c r="J1090" s="321"/>
      <c r="K1090" s="321"/>
      <c r="L1090" s="321"/>
      <c r="M1090" s="321"/>
      <c r="N1090" s="321">
        <f>N1089</f>
        <v>0</v>
      </c>
      <c r="O1090" s="321"/>
      <c r="P1090" s="321"/>
      <c r="Q1090" s="321"/>
      <c r="R1090" s="321"/>
      <c r="S1090" s="321"/>
      <c r="T1090" s="321"/>
      <c r="U1090" s="321"/>
      <c r="V1090" s="321"/>
      <c r="W1090" s="321"/>
      <c r="X1090" s="321"/>
      <c r="Y1090" s="437">
        <f t="shared" ref="Y1090:AL1090" si="367">Y1089</f>
        <v>0</v>
      </c>
      <c r="Z1090" s="437">
        <f t="shared" si="367"/>
        <v>0</v>
      </c>
      <c r="AA1090" s="437">
        <f t="shared" si="367"/>
        <v>0</v>
      </c>
      <c r="AB1090" s="437">
        <f t="shared" si="367"/>
        <v>0</v>
      </c>
      <c r="AC1090" s="437">
        <f t="shared" si="367"/>
        <v>0</v>
      </c>
      <c r="AD1090" s="437">
        <f t="shared" si="367"/>
        <v>0</v>
      </c>
      <c r="AE1090" s="437">
        <f t="shared" si="367"/>
        <v>0</v>
      </c>
      <c r="AF1090" s="437">
        <f t="shared" si="367"/>
        <v>0</v>
      </c>
      <c r="AG1090" s="437">
        <f t="shared" si="367"/>
        <v>0</v>
      </c>
      <c r="AH1090" s="437">
        <f t="shared" si="367"/>
        <v>0</v>
      </c>
      <c r="AI1090" s="437">
        <f t="shared" si="367"/>
        <v>0</v>
      </c>
      <c r="AJ1090" s="437">
        <f t="shared" si="367"/>
        <v>0</v>
      </c>
      <c r="AK1090" s="437">
        <f t="shared" si="367"/>
        <v>0</v>
      </c>
      <c r="AL1090" s="437">
        <f t="shared" si="367"/>
        <v>0</v>
      </c>
      <c r="AM1090" s="332"/>
    </row>
    <row r="1091" spans="1:39" ht="15" customHeight="1" outlineLevel="1">
      <c r="A1091" s="567"/>
      <c r="B1091" s="454"/>
      <c r="C1091" s="317"/>
      <c r="D1091" s="317"/>
      <c r="E1091" s="317"/>
      <c r="F1091" s="317"/>
      <c r="G1091" s="317"/>
      <c r="H1091" s="317"/>
      <c r="I1091" s="317"/>
      <c r="J1091" s="317"/>
      <c r="K1091" s="317"/>
      <c r="L1091" s="317"/>
      <c r="M1091" s="317"/>
      <c r="N1091" s="317"/>
      <c r="O1091" s="317"/>
      <c r="P1091" s="317"/>
      <c r="Q1091" s="317"/>
      <c r="R1091" s="317"/>
      <c r="S1091" s="317"/>
      <c r="T1091" s="317"/>
      <c r="U1091" s="317"/>
      <c r="V1091" s="317"/>
      <c r="W1091" s="317"/>
      <c r="X1091" s="317"/>
      <c r="Y1091" s="438"/>
      <c r="Z1091" s="451"/>
      <c r="AA1091" s="451"/>
      <c r="AB1091" s="451"/>
      <c r="AC1091" s="451"/>
      <c r="AD1091" s="451"/>
      <c r="AE1091" s="451"/>
      <c r="AF1091" s="451"/>
      <c r="AG1091" s="451"/>
      <c r="AH1091" s="451"/>
      <c r="AI1091" s="451"/>
      <c r="AJ1091" s="451"/>
      <c r="AK1091" s="451"/>
      <c r="AL1091" s="451"/>
      <c r="AM1091" s="332"/>
    </row>
    <row r="1092" spans="1:39" ht="28.5" customHeight="1" outlineLevel="1">
      <c r="A1092" s="567">
        <v>42</v>
      </c>
      <c r="B1092" s="454" t="s">
        <v>135</v>
      </c>
      <c r="C1092" s="317" t="s">
        <v>25</v>
      </c>
      <c r="D1092" s="321"/>
      <c r="E1092" s="321"/>
      <c r="F1092" s="321"/>
      <c r="G1092" s="321"/>
      <c r="H1092" s="321"/>
      <c r="I1092" s="321"/>
      <c r="J1092" s="321"/>
      <c r="K1092" s="321"/>
      <c r="L1092" s="321"/>
      <c r="M1092" s="321"/>
      <c r="N1092" s="317"/>
      <c r="O1092" s="321"/>
      <c r="P1092" s="321"/>
      <c r="Q1092" s="321"/>
      <c r="R1092" s="321"/>
      <c r="S1092" s="321"/>
      <c r="T1092" s="321"/>
      <c r="U1092" s="321"/>
      <c r="V1092" s="321"/>
      <c r="W1092" s="321"/>
      <c r="X1092" s="321"/>
      <c r="Y1092" s="452"/>
      <c r="Z1092" s="441"/>
      <c r="AA1092" s="441"/>
      <c r="AB1092" s="441"/>
      <c r="AC1092" s="441"/>
      <c r="AD1092" s="441"/>
      <c r="AE1092" s="441"/>
      <c r="AF1092" s="441"/>
      <c r="AG1092" s="441"/>
      <c r="AH1092" s="441"/>
      <c r="AI1092" s="441"/>
      <c r="AJ1092" s="441"/>
      <c r="AK1092" s="441"/>
      <c r="AL1092" s="441"/>
      <c r="AM1092" s="322">
        <f>SUM(Y1092:AL1092)</f>
        <v>0</v>
      </c>
    </row>
    <row r="1093" spans="1:39" ht="15" customHeight="1" outlineLevel="1">
      <c r="A1093" s="567"/>
      <c r="B1093" s="320" t="s">
        <v>349</v>
      </c>
      <c r="C1093" s="317" t="s">
        <v>164</v>
      </c>
      <c r="D1093" s="321"/>
      <c r="E1093" s="321"/>
      <c r="F1093" s="321"/>
      <c r="G1093" s="321"/>
      <c r="H1093" s="321"/>
      <c r="I1093" s="321"/>
      <c r="J1093" s="321"/>
      <c r="K1093" s="321"/>
      <c r="L1093" s="321"/>
      <c r="M1093" s="321"/>
      <c r="N1093" s="494"/>
      <c r="O1093" s="321"/>
      <c r="P1093" s="321"/>
      <c r="Q1093" s="321"/>
      <c r="R1093" s="321"/>
      <c r="S1093" s="321"/>
      <c r="T1093" s="321"/>
      <c r="U1093" s="321"/>
      <c r="V1093" s="321"/>
      <c r="W1093" s="321"/>
      <c r="X1093" s="321"/>
      <c r="Y1093" s="437">
        <f t="shared" ref="Y1093:AL1093" si="368">Y1092</f>
        <v>0</v>
      </c>
      <c r="Z1093" s="437">
        <f t="shared" si="368"/>
        <v>0</v>
      </c>
      <c r="AA1093" s="437">
        <f t="shared" si="368"/>
        <v>0</v>
      </c>
      <c r="AB1093" s="437">
        <f t="shared" si="368"/>
        <v>0</v>
      </c>
      <c r="AC1093" s="437">
        <f t="shared" si="368"/>
        <v>0</v>
      </c>
      <c r="AD1093" s="437">
        <f t="shared" si="368"/>
        <v>0</v>
      </c>
      <c r="AE1093" s="437">
        <f t="shared" si="368"/>
        <v>0</v>
      </c>
      <c r="AF1093" s="437">
        <f t="shared" si="368"/>
        <v>0</v>
      </c>
      <c r="AG1093" s="437">
        <f t="shared" si="368"/>
        <v>0</v>
      </c>
      <c r="AH1093" s="437">
        <f t="shared" si="368"/>
        <v>0</v>
      </c>
      <c r="AI1093" s="437">
        <f t="shared" si="368"/>
        <v>0</v>
      </c>
      <c r="AJ1093" s="437">
        <f t="shared" si="368"/>
        <v>0</v>
      </c>
      <c r="AK1093" s="437">
        <f t="shared" si="368"/>
        <v>0</v>
      </c>
      <c r="AL1093" s="437">
        <f t="shared" si="368"/>
        <v>0</v>
      </c>
      <c r="AM1093" s="332"/>
    </row>
    <row r="1094" spans="1:39" ht="15" customHeight="1" outlineLevel="1">
      <c r="A1094" s="567"/>
      <c r="B1094" s="454"/>
      <c r="C1094" s="317"/>
      <c r="D1094" s="317"/>
      <c r="E1094" s="317"/>
      <c r="F1094" s="317"/>
      <c r="G1094" s="317"/>
      <c r="H1094" s="317"/>
      <c r="I1094" s="317"/>
      <c r="J1094" s="317"/>
      <c r="K1094" s="317"/>
      <c r="L1094" s="317"/>
      <c r="M1094" s="317"/>
      <c r="N1094" s="317"/>
      <c r="O1094" s="317"/>
      <c r="P1094" s="317"/>
      <c r="Q1094" s="317"/>
      <c r="R1094" s="317"/>
      <c r="S1094" s="317"/>
      <c r="T1094" s="317"/>
      <c r="U1094" s="317"/>
      <c r="V1094" s="317"/>
      <c r="W1094" s="317"/>
      <c r="X1094" s="317"/>
      <c r="Y1094" s="438"/>
      <c r="Z1094" s="451"/>
      <c r="AA1094" s="451"/>
      <c r="AB1094" s="451"/>
      <c r="AC1094" s="451"/>
      <c r="AD1094" s="451"/>
      <c r="AE1094" s="451"/>
      <c r="AF1094" s="451"/>
      <c r="AG1094" s="451"/>
      <c r="AH1094" s="451"/>
      <c r="AI1094" s="451"/>
      <c r="AJ1094" s="451"/>
      <c r="AK1094" s="451"/>
      <c r="AL1094" s="451"/>
      <c r="AM1094" s="332"/>
    </row>
    <row r="1095" spans="1:39" ht="15" customHeight="1" outlineLevel="1">
      <c r="A1095" s="567">
        <v>43</v>
      </c>
      <c r="B1095" s="454" t="s">
        <v>136</v>
      </c>
      <c r="C1095" s="317" t="s">
        <v>25</v>
      </c>
      <c r="D1095" s="321"/>
      <c r="E1095" s="321"/>
      <c r="F1095" s="321"/>
      <c r="G1095" s="321"/>
      <c r="H1095" s="321"/>
      <c r="I1095" s="321"/>
      <c r="J1095" s="321"/>
      <c r="K1095" s="321"/>
      <c r="L1095" s="321"/>
      <c r="M1095" s="321"/>
      <c r="N1095" s="321">
        <v>0</v>
      </c>
      <c r="O1095" s="321"/>
      <c r="P1095" s="321"/>
      <c r="Q1095" s="321"/>
      <c r="R1095" s="321"/>
      <c r="S1095" s="321"/>
      <c r="T1095" s="321"/>
      <c r="U1095" s="321"/>
      <c r="V1095" s="321"/>
      <c r="W1095" s="321"/>
      <c r="X1095" s="321"/>
      <c r="Y1095" s="452"/>
      <c r="Z1095" s="441"/>
      <c r="AA1095" s="441"/>
      <c r="AB1095" s="441"/>
      <c r="AC1095" s="441"/>
      <c r="AD1095" s="441"/>
      <c r="AE1095" s="441"/>
      <c r="AF1095" s="441"/>
      <c r="AG1095" s="441"/>
      <c r="AH1095" s="441"/>
      <c r="AI1095" s="441"/>
      <c r="AJ1095" s="441"/>
      <c r="AK1095" s="441"/>
      <c r="AL1095" s="441"/>
      <c r="AM1095" s="322">
        <f>SUM(Y1095:AL1095)</f>
        <v>0</v>
      </c>
    </row>
    <row r="1096" spans="1:39" ht="15" customHeight="1" outlineLevel="1">
      <c r="A1096" s="567"/>
      <c r="B1096" s="320" t="s">
        <v>349</v>
      </c>
      <c r="C1096" s="317" t="s">
        <v>164</v>
      </c>
      <c r="D1096" s="321"/>
      <c r="E1096" s="321"/>
      <c r="F1096" s="321"/>
      <c r="G1096" s="321"/>
      <c r="H1096" s="321"/>
      <c r="I1096" s="321"/>
      <c r="J1096" s="321"/>
      <c r="K1096" s="321"/>
      <c r="L1096" s="321"/>
      <c r="M1096" s="321"/>
      <c r="N1096" s="321">
        <f>N1095</f>
        <v>0</v>
      </c>
      <c r="O1096" s="321"/>
      <c r="P1096" s="321"/>
      <c r="Q1096" s="321"/>
      <c r="R1096" s="321"/>
      <c r="S1096" s="321"/>
      <c r="T1096" s="321"/>
      <c r="U1096" s="321"/>
      <c r="V1096" s="321"/>
      <c r="W1096" s="321"/>
      <c r="X1096" s="321"/>
      <c r="Y1096" s="437">
        <f t="shared" ref="Y1096:AL1096" si="369">Y1095</f>
        <v>0</v>
      </c>
      <c r="Z1096" s="437">
        <f t="shared" si="369"/>
        <v>0</v>
      </c>
      <c r="AA1096" s="437">
        <f t="shared" si="369"/>
        <v>0</v>
      </c>
      <c r="AB1096" s="437">
        <f t="shared" si="369"/>
        <v>0</v>
      </c>
      <c r="AC1096" s="437">
        <f t="shared" si="369"/>
        <v>0</v>
      </c>
      <c r="AD1096" s="437">
        <f t="shared" si="369"/>
        <v>0</v>
      </c>
      <c r="AE1096" s="437">
        <f t="shared" si="369"/>
        <v>0</v>
      </c>
      <c r="AF1096" s="437">
        <f t="shared" si="369"/>
        <v>0</v>
      </c>
      <c r="AG1096" s="437">
        <f t="shared" si="369"/>
        <v>0</v>
      </c>
      <c r="AH1096" s="437">
        <f t="shared" si="369"/>
        <v>0</v>
      </c>
      <c r="AI1096" s="437">
        <f t="shared" si="369"/>
        <v>0</v>
      </c>
      <c r="AJ1096" s="437">
        <f t="shared" si="369"/>
        <v>0</v>
      </c>
      <c r="AK1096" s="437">
        <f t="shared" si="369"/>
        <v>0</v>
      </c>
      <c r="AL1096" s="437">
        <f t="shared" si="369"/>
        <v>0</v>
      </c>
      <c r="AM1096" s="332"/>
    </row>
    <row r="1097" spans="1:39" ht="15" customHeight="1" outlineLevel="1">
      <c r="A1097" s="567"/>
      <c r="B1097" s="454"/>
      <c r="C1097" s="317"/>
      <c r="D1097" s="317"/>
      <c r="E1097" s="317"/>
      <c r="F1097" s="317"/>
      <c r="G1097" s="317"/>
      <c r="H1097" s="317"/>
      <c r="I1097" s="317"/>
      <c r="J1097" s="317"/>
      <c r="K1097" s="317"/>
      <c r="L1097" s="317"/>
      <c r="M1097" s="317"/>
      <c r="N1097" s="317"/>
      <c r="O1097" s="317"/>
      <c r="P1097" s="317"/>
      <c r="Q1097" s="317"/>
      <c r="R1097" s="317"/>
      <c r="S1097" s="317"/>
      <c r="T1097" s="317"/>
      <c r="U1097" s="317"/>
      <c r="V1097" s="317"/>
      <c r="W1097" s="317"/>
      <c r="X1097" s="317"/>
      <c r="Y1097" s="438"/>
      <c r="Z1097" s="451"/>
      <c r="AA1097" s="451"/>
      <c r="AB1097" s="451"/>
      <c r="AC1097" s="451"/>
      <c r="AD1097" s="451"/>
      <c r="AE1097" s="451"/>
      <c r="AF1097" s="451"/>
      <c r="AG1097" s="451"/>
      <c r="AH1097" s="451"/>
      <c r="AI1097" s="451"/>
      <c r="AJ1097" s="451"/>
      <c r="AK1097" s="451"/>
      <c r="AL1097" s="451"/>
      <c r="AM1097" s="332"/>
    </row>
    <row r="1098" spans="1:39" ht="28.5" customHeight="1" outlineLevel="1">
      <c r="A1098" s="567">
        <v>44</v>
      </c>
      <c r="B1098" s="454" t="s">
        <v>137</v>
      </c>
      <c r="C1098" s="317" t="s">
        <v>25</v>
      </c>
      <c r="D1098" s="321"/>
      <c r="E1098" s="321"/>
      <c r="F1098" s="321"/>
      <c r="G1098" s="321"/>
      <c r="H1098" s="321"/>
      <c r="I1098" s="321"/>
      <c r="J1098" s="321"/>
      <c r="K1098" s="321"/>
      <c r="L1098" s="321"/>
      <c r="M1098" s="321"/>
      <c r="N1098" s="321">
        <v>0</v>
      </c>
      <c r="O1098" s="321"/>
      <c r="P1098" s="321"/>
      <c r="Q1098" s="321"/>
      <c r="R1098" s="321"/>
      <c r="S1098" s="321"/>
      <c r="T1098" s="321"/>
      <c r="U1098" s="321"/>
      <c r="V1098" s="321"/>
      <c r="W1098" s="321"/>
      <c r="X1098" s="321"/>
      <c r="Y1098" s="452"/>
      <c r="Z1098" s="441"/>
      <c r="AA1098" s="441"/>
      <c r="AB1098" s="441"/>
      <c r="AC1098" s="441"/>
      <c r="AD1098" s="441"/>
      <c r="AE1098" s="441"/>
      <c r="AF1098" s="441"/>
      <c r="AG1098" s="441"/>
      <c r="AH1098" s="441"/>
      <c r="AI1098" s="441"/>
      <c r="AJ1098" s="441"/>
      <c r="AK1098" s="441"/>
      <c r="AL1098" s="441"/>
      <c r="AM1098" s="322">
        <f>SUM(Y1098:AL1098)</f>
        <v>0</v>
      </c>
    </row>
    <row r="1099" spans="1:39" ht="15" customHeight="1" outlineLevel="1">
      <c r="A1099" s="567"/>
      <c r="B1099" s="320" t="s">
        <v>349</v>
      </c>
      <c r="C1099" s="317" t="s">
        <v>164</v>
      </c>
      <c r="D1099" s="321"/>
      <c r="E1099" s="321"/>
      <c r="F1099" s="321"/>
      <c r="G1099" s="321"/>
      <c r="H1099" s="321"/>
      <c r="I1099" s="321"/>
      <c r="J1099" s="321"/>
      <c r="K1099" s="321"/>
      <c r="L1099" s="321"/>
      <c r="M1099" s="321"/>
      <c r="N1099" s="321">
        <f>N1098</f>
        <v>0</v>
      </c>
      <c r="O1099" s="321"/>
      <c r="P1099" s="321"/>
      <c r="Q1099" s="321"/>
      <c r="R1099" s="321"/>
      <c r="S1099" s="321"/>
      <c r="T1099" s="321"/>
      <c r="U1099" s="321"/>
      <c r="V1099" s="321"/>
      <c r="W1099" s="321"/>
      <c r="X1099" s="321"/>
      <c r="Y1099" s="437">
        <f t="shared" ref="Y1099:AL1099" si="370">Y1098</f>
        <v>0</v>
      </c>
      <c r="Z1099" s="437">
        <f t="shared" si="370"/>
        <v>0</v>
      </c>
      <c r="AA1099" s="437">
        <f t="shared" si="370"/>
        <v>0</v>
      </c>
      <c r="AB1099" s="437">
        <f t="shared" si="370"/>
        <v>0</v>
      </c>
      <c r="AC1099" s="437">
        <f t="shared" si="370"/>
        <v>0</v>
      </c>
      <c r="AD1099" s="437">
        <f t="shared" si="370"/>
        <v>0</v>
      </c>
      <c r="AE1099" s="437">
        <f t="shared" si="370"/>
        <v>0</v>
      </c>
      <c r="AF1099" s="437">
        <f t="shared" si="370"/>
        <v>0</v>
      </c>
      <c r="AG1099" s="437">
        <f t="shared" si="370"/>
        <v>0</v>
      </c>
      <c r="AH1099" s="437">
        <f t="shared" si="370"/>
        <v>0</v>
      </c>
      <c r="AI1099" s="437">
        <f t="shared" si="370"/>
        <v>0</v>
      </c>
      <c r="AJ1099" s="437">
        <f t="shared" si="370"/>
        <v>0</v>
      </c>
      <c r="AK1099" s="437">
        <f t="shared" si="370"/>
        <v>0</v>
      </c>
      <c r="AL1099" s="437">
        <f t="shared" si="370"/>
        <v>0</v>
      </c>
      <c r="AM1099" s="332"/>
    </row>
    <row r="1100" spans="1:39" ht="15" customHeight="1" outlineLevel="1">
      <c r="A1100" s="567"/>
      <c r="B1100" s="454"/>
      <c r="C1100" s="317"/>
      <c r="D1100" s="317"/>
      <c r="E1100" s="317"/>
      <c r="F1100" s="317"/>
      <c r="G1100" s="317"/>
      <c r="H1100" s="317"/>
      <c r="I1100" s="317"/>
      <c r="J1100" s="317"/>
      <c r="K1100" s="317"/>
      <c r="L1100" s="317"/>
      <c r="M1100" s="317"/>
      <c r="N1100" s="317"/>
      <c r="O1100" s="317"/>
      <c r="P1100" s="317"/>
      <c r="Q1100" s="317"/>
      <c r="R1100" s="317"/>
      <c r="S1100" s="317"/>
      <c r="T1100" s="317"/>
      <c r="U1100" s="317"/>
      <c r="V1100" s="317"/>
      <c r="W1100" s="317"/>
      <c r="X1100" s="317"/>
      <c r="Y1100" s="438"/>
      <c r="Z1100" s="451"/>
      <c r="AA1100" s="451"/>
      <c r="AB1100" s="451"/>
      <c r="AC1100" s="451"/>
      <c r="AD1100" s="451"/>
      <c r="AE1100" s="451"/>
      <c r="AF1100" s="451"/>
      <c r="AG1100" s="451"/>
      <c r="AH1100" s="451"/>
      <c r="AI1100" s="451"/>
      <c r="AJ1100" s="451"/>
      <c r="AK1100" s="451"/>
      <c r="AL1100" s="451"/>
      <c r="AM1100" s="332"/>
    </row>
    <row r="1101" spans="1:39" ht="15" customHeight="1" outlineLevel="1">
      <c r="A1101" s="567">
        <v>45</v>
      </c>
      <c r="B1101" s="454" t="s">
        <v>138</v>
      </c>
      <c r="C1101" s="317" t="s">
        <v>25</v>
      </c>
      <c r="D1101" s="321"/>
      <c r="E1101" s="321"/>
      <c r="F1101" s="321"/>
      <c r="G1101" s="321"/>
      <c r="H1101" s="321"/>
      <c r="I1101" s="321"/>
      <c r="J1101" s="321"/>
      <c r="K1101" s="321"/>
      <c r="L1101" s="321"/>
      <c r="M1101" s="321"/>
      <c r="N1101" s="321">
        <v>0</v>
      </c>
      <c r="O1101" s="321"/>
      <c r="P1101" s="321"/>
      <c r="Q1101" s="321"/>
      <c r="R1101" s="321"/>
      <c r="S1101" s="321"/>
      <c r="T1101" s="321"/>
      <c r="U1101" s="321"/>
      <c r="V1101" s="321"/>
      <c r="W1101" s="321"/>
      <c r="X1101" s="321"/>
      <c r="Y1101" s="452"/>
      <c r="Z1101" s="441"/>
      <c r="AA1101" s="441"/>
      <c r="AB1101" s="441"/>
      <c r="AC1101" s="441"/>
      <c r="AD1101" s="441"/>
      <c r="AE1101" s="441"/>
      <c r="AF1101" s="441"/>
      <c r="AG1101" s="441"/>
      <c r="AH1101" s="441"/>
      <c r="AI1101" s="441"/>
      <c r="AJ1101" s="441"/>
      <c r="AK1101" s="441"/>
      <c r="AL1101" s="441"/>
      <c r="AM1101" s="322">
        <f>SUM(Y1101:AL1101)</f>
        <v>0</v>
      </c>
    </row>
    <row r="1102" spans="1:39" ht="15" customHeight="1" outlineLevel="1">
      <c r="A1102" s="567"/>
      <c r="B1102" s="320" t="s">
        <v>349</v>
      </c>
      <c r="C1102" s="317" t="s">
        <v>164</v>
      </c>
      <c r="D1102" s="321"/>
      <c r="E1102" s="321"/>
      <c r="F1102" s="321"/>
      <c r="G1102" s="321"/>
      <c r="H1102" s="321"/>
      <c r="I1102" s="321"/>
      <c r="J1102" s="321"/>
      <c r="K1102" s="321"/>
      <c r="L1102" s="321"/>
      <c r="M1102" s="321"/>
      <c r="N1102" s="321">
        <f>N1101</f>
        <v>0</v>
      </c>
      <c r="O1102" s="321"/>
      <c r="P1102" s="321"/>
      <c r="Q1102" s="321"/>
      <c r="R1102" s="321"/>
      <c r="S1102" s="321"/>
      <c r="T1102" s="321"/>
      <c r="U1102" s="321"/>
      <c r="V1102" s="321"/>
      <c r="W1102" s="321"/>
      <c r="X1102" s="321"/>
      <c r="Y1102" s="437">
        <f t="shared" ref="Y1102:AL1102" si="371">Y1101</f>
        <v>0</v>
      </c>
      <c r="Z1102" s="437">
        <f t="shared" si="371"/>
        <v>0</v>
      </c>
      <c r="AA1102" s="437">
        <f t="shared" si="371"/>
        <v>0</v>
      </c>
      <c r="AB1102" s="437">
        <f t="shared" si="371"/>
        <v>0</v>
      </c>
      <c r="AC1102" s="437">
        <f t="shared" si="371"/>
        <v>0</v>
      </c>
      <c r="AD1102" s="437">
        <f t="shared" si="371"/>
        <v>0</v>
      </c>
      <c r="AE1102" s="437">
        <f t="shared" si="371"/>
        <v>0</v>
      </c>
      <c r="AF1102" s="437">
        <f t="shared" si="371"/>
        <v>0</v>
      </c>
      <c r="AG1102" s="437">
        <f t="shared" si="371"/>
        <v>0</v>
      </c>
      <c r="AH1102" s="437">
        <f t="shared" si="371"/>
        <v>0</v>
      </c>
      <c r="AI1102" s="437">
        <f t="shared" si="371"/>
        <v>0</v>
      </c>
      <c r="AJ1102" s="437">
        <f t="shared" si="371"/>
        <v>0</v>
      </c>
      <c r="AK1102" s="437">
        <f t="shared" si="371"/>
        <v>0</v>
      </c>
      <c r="AL1102" s="437">
        <f t="shared" si="371"/>
        <v>0</v>
      </c>
      <c r="AM1102" s="332"/>
    </row>
    <row r="1103" spans="1:39" ht="15" customHeight="1" outlineLevel="1">
      <c r="A1103" s="567"/>
      <c r="B1103" s="454"/>
      <c r="C1103" s="317"/>
      <c r="D1103" s="317"/>
      <c r="E1103" s="317"/>
      <c r="F1103" s="317"/>
      <c r="G1103" s="317"/>
      <c r="H1103" s="317"/>
      <c r="I1103" s="317"/>
      <c r="J1103" s="317"/>
      <c r="K1103" s="317"/>
      <c r="L1103" s="317"/>
      <c r="M1103" s="317"/>
      <c r="N1103" s="317"/>
      <c r="O1103" s="317"/>
      <c r="P1103" s="317"/>
      <c r="Q1103" s="317"/>
      <c r="R1103" s="317"/>
      <c r="S1103" s="317"/>
      <c r="T1103" s="317"/>
      <c r="U1103" s="317"/>
      <c r="V1103" s="317"/>
      <c r="W1103" s="317"/>
      <c r="X1103" s="317"/>
      <c r="Y1103" s="438"/>
      <c r="Z1103" s="451"/>
      <c r="AA1103" s="451"/>
      <c r="AB1103" s="451"/>
      <c r="AC1103" s="451"/>
      <c r="AD1103" s="451"/>
      <c r="AE1103" s="451"/>
      <c r="AF1103" s="451"/>
      <c r="AG1103" s="451"/>
      <c r="AH1103" s="451"/>
      <c r="AI1103" s="451"/>
      <c r="AJ1103" s="451"/>
      <c r="AK1103" s="451"/>
      <c r="AL1103" s="451"/>
      <c r="AM1103" s="332"/>
    </row>
    <row r="1104" spans="1:39" ht="15" customHeight="1" outlineLevel="1">
      <c r="A1104" s="567">
        <v>46</v>
      </c>
      <c r="B1104" s="454" t="s">
        <v>139</v>
      </c>
      <c r="C1104" s="317" t="s">
        <v>25</v>
      </c>
      <c r="D1104" s="321"/>
      <c r="E1104" s="321"/>
      <c r="F1104" s="321"/>
      <c r="G1104" s="321"/>
      <c r="H1104" s="321"/>
      <c r="I1104" s="321"/>
      <c r="J1104" s="321"/>
      <c r="K1104" s="321"/>
      <c r="L1104" s="321"/>
      <c r="M1104" s="321"/>
      <c r="N1104" s="321">
        <v>0</v>
      </c>
      <c r="O1104" s="321"/>
      <c r="P1104" s="321"/>
      <c r="Q1104" s="321"/>
      <c r="R1104" s="321"/>
      <c r="S1104" s="321"/>
      <c r="T1104" s="321"/>
      <c r="U1104" s="321"/>
      <c r="V1104" s="321"/>
      <c r="W1104" s="321"/>
      <c r="X1104" s="321"/>
      <c r="Y1104" s="452"/>
      <c r="Z1104" s="441"/>
      <c r="AA1104" s="441"/>
      <c r="AB1104" s="441"/>
      <c r="AC1104" s="441"/>
      <c r="AD1104" s="441"/>
      <c r="AE1104" s="441"/>
      <c r="AF1104" s="441"/>
      <c r="AG1104" s="441"/>
      <c r="AH1104" s="441"/>
      <c r="AI1104" s="441">
        <v>0.1</v>
      </c>
      <c r="AJ1104" s="441"/>
      <c r="AK1104" s="441"/>
      <c r="AL1104" s="441"/>
      <c r="AM1104" s="322">
        <f>SUM(Y1104:AL1104)</f>
        <v>0.1</v>
      </c>
    </row>
    <row r="1105" spans="1:39" ht="15" customHeight="1" outlineLevel="1">
      <c r="A1105" s="567"/>
      <c r="B1105" s="320" t="s">
        <v>349</v>
      </c>
      <c r="C1105" s="317" t="s">
        <v>164</v>
      </c>
      <c r="D1105" s="321"/>
      <c r="E1105" s="321"/>
      <c r="F1105" s="321"/>
      <c r="G1105" s="321"/>
      <c r="H1105" s="321"/>
      <c r="I1105" s="321"/>
      <c r="J1105" s="321"/>
      <c r="K1105" s="321"/>
      <c r="L1105" s="321"/>
      <c r="M1105" s="321"/>
      <c r="N1105" s="321">
        <f>N1104</f>
        <v>0</v>
      </c>
      <c r="O1105" s="321"/>
      <c r="P1105" s="321"/>
      <c r="Q1105" s="321"/>
      <c r="R1105" s="321"/>
      <c r="S1105" s="321"/>
      <c r="T1105" s="321"/>
      <c r="U1105" s="321"/>
      <c r="V1105" s="321"/>
      <c r="W1105" s="321"/>
      <c r="X1105" s="321"/>
      <c r="Y1105" s="437">
        <f t="shared" ref="Y1105:AL1105" si="372">Y1104</f>
        <v>0</v>
      </c>
      <c r="Z1105" s="437">
        <f t="shared" si="372"/>
        <v>0</v>
      </c>
      <c r="AA1105" s="437">
        <f t="shared" si="372"/>
        <v>0</v>
      </c>
      <c r="AB1105" s="437">
        <f t="shared" si="372"/>
        <v>0</v>
      </c>
      <c r="AC1105" s="437">
        <f t="shared" si="372"/>
        <v>0</v>
      </c>
      <c r="AD1105" s="437">
        <f t="shared" si="372"/>
        <v>0</v>
      </c>
      <c r="AE1105" s="437">
        <f t="shared" si="372"/>
        <v>0</v>
      </c>
      <c r="AF1105" s="437">
        <f t="shared" si="372"/>
        <v>0</v>
      </c>
      <c r="AG1105" s="437">
        <f t="shared" si="372"/>
        <v>0</v>
      </c>
      <c r="AH1105" s="437">
        <f t="shared" si="372"/>
        <v>0</v>
      </c>
      <c r="AI1105" s="437">
        <f t="shared" si="372"/>
        <v>0.1</v>
      </c>
      <c r="AJ1105" s="437">
        <f t="shared" si="372"/>
        <v>0</v>
      </c>
      <c r="AK1105" s="437">
        <f t="shared" si="372"/>
        <v>0</v>
      </c>
      <c r="AL1105" s="437">
        <f t="shared" si="372"/>
        <v>0</v>
      </c>
      <c r="AM1105" s="332"/>
    </row>
    <row r="1106" spans="1:39" ht="15" customHeight="1" outlineLevel="1">
      <c r="A1106" s="567"/>
      <c r="B1106" s="454"/>
      <c r="C1106" s="317"/>
      <c r="D1106" s="317"/>
      <c r="E1106" s="317"/>
      <c r="F1106" s="317"/>
      <c r="G1106" s="317"/>
      <c r="H1106" s="317"/>
      <c r="I1106" s="317"/>
      <c r="J1106" s="317"/>
      <c r="K1106" s="317"/>
      <c r="L1106" s="317"/>
      <c r="M1106" s="317"/>
      <c r="N1106" s="317"/>
      <c r="O1106" s="317"/>
      <c r="P1106" s="317"/>
      <c r="Q1106" s="317"/>
      <c r="R1106" s="317"/>
      <c r="S1106" s="317"/>
      <c r="T1106" s="317"/>
      <c r="U1106" s="317"/>
      <c r="V1106" s="317"/>
      <c r="W1106" s="317"/>
      <c r="X1106" s="317"/>
      <c r="Y1106" s="438"/>
      <c r="Z1106" s="451"/>
      <c r="AA1106" s="451"/>
      <c r="AB1106" s="451"/>
      <c r="AC1106" s="451"/>
      <c r="AD1106" s="451"/>
      <c r="AE1106" s="451"/>
      <c r="AF1106" s="451"/>
      <c r="AG1106" s="451"/>
      <c r="AH1106" s="451"/>
      <c r="AI1106" s="451"/>
      <c r="AJ1106" s="451"/>
      <c r="AK1106" s="451"/>
      <c r="AL1106" s="451"/>
      <c r="AM1106" s="332"/>
    </row>
    <row r="1107" spans="1:39" ht="28.5" customHeight="1" outlineLevel="1">
      <c r="A1107" s="567">
        <v>47</v>
      </c>
      <c r="B1107" s="454" t="s">
        <v>140</v>
      </c>
      <c r="C1107" s="317" t="s">
        <v>25</v>
      </c>
      <c r="D1107" s="321"/>
      <c r="E1107" s="321"/>
      <c r="F1107" s="321"/>
      <c r="G1107" s="321"/>
      <c r="H1107" s="321"/>
      <c r="I1107" s="321"/>
      <c r="J1107" s="321"/>
      <c r="K1107" s="321"/>
      <c r="L1107" s="321"/>
      <c r="M1107" s="321"/>
      <c r="N1107" s="321">
        <v>0</v>
      </c>
      <c r="O1107" s="321"/>
      <c r="P1107" s="321"/>
      <c r="Q1107" s="321"/>
      <c r="R1107" s="321"/>
      <c r="S1107" s="321"/>
      <c r="T1107" s="321"/>
      <c r="U1107" s="321"/>
      <c r="V1107" s="321"/>
      <c r="W1107" s="321"/>
      <c r="X1107" s="321"/>
      <c r="Y1107" s="452"/>
      <c r="Z1107" s="441"/>
      <c r="AA1107" s="441"/>
      <c r="AB1107" s="441"/>
      <c r="AC1107" s="441"/>
      <c r="AD1107" s="441"/>
      <c r="AE1107" s="441"/>
      <c r="AF1107" s="441"/>
      <c r="AG1107" s="441"/>
      <c r="AH1107" s="441"/>
      <c r="AI1107" s="441"/>
      <c r="AJ1107" s="441"/>
      <c r="AK1107" s="441"/>
      <c r="AL1107" s="441"/>
      <c r="AM1107" s="322">
        <f>SUM(Y1107:AL1107)</f>
        <v>0</v>
      </c>
    </row>
    <row r="1108" spans="1:39" ht="15" customHeight="1" outlineLevel="1">
      <c r="A1108" s="567"/>
      <c r="B1108" s="320" t="s">
        <v>349</v>
      </c>
      <c r="C1108" s="317" t="s">
        <v>164</v>
      </c>
      <c r="D1108" s="321"/>
      <c r="E1108" s="321"/>
      <c r="F1108" s="321"/>
      <c r="G1108" s="321"/>
      <c r="H1108" s="321"/>
      <c r="I1108" s="321"/>
      <c r="J1108" s="321"/>
      <c r="K1108" s="321"/>
      <c r="L1108" s="321"/>
      <c r="M1108" s="321"/>
      <c r="N1108" s="321">
        <f>N1107</f>
        <v>0</v>
      </c>
      <c r="O1108" s="321"/>
      <c r="P1108" s="321"/>
      <c r="Q1108" s="321"/>
      <c r="R1108" s="321"/>
      <c r="S1108" s="321"/>
      <c r="T1108" s="321"/>
      <c r="U1108" s="321"/>
      <c r="V1108" s="321"/>
      <c r="W1108" s="321"/>
      <c r="X1108" s="321"/>
      <c r="Y1108" s="437">
        <f t="shared" ref="Y1108:AL1108" si="373">Y1107</f>
        <v>0</v>
      </c>
      <c r="Z1108" s="437">
        <f t="shared" si="373"/>
        <v>0</v>
      </c>
      <c r="AA1108" s="437">
        <f t="shared" si="373"/>
        <v>0</v>
      </c>
      <c r="AB1108" s="437">
        <f t="shared" si="373"/>
        <v>0</v>
      </c>
      <c r="AC1108" s="437">
        <f t="shared" si="373"/>
        <v>0</v>
      </c>
      <c r="AD1108" s="437">
        <f t="shared" si="373"/>
        <v>0</v>
      </c>
      <c r="AE1108" s="437">
        <f t="shared" si="373"/>
        <v>0</v>
      </c>
      <c r="AF1108" s="437">
        <f t="shared" si="373"/>
        <v>0</v>
      </c>
      <c r="AG1108" s="437">
        <f t="shared" si="373"/>
        <v>0</v>
      </c>
      <c r="AH1108" s="437">
        <f t="shared" si="373"/>
        <v>0</v>
      </c>
      <c r="AI1108" s="437">
        <f t="shared" si="373"/>
        <v>0</v>
      </c>
      <c r="AJ1108" s="437">
        <f t="shared" si="373"/>
        <v>0</v>
      </c>
      <c r="AK1108" s="437">
        <f t="shared" si="373"/>
        <v>0</v>
      </c>
      <c r="AL1108" s="437">
        <f t="shared" si="373"/>
        <v>0</v>
      </c>
      <c r="AM1108" s="332"/>
    </row>
    <row r="1109" spans="1:39" ht="15" customHeight="1" outlineLevel="1">
      <c r="A1109" s="567"/>
      <c r="B1109" s="454"/>
      <c r="C1109" s="317"/>
      <c r="D1109" s="317"/>
      <c r="E1109" s="317"/>
      <c r="F1109" s="317"/>
      <c r="G1109" s="317"/>
      <c r="H1109" s="317"/>
      <c r="I1109" s="317"/>
      <c r="J1109" s="317"/>
      <c r="K1109" s="317"/>
      <c r="L1109" s="317"/>
      <c r="M1109" s="317"/>
      <c r="N1109" s="317"/>
      <c r="O1109" s="317"/>
      <c r="P1109" s="317"/>
      <c r="Q1109" s="317"/>
      <c r="R1109" s="317"/>
      <c r="S1109" s="317"/>
      <c r="T1109" s="317"/>
      <c r="U1109" s="317"/>
      <c r="V1109" s="317"/>
      <c r="W1109" s="317"/>
      <c r="X1109" s="317"/>
      <c r="Y1109" s="438"/>
      <c r="Z1109" s="451"/>
      <c r="AA1109" s="451"/>
      <c r="AB1109" s="451"/>
      <c r="AC1109" s="451"/>
      <c r="AD1109" s="451"/>
      <c r="AE1109" s="451"/>
      <c r="AF1109" s="451"/>
      <c r="AG1109" s="451"/>
      <c r="AH1109" s="451"/>
      <c r="AI1109" s="451"/>
      <c r="AJ1109" s="451"/>
      <c r="AK1109" s="451"/>
      <c r="AL1109" s="451"/>
      <c r="AM1109" s="332"/>
    </row>
    <row r="1110" spans="1:39" ht="28.5" customHeight="1" outlineLevel="1">
      <c r="A1110" s="567">
        <v>48</v>
      </c>
      <c r="B1110" s="454" t="s">
        <v>141</v>
      </c>
      <c r="C1110" s="317" t="s">
        <v>25</v>
      </c>
      <c r="D1110" s="321"/>
      <c r="E1110" s="321"/>
      <c r="F1110" s="321"/>
      <c r="G1110" s="321"/>
      <c r="H1110" s="321"/>
      <c r="I1110" s="321"/>
      <c r="J1110" s="321"/>
      <c r="K1110" s="321"/>
      <c r="L1110" s="321"/>
      <c r="M1110" s="321"/>
      <c r="N1110" s="321">
        <v>0</v>
      </c>
      <c r="O1110" s="321"/>
      <c r="P1110" s="321"/>
      <c r="Q1110" s="321"/>
      <c r="R1110" s="321"/>
      <c r="S1110" s="321"/>
      <c r="T1110" s="321"/>
      <c r="U1110" s="321"/>
      <c r="V1110" s="321"/>
      <c r="W1110" s="321"/>
      <c r="X1110" s="321"/>
      <c r="Y1110" s="452"/>
      <c r="Z1110" s="441"/>
      <c r="AA1110" s="441"/>
      <c r="AB1110" s="441"/>
      <c r="AC1110" s="441"/>
      <c r="AD1110" s="441"/>
      <c r="AE1110" s="441"/>
      <c r="AF1110" s="441"/>
      <c r="AG1110" s="441"/>
      <c r="AH1110" s="441"/>
      <c r="AI1110" s="441"/>
      <c r="AJ1110" s="441"/>
      <c r="AK1110" s="441"/>
      <c r="AL1110" s="441"/>
      <c r="AM1110" s="322">
        <f>SUM(Y1110:AL1110)</f>
        <v>0</v>
      </c>
    </row>
    <row r="1111" spans="1:39" ht="15" customHeight="1" outlineLevel="1">
      <c r="A1111" s="567"/>
      <c r="B1111" s="320" t="s">
        <v>349</v>
      </c>
      <c r="C1111" s="317" t="s">
        <v>164</v>
      </c>
      <c r="D1111" s="321"/>
      <c r="E1111" s="321"/>
      <c r="F1111" s="321"/>
      <c r="G1111" s="321"/>
      <c r="H1111" s="321"/>
      <c r="I1111" s="321"/>
      <c r="J1111" s="321"/>
      <c r="K1111" s="321"/>
      <c r="L1111" s="321"/>
      <c r="M1111" s="321"/>
      <c r="N1111" s="321">
        <f>N1110</f>
        <v>0</v>
      </c>
      <c r="O1111" s="321"/>
      <c r="P1111" s="321"/>
      <c r="Q1111" s="321"/>
      <c r="R1111" s="321"/>
      <c r="S1111" s="321"/>
      <c r="T1111" s="321"/>
      <c r="U1111" s="321"/>
      <c r="V1111" s="321"/>
      <c r="W1111" s="321"/>
      <c r="X1111" s="321"/>
      <c r="Y1111" s="437">
        <f t="shared" ref="Y1111:AL1111" si="374">Y1110</f>
        <v>0</v>
      </c>
      <c r="Z1111" s="437">
        <f t="shared" si="374"/>
        <v>0</v>
      </c>
      <c r="AA1111" s="437">
        <f t="shared" si="374"/>
        <v>0</v>
      </c>
      <c r="AB1111" s="437">
        <f t="shared" si="374"/>
        <v>0</v>
      </c>
      <c r="AC1111" s="437">
        <f t="shared" si="374"/>
        <v>0</v>
      </c>
      <c r="AD1111" s="437">
        <f t="shared" si="374"/>
        <v>0</v>
      </c>
      <c r="AE1111" s="437">
        <f t="shared" si="374"/>
        <v>0</v>
      </c>
      <c r="AF1111" s="437">
        <f t="shared" si="374"/>
        <v>0</v>
      </c>
      <c r="AG1111" s="437">
        <f t="shared" si="374"/>
        <v>0</v>
      </c>
      <c r="AH1111" s="437">
        <f t="shared" si="374"/>
        <v>0</v>
      </c>
      <c r="AI1111" s="437">
        <f t="shared" si="374"/>
        <v>0</v>
      </c>
      <c r="AJ1111" s="437">
        <f t="shared" si="374"/>
        <v>0</v>
      </c>
      <c r="AK1111" s="437">
        <f t="shared" si="374"/>
        <v>0</v>
      </c>
      <c r="AL1111" s="437">
        <f t="shared" si="374"/>
        <v>0</v>
      </c>
      <c r="AM1111" s="332"/>
    </row>
    <row r="1112" spans="1:39" ht="15" customHeight="1" outlineLevel="1">
      <c r="A1112" s="567"/>
      <c r="B1112" s="454"/>
      <c r="C1112" s="317"/>
      <c r="D1112" s="317"/>
      <c r="E1112" s="317"/>
      <c r="F1112" s="317"/>
      <c r="G1112" s="317"/>
      <c r="H1112" s="317"/>
      <c r="I1112" s="317"/>
      <c r="J1112" s="317"/>
      <c r="K1112" s="317"/>
      <c r="L1112" s="317"/>
      <c r="M1112" s="317"/>
      <c r="N1112" s="317"/>
      <c r="O1112" s="317"/>
      <c r="P1112" s="317"/>
      <c r="Q1112" s="317"/>
      <c r="R1112" s="317"/>
      <c r="S1112" s="317"/>
      <c r="T1112" s="317"/>
      <c r="U1112" s="317"/>
      <c r="V1112" s="317"/>
      <c r="W1112" s="317"/>
      <c r="X1112" s="317"/>
      <c r="Y1112" s="438"/>
      <c r="Z1112" s="451"/>
      <c r="AA1112" s="451"/>
      <c r="AB1112" s="451"/>
      <c r="AC1112" s="451"/>
      <c r="AD1112" s="451"/>
      <c r="AE1112" s="451"/>
      <c r="AF1112" s="451"/>
      <c r="AG1112" s="451"/>
      <c r="AH1112" s="451"/>
      <c r="AI1112" s="451"/>
      <c r="AJ1112" s="451"/>
      <c r="AK1112" s="451"/>
      <c r="AL1112" s="451"/>
      <c r="AM1112" s="332"/>
    </row>
    <row r="1113" spans="1:39" ht="15" customHeight="1" outlineLevel="1">
      <c r="A1113" s="567">
        <v>49</v>
      </c>
      <c r="B1113" s="454" t="s">
        <v>142</v>
      </c>
      <c r="C1113" s="317" t="s">
        <v>25</v>
      </c>
      <c r="D1113" s="321"/>
      <c r="E1113" s="321"/>
      <c r="F1113" s="321"/>
      <c r="G1113" s="321"/>
      <c r="H1113" s="321"/>
      <c r="I1113" s="321"/>
      <c r="J1113" s="321"/>
      <c r="K1113" s="321"/>
      <c r="L1113" s="321"/>
      <c r="M1113" s="321"/>
      <c r="N1113" s="321">
        <v>0</v>
      </c>
      <c r="O1113" s="321"/>
      <c r="P1113" s="321"/>
      <c r="Q1113" s="321"/>
      <c r="R1113" s="321"/>
      <c r="S1113" s="321"/>
      <c r="T1113" s="321"/>
      <c r="U1113" s="321"/>
      <c r="V1113" s="321"/>
      <c r="W1113" s="321"/>
      <c r="X1113" s="321"/>
      <c r="Y1113" s="452"/>
      <c r="Z1113" s="441"/>
      <c r="AA1113" s="441"/>
      <c r="AB1113" s="441"/>
      <c r="AC1113" s="441"/>
      <c r="AD1113" s="441"/>
      <c r="AE1113" s="441"/>
      <c r="AF1113" s="441"/>
      <c r="AG1113" s="441"/>
      <c r="AH1113" s="441"/>
      <c r="AI1113" s="441"/>
      <c r="AJ1113" s="441"/>
      <c r="AK1113" s="441"/>
      <c r="AL1113" s="441"/>
      <c r="AM1113" s="322">
        <f>SUM(Y1113:AL1113)</f>
        <v>0</v>
      </c>
    </row>
    <row r="1114" spans="1:39" ht="15" customHeight="1" outlineLevel="1">
      <c r="A1114" s="567"/>
      <c r="B1114" s="320" t="s">
        <v>349</v>
      </c>
      <c r="C1114" s="317" t="s">
        <v>164</v>
      </c>
      <c r="D1114" s="321"/>
      <c r="E1114" s="321"/>
      <c r="F1114" s="321"/>
      <c r="G1114" s="321"/>
      <c r="H1114" s="321"/>
      <c r="I1114" s="321"/>
      <c r="J1114" s="321"/>
      <c r="K1114" s="321"/>
      <c r="L1114" s="321"/>
      <c r="M1114" s="321"/>
      <c r="N1114" s="321">
        <f>N1113</f>
        <v>0</v>
      </c>
      <c r="O1114" s="321"/>
      <c r="P1114" s="321"/>
      <c r="Q1114" s="321"/>
      <c r="R1114" s="321"/>
      <c r="S1114" s="321"/>
      <c r="T1114" s="321"/>
      <c r="U1114" s="321"/>
      <c r="V1114" s="321"/>
      <c r="W1114" s="321"/>
      <c r="X1114" s="321"/>
      <c r="Y1114" s="437">
        <f t="shared" ref="Y1114:AL1114" si="375">Y1113</f>
        <v>0</v>
      </c>
      <c r="Z1114" s="437">
        <f t="shared" si="375"/>
        <v>0</v>
      </c>
      <c r="AA1114" s="437">
        <f t="shared" si="375"/>
        <v>0</v>
      </c>
      <c r="AB1114" s="437">
        <f t="shared" si="375"/>
        <v>0</v>
      </c>
      <c r="AC1114" s="437">
        <f t="shared" si="375"/>
        <v>0</v>
      </c>
      <c r="AD1114" s="437">
        <f t="shared" si="375"/>
        <v>0</v>
      </c>
      <c r="AE1114" s="437">
        <f t="shared" si="375"/>
        <v>0</v>
      </c>
      <c r="AF1114" s="437">
        <f t="shared" si="375"/>
        <v>0</v>
      </c>
      <c r="AG1114" s="437">
        <f t="shared" si="375"/>
        <v>0</v>
      </c>
      <c r="AH1114" s="437">
        <f t="shared" si="375"/>
        <v>0</v>
      </c>
      <c r="AI1114" s="437">
        <f t="shared" si="375"/>
        <v>0</v>
      </c>
      <c r="AJ1114" s="437">
        <f t="shared" si="375"/>
        <v>0</v>
      </c>
      <c r="AK1114" s="437">
        <f t="shared" si="375"/>
        <v>0</v>
      </c>
      <c r="AL1114" s="437">
        <f t="shared" si="375"/>
        <v>0</v>
      </c>
      <c r="AM1114" s="332"/>
    </row>
    <row r="1115" spans="1:39" ht="15" customHeight="1" outlineLevel="1">
      <c r="A1115" s="567"/>
      <c r="B1115" s="320"/>
      <c r="C1115" s="331"/>
      <c r="D1115" s="317"/>
      <c r="E1115" s="317"/>
      <c r="F1115" s="317"/>
      <c r="G1115" s="317"/>
      <c r="H1115" s="317"/>
      <c r="I1115" s="317"/>
      <c r="J1115" s="317"/>
      <c r="K1115" s="317"/>
      <c r="L1115" s="317"/>
      <c r="M1115" s="317"/>
      <c r="N1115" s="317"/>
      <c r="O1115" s="317"/>
      <c r="P1115" s="317"/>
      <c r="Q1115" s="317"/>
      <c r="R1115" s="317"/>
      <c r="S1115" s="317"/>
      <c r="T1115" s="317"/>
      <c r="U1115" s="317"/>
      <c r="V1115" s="317"/>
      <c r="W1115" s="317"/>
      <c r="X1115" s="317"/>
      <c r="Y1115" s="327"/>
      <c r="Z1115" s="327"/>
      <c r="AA1115" s="327"/>
      <c r="AB1115" s="327"/>
      <c r="AC1115" s="327"/>
      <c r="AD1115" s="327"/>
      <c r="AE1115" s="327"/>
      <c r="AF1115" s="327"/>
      <c r="AG1115" s="327"/>
      <c r="AH1115" s="327"/>
      <c r="AI1115" s="327"/>
      <c r="AJ1115" s="327"/>
      <c r="AK1115" s="327"/>
      <c r="AL1115" s="327"/>
      <c r="AM1115" s="332"/>
    </row>
    <row r="1116" spans="1:39" ht="15.75">
      <c r="B1116" s="353" t="s">
        <v>350</v>
      </c>
      <c r="C1116" s="355"/>
      <c r="D1116" s="355">
        <f>SUM(D959:D1114)</f>
        <v>0</v>
      </c>
      <c r="E1116" s="355"/>
      <c r="F1116" s="355"/>
      <c r="G1116" s="355"/>
      <c r="H1116" s="355"/>
      <c r="I1116" s="355"/>
      <c r="J1116" s="355"/>
      <c r="K1116" s="355"/>
      <c r="L1116" s="355"/>
      <c r="M1116" s="355"/>
      <c r="N1116" s="355"/>
      <c r="O1116" s="355">
        <f>SUM(O959:X1114)</f>
        <v>0</v>
      </c>
      <c r="P1116" s="355"/>
      <c r="Q1116" s="355"/>
      <c r="R1116" s="355"/>
      <c r="S1116" s="355"/>
      <c r="T1116" s="355"/>
      <c r="U1116" s="355"/>
      <c r="V1116" s="355"/>
      <c r="W1116" s="355"/>
      <c r="X1116" s="355"/>
      <c r="Y1116" s="355">
        <f>IF(Y957="kWh",SUMPRODUCT(D959:D1114,Y959:Y1114))</f>
        <v>0</v>
      </c>
      <c r="Z1116" s="355">
        <f>IF(Z957="kWh",SUMPRODUCT(D959:D1114,Z959:Z1114))</f>
        <v>0</v>
      </c>
      <c r="AA1116" s="355">
        <f>IF(AA957="kw",SUMPRODUCT(N959:N1114,O959:O1114,AA959:AA1114),SUMPRODUCT(D959:D1114,AA959:AA1114))</f>
        <v>0</v>
      </c>
      <c r="AB1116" s="355">
        <f>IF(AB957="kw",SUMPRODUCT(N959:N1114,O959:O1114,AB959:AB1114),SUMPRODUCT(D959:D1114,AB959:AB1114))</f>
        <v>0</v>
      </c>
      <c r="AC1116" s="355">
        <f>IF(AC957="kw",SUMPRODUCT(N959:N1114,O959:O1114,AC959:AC1114),SUMPRODUCT(D959:D1114,AC959:AC1114))</f>
        <v>0</v>
      </c>
      <c r="AD1116" s="355">
        <f>IF(AD957="kw",SUMPRODUCT(N959:N1114,O959:O1114,AD959:AD1114),SUMPRODUCT(D959:D1114,AD959:AD1114))</f>
        <v>0</v>
      </c>
      <c r="AE1116" s="355">
        <f>IF(AE957="kw",SUMPRODUCT(N959:N1114,O959:O1114,AE959:AE1114),SUMPRODUCT(D959:D1114,AE959:AE1114))</f>
        <v>0</v>
      </c>
      <c r="AF1116" s="355">
        <f>IF(AF957="kw",SUMPRODUCT(N959:N1114,O959:O1114,AF959:AF1114),SUMPRODUCT(D959:D1114,AF959:AF1114))</f>
        <v>0</v>
      </c>
      <c r="AG1116" s="355">
        <f>IF(AG957="kw",SUMPRODUCT(N959:N1114,O959:O1114,AG959:AG1114),SUMPRODUCT(D959:D1114,AG959:AG1114))</f>
        <v>0</v>
      </c>
      <c r="AH1116" s="355">
        <f>IF(AH957="kw",SUMPRODUCT(N959:N1114,O959:O1114,AH959:AH1114),SUMPRODUCT(D959:D1114,AH959:AH1114))</f>
        <v>0</v>
      </c>
      <c r="AI1116" s="355">
        <f>IF(AI957="kw",SUMPRODUCT(N959:N1114,O959:O1114,AI959:AI1114),SUMPRODUCT(D959:D1114,AI959:AI1114))</f>
        <v>0</v>
      </c>
      <c r="AJ1116" s="355">
        <f>IF(AJ957="kw",SUMPRODUCT(N959:N1114,O959:O1114,AJ959:AJ1114),SUMPRODUCT(D959:D1114,AJ959:AJ1114))</f>
        <v>0</v>
      </c>
      <c r="AK1116" s="355">
        <f>IF(AK957="kw",SUMPRODUCT(N959:N1114,O959:O1114,AK959:AK1114),SUMPRODUCT(D959:D1114,AK959:AK1114))</f>
        <v>0</v>
      </c>
      <c r="AL1116" s="355">
        <f>IF(AL957="kw",SUMPRODUCT(N959:N1114,O959:O1114,AL959:AL1114),SUMPRODUCT(D959:D1114,AL959:AL1114))</f>
        <v>0</v>
      </c>
      <c r="AM1116" s="356"/>
    </row>
    <row r="1117" spans="1:39" ht="15.75">
      <c r="B1117" s="417" t="s">
        <v>351</v>
      </c>
      <c r="C1117" s="418"/>
      <c r="D1117" s="418"/>
      <c r="E1117" s="418"/>
      <c r="F1117" s="418"/>
      <c r="G1117" s="418"/>
      <c r="H1117" s="418"/>
      <c r="I1117" s="418"/>
      <c r="J1117" s="418"/>
      <c r="K1117" s="418"/>
      <c r="L1117" s="418"/>
      <c r="M1117" s="418"/>
      <c r="N1117" s="418"/>
      <c r="O1117" s="418"/>
      <c r="P1117" s="418"/>
      <c r="Q1117" s="418"/>
      <c r="R1117" s="418"/>
      <c r="S1117" s="418"/>
      <c r="T1117" s="418"/>
      <c r="U1117" s="418"/>
      <c r="V1117" s="418"/>
      <c r="W1117" s="418"/>
      <c r="X1117" s="418"/>
      <c r="Y1117" s="418">
        <f>HLOOKUP(Y773,'2. LRAMVA Threshold'!$B$42:$Q$53,12,FALSE)</f>
        <v>0</v>
      </c>
      <c r="Z1117" s="418">
        <f>HLOOKUP(Z773,'2. LRAMVA Threshold'!$B$42:$Q$53,12,FALSE)</f>
        <v>0</v>
      </c>
      <c r="AA1117" s="418">
        <f>HLOOKUP(AA773,'2. LRAMVA Threshold'!$B$42:$Q$53,12,FALSE)</f>
        <v>0</v>
      </c>
      <c r="AB1117" s="418">
        <f>HLOOKUP(AB773,'2. LRAMVA Threshold'!$B$42:$Q$53,12,FALSE)</f>
        <v>0</v>
      </c>
      <c r="AC1117" s="418">
        <f>HLOOKUP(AC773,'2. LRAMVA Threshold'!$B$42:$Q$53,12,FALSE)</f>
        <v>0</v>
      </c>
      <c r="AD1117" s="418">
        <f>HLOOKUP(AD773,'2. LRAMVA Threshold'!$B$42:$Q$53,12,FALSE)</f>
        <v>0</v>
      </c>
      <c r="AE1117" s="418">
        <f>HLOOKUP(AE773,'2. LRAMVA Threshold'!$B$42:$Q$53,12,FALSE)</f>
        <v>0</v>
      </c>
      <c r="AF1117" s="418">
        <f>HLOOKUP(AF773,'2. LRAMVA Threshold'!$B$42:$Q$53,12,FALSE)</f>
        <v>0</v>
      </c>
      <c r="AG1117" s="418">
        <f>HLOOKUP(AG773,'2. LRAMVA Threshold'!$B$42:$Q$53,12,FALSE)</f>
        <v>0</v>
      </c>
      <c r="AH1117" s="418">
        <f>HLOOKUP(AH773,'2. LRAMVA Threshold'!$B$42:$Q$53,12,FALSE)</f>
        <v>0</v>
      </c>
      <c r="AI1117" s="418">
        <f>HLOOKUP(AI773,'2. LRAMVA Threshold'!$B$42:$Q$53,12,FALSE)</f>
        <v>0</v>
      </c>
      <c r="AJ1117" s="418">
        <f>HLOOKUP(AJ773,'2. LRAMVA Threshold'!$B$42:$Q$53,12,FALSE)</f>
        <v>0</v>
      </c>
      <c r="AK1117" s="418">
        <f>HLOOKUP(AK773,'2. LRAMVA Threshold'!$B$42:$Q$53,12,FALSE)</f>
        <v>0</v>
      </c>
      <c r="AL1117" s="418">
        <f>HLOOKUP(AL773,'2. LRAMVA Threshold'!$B$42:$Q$53,12,FALSE)</f>
        <v>0</v>
      </c>
      <c r="AM1117" s="468"/>
    </row>
    <row r="1118" spans="1:39">
      <c r="B1118" s="420"/>
      <c r="C1118" s="458"/>
      <c r="D1118" s="459"/>
      <c r="E1118" s="459"/>
      <c r="F1118" s="459"/>
      <c r="G1118" s="459"/>
      <c r="H1118" s="459"/>
      <c r="I1118" s="459"/>
      <c r="J1118" s="459"/>
      <c r="K1118" s="459"/>
      <c r="L1118" s="459"/>
      <c r="M1118" s="459"/>
      <c r="N1118" s="459"/>
      <c r="O1118" s="460"/>
      <c r="P1118" s="459"/>
      <c r="Q1118" s="459"/>
      <c r="R1118" s="459"/>
      <c r="S1118" s="461"/>
      <c r="T1118" s="461"/>
      <c r="U1118" s="461"/>
      <c r="V1118" s="461"/>
      <c r="W1118" s="459"/>
      <c r="X1118" s="459"/>
      <c r="Y1118" s="462"/>
      <c r="Z1118" s="462"/>
      <c r="AA1118" s="462"/>
      <c r="AB1118" s="462"/>
      <c r="AC1118" s="462"/>
      <c r="AD1118" s="462"/>
      <c r="AE1118" s="462"/>
      <c r="AF1118" s="425"/>
      <c r="AG1118" s="425"/>
      <c r="AH1118" s="425"/>
      <c r="AI1118" s="425"/>
      <c r="AJ1118" s="425"/>
      <c r="AK1118" s="425"/>
      <c r="AL1118" s="425"/>
      <c r="AM1118" s="426"/>
    </row>
    <row r="1119" spans="1:39">
      <c r="B1119" s="350" t="s">
        <v>352</v>
      </c>
      <c r="C1119" s="364"/>
      <c r="D1119" s="364"/>
      <c r="E1119" s="402"/>
      <c r="F1119" s="402"/>
      <c r="G1119" s="402"/>
      <c r="H1119" s="402"/>
      <c r="I1119" s="402"/>
      <c r="J1119" s="402"/>
      <c r="K1119" s="402"/>
      <c r="L1119" s="402"/>
      <c r="M1119" s="402"/>
      <c r="N1119" s="402"/>
      <c r="O1119" s="317"/>
      <c r="P1119" s="366"/>
      <c r="Q1119" s="366"/>
      <c r="R1119" s="366"/>
      <c r="S1119" s="365"/>
      <c r="T1119" s="365"/>
      <c r="U1119" s="365"/>
      <c r="V1119" s="365"/>
      <c r="W1119" s="366"/>
      <c r="X1119" s="366"/>
      <c r="Y1119" s="367">
        <f>HLOOKUP(Y$35,'3.  Distribution Rates'!$C$122:$P$133,12,FALSE)</f>
        <v>0</v>
      </c>
      <c r="Z1119" s="367">
        <f>HLOOKUP(Z$35,'3.  Distribution Rates'!$C$122:$P$133,12,FALSE)</f>
        <v>0</v>
      </c>
      <c r="AA1119" s="367">
        <f>HLOOKUP(AA$35,'3.  Distribution Rates'!$C$122:$P$133,12,FALSE)</f>
        <v>0</v>
      </c>
      <c r="AB1119" s="367">
        <f>HLOOKUP(AB$35,'3.  Distribution Rates'!$C$122:$P$133,12,FALSE)</f>
        <v>0</v>
      </c>
      <c r="AC1119" s="367">
        <f>HLOOKUP(AC$35,'3.  Distribution Rates'!$C$122:$P$133,12,FALSE)</f>
        <v>0</v>
      </c>
      <c r="AD1119" s="367">
        <f>HLOOKUP(AD$35,'3.  Distribution Rates'!$C$122:$P$133,12,FALSE)</f>
        <v>0</v>
      </c>
      <c r="AE1119" s="367">
        <f>HLOOKUP(AE$35,'3.  Distribution Rates'!$C$122:$P$133,12,FALSE)</f>
        <v>0</v>
      </c>
      <c r="AF1119" s="367">
        <f>HLOOKUP(AF$35,'3.  Distribution Rates'!$C$122:$P$133,12,FALSE)</f>
        <v>0</v>
      </c>
      <c r="AG1119" s="367">
        <f>HLOOKUP(AG$35,'3.  Distribution Rates'!$C$122:$P$133,12,FALSE)</f>
        <v>0</v>
      </c>
      <c r="AH1119" s="367">
        <f>HLOOKUP(AH$35,'3.  Distribution Rates'!$C$122:$P$133,12,FALSE)</f>
        <v>0</v>
      </c>
      <c r="AI1119" s="367">
        <f>HLOOKUP(AI$35,'3.  Distribution Rates'!$C$122:$P$133,12,FALSE)</f>
        <v>0</v>
      </c>
      <c r="AJ1119" s="367">
        <f>HLOOKUP(AJ$35,'3.  Distribution Rates'!$C$122:$P$133,12,FALSE)</f>
        <v>0</v>
      </c>
      <c r="AK1119" s="367">
        <f>HLOOKUP(AK$35,'3.  Distribution Rates'!$C$122:$P$133,12,FALSE)</f>
        <v>0</v>
      </c>
      <c r="AL1119" s="367">
        <f>HLOOKUP(AL$35,'3.  Distribution Rates'!$C$122:$P$133,12,FALSE)</f>
        <v>0</v>
      </c>
      <c r="AM1119" s="470"/>
    </row>
    <row r="1120" spans="1:39">
      <c r="B1120" s="350" t="s">
        <v>356</v>
      </c>
      <c r="C1120" s="371"/>
      <c r="D1120" s="335"/>
      <c r="E1120" s="305"/>
      <c r="F1120" s="305"/>
      <c r="G1120" s="305"/>
      <c r="H1120" s="305"/>
      <c r="I1120" s="305"/>
      <c r="J1120" s="305"/>
      <c r="K1120" s="305"/>
      <c r="L1120" s="305"/>
      <c r="M1120" s="305"/>
      <c r="N1120" s="305"/>
      <c r="O1120" s="317"/>
      <c r="P1120" s="305"/>
      <c r="Q1120" s="305"/>
      <c r="R1120" s="305"/>
      <c r="S1120" s="335"/>
      <c r="T1120" s="335"/>
      <c r="U1120" s="335"/>
      <c r="V1120" s="335"/>
      <c r="W1120" s="305"/>
      <c r="X1120" s="305"/>
      <c r="Y1120" s="404">
        <f>'4.  2011-2014 LRAM'!Y143*Y1119</f>
        <v>0</v>
      </c>
      <c r="Z1120" s="404">
        <f>'4.  2011-2014 LRAM'!Z143*Z1119</f>
        <v>0</v>
      </c>
      <c r="AA1120" s="404">
        <f>'4.  2011-2014 LRAM'!AA143*AA1119</f>
        <v>0</v>
      </c>
      <c r="AB1120" s="404">
        <f>'4.  2011-2014 LRAM'!AB143*AB1119</f>
        <v>0</v>
      </c>
      <c r="AC1120" s="404">
        <f>'4.  2011-2014 LRAM'!AC143*AC1119</f>
        <v>0</v>
      </c>
      <c r="AD1120" s="404">
        <f>'4.  2011-2014 LRAM'!AD143*AD1119</f>
        <v>0</v>
      </c>
      <c r="AE1120" s="404">
        <f>'4.  2011-2014 LRAM'!AE143*AE1119</f>
        <v>0</v>
      </c>
      <c r="AF1120" s="404">
        <f>'4.  2011-2014 LRAM'!AF143*AF1119</f>
        <v>0</v>
      </c>
      <c r="AG1120" s="404">
        <f>'4.  2011-2014 LRAM'!AG143*AG1119</f>
        <v>0</v>
      </c>
      <c r="AH1120" s="404">
        <f>'4.  2011-2014 LRAM'!AH143*AH1119</f>
        <v>0</v>
      </c>
      <c r="AI1120" s="404">
        <f>'4.  2011-2014 LRAM'!AI143*AI1119</f>
        <v>0</v>
      </c>
      <c r="AJ1120" s="404">
        <f>'4.  2011-2014 LRAM'!AJ143*AJ1119</f>
        <v>0</v>
      </c>
      <c r="AK1120" s="404">
        <f>'4.  2011-2014 LRAM'!AK143*AK1119</f>
        <v>0</v>
      </c>
      <c r="AL1120" s="404">
        <f>'4.  2011-2014 LRAM'!AL143*AL1119</f>
        <v>0</v>
      </c>
      <c r="AM1120" s="403">
        <f t="shared" ref="AM1120:AM1129" si="376">SUM(Y1120:AL1120)</f>
        <v>0</v>
      </c>
    </row>
    <row r="1121" spans="2:39">
      <c r="B1121" s="350" t="s">
        <v>357</v>
      </c>
      <c r="C1121" s="371"/>
      <c r="D1121" s="335"/>
      <c r="E1121" s="305"/>
      <c r="F1121" s="305"/>
      <c r="G1121" s="305"/>
      <c r="H1121" s="305"/>
      <c r="I1121" s="305"/>
      <c r="J1121" s="305"/>
      <c r="K1121" s="305"/>
      <c r="L1121" s="305"/>
      <c r="M1121" s="305"/>
      <c r="N1121" s="305"/>
      <c r="O1121" s="317"/>
      <c r="P1121" s="305"/>
      <c r="Q1121" s="305"/>
      <c r="R1121" s="305"/>
      <c r="S1121" s="335"/>
      <c r="T1121" s="335"/>
      <c r="U1121" s="335"/>
      <c r="V1121" s="335"/>
      <c r="W1121" s="305"/>
      <c r="X1121" s="305"/>
      <c r="Y1121" s="404">
        <f>'4.  2011-2014 LRAM'!Y272*Y1119</f>
        <v>0</v>
      </c>
      <c r="Z1121" s="404">
        <f>'4.  2011-2014 LRAM'!Z272*Z1119</f>
        <v>0</v>
      </c>
      <c r="AA1121" s="404">
        <f>'4.  2011-2014 LRAM'!AA272*AA1119</f>
        <v>0</v>
      </c>
      <c r="AB1121" s="404">
        <f>'4.  2011-2014 LRAM'!AB272*AB1119</f>
        <v>0</v>
      </c>
      <c r="AC1121" s="404">
        <f>'4.  2011-2014 LRAM'!AC272*AC1119</f>
        <v>0</v>
      </c>
      <c r="AD1121" s="404">
        <f>'4.  2011-2014 LRAM'!AD272*AD1119</f>
        <v>0</v>
      </c>
      <c r="AE1121" s="404">
        <f>'4.  2011-2014 LRAM'!AE272*AE1119</f>
        <v>0</v>
      </c>
      <c r="AF1121" s="404">
        <f>'4.  2011-2014 LRAM'!AF272*AF1119</f>
        <v>0</v>
      </c>
      <c r="AG1121" s="404">
        <f>'4.  2011-2014 LRAM'!AG272*AG1119</f>
        <v>0</v>
      </c>
      <c r="AH1121" s="404">
        <f>'4.  2011-2014 LRAM'!AH272*AH1119</f>
        <v>0</v>
      </c>
      <c r="AI1121" s="404">
        <f>'4.  2011-2014 LRAM'!AI272*AI1119</f>
        <v>0</v>
      </c>
      <c r="AJ1121" s="404">
        <f>'4.  2011-2014 LRAM'!AJ272*AJ1119</f>
        <v>0</v>
      </c>
      <c r="AK1121" s="404">
        <f>'4.  2011-2014 LRAM'!AK272*AK1119</f>
        <v>0</v>
      </c>
      <c r="AL1121" s="404">
        <f>'4.  2011-2014 LRAM'!AL272*AL1119</f>
        <v>0</v>
      </c>
      <c r="AM1121" s="403">
        <f t="shared" si="376"/>
        <v>0</v>
      </c>
    </row>
    <row r="1122" spans="2:39">
      <c r="B1122" s="350" t="s">
        <v>358</v>
      </c>
      <c r="C1122" s="371"/>
      <c r="D1122" s="335"/>
      <c r="E1122" s="305"/>
      <c r="F1122" s="305"/>
      <c r="G1122" s="305"/>
      <c r="H1122" s="305"/>
      <c r="I1122" s="305"/>
      <c r="J1122" s="305"/>
      <c r="K1122" s="305"/>
      <c r="L1122" s="305"/>
      <c r="M1122" s="305"/>
      <c r="N1122" s="305"/>
      <c r="O1122" s="317"/>
      <c r="P1122" s="305"/>
      <c r="Q1122" s="305"/>
      <c r="R1122" s="305"/>
      <c r="S1122" s="335"/>
      <c r="T1122" s="335"/>
      <c r="U1122" s="335"/>
      <c r="V1122" s="335"/>
      <c r="W1122" s="305"/>
      <c r="X1122" s="305"/>
      <c r="Y1122" s="404">
        <f>'4.  2011-2014 LRAM'!Y401*Y1119</f>
        <v>0</v>
      </c>
      <c r="Z1122" s="404">
        <f>'4.  2011-2014 LRAM'!Z401*Z1119</f>
        <v>0</v>
      </c>
      <c r="AA1122" s="404">
        <f>'4.  2011-2014 LRAM'!AA401*AA1119</f>
        <v>0</v>
      </c>
      <c r="AB1122" s="404">
        <f>'4.  2011-2014 LRAM'!AB401*AB1119</f>
        <v>0</v>
      </c>
      <c r="AC1122" s="404">
        <f>'4.  2011-2014 LRAM'!AC401*AC1119</f>
        <v>0</v>
      </c>
      <c r="AD1122" s="404">
        <f>'4.  2011-2014 LRAM'!AD401*AD1119</f>
        <v>0</v>
      </c>
      <c r="AE1122" s="404">
        <f>'4.  2011-2014 LRAM'!AE401*AE1119</f>
        <v>0</v>
      </c>
      <c r="AF1122" s="404">
        <f>'4.  2011-2014 LRAM'!AF401*AF1119</f>
        <v>0</v>
      </c>
      <c r="AG1122" s="404">
        <f>'4.  2011-2014 LRAM'!AG401*AG1119</f>
        <v>0</v>
      </c>
      <c r="AH1122" s="404">
        <f>'4.  2011-2014 LRAM'!AH401*AH1119</f>
        <v>0</v>
      </c>
      <c r="AI1122" s="404">
        <f>'4.  2011-2014 LRAM'!AI401*AI1119</f>
        <v>0</v>
      </c>
      <c r="AJ1122" s="404">
        <f>'4.  2011-2014 LRAM'!AJ401*AJ1119</f>
        <v>0</v>
      </c>
      <c r="AK1122" s="404">
        <f>'4.  2011-2014 LRAM'!AK401*AK1119</f>
        <v>0</v>
      </c>
      <c r="AL1122" s="404">
        <f>'4.  2011-2014 LRAM'!AL401*AL1119</f>
        <v>0</v>
      </c>
      <c r="AM1122" s="403">
        <f t="shared" si="376"/>
        <v>0</v>
      </c>
    </row>
    <row r="1123" spans="2:39">
      <c r="B1123" s="350" t="s">
        <v>359</v>
      </c>
      <c r="C1123" s="371"/>
      <c r="D1123" s="335"/>
      <c r="E1123" s="305"/>
      <c r="F1123" s="305"/>
      <c r="G1123" s="305"/>
      <c r="H1123" s="305"/>
      <c r="I1123" s="305"/>
      <c r="J1123" s="305"/>
      <c r="K1123" s="305"/>
      <c r="L1123" s="305"/>
      <c r="M1123" s="305"/>
      <c r="N1123" s="305"/>
      <c r="O1123" s="317"/>
      <c r="P1123" s="305"/>
      <c r="Q1123" s="305"/>
      <c r="R1123" s="305"/>
      <c r="S1123" s="335"/>
      <c r="T1123" s="335"/>
      <c r="U1123" s="335"/>
      <c r="V1123" s="335"/>
      <c r="W1123" s="305"/>
      <c r="X1123" s="305"/>
      <c r="Y1123" s="404">
        <f>'4.  2011-2014 LRAM'!Y531*Y1119</f>
        <v>0</v>
      </c>
      <c r="Z1123" s="404">
        <f>'4.  2011-2014 LRAM'!Z531*Z1119</f>
        <v>0</v>
      </c>
      <c r="AA1123" s="404">
        <f>'4.  2011-2014 LRAM'!AA531*AA1119</f>
        <v>0</v>
      </c>
      <c r="AB1123" s="404">
        <f>'4.  2011-2014 LRAM'!AB531*AB1119</f>
        <v>0</v>
      </c>
      <c r="AC1123" s="404">
        <f>'4.  2011-2014 LRAM'!AC531*AC1119</f>
        <v>0</v>
      </c>
      <c r="AD1123" s="404">
        <f>'4.  2011-2014 LRAM'!AD531*AD1119</f>
        <v>0</v>
      </c>
      <c r="AE1123" s="404">
        <f>'4.  2011-2014 LRAM'!AE531*AE1119</f>
        <v>0</v>
      </c>
      <c r="AF1123" s="404">
        <f>'4.  2011-2014 LRAM'!AF531*AF1119</f>
        <v>0</v>
      </c>
      <c r="AG1123" s="404">
        <f>'4.  2011-2014 LRAM'!AG531*AG1119</f>
        <v>0</v>
      </c>
      <c r="AH1123" s="404">
        <f>'4.  2011-2014 LRAM'!AH531*AH1119</f>
        <v>0</v>
      </c>
      <c r="AI1123" s="404">
        <f>'4.  2011-2014 LRAM'!AI531*AI1119</f>
        <v>0</v>
      </c>
      <c r="AJ1123" s="404">
        <f>'4.  2011-2014 LRAM'!AJ531*AJ1119</f>
        <v>0</v>
      </c>
      <c r="AK1123" s="404">
        <f>'4.  2011-2014 LRAM'!AK531*AK1119</f>
        <v>0</v>
      </c>
      <c r="AL1123" s="404">
        <f>'4.  2011-2014 LRAM'!AL531*AL1119</f>
        <v>0</v>
      </c>
      <c r="AM1123" s="403">
        <f t="shared" si="376"/>
        <v>0</v>
      </c>
    </row>
    <row r="1124" spans="2:39">
      <c r="B1124" s="350" t="s">
        <v>360</v>
      </c>
      <c r="C1124" s="371"/>
      <c r="D1124" s="335"/>
      <c r="E1124" s="305"/>
      <c r="F1124" s="305"/>
      <c r="G1124" s="305"/>
      <c r="H1124" s="305"/>
      <c r="I1124" s="305"/>
      <c r="J1124" s="305"/>
      <c r="K1124" s="305"/>
      <c r="L1124" s="305"/>
      <c r="M1124" s="305"/>
      <c r="N1124" s="305"/>
      <c r="O1124" s="317"/>
      <c r="P1124" s="305"/>
      <c r="Q1124" s="305"/>
      <c r="R1124" s="305"/>
      <c r="S1124" s="335"/>
      <c r="T1124" s="335"/>
      <c r="U1124" s="335"/>
      <c r="V1124" s="335"/>
      <c r="W1124" s="305"/>
      <c r="X1124" s="305"/>
      <c r="Y1124" s="404">
        <f t="shared" ref="Y1124:AL1124" si="377">Y212*Y1119</f>
        <v>0</v>
      </c>
      <c r="Z1124" s="404">
        <f t="shared" si="377"/>
        <v>0</v>
      </c>
      <c r="AA1124" s="404">
        <f t="shared" si="377"/>
        <v>0</v>
      </c>
      <c r="AB1124" s="404">
        <f t="shared" si="377"/>
        <v>0</v>
      </c>
      <c r="AC1124" s="404">
        <f t="shared" si="377"/>
        <v>0</v>
      </c>
      <c r="AD1124" s="404">
        <f t="shared" si="377"/>
        <v>0</v>
      </c>
      <c r="AE1124" s="404">
        <f t="shared" si="377"/>
        <v>0</v>
      </c>
      <c r="AF1124" s="404">
        <f t="shared" si="377"/>
        <v>0</v>
      </c>
      <c r="AG1124" s="404">
        <f t="shared" si="377"/>
        <v>0</v>
      </c>
      <c r="AH1124" s="404">
        <f t="shared" si="377"/>
        <v>0</v>
      </c>
      <c r="AI1124" s="404">
        <f t="shared" si="377"/>
        <v>0</v>
      </c>
      <c r="AJ1124" s="404">
        <f t="shared" si="377"/>
        <v>0</v>
      </c>
      <c r="AK1124" s="404">
        <f t="shared" si="377"/>
        <v>0</v>
      </c>
      <c r="AL1124" s="404">
        <f t="shared" si="377"/>
        <v>0</v>
      </c>
      <c r="AM1124" s="403">
        <f t="shared" si="376"/>
        <v>0</v>
      </c>
    </row>
    <row r="1125" spans="2:39">
      <c r="B1125" s="350" t="s">
        <v>361</v>
      </c>
      <c r="C1125" s="371"/>
      <c r="D1125" s="335"/>
      <c r="E1125" s="305"/>
      <c r="F1125" s="305"/>
      <c r="G1125" s="305"/>
      <c r="H1125" s="305"/>
      <c r="I1125" s="305"/>
      <c r="J1125" s="305"/>
      <c r="K1125" s="305"/>
      <c r="L1125" s="305"/>
      <c r="M1125" s="305"/>
      <c r="N1125" s="305"/>
      <c r="O1125" s="317"/>
      <c r="P1125" s="305"/>
      <c r="Q1125" s="305"/>
      <c r="R1125" s="305"/>
      <c r="S1125" s="335"/>
      <c r="T1125" s="335"/>
      <c r="U1125" s="335"/>
      <c r="V1125" s="335"/>
      <c r="W1125" s="305"/>
      <c r="X1125" s="305"/>
      <c r="Y1125" s="404">
        <f t="shared" ref="Y1125:AL1125" si="378">Y398*Y1119</f>
        <v>0</v>
      </c>
      <c r="Z1125" s="404">
        <f t="shared" si="378"/>
        <v>0</v>
      </c>
      <c r="AA1125" s="404">
        <f t="shared" si="378"/>
        <v>0</v>
      </c>
      <c r="AB1125" s="404">
        <f t="shared" si="378"/>
        <v>0</v>
      </c>
      <c r="AC1125" s="404">
        <f t="shared" si="378"/>
        <v>0</v>
      </c>
      <c r="AD1125" s="404">
        <f t="shared" si="378"/>
        <v>0</v>
      </c>
      <c r="AE1125" s="404">
        <f t="shared" si="378"/>
        <v>0</v>
      </c>
      <c r="AF1125" s="404">
        <f t="shared" si="378"/>
        <v>0</v>
      </c>
      <c r="AG1125" s="404">
        <f t="shared" si="378"/>
        <v>0</v>
      </c>
      <c r="AH1125" s="404">
        <f t="shared" si="378"/>
        <v>0</v>
      </c>
      <c r="AI1125" s="404">
        <f t="shared" si="378"/>
        <v>0</v>
      </c>
      <c r="AJ1125" s="404">
        <f t="shared" si="378"/>
        <v>0</v>
      </c>
      <c r="AK1125" s="404">
        <f t="shared" si="378"/>
        <v>0</v>
      </c>
      <c r="AL1125" s="404">
        <f t="shared" si="378"/>
        <v>0</v>
      </c>
      <c r="AM1125" s="403">
        <f t="shared" si="376"/>
        <v>0</v>
      </c>
    </row>
    <row r="1126" spans="2:39">
      <c r="B1126" s="350" t="s">
        <v>362</v>
      </c>
      <c r="C1126" s="371"/>
      <c r="D1126" s="335"/>
      <c r="E1126" s="305"/>
      <c r="F1126" s="305"/>
      <c r="G1126" s="305"/>
      <c r="H1126" s="305"/>
      <c r="I1126" s="305"/>
      <c r="J1126" s="305"/>
      <c r="K1126" s="305"/>
      <c r="L1126" s="305"/>
      <c r="M1126" s="305"/>
      <c r="N1126" s="305"/>
      <c r="O1126" s="317"/>
      <c r="P1126" s="305"/>
      <c r="Q1126" s="305"/>
      <c r="R1126" s="305"/>
      <c r="S1126" s="335"/>
      <c r="T1126" s="335"/>
      <c r="U1126" s="335"/>
      <c r="V1126" s="335"/>
      <c r="W1126" s="305"/>
      <c r="X1126" s="305"/>
      <c r="Y1126" s="404">
        <f t="shared" ref="Y1126:AL1126" si="379">Y584*Y1119</f>
        <v>0</v>
      </c>
      <c r="Z1126" s="404">
        <f t="shared" si="379"/>
        <v>0</v>
      </c>
      <c r="AA1126" s="404">
        <f t="shared" si="379"/>
        <v>0</v>
      </c>
      <c r="AB1126" s="404">
        <f t="shared" si="379"/>
        <v>0</v>
      </c>
      <c r="AC1126" s="404">
        <f t="shared" si="379"/>
        <v>0</v>
      </c>
      <c r="AD1126" s="404">
        <f t="shared" si="379"/>
        <v>0</v>
      </c>
      <c r="AE1126" s="404">
        <f t="shared" si="379"/>
        <v>0</v>
      </c>
      <c r="AF1126" s="404">
        <f t="shared" si="379"/>
        <v>0</v>
      </c>
      <c r="AG1126" s="404">
        <f t="shared" si="379"/>
        <v>0</v>
      </c>
      <c r="AH1126" s="404">
        <f t="shared" si="379"/>
        <v>0</v>
      </c>
      <c r="AI1126" s="404">
        <f t="shared" si="379"/>
        <v>0</v>
      </c>
      <c r="AJ1126" s="404">
        <f t="shared" si="379"/>
        <v>0</v>
      </c>
      <c r="AK1126" s="404">
        <f t="shared" si="379"/>
        <v>0</v>
      </c>
      <c r="AL1126" s="404">
        <f t="shared" si="379"/>
        <v>0</v>
      </c>
      <c r="AM1126" s="403">
        <f t="shared" si="376"/>
        <v>0</v>
      </c>
    </row>
    <row r="1127" spans="2:39">
      <c r="B1127" s="350" t="s">
        <v>363</v>
      </c>
      <c r="C1127" s="371"/>
      <c r="D1127" s="335"/>
      <c r="E1127" s="305"/>
      <c r="F1127" s="305"/>
      <c r="G1127" s="305"/>
      <c r="H1127" s="305"/>
      <c r="I1127" s="305"/>
      <c r="J1127" s="305"/>
      <c r="K1127" s="305"/>
      <c r="L1127" s="305"/>
      <c r="M1127" s="305"/>
      <c r="N1127" s="305"/>
      <c r="O1127" s="317"/>
      <c r="P1127" s="305"/>
      <c r="Q1127" s="305"/>
      <c r="R1127" s="305"/>
      <c r="S1127" s="335"/>
      <c r="T1127" s="335"/>
      <c r="U1127" s="335"/>
      <c r="V1127" s="335"/>
      <c r="W1127" s="305"/>
      <c r="X1127" s="305"/>
      <c r="Y1127" s="404">
        <f t="shared" ref="Y1127:AL1127" si="380">Y767*Y1119</f>
        <v>0</v>
      </c>
      <c r="Z1127" s="404">
        <f t="shared" si="380"/>
        <v>0</v>
      </c>
      <c r="AA1127" s="404">
        <f t="shared" si="380"/>
        <v>0</v>
      </c>
      <c r="AB1127" s="404">
        <f t="shared" si="380"/>
        <v>0</v>
      </c>
      <c r="AC1127" s="404">
        <f t="shared" si="380"/>
        <v>0</v>
      </c>
      <c r="AD1127" s="404">
        <f t="shared" si="380"/>
        <v>0</v>
      </c>
      <c r="AE1127" s="404">
        <f t="shared" si="380"/>
        <v>0</v>
      </c>
      <c r="AF1127" s="404">
        <f t="shared" si="380"/>
        <v>0</v>
      </c>
      <c r="AG1127" s="404">
        <f t="shared" si="380"/>
        <v>0</v>
      </c>
      <c r="AH1127" s="404">
        <f t="shared" si="380"/>
        <v>0</v>
      </c>
      <c r="AI1127" s="404">
        <f t="shared" si="380"/>
        <v>0</v>
      </c>
      <c r="AJ1127" s="404">
        <f t="shared" si="380"/>
        <v>0</v>
      </c>
      <c r="AK1127" s="404">
        <f t="shared" si="380"/>
        <v>0</v>
      </c>
      <c r="AL1127" s="404">
        <f t="shared" si="380"/>
        <v>0</v>
      </c>
      <c r="AM1127" s="403">
        <f t="shared" si="376"/>
        <v>0</v>
      </c>
    </row>
    <row r="1128" spans="2:39">
      <c r="B1128" s="350" t="s">
        <v>364</v>
      </c>
      <c r="C1128" s="371"/>
      <c r="D1128" s="335"/>
      <c r="E1128" s="305"/>
      <c r="F1128" s="305"/>
      <c r="G1128" s="305"/>
      <c r="H1128" s="305"/>
      <c r="I1128" s="305"/>
      <c r="J1128" s="305"/>
      <c r="K1128" s="305"/>
      <c r="L1128" s="305"/>
      <c r="M1128" s="305"/>
      <c r="N1128" s="305"/>
      <c r="O1128" s="317"/>
      <c r="P1128" s="305"/>
      <c r="Q1128" s="305"/>
      <c r="R1128" s="305"/>
      <c r="S1128" s="335"/>
      <c r="T1128" s="335"/>
      <c r="U1128" s="335"/>
      <c r="V1128" s="335"/>
      <c r="W1128" s="305"/>
      <c r="X1128" s="305"/>
      <c r="Y1128" s="404">
        <f t="shared" ref="Y1128:AL1128" si="381">Y950*Y1119</f>
        <v>0</v>
      </c>
      <c r="Z1128" s="404">
        <f t="shared" si="381"/>
        <v>0</v>
      </c>
      <c r="AA1128" s="404">
        <f t="shared" si="381"/>
        <v>0</v>
      </c>
      <c r="AB1128" s="404">
        <f t="shared" si="381"/>
        <v>0</v>
      </c>
      <c r="AC1128" s="404">
        <f t="shared" si="381"/>
        <v>0</v>
      </c>
      <c r="AD1128" s="404">
        <f t="shared" si="381"/>
        <v>0</v>
      </c>
      <c r="AE1128" s="404">
        <f t="shared" si="381"/>
        <v>0</v>
      </c>
      <c r="AF1128" s="404">
        <f t="shared" si="381"/>
        <v>0</v>
      </c>
      <c r="AG1128" s="404">
        <f t="shared" si="381"/>
        <v>0</v>
      </c>
      <c r="AH1128" s="404">
        <f t="shared" si="381"/>
        <v>0</v>
      </c>
      <c r="AI1128" s="404">
        <f t="shared" si="381"/>
        <v>0</v>
      </c>
      <c r="AJ1128" s="404">
        <f t="shared" si="381"/>
        <v>0</v>
      </c>
      <c r="AK1128" s="404">
        <f t="shared" si="381"/>
        <v>0</v>
      </c>
      <c r="AL1128" s="404">
        <f t="shared" si="381"/>
        <v>0</v>
      </c>
      <c r="AM1128" s="403">
        <f t="shared" si="376"/>
        <v>0</v>
      </c>
    </row>
    <row r="1129" spans="2:39">
      <c r="B1129" s="350" t="s">
        <v>365</v>
      </c>
      <c r="C1129" s="371"/>
      <c r="D1129" s="335"/>
      <c r="E1129" s="305"/>
      <c r="F1129" s="305"/>
      <c r="G1129" s="305"/>
      <c r="H1129" s="305"/>
      <c r="I1129" s="305"/>
      <c r="J1129" s="305"/>
      <c r="K1129" s="305"/>
      <c r="L1129" s="305"/>
      <c r="M1129" s="305"/>
      <c r="N1129" s="305"/>
      <c r="O1129" s="317"/>
      <c r="P1129" s="305"/>
      <c r="Q1129" s="305"/>
      <c r="R1129" s="305"/>
      <c r="S1129" s="335"/>
      <c r="T1129" s="335"/>
      <c r="U1129" s="335"/>
      <c r="V1129" s="335"/>
      <c r="W1129" s="305"/>
      <c r="X1129" s="305"/>
      <c r="Y1129" s="404">
        <f>Y1116*Y1119</f>
        <v>0</v>
      </c>
      <c r="Z1129" s="404">
        <f t="shared" ref="Z1129:AL1129" si="382">Z1116*Z1119</f>
        <v>0</v>
      </c>
      <c r="AA1129" s="404">
        <f t="shared" si="382"/>
        <v>0</v>
      </c>
      <c r="AB1129" s="404">
        <f t="shared" si="382"/>
        <v>0</v>
      </c>
      <c r="AC1129" s="404">
        <f t="shared" si="382"/>
        <v>0</v>
      </c>
      <c r="AD1129" s="404">
        <f t="shared" si="382"/>
        <v>0</v>
      </c>
      <c r="AE1129" s="404">
        <f t="shared" si="382"/>
        <v>0</v>
      </c>
      <c r="AF1129" s="404">
        <f t="shared" si="382"/>
        <v>0</v>
      </c>
      <c r="AG1129" s="404">
        <f t="shared" si="382"/>
        <v>0</v>
      </c>
      <c r="AH1129" s="404">
        <f t="shared" si="382"/>
        <v>0</v>
      </c>
      <c r="AI1129" s="404">
        <f t="shared" si="382"/>
        <v>0</v>
      </c>
      <c r="AJ1129" s="404">
        <f t="shared" si="382"/>
        <v>0</v>
      </c>
      <c r="AK1129" s="404">
        <f t="shared" si="382"/>
        <v>0</v>
      </c>
      <c r="AL1129" s="404">
        <f t="shared" si="382"/>
        <v>0</v>
      </c>
      <c r="AM1129" s="403">
        <f t="shared" si="376"/>
        <v>0</v>
      </c>
    </row>
    <row r="1130" spans="2:39" ht="15.75">
      <c r="B1130" s="375" t="s">
        <v>355</v>
      </c>
      <c r="C1130" s="371"/>
      <c r="D1130" s="362"/>
      <c r="E1130" s="360"/>
      <c r="F1130" s="360"/>
      <c r="G1130" s="360"/>
      <c r="H1130" s="360"/>
      <c r="I1130" s="360"/>
      <c r="J1130" s="360"/>
      <c r="K1130" s="360"/>
      <c r="L1130" s="360"/>
      <c r="M1130" s="360"/>
      <c r="N1130" s="360"/>
      <c r="O1130" s="326"/>
      <c r="P1130" s="360"/>
      <c r="Q1130" s="360"/>
      <c r="R1130" s="360"/>
      <c r="S1130" s="362"/>
      <c r="T1130" s="362"/>
      <c r="U1130" s="362"/>
      <c r="V1130" s="362"/>
      <c r="W1130" s="360"/>
      <c r="X1130" s="360"/>
      <c r="Y1130" s="372">
        <f>SUM(Y1120:Y1129)</f>
        <v>0</v>
      </c>
      <c r="Z1130" s="372">
        <f t="shared" ref="Z1130:AE1130" si="383">SUM(Z1120:Z1129)</f>
        <v>0</v>
      </c>
      <c r="AA1130" s="372">
        <f t="shared" si="383"/>
        <v>0</v>
      </c>
      <c r="AB1130" s="372">
        <f t="shared" si="383"/>
        <v>0</v>
      </c>
      <c r="AC1130" s="372">
        <f t="shared" si="383"/>
        <v>0</v>
      </c>
      <c r="AD1130" s="372">
        <f t="shared" si="383"/>
        <v>0</v>
      </c>
      <c r="AE1130" s="372">
        <f t="shared" si="383"/>
        <v>0</v>
      </c>
      <c r="AF1130" s="372">
        <f>SUM(AF1120:AF1129)</f>
        <v>0</v>
      </c>
      <c r="AG1130" s="372">
        <f t="shared" ref="AG1130:AL1130" si="384">SUM(AG1120:AG1129)</f>
        <v>0</v>
      </c>
      <c r="AH1130" s="372">
        <f t="shared" si="384"/>
        <v>0</v>
      </c>
      <c r="AI1130" s="372">
        <f t="shared" si="384"/>
        <v>0</v>
      </c>
      <c r="AJ1130" s="372">
        <f t="shared" si="384"/>
        <v>0</v>
      </c>
      <c r="AK1130" s="372">
        <f t="shared" si="384"/>
        <v>0</v>
      </c>
      <c r="AL1130" s="372">
        <f t="shared" si="384"/>
        <v>0</v>
      </c>
      <c r="AM1130" s="374">
        <f>SUM(AM1120:AM1129)</f>
        <v>0</v>
      </c>
    </row>
    <row r="1131" spans="2:39" ht="15.75">
      <c r="B1131" s="375" t="s">
        <v>354</v>
      </c>
      <c r="C1131" s="371"/>
      <c r="D1131" s="376"/>
      <c r="E1131" s="360"/>
      <c r="F1131" s="360"/>
      <c r="G1131" s="360"/>
      <c r="H1131" s="360"/>
      <c r="I1131" s="360"/>
      <c r="J1131" s="360"/>
      <c r="K1131" s="360"/>
      <c r="L1131" s="360"/>
      <c r="M1131" s="360"/>
      <c r="N1131" s="360"/>
      <c r="O1131" s="326"/>
      <c r="P1131" s="360"/>
      <c r="Q1131" s="360"/>
      <c r="R1131" s="360"/>
      <c r="S1131" s="362"/>
      <c r="T1131" s="362"/>
      <c r="U1131" s="362"/>
      <c r="V1131" s="362"/>
      <c r="W1131" s="360"/>
      <c r="X1131" s="360"/>
      <c r="Y1131" s="373">
        <f>Y1117*Y1119</f>
        <v>0</v>
      </c>
      <c r="Z1131" s="373">
        <f t="shared" ref="Z1131:AE1131" si="385">Z1117*Z1119</f>
        <v>0</v>
      </c>
      <c r="AA1131" s="373">
        <f>AA1117*AA1119</f>
        <v>0</v>
      </c>
      <c r="AB1131" s="373">
        <f t="shared" si="385"/>
        <v>0</v>
      </c>
      <c r="AC1131" s="373">
        <f t="shared" si="385"/>
        <v>0</v>
      </c>
      <c r="AD1131" s="373">
        <f t="shared" si="385"/>
        <v>0</v>
      </c>
      <c r="AE1131" s="373">
        <f t="shared" si="385"/>
        <v>0</v>
      </c>
      <c r="AF1131" s="373">
        <f t="shared" ref="AF1131:AL1131" si="386">AF1117*AF1119</f>
        <v>0</v>
      </c>
      <c r="AG1131" s="373">
        <f t="shared" si="386"/>
        <v>0</v>
      </c>
      <c r="AH1131" s="373">
        <f t="shared" si="386"/>
        <v>0</v>
      </c>
      <c r="AI1131" s="373">
        <f t="shared" si="386"/>
        <v>0</v>
      </c>
      <c r="AJ1131" s="373">
        <f t="shared" si="386"/>
        <v>0</v>
      </c>
      <c r="AK1131" s="373">
        <f t="shared" si="386"/>
        <v>0</v>
      </c>
      <c r="AL1131" s="373">
        <f t="shared" si="386"/>
        <v>0</v>
      </c>
      <c r="AM1131" s="374">
        <f>SUM(Y1131:AL1131)</f>
        <v>0</v>
      </c>
    </row>
    <row r="1132" spans="2:39" ht="15.75">
      <c r="B1132" s="375" t="s">
        <v>353</v>
      </c>
      <c r="C1132" s="371"/>
      <c r="D1132" s="376"/>
      <c r="E1132" s="360"/>
      <c r="F1132" s="360"/>
      <c r="G1132" s="360"/>
      <c r="H1132" s="360"/>
      <c r="I1132" s="360"/>
      <c r="J1132" s="360"/>
      <c r="K1132" s="360"/>
      <c r="L1132" s="360"/>
      <c r="M1132" s="360"/>
      <c r="N1132" s="360"/>
      <c r="O1132" s="326"/>
      <c r="P1132" s="360"/>
      <c r="Q1132" s="360"/>
      <c r="R1132" s="360"/>
      <c r="S1132" s="376"/>
      <c r="T1132" s="376"/>
      <c r="U1132" s="376"/>
      <c r="V1132" s="376"/>
      <c r="W1132" s="360"/>
      <c r="X1132" s="360"/>
      <c r="Y1132" s="377"/>
      <c r="Z1132" s="377"/>
      <c r="AA1132" s="377"/>
      <c r="AB1132" s="377"/>
      <c r="AC1132" s="377"/>
      <c r="AD1132" s="377"/>
      <c r="AE1132" s="377"/>
      <c r="AF1132" s="377"/>
      <c r="AG1132" s="377"/>
      <c r="AH1132" s="377"/>
      <c r="AI1132" s="377"/>
      <c r="AJ1132" s="377"/>
      <c r="AK1132" s="377"/>
      <c r="AL1132" s="377"/>
      <c r="AM1132" s="374">
        <f>AM1130-AM1131</f>
        <v>0</v>
      </c>
    </row>
    <row r="1133" spans="2:39">
      <c r="B1133" s="407"/>
      <c r="C1133" s="471"/>
      <c r="D1133" s="471"/>
      <c r="E1133" s="472"/>
      <c r="F1133" s="472"/>
      <c r="G1133" s="472"/>
      <c r="H1133" s="472"/>
      <c r="I1133" s="472"/>
      <c r="J1133" s="472"/>
      <c r="K1133" s="472"/>
      <c r="L1133" s="472"/>
      <c r="M1133" s="472"/>
      <c r="N1133" s="472"/>
      <c r="O1133" s="473"/>
      <c r="P1133" s="472"/>
      <c r="Q1133" s="472"/>
      <c r="R1133" s="472"/>
      <c r="S1133" s="471"/>
      <c r="T1133" s="474"/>
      <c r="U1133" s="471"/>
      <c r="V1133" s="471"/>
      <c r="W1133" s="472"/>
      <c r="X1133" s="472"/>
      <c r="Y1133" s="475"/>
      <c r="Z1133" s="475"/>
      <c r="AA1133" s="475"/>
      <c r="AB1133" s="475"/>
      <c r="AC1133" s="475"/>
      <c r="AD1133" s="475"/>
      <c r="AE1133" s="475"/>
      <c r="AF1133" s="475"/>
      <c r="AG1133" s="475"/>
      <c r="AH1133" s="475"/>
      <c r="AI1133" s="475"/>
      <c r="AJ1133" s="475"/>
      <c r="AK1133" s="475"/>
      <c r="AL1133" s="475"/>
      <c r="AM1133" s="412"/>
    </row>
    <row r="1134" spans="2:39" ht="19.5" customHeight="1">
      <c r="B1134" s="394" t="s">
        <v>226</v>
      </c>
      <c r="C1134" s="413"/>
      <c r="D1134" s="414"/>
      <c r="E1134" s="414"/>
      <c r="F1134" s="414"/>
      <c r="G1134" s="414"/>
      <c r="H1134" s="414"/>
      <c r="I1134" s="414"/>
      <c r="J1134" s="414"/>
      <c r="K1134" s="414"/>
      <c r="L1134" s="414"/>
      <c r="M1134" s="414"/>
      <c r="N1134" s="414"/>
      <c r="O1134" s="414"/>
      <c r="P1134" s="414"/>
      <c r="Q1134" s="414"/>
      <c r="R1134" s="414"/>
      <c r="S1134" s="397"/>
      <c r="T1134" s="398"/>
      <c r="U1134" s="414"/>
      <c r="V1134" s="414"/>
      <c r="W1134" s="414"/>
      <c r="X1134" s="414"/>
      <c r="Y1134" s="435"/>
      <c r="Z1134" s="435"/>
      <c r="AA1134" s="435"/>
      <c r="AB1134" s="435"/>
      <c r="AC1134" s="435"/>
      <c r="AD1134" s="435"/>
      <c r="AE1134" s="435"/>
      <c r="AF1134" s="435"/>
      <c r="AG1134" s="435"/>
      <c r="AH1134" s="435"/>
      <c r="AI1134" s="435"/>
      <c r="AJ1134" s="435"/>
      <c r="AK1134" s="435"/>
      <c r="AL1134" s="435"/>
      <c r="AM1134" s="415"/>
    </row>
    <row r="1136" spans="2:39">
      <c r="B1136" s="626" t="s">
        <v>588</v>
      </c>
    </row>
  </sheetData>
  <sheetProtection formatCells="0" formatColumns="0" formatRows="0" insertColumns="0" insertRows="0" insertHyperlinks="0" deleteColumns="0" deleteRows="0" sort="0" autoFilter="0" pivotTables="0"/>
  <mergeCells count="45">
    <mergeCell ref="Y955:AM955"/>
    <mergeCell ref="P589:X589"/>
    <mergeCell ref="B772:B773"/>
    <mergeCell ref="C772:C773"/>
    <mergeCell ref="E772:M772"/>
    <mergeCell ref="N772:N773"/>
    <mergeCell ref="P772:X772"/>
    <mergeCell ref="Y772:AM772"/>
    <mergeCell ref="Y589:AM589"/>
    <mergeCell ref="P955:X955"/>
    <mergeCell ref="N955:N956"/>
    <mergeCell ref="B955:B956"/>
    <mergeCell ref="C955:C956"/>
    <mergeCell ref="E955:M955"/>
    <mergeCell ref="C403:C404"/>
    <mergeCell ref="E403:M403"/>
    <mergeCell ref="N403:N404"/>
    <mergeCell ref="B589:B590"/>
    <mergeCell ref="C589:C590"/>
    <mergeCell ref="E589:M589"/>
    <mergeCell ref="N589:N590"/>
    <mergeCell ref="B403:B404"/>
    <mergeCell ref="B217:B218"/>
    <mergeCell ref="C217:C218"/>
    <mergeCell ref="E217:M217"/>
    <mergeCell ref="N217:N218"/>
    <mergeCell ref="P217:X217"/>
    <mergeCell ref="Y403:AM403"/>
    <mergeCell ref="Y217:AM217"/>
    <mergeCell ref="N34:N35"/>
    <mergeCell ref="P34:X34"/>
    <mergeCell ref="Y34:AM34"/>
    <mergeCell ref="P403:X403"/>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8"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402" location="'5.  2015-2020 LRAM'!A1" display="Return to top"/>
    <hyperlink ref="D771" location="'5.  2015-2020 LRAM'!A1" display="Return to top"/>
    <hyperlink ref="D954" location="'5.  2015-2020 LRAM'!A1" display="Return to top"/>
    <hyperlink ref="B1136" location="'5.  2015-2020 LRAM'!A1" display="Return to top"/>
    <hyperlink ref="D33" location="'7-e.  2015'!A1" display="Go to Persistence Report"/>
    <hyperlink ref="F216" location="'7-f.  2016'!A1" display="Go to Persistence Report"/>
    <hyperlink ref="F402" location="'7-g.  2017'!A1" display="Go to Persistence Report"/>
    <hyperlink ref="F588" location="'7-h.  2018'!A1" display="Go to Persistence Report"/>
    <hyperlink ref="F771" location="'7-i.  2019'!A1" display="Go to Persistence Report"/>
    <hyperlink ref="F954" location="'7-j.  2020'!A1" display="Go to Persistence Report"/>
  </hyperlinks>
  <pageMargins left="0.70866141732283472" right="0.70866141732283472" top="0.74803149606299213" bottom="0.74803149606299213" header="0.31496062992125984" footer="0.31496062992125984"/>
  <pageSetup scale="20" fitToWidth="8" fitToHeight="8" orientation="landscape" r:id="rId1"/>
  <headerFooter>
    <oddFooter>&amp;R&amp;P of &amp;N</oddFooter>
  </headerFooter>
  <rowBreaks count="7" manualBreakCount="7">
    <brk id="126" max="39" man="1"/>
    <brk id="213" max="39" man="1"/>
    <brk id="347" max="39" man="1"/>
    <brk id="458" max="39" man="1"/>
    <brk id="536" max="39" man="1"/>
    <brk id="585" max="39" man="1"/>
    <brk id="739" max="39"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65"/>
  <sheetViews>
    <sheetView view="pageBreakPreview" topLeftCell="A58" zoomScale="40" zoomScaleNormal="70" zoomScaleSheetLayoutView="40" workbookViewId="0">
      <selection activeCell="F58" sqref="F58"/>
    </sheetView>
  </sheetViews>
  <sheetFormatPr defaultColWidth="9.140625" defaultRowHeight="15" outlineLevelCol="1"/>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hidden="1" customWidth="1" outlineLevel="1"/>
    <col min="17" max="17" width="14" style="12" hidden="1" customWidth="1" outlineLevel="1"/>
    <col min="18" max="18" width="15.7109375" style="12" hidden="1" customWidth="1" outlineLevel="1"/>
    <col min="19" max="19" width="14.140625" style="12" hidden="1" customWidth="1" outlineLevel="1"/>
    <col min="20" max="22" width="15" style="12" hidden="1" customWidth="1" outlineLevel="1"/>
    <col min="23" max="23" width="13.42578125" style="12" customWidth="1" collapsed="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9" t="s">
        <v>176</v>
      </c>
      <c r="D4" s="17"/>
      <c r="E4" s="17"/>
      <c r="F4" s="17"/>
      <c r="G4" s="191"/>
      <c r="H4" s="192"/>
      <c r="I4" s="193"/>
      <c r="J4" s="193"/>
      <c r="K4" s="193"/>
      <c r="L4" s="193"/>
      <c r="M4" s="193"/>
      <c r="N4" s="191"/>
      <c r="O4" s="191"/>
      <c r="P4" s="191"/>
      <c r="Q4" s="191"/>
      <c r="R4" s="191"/>
      <c r="S4" s="191"/>
      <c r="T4" s="191"/>
      <c r="U4" s="191"/>
      <c r="V4" s="191"/>
      <c r="W4" s="194"/>
    </row>
    <row r="5" spans="1:28" s="9" customFormat="1" ht="25.5" customHeight="1" thickBot="1">
      <c r="B5" s="49"/>
      <c r="C5" s="132" t="s">
        <v>173</v>
      </c>
      <c r="D5" s="191"/>
      <c r="E5" s="191"/>
      <c r="F5" s="17"/>
      <c r="G5" s="191"/>
      <c r="H5" s="192"/>
      <c r="I5" s="193"/>
      <c r="J5" s="193"/>
      <c r="K5" s="193"/>
      <c r="L5" s="193"/>
      <c r="M5" s="193"/>
      <c r="N5" s="191"/>
      <c r="O5" s="191"/>
      <c r="P5" s="191"/>
      <c r="Q5" s="191"/>
      <c r="R5" s="191"/>
      <c r="S5" s="191"/>
      <c r="T5" s="191"/>
      <c r="U5" s="191"/>
      <c r="V5" s="191"/>
      <c r="W5" s="17"/>
    </row>
    <row r="6" spans="1:28" s="9" customFormat="1" ht="31.5" customHeight="1" thickBot="1">
      <c r="B6" s="90"/>
      <c r="C6" s="655" t="s">
        <v>624</v>
      </c>
      <c r="D6" s="191"/>
      <c r="E6" s="191"/>
      <c r="F6" s="17"/>
      <c r="G6" s="191"/>
      <c r="H6" s="192"/>
      <c r="I6" s="193"/>
      <c r="J6" s="193"/>
      <c r="K6" s="193"/>
      <c r="L6" s="193"/>
      <c r="M6" s="193"/>
      <c r="N6" s="191"/>
      <c r="O6" s="191"/>
      <c r="P6" s="191"/>
      <c r="Q6" s="191"/>
      <c r="R6" s="191"/>
      <c r="S6" s="191"/>
      <c r="T6" s="191"/>
      <c r="U6" s="191"/>
      <c r="V6" s="191"/>
      <c r="W6" s="17"/>
    </row>
    <row r="7" spans="1:28" s="9" customFormat="1" ht="18.75" customHeight="1">
      <c r="B7" s="90"/>
      <c r="C7" s="191"/>
      <c r="D7" s="191"/>
      <c r="E7" s="191"/>
      <c r="F7" s="17"/>
      <c r="G7" s="191"/>
      <c r="H7" s="192"/>
      <c r="I7" s="193"/>
      <c r="J7" s="193"/>
      <c r="K7" s="193"/>
      <c r="L7" s="193"/>
      <c r="M7" s="193"/>
      <c r="N7" s="191"/>
      <c r="O7" s="191"/>
      <c r="P7" s="191"/>
      <c r="Q7" s="191"/>
      <c r="R7" s="191"/>
      <c r="S7" s="191"/>
      <c r="T7" s="191"/>
      <c r="U7" s="191"/>
      <c r="V7" s="191"/>
      <c r="W7" s="17"/>
    </row>
    <row r="8" spans="1:28" s="9" customFormat="1" ht="36" customHeight="1">
      <c r="A8" s="26"/>
      <c r="B8" s="118" t="s">
        <v>519</v>
      </c>
      <c r="C8" s="794" t="s">
        <v>666</v>
      </c>
      <c r="D8" s="794"/>
      <c r="E8" s="794"/>
      <c r="F8" s="794"/>
      <c r="G8" s="794"/>
      <c r="H8" s="794"/>
      <c r="I8" s="794"/>
      <c r="J8" s="794"/>
      <c r="K8" s="794"/>
      <c r="L8" s="794"/>
      <c r="M8" s="794"/>
      <c r="N8" s="794"/>
      <c r="O8" s="794"/>
      <c r="P8" s="794"/>
      <c r="Q8" s="794"/>
      <c r="R8" s="794"/>
      <c r="S8" s="794"/>
      <c r="T8" s="107"/>
      <c r="U8" s="107"/>
      <c r="V8" s="107"/>
      <c r="W8" s="107"/>
    </row>
    <row r="9" spans="1:28" s="9" customFormat="1" ht="45" customHeight="1">
      <c r="B9" s="57"/>
      <c r="C9" s="794" t="s">
        <v>655</v>
      </c>
      <c r="D9" s="794"/>
      <c r="E9" s="794"/>
      <c r="F9" s="794"/>
      <c r="G9" s="794"/>
      <c r="H9" s="794"/>
      <c r="I9" s="794"/>
      <c r="J9" s="794"/>
      <c r="K9" s="794"/>
      <c r="L9" s="794"/>
      <c r="M9" s="794"/>
      <c r="N9" s="794"/>
      <c r="O9" s="794"/>
      <c r="P9" s="794"/>
      <c r="Q9" s="794"/>
      <c r="R9" s="794"/>
      <c r="S9" s="794"/>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793" t="s">
        <v>238</v>
      </c>
      <c r="C12" s="793"/>
      <c r="D12" s="195"/>
      <c r="E12" s="196" t="s">
        <v>239</v>
      </c>
      <c r="F12" s="52"/>
      <c r="G12" s="52"/>
      <c r="H12" s="45"/>
      <c r="I12" s="52"/>
      <c r="K12" s="628" t="s">
        <v>597</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17" t="s">
        <v>63</v>
      </c>
      <c r="C14" s="218" t="s">
        <v>477</v>
      </c>
      <c r="D14" s="219"/>
      <c r="E14" s="220" t="s">
        <v>62</v>
      </c>
      <c r="F14" s="220" t="s">
        <v>507</v>
      </c>
      <c r="G14" s="220" t="s">
        <v>63</v>
      </c>
      <c r="H14" s="220" t="s">
        <v>64</v>
      </c>
      <c r="I14" s="220" t="str">
        <f>'1.  LRAMVA Summary'!D51</f>
        <v>Residential</v>
      </c>
      <c r="J14" s="220" t="str">
        <f>'1.  LRAMVA Summary'!E51</f>
        <v>GS&lt;50 kW</v>
      </c>
      <c r="K14" s="220" t="str">
        <f>'1.  LRAMVA Summary'!F51</f>
        <v>General Service 50 to 499 kW</v>
      </c>
      <c r="L14" s="220" t="str">
        <f>'1.  LRAMVA Summary'!G51</f>
        <v>General Service 500 to 4,999 kW</v>
      </c>
      <c r="M14" s="220" t="str">
        <f>'1.  LRAMVA Summary'!H51</f>
        <v>Large Use</v>
      </c>
      <c r="N14" s="220" t="str">
        <f>'1.  LRAMVA Summary'!I51</f>
        <v>Street Lighting</v>
      </c>
      <c r="O14" s="220" t="str">
        <f>'1.  LRAMVA Summary'!J51</f>
        <v>Unmetered Scattered Load</v>
      </c>
      <c r="P14" s="220" t="str">
        <f>'1.  LRAMVA Summary'!K51</f>
        <v/>
      </c>
      <c r="Q14" s="220" t="str">
        <f>'1.  LRAMVA Summary'!L51</f>
        <v/>
      </c>
      <c r="R14" s="220" t="str">
        <f>'1.  LRAMVA Summary'!M51</f>
        <v/>
      </c>
      <c r="S14" s="220" t="str">
        <f>'1.  LRAMVA Summary'!N51</f>
        <v/>
      </c>
      <c r="T14" s="220" t="str">
        <f>'1.  LRAMVA Summary'!O51</f>
        <v/>
      </c>
      <c r="U14" s="220" t="str">
        <f>'1.  LRAMVA Summary'!P51</f>
        <v/>
      </c>
      <c r="V14" s="220" t="str">
        <f>'1.  LRAMVA Summary'!Q51</f>
        <v/>
      </c>
      <c r="W14" s="220" t="str">
        <f>'1.  LRAMVA Summary'!R51</f>
        <v>Total</v>
      </c>
    </row>
    <row r="15" spans="1:28" s="9" customFormat="1">
      <c r="B15" s="221" t="s">
        <v>44</v>
      </c>
      <c r="C15" s="221">
        <v>1.47E-2</v>
      </c>
      <c r="D15" s="222"/>
      <c r="E15" s="223">
        <v>40544</v>
      </c>
      <c r="F15" s="224">
        <v>2011</v>
      </c>
      <c r="G15" s="225" t="s">
        <v>65</v>
      </c>
      <c r="H15" s="226">
        <f>C$15/12</f>
        <v>1.225E-3</v>
      </c>
      <c r="I15" s="227">
        <f>SUM('1.  LRAMVA Summary'!D$53:D$54)*(MONTH($E15)-1)/12*$H15</f>
        <v>0</v>
      </c>
      <c r="J15" s="227">
        <f>SUM('1.  LRAMVA Summary'!E$53:E$54)*(MONTH($E15)-1)/12*$H15</f>
        <v>0</v>
      </c>
      <c r="K15" s="227">
        <f>SUM('1.  LRAMVA Summary'!F$53:F$54)*(MONTH($E15)-1)/12*$H15</f>
        <v>0</v>
      </c>
      <c r="L15" s="227">
        <f>SUM('1.  LRAMVA Summary'!G$53:G$54)*(MONTH($E15)-1)/12*$H15</f>
        <v>0</v>
      </c>
      <c r="M15" s="227">
        <f>SUM('1.  LRAMVA Summary'!H$53:H$54)*(MONTH($E15)-1)/12*$H15</f>
        <v>0</v>
      </c>
      <c r="N15" s="227">
        <f>SUM('1.  LRAMVA Summary'!I$53:I$54)*(MONTH($E15)-1)/12*$H15</f>
        <v>0</v>
      </c>
      <c r="O15" s="227">
        <f>SUM('1.  LRAMVA Summary'!J$53:J$54)*(MONTH($E15)-1)/12*$H15</f>
        <v>0</v>
      </c>
      <c r="P15" s="227">
        <f>SUM('1.  LRAMVA Summary'!K$53:K$54)*(MONTH($E15)-1)/12*$H15</f>
        <v>0</v>
      </c>
      <c r="Q15" s="227">
        <f>SUM('1.  LRAMVA Summary'!L$53:L$54)*(MONTH($E15)-1)/12*$H15</f>
        <v>0</v>
      </c>
      <c r="R15" s="227">
        <f>SUM('1.  LRAMVA Summary'!M$53:M$54)*(MONTH($E15)-1)/12*$H15</f>
        <v>0</v>
      </c>
      <c r="S15" s="227">
        <f>SUM('1.  LRAMVA Summary'!N$53:N$54)*(MONTH($E15)-1)/12*$H15</f>
        <v>0</v>
      </c>
      <c r="T15" s="227">
        <f>SUM('1.  LRAMVA Summary'!O$53:O$54)*(MONTH($E15)-1)/12*$H15</f>
        <v>0</v>
      </c>
      <c r="U15" s="227">
        <f>SUM('1.  LRAMVA Summary'!P$53:P$54)*(MONTH($E15)-1)/12*$H15</f>
        <v>0</v>
      </c>
      <c r="V15" s="227">
        <f>SUM('1.  LRAMVA Summary'!Q$53:Q$54)*(MONTH($E15)-1)/12*$H15</f>
        <v>0</v>
      </c>
      <c r="W15" s="228">
        <f>SUM(I15:V15)</f>
        <v>0</v>
      </c>
    </row>
    <row r="16" spans="1:28" s="9" customFormat="1">
      <c r="B16" s="229" t="s">
        <v>45</v>
      </c>
      <c r="C16" s="229">
        <v>1.47E-2</v>
      </c>
      <c r="D16" s="222"/>
      <c r="E16" s="223">
        <v>40575</v>
      </c>
      <c r="F16" s="224">
        <v>2011</v>
      </c>
      <c r="G16" s="225" t="s">
        <v>65</v>
      </c>
      <c r="H16" s="226">
        <f>C$15/12</f>
        <v>1.225E-3</v>
      </c>
      <c r="I16" s="227">
        <f>SUM('1.  LRAMVA Summary'!D$53:D$54)*(MONTH($E16)-1)/12*$H16</f>
        <v>0</v>
      </c>
      <c r="J16" s="227">
        <f>SUM('1.  LRAMVA Summary'!E$53:E$54)*(MONTH($E16)-1)/12*$H16</f>
        <v>0</v>
      </c>
      <c r="K16" s="227">
        <f>SUM('1.  LRAMVA Summary'!F$53:F$54)*(MONTH($E16)-1)/12*$H16</f>
        <v>0</v>
      </c>
      <c r="L16" s="227">
        <f>SUM('1.  LRAMVA Summary'!G$53:G$54)*(MONTH($E16)-1)/12*$H16</f>
        <v>0</v>
      </c>
      <c r="M16" s="227">
        <f>SUM('1.  LRAMVA Summary'!H$53:H$54)*(MONTH($E16)-1)/12*$H16</f>
        <v>0</v>
      </c>
      <c r="N16" s="227">
        <f>SUM('1.  LRAMVA Summary'!I$53:I$54)*(MONTH($E16)-1)/12*$H16</f>
        <v>0</v>
      </c>
      <c r="O16" s="227">
        <f>SUM('1.  LRAMVA Summary'!J$53:J$54)*(MONTH($E16)-1)/12*$H16</f>
        <v>0</v>
      </c>
      <c r="P16" s="227">
        <f>SUM('1.  LRAMVA Summary'!K$53:K$54)*(MONTH($E16)-1)/12*$H16</f>
        <v>0</v>
      </c>
      <c r="Q16" s="227">
        <f>SUM('1.  LRAMVA Summary'!L$53:L$54)*(MONTH($E16)-1)/12*$H16</f>
        <v>0</v>
      </c>
      <c r="R16" s="227">
        <f>SUM('1.  LRAMVA Summary'!M$53:M$54)*(MONTH($E16)-1)/12*$H16</f>
        <v>0</v>
      </c>
      <c r="S16" s="227">
        <f>SUM('1.  LRAMVA Summary'!N$53:N$54)*(MONTH($E16)-1)/12*$H16</f>
        <v>0</v>
      </c>
      <c r="T16" s="227">
        <f>SUM('1.  LRAMVA Summary'!O$53:O$54)*(MONTH($E16)-1)/12*$H16</f>
        <v>0</v>
      </c>
      <c r="U16" s="227">
        <f>SUM('1.  LRAMVA Summary'!P$53:P$54)*(MONTH($E16)-1)/12*$H16</f>
        <v>0</v>
      </c>
      <c r="V16" s="227">
        <f>SUM('1.  LRAMVA Summary'!Q$53:Q$54)*(MONTH($E16)-1)/12*$H16</f>
        <v>0</v>
      </c>
      <c r="W16" s="228">
        <f t="shared" ref="W16:W25" si="0">SUM(I16:V16)</f>
        <v>0</v>
      </c>
    </row>
    <row r="17" spans="2:23" s="9" customFormat="1">
      <c r="B17" s="229" t="s">
        <v>46</v>
      </c>
      <c r="C17" s="229">
        <v>1.47E-2</v>
      </c>
      <c r="D17" s="222"/>
      <c r="E17" s="223">
        <v>40603</v>
      </c>
      <c r="F17" s="224">
        <v>2011</v>
      </c>
      <c r="G17" s="225" t="s">
        <v>65</v>
      </c>
      <c r="H17" s="226">
        <f>C$15/12</f>
        <v>1.225E-3</v>
      </c>
      <c r="I17" s="227">
        <f>SUM('1.  LRAMVA Summary'!D$53:D$54)*(MONTH($E17)-1)/12*$H17</f>
        <v>0</v>
      </c>
      <c r="J17" s="227">
        <f>SUM('1.  LRAMVA Summary'!E$53:E$54)*(MONTH($E17)-1)/12*$H17</f>
        <v>0</v>
      </c>
      <c r="K17" s="227">
        <f>SUM('1.  LRAMVA Summary'!F$53:F$54)*(MONTH($E17)-1)/12*$H17</f>
        <v>0</v>
      </c>
      <c r="L17" s="227">
        <f>SUM('1.  LRAMVA Summary'!G$53:G$54)*(MONTH($E17)-1)/12*$H17</f>
        <v>0</v>
      </c>
      <c r="M17" s="227">
        <f>SUM('1.  LRAMVA Summary'!H$53:H$54)*(MONTH($E17)-1)/12*$H17</f>
        <v>0</v>
      </c>
      <c r="N17" s="227">
        <f>SUM('1.  LRAMVA Summary'!I$53:I$54)*(MONTH($E17)-1)/12*$H17</f>
        <v>0</v>
      </c>
      <c r="O17" s="227">
        <f>SUM('1.  LRAMVA Summary'!J$53:J$54)*(MONTH($E17)-1)/12*$H17</f>
        <v>0</v>
      </c>
      <c r="P17" s="227">
        <f>SUM('1.  LRAMVA Summary'!K$53:K$54)*(MONTH($E17)-1)/12*$H17</f>
        <v>0</v>
      </c>
      <c r="Q17" s="227">
        <f>SUM('1.  LRAMVA Summary'!L$53:L$54)*(MONTH($E17)-1)/12*$H17</f>
        <v>0</v>
      </c>
      <c r="R17" s="227">
        <f>SUM('1.  LRAMVA Summary'!M$53:M$54)*(MONTH($E17)-1)/12*$H17</f>
        <v>0</v>
      </c>
      <c r="S17" s="227">
        <f>SUM('1.  LRAMVA Summary'!N$53:N$54)*(MONTH($E17)-1)/12*$H17</f>
        <v>0</v>
      </c>
      <c r="T17" s="227">
        <f>SUM('1.  LRAMVA Summary'!O$53:O$54)*(MONTH($E17)-1)/12*$H17</f>
        <v>0</v>
      </c>
      <c r="U17" s="227">
        <f>SUM('1.  LRAMVA Summary'!P$53:P$54)*(MONTH($E17)-1)/12*$H17</f>
        <v>0</v>
      </c>
      <c r="V17" s="227">
        <f>SUM('1.  LRAMVA Summary'!Q$53:Q$54)*(MONTH($E17)-1)/12*$H17</f>
        <v>0</v>
      </c>
      <c r="W17" s="228">
        <f>SUM(I17:V17)</f>
        <v>0</v>
      </c>
    </row>
    <row r="18" spans="2:23" s="9" customFormat="1">
      <c r="B18" s="229" t="s">
        <v>47</v>
      </c>
      <c r="C18" s="229">
        <v>1.47E-2</v>
      </c>
      <c r="D18" s="222"/>
      <c r="E18" s="230">
        <v>40634</v>
      </c>
      <c r="F18" s="224">
        <v>2011</v>
      </c>
      <c r="G18" s="231" t="s">
        <v>66</v>
      </c>
      <c r="H18" s="226">
        <f>C$16/12</f>
        <v>1.225E-3</v>
      </c>
      <c r="I18" s="227">
        <f>SUM('1.  LRAMVA Summary'!D$53:D$54)*(MONTH($E18)-1)/12*$H18</f>
        <v>0</v>
      </c>
      <c r="J18" s="227">
        <f>SUM('1.  LRAMVA Summary'!E$53:E$54)*(MONTH($E18)-1)/12*$H18</f>
        <v>0</v>
      </c>
      <c r="K18" s="227">
        <f>SUM('1.  LRAMVA Summary'!F$53:F$54)*(MONTH($E18)-1)/12*$H18</f>
        <v>0</v>
      </c>
      <c r="L18" s="227">
        <f>SUM('1.  LRAMVA Summary'!G$53:G$54)*(MONTH($E18)-1)/12*$H18</f>
        <v>0</v>
      </c>
      <c r="M18" s="227">
        <f>SUM('1.  LRAMVA Summary'!H$53:H$54)*(MONTH($E18)-1)/12*$H18</f>
        <v>0</v>
      </c>
      <c r="N18" s="227">
        <f>SUM('1.  LRAMVA Summary'!I$53:I$54)*(MONTH($E18)-1)/12*$H18</f>
        <v>0</v>
      </c>
      <c r="O18" s="227">
        <f>SUM('1.  LRAMVA Summary'!J$53:J$54)*(MONTH($E18)-1)/12*$H18</f>
        <v>0</v>
      </c>
      <c r="P18" s="227">
        <f>SUM('1.  LRAMVA Summary'!K$53:K$54)*(MONTH($E18)-1)/12*$H18</f>
        <v>0</v>
      </c>
      <c r="Q18" s="227">
        <f>SUM('1.  LRAMVA Summary'!L$53:L$54)*(MONTH($E18)-1)/12*$H18</f>
        <v>0</v>
      </c>
      <c r="R18" s="227">
        <f>SUM('1.  LRAMVA Summary'!M$53:M$54)*(MONTH($E18)-1)/12*$H18</f>
        <v>0</v>
      </c>
      <c r="S18" s="227">
        <f>SUM('1.  LRAMVA Summary'!N$53:N$54)*(MONTH($E18)-1)/12*$H18</f>
        <v>0</v>
      </c>
      <c r="T18" s="227">
        <f>SUM('1.  LRAMVA Summary'!O$53:O$54)*(MONTH($E18)-1)/12*$H18</f>
        <v>0</v>
      </c>
      <c r="U18" s="227">
        <f>SUM('1.  LRAMVA Summary'!P$53:P$54)*(MONTH($E18)-1)/12*$H18</f>
        <v>0</v>
      </c>
      <c r="V18" s="227">
        <f>SUM('1.  LRAMVA Summary'!Q$53:Q$54)*(MONTH($E18)-1)/12*$H18</f>
        <v>0</v>
      </c>
      <c r="W18" s="228">
        <f>SUM(I18:V18)</f>
        <v>0</v>
      </c>
    </row>
    <row r="19" spans="2:23" s="9" customFormat="1">
      <c r="B19" s="229" t="s">
        <v>48</v>
      </c>
      <c r="C19" s="229">
        <v>1.47E-2</v>
      </c>
      <c r="D19" s="222"/>
      <c r="E19" s="230">
        <v>40664</v>
      </c>
      <c r="F19" s="224">
        <v>2011</v>
      </c>
      <c r="G19" s="231" t="s">
        <v>66</v>
      </c>
      <c r="H19" s="226">
        <f>C$16/12</f>
        <v>1.225E-3</v>
      </c>
      <c r="I19" s="227">
        <f>SUM('1.  LRAMVA Summary'!D$53:D$54)*(MONTH($E19)-1)/12*$H19</f>
        <v>0</v>
      </c>
      <c r="J19" s="227">
        <f>SUM('1.  LRAMVA Summary'!E$53:E$54)*(MONTH($E19)-1)/12*$H19</f>
        <v>0</v>
      </c>
      <c r="K19" s="227">
        <f>SUM('1.  LRAMVA Summary'!F$53:F$54)*(MONTH($E19)-1)/12*$H19</f>
        <v>0</v>
      </c>
      <c r="L19" s="227">
        <f>SUM('1.  LRAMVA Summary'!G$53:G$54)*(MONTH($E19)-1)/12*$H19</f>
        <v>0</v>
      </c>
      <c r="M19" s="227">
        <f>SUM('1.  LRAMVA Summary'!H$53:H$54)*(MONTH($E19)-1)/12*$H19</f>
        <v>0</v>
      </c>
      <c r="N19" s="227">
        <f>SUM('1.  LRAMVA Summary'!I$53:I$54)*(MONTH($E19)-1)/12*$H19</f>
        <v>0</v>
      </c>
      <c r="O19" s="227">
        <f>SUM('1.  LRAMVA Summary'!J$53:J$54)*(MONTH($E19)-1)/12*$H19</f>
        <v>0</v>
      </c>
      <c r="P19" s="227">
        <f>SUM('1.  LRAMVA Summary'!K$53:K$54)*(MONTH($E19)-1)/12*$H19</f>
        <v>0</v>
      </c>
      <c r="Q19" s="227">
        <f>SUM('1.  LRAMVA Summary'!L$53:L$54)*(MONTH($E19)-1)/12*$H19</f>
        <v>0</v>
      </c>
      <c r="R19" s="227">
        <f>SUM('1.  LRAMVA Summary'!M$53:M$54)*(MONTH($E19)-1)/12*$H19</f>
        <v>0</v>
      </c>
      <c r="S19" s="227">
        <f>SUM('1.  LRAMVA Summary'!N$53:N$54)*(MONTH($E19)-1)/12*$H19</f>
        <v>0</v>
      </c>
      <c r="T19" s="227">
        <f>SUM('1.  LRAMVA Summary'!O$53:O$54)*(MONTH($E19)-1)/12*$H19</f>
        <v>0</v>
      </c>
      <c r="U19" s="227">
        <f>SUM('1.  LRAMVA Summary'!P$53:P$54)*(MONTH($E19)-1)/12*$H19</f>
        <v>0</v>
      </c>
      <c r="V19" s="227">
        <f>SUM('1.  LRAMVA Summary'!Q$53:Q$54)*(MONTH($E19)-1)/12*$H19</f>
        <v>0</v>
      </c>
      <c r="W19" s="228">
        <f t="shared" si="0"/>
        <v>0</v>
      </c>
    </row>
    <row r="20" spans="2:23" s="9" customFormat="1">
      <c r="B20" s="229" t="s">
        <v>49</v>
      </c>
      <c r="C20" s="229">
        <v>1.47E-2</v>
      </c>
      <c r="D20" s="222"/>
      <c r="E20" s="230">
        <v>40695</v>
      </c>
      <c r="F20" s="224">
        <v>2011</v>
      </c>
      <c r="G20" s="231" t="s">
        <v>66</v>
      </c>
      <c r="H20" s="226">
        <f>C$16/12</f>
        <v>1.225E-3</v>
      </c>
      <c r="I20" s="227">
        <f>SUM('1.  LRAMVA Summary'!D$53:D$54)*(MONTH($E20)-1)/12*$H20</f>
        <v>0</v>
      </c>
      <c r="J20" s="227">
        <f>SUM('1.  LRAMVA Summary'!E$53:E$54)*(MONTH($E20)-1)/12*$H20</f>
        <v>0</v>
      </c>
      <c r="K20" s="227">
        <f>SUM('1.  LRAMVA Summary'!F$53:F$54)*(MONTH($E20)-1)/12*$H20</f>
        <v>0</v>
      </c>
      <c r="L20" s="227">
        <f>SUM('1.  LRAMVA Summary'!G$53:G$54)*(MONTH($E20)-1)/12*$H20</f>
        <v>0</v>
      </c>
      <c r="M20" s="227">
        <f>SUM('1.  LRAMVA Summary'!H$53:H$54)*(MONTH($E20)-1)/12*$H20</f>
        <v>0</v>
      </c>
      <c r="N20" s="227">
        <f>SUM('1.  LRAMVA Summary'!I$53:I$54)*(MONTH($E20)-1)/12*$H20</f>
        <v>0</v>
      </c>
      <c r="O20" s="227">
        <f>SUM('1.  LRAMVA Summary'!J$53:J$54)*(MONTH($E20)-1)/12*$H20</f>
        <v>0</v>
      </c>
      <c r="P20" s="227">
        <f>SUM('1.  LRAMVA Summary'!K$53:K$54)*(MONTH($E20)-1)/12*$H20</f>
        <v>0</v>
      </c>
      <c r="Q20" s="227">
        <f>SUM('1.  LRAMVA Summary'!L$53:L$54)*(MONTH($E20)-1)/12*$H20</f>
        <v>0</v>
      </c>
      <c r="R20" s="227">
        <f>SUM('1.  LRAMVA Summary'!M$53:M$54)*(MONTH($E20)-1)/12*$H20</f>
        <v>0</v>
      </c>
      <c r="S20" s="227">
        <f>SUM('1.  LRAMVA Summary'!N$53:N$54)*(MONTH($E20)-1)/12*$H20</f>
        <v>0</v>
      </c>
      <c r="T20" s="227">
        <f>SUM('1.  LRAMVA Summary'!O$53:O$54)*(MONTH($E20)-1)/12*$H20</f>
        <v>0</v>
      </c>
      <c r="U20" s="227">
        <f>SUM('1.  LRAMVA Summary'!P$53:P$54)*(MONTH($E20)-1)/12*$H20</f>
        <v>0</v>
      </c>
      <c r="V20" s="227">
        <f>SUM('1.  LRAMVA Summary'!Q$53:Q$54)*(MONTH($E20)-1)/12*$H20</f>
        <v>0</v>
      </c>
      <c r="W20" s="228">
        <f t="shared" si="0"/>
        <v>0</v>
      </c>
    </row>
    <row r="21" spans="2:23" s="9" customFormat="1">
      <c r="B21" s="229" t="s">
        <v>50</v>
      </c>
      <c r="C21" s="229">
        <v>1.47E-2</v>
      </c>
      <c r="D21" s="222"/>
      <c r="E21" s="230">
        <v>40725</v>
      </c>
      <c r="F21" s="224">
        <v>2011</v>
      </c>
      <c r="G21" s="231" t="s">
        <v>68</v>
      </c>
      <c r="H21" s="226">
        <f>C$17/12</f>
        <v>1.225E-3</v>
      </c>
      <c r="I21" s="227">
        <f>SUM('1.  LRAMVA Summary'!D$53:D$54)*(MONTH($E21)-1)/12*$H21</f>
        <v>0</v>
      </c>
      <c r="J21" s="227">
        <f>SUM('1.  LRAMVA Summary'!E$53:E$54)*(MONTH($E21)-1)/12*$H21</f>
        <v>0</v>
      </c>
      <c r="K21" s="227">
        <f>SUM('1.  LRAMVA Summary'!F$53:F$54)*(MONTH($E21)-1)/12*$H21</f>
        <v>0</v>
      </c>
      <c r="L21" s="227">
        <f>SUM('1.  LRAMVA Summary'!G$53:G$54)*(MONTH($E21)-1)/12*$H21</f>
        <v>0</v>
      </c>
      <c r="M21" s="227">
        <f>SUM('1.  LRAMVA Summary'!H$53:H$54)*(MONTH($E21)-1)/12*$H21</f>
        <v>0</v>
      </c>
      <c r="N21" s="227">
        <f>SUM('1.  LRAMVA Summary'!I$53:I$54)*(MONTH($E21)-1)/12*$H21</f>
        <v>0</v>
      </c>
      <c r="O21" s="227">
        <f>SUM('1.  LRAMVA Summary'!J$53:J$54)*(MONTH($E21)-1)/12*$H21</f>
        <v>0</v>
      </c>
      <c r="P21" s="227">
        <f>SUM('1.  LRAMVA Summary'!K$53:K$54)*(MONTH($E21)-1)/12*$H21</f>
        <v>0</v>
      </c>
      <c r="Q21" s="227">
        <f>SUM('1.  LRAMVA Summary'!L$53:L$54)*(MONTH($E21)-1)/12*$H21</f>
        <v>0</v>
      </c>
      <c r="R21" s="227">
        <f>SUM('1.  LRAMVA Summary'!M$53:M$54)*(MONTH($E21)-1)/12*$H21</f>
        <v>0</v>
      </c>
      <c r="S21" s="227">
        <f>SUM('1.  LRAMVA Summary'!N$53:N$54)*(MONTH($E21)-1)/12*$H21</f>
        <v>0</v>
      </c>
      <c r="T21" s="227">
        <f>SUM('1.  LRAMVA Summary'!O$53:O$54)*(MONTH($E21)-1)/12*$H21</f>
        <v>0</v>
      </c>
      <c r="U21" s="227">
        <f>SUM('1.  LRAMVA Summary'!P$53:P$54)*(MONTH($E21)-1)/12*$H21</f>
        <v>0</v>
      </c>
      <c r="V21" s="227">
        <f>SUM('1.  LRAMVA Summary'!Q$53:Q$54)*(MONTH($E21)-1)/12*$H21</f>
        <v>0</v>
      </c>
      <c r="W21" s="228">
        <f t="shared" si="0"/>
        <v>0</v>
      </c>
    </row>
    <row r="22" spans="2:23" s="9" customFormat="1">
      <c r="B22" s="229" t="s">
        <v>51</v>
      </c>
      <c r="C22" s="229">
        <v>1.47E-2</v>
      </c>
      <c r="D22" s="222"/>
      <c r="E22" s="230">
        <v>40756</v>
      </c>
      <c r="F22" s="224">
        <v>2011</v>
      </c>
      <c r="G22" s="231" t="s">
        <v>68</v>
      </c>
      <c r="H22" s="226">
        <f>C$17/12</f>
        <v>1.225E-3</v>
      </c>
      <c r="I22" s="227">
        <f>SUM('1.  LRAMVA Summary'!D$53:D$54)*(MONTH($E22)-1)/12*$H22</f>
        <v>0</v>
      </c>
      <c r="J22" s="227">
        <f>SUM('1.  LRAMVA Summary'!E$53:E$54)*(MONTH($E22)-1)/12*$H22</f>
        <v>0</v>
      </c>
      <c r="K22" s="227">
        <f>SUM('1.  LRAMVA Summary'!F$53:F$54)*(MONTH($E22)-1)/12*$H22</f>
        <v>0</v>
      </c>
      <c r="L22" s="227">
        <f>SUM('1.  LRAMVA Summary'!G$53:G$54)*(MONTH($E22)-1)/12*$H22</f>
        <v>0</v>
      </c>
      <c r="M22" s="227">
        <f>SUM('1.  LRAMVA Summary'!H$53:H$54)*(MONTH($E22)-1)/12*$H22</f>
        <v>0</v>
      </c>
      <c r="N22" s="227">
        <f>SUM('1.  LRAMVA Summary'!I$53:I$54)*(MONTH($E22)-1)/12*$H22</f>
        <v>0</v>
      </c>
      <c r="O22" s="227">
        <f>SUM('1.  LRAMVA Summary'!J$53:J$54)*(MONTH($E22)-1)/12*$H22</f>
        <v>0</v>
      </c>
      <c r="P22" s="227">
        <f>SUM('1.  LRAMVA Summary'!K$53:K$54)*(MONTH($E22)-1)/12*$H22</f>
        <v>0</v>
      </c>
      <c r="Q22" s="227">
        <f>SUM('1.  LRAMVA Summary'!L$53:L$54)*(MONTH($E22)-1)/12*$H22</f>
        <v>0</v>
      </c>
      <c r="R22" s="227">
        <f>SUM('1.  LRAMVA Summary'!M$53:M$54)*(MONTH($E22)-1)/12*$H22</f>
        <v>0</v>
      </c>
      <c r="S22" s="227">
        <f>SUM('1.  LRAMVA Summary'!N$53:N$54)*(MONTH($E22)-1)/12*$H22</f>
        <v>0</v>
      </c>
      <c r="T22" s="227">
        <f>SUM('1.  LRAMVA Summary'!O$53:O$54)*(MONTH($E22)-1)/12*$H22</f>
        <v>0</v>
      </c>
      <c r="U22" s="227">
        <f>SUM('1.  LRAMVA Summary'!P$53:P$54)*(MONTH($E22)-1)/12*$H22</f>
        <v>0</v>
      </c>
      <c r="V22" s="227">
        <f>SUM('1.  LRAMVA Summary'!Q$53:Q$54)*(MONTH($E22)-1)/12*$H22</f>
        <v>0</v>
      </c>
      <c r="W22" s="228">
        <f t="shared" si="0"/>
        <v>0</v>
      </c>
    </row>
    <row r="23" spans="2:23" s="9" customFormat="1">
      <c r="B23" s="229" t="s">
        <v>52</v>
      </c>
      <c r="C23" s="229">
        <v>1.47E-2</v>
      </c>
      <c r="D23" s="222"/>
      <c r="E23" s="230">
        <v>40787</v>
      </c>
      <c r="F23" s="224">
        <v>2011</v>
      </c>
      <c r="G23" s="231" t="s">
        <v>68</v>
      </c>
      <c r="H23" s="226">
        <f>C$17/12</f>
        <v>1.225E-3</v>
      </c>
      <c r="I23" s="227">
        <f>SUM('1.  LRAMVA Summary'!D$53:D$54)*(MONTH($E23)-1)/12*$H23</f>
        <v>0</v>
      </c>
      <c r="J23" s="227">
        <f>SUM('1.  LRAMVA Summary'!E$53:E$54)*(MONTH($E23)-1)/12*$H23</f>
        <v>0</v>
      </c>
      <c r="K23" s="227">
        <f>SUM('1.  LRAMVA Summary'!F$53:F$54)*(MONTH($E23)-1)/12*$H23</f>
        <v>0</v>
      </c>
      <c r="L23" s="227">
        <f>SUM('1.  LRAMVA Summary'!G$53:G$54)*(MONTH($E23)-1)/12*$H23</f>
        <v>0</v>
      </c>
      <c r="M23" s="227">
        <f>SUM('1.  LRAMVA Summary'!H$53:H$54)*(MONTH($E23)-1)/12*$H23</f>
        <v>0</v>
      </c>
      <c r="N23" s="227">
        <f>SUM('1.  LRAMVA Summary'!I$53:I$54)*(MONTH($E23)-1)/12*$H23</f>
        <v>0</v>
      </c>
      <c r="O23" s="227">
        <f>SUM('1.  LRAMVA Summary'!J$53:J$54)*(MONTH($E23)-1)/12*$H23</f>
        <v>0</v>
      </c>
      <c r="P23" s="227">
        <f>SUM('1.  LRAMVA Summary'!K$53:K$54)*(MONTH($E23)-1)/12*$H23</f>
        <v>0</v>
      </c>
      <c r="Q23" s="227">
        <f>SUM('1.  LRAMVA Summary'!L$53:L$54)*(MONTH($E23)-1)/12*$H23</f>
        <v>0</v>
      </c>
      <c r="R23" s="227">
        <f>SUM('1.  LRAMVA Summary'!M$53:M$54)*(MONTH($E23)-1)/12*$H23</f>
        <v>0</v>
      </c>
      <c r="S23" s="227">
        <f>SUM('1.  LRAMVA Summary'!N$53:N$54)*(MONTH($E23)-1)/12*$H23</f>
        <v>0</v>
      </c>
      <c r="T23" s="227">
        <f>SUM('1.  LRAMVA Summary'!O$53:O$54)*(MONTH($E23)-1)/12*$H23</f>
        <v>0</v>
      </c>
      <c r="U23" s="227">
        <f>SUM('1.  LRAMVA Summary'!P$53:P$54)*(MONTH($E23)-1)/12*$H23</f>
        <v>0</v>
      </c>
      <c r="V23" s="227">
        <f>SUM('1.  LRAMVA Summary'!Q$53:Q$54)*(MONTH($E23)-1)/12*$H23</f>
        <v>0</v>
      </c>
      <c r="W23" s="228">
        <f t="shared" si="0"/>
        <v>0</v>
      </c>
    </row>
    <row r="24" spans="2:23" s="9" customFormat="1">
      <c r="B24" s="229" t="s">
        <v>53</v>
      </c>
      <c r="C24" s="229">
        <v>1.47E-2</v>
      </c>
      <c r="D24" s="222"/>
      <c r="E24" s="230">
        <v>40817</v>
      </c>
      <c r="F24" s="224">
        <v>2011</v>
      </c>
      <c r="G24" s="231" t="s">
        <v>69</v>
      </c>
      <c r="H24" s="226">
        <f>C$18/12</f>
        <v>1.225E-3</v>
      </c>
      <c r="I24" s="227">
        <f>SUM('1.  LRAMVA Summary'!D$53:D$54)*(MONTH($E24)-1)/12*$H24</f>
        <v>0</v>
      </c>
      <c r="J24" s="227">
        <f>SUM('1.  LRAMVA Summary'!E$53:E$54)*(MONTH($E24)-1)/12*$H24</f>
        <v>0</v>
      </c>
      <c r="K24" s="227">
        <f>SUM('1.  LRAMVA Summary'!F$53:F$54)*(MONTH($E24)-1)/12*$H24</f>
        <v>0</v>
      </c>
      <c r="L24" s="227">
        <f>SUM('1.  LRAMVA Summary'!G$53:G$54)*(MONTH($E24)-1)/12*$H24</f>
        <v>0</v>
      </c>
      <c r="M24" s="227">
        <f>SUM('1.  LRAMVA Summary'!H$53:H$54)*(MONTH($E24)-1)/12*$H24</f>
        <v>0</v>
      </c>
      <c r="N24" s="227">
        <f>SUM('1.  LRAMVA Summary'!I$53:I$54)*(MONTH($E24)-1)/12*$H24</f>
        <v>0</v>
      </c>
      <c r="O24" s="227">
        <f>SUM('1.  LRAMVA Summary'!J$53:J$54)*(MONTH($E24)-1)/12*$H24</f>
        <v>0</v>
      </c>
      <c r="P24" s="227">
        <f>SUM('1.  LRAMVA Summary'!K$53:K$54)*(MONTH($E24)-1)/12*$H24</f>
        <v>0</v>
      </c>
      <c r="Q24" s="227">
        <f>SUM('1.  LRAMVA Summary'!L$53:L$54)*(MONTH($E24)-1)/12*$H24</f>
        <v>0</v>
      </c>
      <c r="R24" s="227">
        <f>SUM('1.  LRAMVA Summary'!M$53:M$54)*(MONTH($E24)-1)/12*$H24</f>
        <v>0</v>
      </c>
      <c r="S24" s="227">
        <f>SUM('1.  LRAMVA Summary'!N$53:N$54)*(MONTH($E24)-1)/12*$H24</f>
        <v>0</v>
      </c>
      <c r="T24" s="227">
        <f>SUM('1.  LRAMVA Summary'!O$53:O$54)*(MONTH($E24)-1)/12*$H24</f>
        <v>0</v>
      </c>
      <c r="U24" s="227">
        <f>SUM('1.  LRAMVA Summary'!P$53:P$54)*(MONTH($E24)-1)/12*$H24</f>
        <v>0</v>
      </c>
      <c r="V24" s="227">
        <f>SUM('1.  LRAMVA Summary'!Q$53:Q$54)*(MONTH($E24)-1)/12*$H24</f>
        <v>0</v>
      </c>
      <c r="W24" s="228">
        <f t="shared" si="0"/>
        <v>0</v>
      </c>
    </row>
    <row r="25" spans="2:23" s="9" customFormat="1">
      <c r="B25" s="229" t="s">
        <v>54</v>
      </c>
      <c r="C25" s="229">
        <v>1.47E-2</v>
      </c>
      <c r="D25" s="222"/>
      <c r="E25" s="230">
        <v>40848</v>
      </c>
      <c r="F25" s="224">
        <v>2011</v>
      </c>
      <c r="G25" s="231" t="s">
        <v>69</v>
      </c>
      <c r="H25" s="226">
        <f>C$18/12</f>
        <v>1.225E-3</v>
      </c>
      <c r="I25" s="227">
        <f>SUM('1.  LRAMVA Summary'!D$53:D$54)*(MONTH($E25)-1)/12*$H25</f>
        <v>0</v>
      </c>
      <c r="J25" s="227">
        <f>SUM('1.  LRAMVA Summary'!E$53:E$54)*(MONTH($E25)-1)/12*$H25</f>
        <v>0</v>
      </c>
      <c r="K25" s="227">
        <f>SUM('1.  LRAMVA Summary'!F$53:F$54)*(MONTH($E25)-1)/12*$H25</f>
        <v>0</v>
      </c>
      <c r="L25" s="227">
        <f>SUM('1.  LRAMVA Summary'!G$53:G$54)*(MONTH($E25)-1)/12*$H25</f>
        <v>0</v>
      </c>
      <c r="M25" s="227">
        <f>SUM('1.  LRAMVA Summary'!H$53:H$54)*(MONTH($E25)-1)/12*$H25</f>
        <v>0</v>
      </c>
      <c r="N25" s="227">
        <f>SUM('1.  LRAMVA Summary'!I$53:I$54)*(MONTH($E25)-1)/12*$H25</f>
        <v>0</v>
      </c>
      <c r="O25" s="227">
        <f>SUM('1.  LRAMVA Summary'!J$53:J$54)*(MONTH($E25)-1)/12*$H25</f>
        <v>0</v>
      </c>
      <c r="P25" s="227">
        <f>SUM('1.  LRAMVA Summary'!K$53:K$54)*(MONTH($E25)-1)/12*$H25</f>
        <v>0</v>
      </c>
      <c r="Q25" s="227">
        <f>SUM('1.  LRAMVA Summary'!L$53:L$54)*(MONTH($E25)-1)/12*$H25</f>
        <v>0</v>
      </c>
      <c r="R25" s="227">
        <f>SUM('1.  LRAMVA Summary'!M$53:M$54)*(MONTH($E25)-1)/12*$H25</f>
        <v>0</v>
      </c>
      <c r="S25" s="227">
        <f>SUM('1.  LRAMVA Summary'!N$53:N$54)*(MONTH($E25)-1)/12*$H25</f>
        <v>0</v>
      </c>
      <c r="T25" s="227">
        <f>SUM('1.  LRAMVA Summary'!O$53:O$54)*(MONTH($E25)-1)/12*$H25</f>
        <v>0</v>
      </c>
      <c r="U25" s="227">
        <f>SUM('1.  LRAMVA Summary'!P$53:P$54)*(MONTH($E25)-1)/12*$H25</f>
        <v>0</v>
      </c>
      <c r="V25" s="227">
        <f>SUM('1.  LRAMVA Summary'!Q$53:Q$54)*(MONTH($E25)-1)/12*$H25</f>
        <v>0</v>
      </c>
      <c r="W25" s="228">
        <f t="shared" si="0"/>
        <v>0</v>
      </c>
    </row>
    <row r="26" spans="2:23" s="9" customFormat="1">
      <c r="B26" s="229" t="s">
        <v>55</v>
      </c>
      <c r="C26" s="229">
        <v>1.47E-2</v>
      </c>
      <c r="D26" s="222"/>
      <c r="E26" s="230">
        <v>40878</v>
      </c>
      <c r="F26" s="224">
        <v>2011</v>
      </c>
      <c r="G26" s="231" t="s">
        <v>69</v>
      </c>
      <c r="H26" s="226">
        <f>C$18/12</f>
        <v>1.225E-3</v>
      </c>
      <c r="I26" s="227">
        <f>SUM('1.  LRAMVA Summary'!D$53:D$54)*(MONTH($E26)-1)/12*$H26</f>
        <v>0</v>
      </c>
      <c r="J26" s="227">
        <f>SUM('1.  LRAMVA Summary'!E$53:E$54)*(MONTH($E26)-1)/12*$H26</f>
        <v>0</v>
      </c>
      <c r="K26" s="227">
        <f>SUM('1.  LRAMVA Summary'!F$53:F$54)*(MONTH($E26)-1)/12*$H26</f>
        <v>0</v>
      </c>
      <c r="L26" s="227">
        <f>SUM('1.  LRAMVA Summary'!G$53:G$54)*(MONTH($E26)-1)/12*$H26</f>
        <v>0</v>
      </c>
      <c r="M26" s="227">
        <f>SUM('1.  LRAMVA Summary'!H$53:H$54)*(MONTH($E26)-1)/12*$H26</f>
        <v>0</v>
      </c>
      <c r="N26" s="227">
        <f>SUM('1.  LRAMVA Summary'!I$53:I$54)*(MONTH($E26)-1)/12*$H26</f>
        <v>0</v>
      </c>
      <c r="O26" s="227">
        <f>SUM('1.  LRAMVA Summary'!J$53:J$54)*(MONTH($E26)-1)/12*$H26</f>
        <v>0</v>
      </c>
      <c r="P26" s="227">
        <f>SUM('1.  LRAMVA Summary'!K$53:K$54)*(MONTH($E26)-1)/12*$H26</f>
        <v>0</v>
      </c>
      <c r="Q26" s="227">
        <f>SUM('1.  LRAMVA Summary'!L$53:L$54)*(MONTH($E26)-1)/12*$H26</f>
        <v>0</v>
      </c>
      <c r="R26" s="227">
        <f>SUM('1.  LRAMVA Summary'!M$53:M$54)*(MONTH($E26)-1)/12*$H26</f>
        <v>0</v>
      </c>
      <c r="S26" s="227">
        <f>SUM('1.  LRAMVA Summary'!N$53:N$54)*(MONTH($E26)-1)/12*$H26</f>
        <v>0</v>
      </c>
      <c r="T26" s="227">
        <f>SUM('1.  LRAMVA Summary'!O$53:O$54)*(MONTH($E26)-1)/12*$H26</f>
        <v>0</v>
      </c>
      <c r="U26" s="227">
        <f>SUM('1.  LRAMVA Summary'!P$53:P$54)*(MONTH($E26)-1)/12*$H26</f>
        <v>0</v>
      </c>
      <c r="V26" s="227">
        <f>SUM('1.  LRAMVA Summary'!Q$53:Q$54)*(MONTH($E26)-1)/12*$H26</f>
        <v>0</v>
      </c>
      <c r="W26" s="228">
        <f>SUM(I26:V26)</f>
        <v>0</v>
      </c>
    </row>
    <row r="27" spans="2:23" s="9" customFormat="1" ht="15.75" thickBot="1">
      <c r="B27" s="229" t="s">
        <v>56</v>
      </c>
      <c r="C27" s="229">
        <v>1.47E-2</v>
      </c>
      <c r="D27" s="222"/>
      <c r="E27" s="232" t="s">
        <v>466</v>
      </c>
      <c r="F27" s="232"/>
      <c r="G27" s="233"/>
      <c r="H27" s="234"/>
      <c r="I27" s="235">
        <f>SUM(I15:I26)</f>
        <v>0</v>
      </c>
      <c r="J27" s="235">
        <f t="shared" ref="J27:O27" si="1">SUM(J15:J26)</f>
        <v>0</v>
      </c>
      <c r="K27" s="235">
        <f t="shared" si="1"/>
        <v>0</v>
      </c>
      <c r="L27" s="235">
        <f t="shared" si="1"/>
        <v>0</v>
      </c>
      <c r="M27" s="235">
        <f t="shared" si="1"/>
        <v>0</v>
      </c>
      <c r="N27" s="235">
        <f t="shared" si="1"/>
        <v>0</v>
      </c>
      <c r="O27" s="235">
        <f t="shared" si="1"/>
        <v>0</v>
      </c>
      <c r="P27" s="235">
        <f t="shared" ref="P27:V27" si="2">SUM(P15:P26)</f>
        <v>0</v>
      </c>
      <c r="Q27" s="235">
        <f t="shared" si="2"/>
        <v>0</v>
      </c>
      <c r="R27" s="235">
        <f t="shared" si="2"/>
        <v>0</v>
      </c>
      <c r="S27" s="235">
        <f t="shared" si="2"/>
        <v>0</v>
      </c>
      <c r="T27" s="235">
        <f t="shared" si="2"/>
        <v>0</v>
      </c>
      <c r="U27" s="235">
        <f t="shared" si="2"/>
        <v>0</v>
      </c>
      <c r="V27" s="235">
        <f t="shared" si="2"/>
        <v>0</v>
      </c>
      <c r="W27" s="235">
        <f>SUM(W15:W26)</f>
        <v>0</v>
      </c>
    </row>
    <row r="28" spans="2:23" s="9" customFormat="1" ht="15.75" thickTop="1">
      <c r="B28" s="229" t="s">
        <v>57</v>
      </c>
      <c r="C28" s="229">
        <v>1.47E-2</v>
      </c>
      <c r="D28" s="222"/>
      <c r="E28" s="236" t="s">
        <v>67</v>
      </c>
      <c r="F28" s="236"/>
      <c r="G28" s="237"/>
      <c r="H28" s="238"/>
      <c r="I28" s="239"/>
      <c r="J28" s="239"/>
      <c r="K28" s="239"/>
      <c r="L28" s="239"/>
      <c r="M28" s="239"/>
      <c r="N28" s="239"/>
      <c r="O28" s="239"/>
      <c r="P28" s="239"/>
      <c r="Q28" s="239"/>
      <c r="R28" s="239"/>
      <c r="S28" s="239"/>
      <c r="T28" s="239"/>
      <c r="U28" s="239"/>
      <c r="V28" s="239"/>
      <c r="W28" s="240"/>
    </row>
    <row r="29" spans="2:23" s="9" customFormat="1">
      <c r="B29" s="229" t="s">
        <v>58</v>
      </c>
      <c r="C29" s="229">
        <v>1.47E-2</v>
      </c>
      <c r="D29" s="222"/>
      <c r="E29" s="241" t="s">
        <v>429</v>
      </c>
      <c r="F29" s="241"/>
      <c r="G29" s="242"/>
      <c r="H29" s="243"/>
      <c r="I29" s="244">
        <f t="shared" ref="I29:O29" si="3">I27+I28</f>
        <v>0</v>
      </c>
      <c r="J29" s="244">
        <f t="shared" si="3"/>
        <v>0</v>
      </c>
      <c r="K29" s="244">
        <f t="shared" si="3"/>
        <v>0</v>
      </c>
      <c r="L29" s="244">
        <f t="shared" si="3"/>
        <v>0</v>
      </c>
      <c r="M29" s="244">
        <f t="shared" si="3"/>
        <v>0</v>
      </c>
      <c r="N29" s="244">
        <f t="shared" si="3"/>
        <v>0</v>
      </c>
      <c r="O29" s="244">
        <f t="shared" si="3"/>
        <v>0</v>
      </c>
      <c r="P29" s="244">
        <f t="shared" ref="P29:V29" si="4">P27+P28</f>
        <v>0</v>
      </c>
      <c r="Q29" s="244">
        <f t="shared" si="4"/>
        <v>0</v>
      </c>
      <c r="R29" s="244">
        <f t="shared" si="4"/>
        <v>0</v>
      </c>
      <c r="S29" s="244">
        <f t="shared" si="4"/>
        <v>0</v>
      </c>
      <c r="T29" s="244">
        <f t="shared" si="4"/>
        <v>0</v>
      </c>
      <c r="U29" s="244">
        <f t="shared" si="4"/>
        <v>0</v>
      </c>
      <c r="V29" s="244">
        <f t="shared" si="4"/>
        <v>0</v>
      </c>
      <c r="W29" s="244">
        <f>W27+W28</f>
        <v>0</v>
      </c>
    </row>
    <row r="30" spans="2:23" s="9" customFormat="1">
      <c r="B30" s="229" t="s">
        <v>59</v>
      </c>
      <c r="C30" s="229">
        <v>1.47E-2</v>
      </c>
      <c r="D30" s="222"/>
      <c r="E30" s="230">
        <v>40909</v>
      </c>
      <c r="F30" s="230" t="s">
        <v>179</v>
      </c>
      <c r="G30" s="231" t="s">
        <v>65</v>
      </c>
      <c r="H30" s="245">
        <f>C$19/12</f>
        <v>1.225E-3</v>
      </c>
      <c r="I30" s="246">
        <f>(SUM('1.  LRAMVA Summary'!D$53:D$55)+SUM('1.  LRAMVA Summary'!D$56:D$57)*(MONTH($E30)-1)/12)*$H30</f>
        <v>0</v>
      </c>
      <c r="J30" s="246">
        <f>(SUM('1.  LRAMVA Summary'!E$53:E$55)+SUM('1.  LRAMVA Summary'!E$56:E$57)*(MONTH($E30)-1)/12)*$H30</f>
        <v>0</v>
      </c>
      <c r="K30" s="246">
        <f>(SUM('1.  LRAMVA Summary'!F$53:F$55)+SUM('1.  LRAMVA Summary'!F$56:F$57)*(MONTH($E30)-1)/12)*$H30</f>
        <v>0</v>
      </c>
      <c r="L30" s="246">
        <f>(SUM('1.  LRAMVA Summary'!G$53:G$55)+SUM('1.  LRAMVA Summary'!G$56:G$57)*(MONTH($E30)-1)/12)*$H30</f>
        <v>0</v>
      </c>
      <c r="M30" s="246">
        <f>(SUM('1.  LRAMVA Summary'!H$53:H$55)+SUM('1.  LRAMVA Summary'!H$56:H$57)*(MONTH($E30)-1)/12)*$H30</f>
        <v>0</v>
      </c>
      <c r="N30" s="246">
        <f>(SUM('1.  LRAMVA Summary'!I$53:I$55)+SUM('1.  LRAMVA Summary'!I$56:I$57)*(MONTH($E30)-1)/12)*$H30</f>
        <v>0</v>
      </c>
      <c r="O30" s="246">
        <f>(SUM('1.  LRAMVA Summary'!J$53:J$55)+SUM('1.  LRAMVA Summary'!J$56:J$57)*(MONTH($E30)-1)/12)*$H30</f>
        <v>0</v>
      </c>
      <c r="P30" s="246">
        <f>(SUM('1.  LRAMVA Summary'!K$53:K$55)+SUM('1.  LRAMVA Summary'!K$56:K$57)*(MONTH($E30)-1)/12)*$H30</f>
        <v>0</v>
      </c>
      <c r="Q30" s="246">
        <f>(SUM('1.  LRAMVA Summary'!L$53:L$55)+SUM('1.  LRAMVA Summary'!L$56:L$57)*(MONTH($E30)-1)/12)*$H30</f>
        <v>0</v>
      </c>
      <c r="R30" s="246">
        <f>(SUM('1.  LRAMVA Summary'!M$53:M$55)+SUM('1.  LRAMVA Summary'!M$56:M$57)*(MONTH($E30)-1)/12)*$H30</f>
        <v>0</v>
      </c>
      <c r="S30" s="246">
        <f>(SUM('1.  LRAMVA Summary'!N$53:N$55)+SUM('1.  LRAMVA Summary'!N$56:N$57)*(MONTH($E30)-1)/12)*$H30</f>
        <v>0</v>
      </c>
      <c r="T30" s="246">
        <f>(SUM('1.  LRAMVA Summary'!O$53:O$55)+SUM('1.  LRAMVA Summary'!O$56:O$57)*(MONTH($E30)-1)/12)*$H30</f>
        <v>0</v>
      </c>
      <c r="U30" s="246">
        <f>(SUM('1.  LRAMVA Summary'!P$53:P$55)+SUM('1.  LRAMVA Summary'!P$56:P$57)*(MONTH($E30)-1)/12)*$H30</f>
        <v>0</v>
      </c>
      <c r="V30" s="246">
        <f>(SUM('1.  LRAMVA Summary'!Q$53:Q$55)+SUM('1.  LRAMVA Summary'!Q$56:Q$57)*(MONTH($E30)-1)/12)*$H30</f>
        <v>0</v>
      </c>
      <c r="W30" s="247">
        <f>SUM(I30:V30)</f>
        <v>0</v>
      </c>
    </row>
    <row r="31" spans="2:23" s="9" customFormat="1">
      <c r="B31" s="229" t="s">
        <v>60</v>
      </c>
      <c r="C31" s="229">
        <v>1.47E-2</v>
      </c>
      <c r="D31" s="222"/>
      <c r="E31" s="230">
        <v>40940</v>
      </c>
      <c r="F31" s="230" t="s">
        <v>179</v>
      </c>
      <c r="G31" s="231" t="s">
        <v>65</v>
      </c>
      <c r="H31" s="245">
        <f>C$19/12</f>
        <v>1.225E-3</v>
      </c>
      <c r="I31" s="246">
        <f>(SUM('1.  LRAMVA Summary'!D$53:D$55)+SUM('1.  LRAMVA Summary'!D$56:D$57)*(MONTH($E31)-1)/12)*$H31</f>
        <v>0</v>
      </c>
      <c r="J31" s="246">
        <f>(SUM('1.  LRAMVA Summary'!E$53:E$55)+SUM('1.  LRAMVA Summary'!E$56:E$57)*(MONTH($E31)-1)/12)*$H31</f>
        <v>0</v>
      </c>
      <c r="K31" s="246">
        <f>(SUM('1.  LRAMVA Summary'!F$53:F$55)+SUM('1.  LRAMVA Summary'!F$56:F$57)*(MONTH($E31)-1)/12)*$H31</f>
        <v>0</v>
      </c>
      <c r="L31" s="246">
        <f>(SUM('1.  LRAMVA Summary'!G$53:G$55)+SUM('1.  LRAMVA Summary'!G$56:G$57)*(MONTH($E31)-1)/12)*$H31</f>
        <v>0</v>
      </c>
      <c r="M31" s="246">
        <f>(SUM('1.  LRAMVA Summary'!H$53:H$55)+SUM('1.  LRAMVA Summary'!H$56:H$57)*(MONTH($E31)-1)/12)*$H31</f>
        <v>0</v>
      </c>
      <c r="N31" s="246">
        <f>(SUM('1.  LRAMVA Summary'!I$53:I$55)+SUM('1.  LRAMVA Summary'!I$56:I$57)*(MONTH($E31)-1)/12)*$H31</f>
        <v>0</v>
      </c>
      <c r="O31" s="246">
        <f>(SUM('1.  LRAMVA Summary'!J$53:J$55)+SUM('1.  LRAMVA Summary'!J$56:J$57)*(MONTH($E31)-1)/12)*$H31</f>
        <v>0</v>
      </c>
      <c r="P31" s="246">
        <f>(SUM('1.  LRAMVA Summary'!K$53:K$55)+SUM('1.  LRAMVA Summary'!K$56:K$57)*(MONTH($E31)-1)/12)*$H31</f>
        <v>0</v>
      </c>
      <c r="Q31" s="246">
        <f>(SUM('1.  LRAMVA Summary'!L$53:L$55)+SUM('1.  LRAMVA Summary'!L$56:L$57)*(MONTH($E31)-1)/12)*$H31</f>
        <v>0</v>
      </c>
      <c r="R31" s="246">
        <f>(SUM('1.  LRAMVA Summary'!M$53:M$55)+SUM('1.  LRAMVA Summary'!M$56:M$57)*(MONTH($E31)-1)/12)*$H31</f>
        <v>0</v>
      </c>
      <c r="S31" s="246">
        <f>(SUM('1.  LRAMVA Summary'!N$53:N$55)+SUM('1.  LRAMVA Summary'!N$56:N$57)*(MONTH($E31)-1)/12)*$H31</f>
        <v>0</v>
      </c>
      <c r="T31" s="246">
        <f>(SUM('1.  LRAMVA Summary'!O$53:O$55)+SUM('1.  LRAMVA Summary'!O$56:O$57)*(MONTH($E31)-1)/12)*$H31</f>
        <v>0</v>
      </c>
      <c r="U31" s="246">
        <f>(SUM('1.  LRAMVA Summary'!P$53:P$55)+SUM('1.  LRAMVA Summary'!P$56:P$57)*(MONTH($E31)-1)/12)*$H31</f>
        <v>0</v>
      </c>
      <c r="V31" s="246">
        <f>(SUM('1.  LRAMVA Summary'!Q$53:Q$55)+SUM('1.  LRAMVA Summary'!Q$56:Q$57)*(MONTH($E31)-1)/12)*$H31</f>
        <v>0</v>
      </c>
      <c r="W31" s="247">
        <f t="shared" ref="W31:W40" si="5">SUM(I31:V31)</f>
        <v>0</v>
      </c>
    </row>
    <row r="32" spans="2:23" s="9" customFormat="1">
      <c r="B32" s="229" t="s">
        <v>61</v>
      </c>
      <c r="C32" s="229">
        <v>1.0999999999999999E-2</v>
      </c>
      <c r="D32" s="222"/>
      <c r="E32" s="230">
        <v>40969</v>
      </c>
      <c r="F32" s="230" t="s">
        <v>179</v>
      </c>
      <c r="G32" s="231" t="s">
        <v>65</v>
      </c>
      <c r="H32" s="245">
        <f>C$19/12</f>
        <v>1.225E-3</v>
      </c>
      <c r="I32" s="246">
        <f>(SUM('1.  LRAMVA Summary'!D$53:D$55)+SUM('1.  LRAMVA Summary'!D$56:D$57)*(MONTH($E32)-1)/12)*$H32</f>
        <v>0</v>
      </c>
      <c r="J32" s="246">
        <f>(SUM('1.  LRAMVA Summary'!E$53:E$55)+SUM('1.  LRAMVA Summary'!E$56:E$57)*(MONTH($E32)-1)/12)*$H32</f>
        <v>0</v>
      </c>
      <c r="K32" s="246">
        <f>(SUM('1.  LRAMVA Summary'!F$53:F$55)+SUM('1.  LRAMVA Summary'!F$56:F$57)*(MONTH($E32)-1)/12)*$H32</f>
        <v>0</v>
      </c>
      <c r="L32" s="246">
        <f>(SUM('1.  LRAMVA Summary'!G$53:G$55)+SUM('1.  LRAMVA Summary'!G$56:G$57)*(MONTH($E32)-1)/12)*$H32</f>
        <v>0</v>
      </c>
      <c r="M32" s="246">
        <f>(SUM('1.  LRAMVA Summary'!H$53:H$55)+SUM('1.  LRAMVA Summary'!H$56:H$57)*(MONTH($E32)-1)/12)*$H32</f>
        <v>0</v>
      </c>
      <c r="N32" s="246">
        <f>(SUM('1.  LRAMVA Summary'!I$53:I$55)+SUM('1.  LRAMVA Summary'!I$56:I$57)*(MONTH($E32)-1)/12)*$H32</f>
        <v>0</v>
      </c>
      <c r="O32" s="246">
        <f>(SUM('1.  LRAMVA Summary'!J$53:J$55)+SUM('1.  LRAMVA Summary'!J$56:J$57)*(MONTH($E32)-1)/12)*$H32</f>
        <v>0</v>
      </c>
      <c r="P32" s="246">
        <f>(SUM('1.  LRAMVA Summary'!K$53:K$55)+SUM('1.  LRAMVA Summary'!K$56:K$57)*(MONTH($E32)-1)/12)*$H32</f>
        <v>0</v>
      </c>
      <c r="Q32" s="246">
        <f>(SUM('1.  LRAMVA Summary'!L$53:L$55)+SUM('1.  LRAMVA Summary'!L$56:L$57)*(MONTH($E32)-1)/12)*$H32</f>
        <v>0</v>
      </c>
      <c r="R32" s="246">
        <f>(SUM('1.  LRAMVA Summary'!M$53:M$55)+SUM('1.  LRAMVA Summary'!M$56:M$57)*(MONTH($E32)-1)/12)*$H32</f>
        <v>0</v>
      </c>
      <c r="S32" s="246">
        <f>(SUM('1.  LRAMVA Summary'!N$53:N$55)+SUM('1.  LRAMVA Summary'!N$56:N$57)*(MONTH($E32)-1)/12)*$H32</f>
        <v>0</v>
      </c>
      <c r="T32" s="246">
        <f>(SUM('1.  LRAMVA Summary'!O$53:O$55)+SUM('1.  LRAMVA Summary'!O$56:O$57)*(MONTH($E32)-1)/12)*$H32</f>
        <v>0</v>
      </c>
      <c r="U32" s="246">
        <f>(SUM('1.  LRAMVA Summary'!P$53:P$55)+SUM('1.  LRAMVA Summary'!P$56:P$57)*(MONTH($E32)-1)/12)*$H32</f>
        <v>0</v>
      </c>
      <c r="V32" s="246">
        <f>(SUM('1.  LRAMVA Summary'!Q$53:Q$55)+SUM('1.  LRAMVA Summary'!Q$56:Q$57)*(MONTH($E32)-1)/12)*$H32</f>
        <v>0</v>
      </c>
      <c r="W32" s="247">
        <f t="shared" si="5"/>
        <v>0</v>
      </c>
    </row>
    <row r="33" spans="2:23" s="9" customFormat="1">
      <c r="B33" s="229" t="s">
        <v>177</v>
      </c>
      <c r="C33" s="229">
        <v>1.0999999999999999E-2</v>
      </c>
      <c r="D33" s="222"/>
      <c r="E33" s="230">
        <v>41000</v>
      </c>
      <c r="F33" s="230" t="s">
        <v>179</v>
      </c>
      <c r="G33" s="231" t="s">
        <v>66</v>
      </c>
      <c r="H33" s="248">
        <f>C$20/12</f>
        <v>1.225E-3</v>
      </c>
      <c r="I33" s="246">
        <f>(SUM('1.  LRAMVA Summary'!D$53:D$55)+SUM('1.  LRAMVA Summary'!D$56:D$57)*(MONTH($E33)-1)/12)*$H33</f>
        <v>0</v>
      </c>
      <c r="J33" s="246">
        <f>(SUM('1.  LRAMVA Summary'!E$53:E$55)+SUM('1.  LRAMVA Summary'!E$56:E$57)*(MONTH($E33)-1)/12)*$H33</f>
        <v>0</v>
      </c>
      <c r="K33" s="246">
        <f>(SUM('1.  LRAMVA Summary'!F$53:F$55)+SUM('1.  LRAMVA Summary'!F$56:F$57)*(MONTH($E33)-1)/12)*$H33</f>
        <v>0</v>
      </c>
      <c r="L33" s="246">
        <f>(SUM('1.  LRAMVA Summary'!G$53:G$55)+SUM('1.  LRAMVA Summary'!G$56:G$57)*(MONTH($E33)-1)/12)*$H33</f>
        <v>0</v>
      </c>
      <c r="M33" s="246">
        <f>(SUM('1.  LRAMVA Summary'!H$53:H$55)+SUM('1.  LRAMVA Summary'!H$56:H$57)*(MONTH($E33)-1)/12)*$H33</f>
        <v>0</v>
      </c>
      <c r="N33" s="246">
        <f>(SUM('1.  LRAMVA Summary'!I$53:I$55)+SUM('1.  LRAMVA Summary'!I$56:I$57)*(MONTH($E33)-1)/12)*$H33</f>
        <v>0</v>
      </c>
      <c r="O33" s="246">
        <f>(SUM('1.  LRAMVA Summary'!J$53:J$55)+SUM('1.  LRAMVA Summary'!J$56:J$57)*(MONTH($E33)-1)/12)*$H33</f>
        <v>0</v>
      </c>
      <c r="P33" s="246">
        <f>(SUM('1.  LRAMVA Summary'!K$53:K$55)+SUM('1.  LRAMVA Summary'!K$56:K$57)*(MONTH($E33)-1)/12)*$H33</f>
        <v>0</v>
      </c>
      <c r="Q33" s="246">
        <f>(SUM('1.  LRAMVA Summary'!L$53:L$55)+SUM('1.  LRAMVA Summary'!L$56:L$57)*(MONTH($E33)-1)/12)*$H33</f>
        <v>0</v>
      </c>
      <c r="R33" s="246">
        <f>(SUM('1.  LRAMVA Summary'!M$53:M$55)+SUM('1.  LRAMVA Summary'!M$56:M$57)*(MONTH($E33)-1)/12)*$H33</f>
        <v>0</v>
      </c>
      <c r="S33" s="246">
        <f>(SUM('1.  LRAMVA Summary'!N$53:N$55)+SUM('1.  LRAMVA Summary'!N$56:N$57)*(MONTH($E33)-1)/12)*$H33</f>
        <v>0</v>
      </c>
      <c r="T33" s="246">
        <f>(SUM('1.  LRAMVA Summary'!O$53:O$55)+SUM('1.  LRAMVA Summary'!O$56:O$57)*(MONTH($E33)-1)/12)*$H33</f>
        <v>0</v>
      </c>
      <c r="U33" s="246">
        <f>(SUM('1.  LRAMVA Summary'!P$53:P$55)+SUM('1.  LRAMVA Summary'!P$56:P$57)*(MONTH($E33)-1)/12)*$H33</f>
        <v>0</v>
      </c>
      <c r="V33" s="246">
        <f>(SUM('1.  LRAMVA Summary'!Q$53:Q$55)+SUM('1.  LRAMVA Summary'!Q$56:Q$57)*(MONTH($E33)-1)/12)*$H33</f>
        <v>0</v>
      </c>
      <c r="W33" s="247">
        <f t="shared" si="5"/>
        <v>0</v>
      </c>
    </row>
    <row r="34" spans="2:23" s="9" customFormat="1">
      <c r="B34" s="229" t="s">
        <v>178</v>
      </c>
      <c r="C34" s="229">
        <v>1.0999999999999999E-2</v>
      </c>
      <c r="D34" s="222"/>
      <c r="E34" s="230">
        <v>41030</v>
      </c>
      <c r="F34" s="230" t="s">
        <v>179</v>
      </c>
      <c r="G34" s="231" t="s">
        <v>66</v>
      </c>
      <c r="H34" s="245">
        <f>C$20/12</f>
        <v>1.225E-3</v>
      </c>
      <c r="I34" s="246">
        <f>(SUM('1.  LRAMVA Summary'!D$53:D$55)+SUM('1.  LRAMVA Summary'!D$56:D$57)*(MONTH($E34)-1)/12)*$H34</f>
        <v>0</v>
      </c>
      <c r="J34" s="246">
        <f>(SUM('1.  LRAMVA Summary'!E$53:E$55)+SUM('1.  LRAMVA Summary'!E$56:E$57)*(MONTH($E34)-1)/12)*$H34</f>
        <v>0</v>
      </c>
      <c r="K34" s="246">
        <f>(SUM('1.  LRAMVA Summary'!F$53:F$55)+SUM('1.  LRAMVA Summary'!F$56:F$57)*(MONTH($E34)-1)/12)*$H34</f>
        <v>0</v>
      </c>
      <c r="L34" s="246">
        <f>(SUM('1.  LRAMVA Summary'!G$53:G$55)+SUM('1.  LRAMVA Summary'!G$56:G$57)*(MONTH($E34)-1)/12)*$H34</f>
        <v>0</v>
      </c>
      <c r="M34" s="246">
        <f>(SUM('1.  LRAMVA Summary'!H$53:H$55)+SUM('1.  LRAMVA Summary'!H$56:H$57)*(MONTH($E34)-1)/12)*$H34</f>
        <v>0</v>
      </c>
      <c r="N34" s="246">
        <f>(SUM('1.  LRAMVA Summary'!I$53:I$55)+SUM('1.  LRAMVA Summary'!I$56:I$57)*(MONTH($E34)-1)/12)*$H34</f>
        <v>0</v>
      </c>
      <c r="O34" s="246">
        <f>(SUM('1.  LRAMVA Summary'!J$53:J$55)+SUM('1.  LRAMVA Summary'!J$56:J$57)*(MONTH($E34)-1)/12)*$H34</f>
        <v>0</v>
      </c>
      <c r="P34" s="246">
        <f>(SUM('1.  LRAMVA Summary'!K$53:K$55)+SUM('1.  LRAMVA Summary'!K$56:K$57)*(MONTH($E34)-1)/12)*$H34</f>
        <v>0</v>
      </c>
      <c r="Q34" s="246">
        <f>(SUM('1.  LRAMVA Summary'!L$53:L$55)+SUM('1.  LRAMVA Summary'!L$56:L$57)*(MONTH($E34)-1)/12)*$H34</f>
        <v>0</v>
      </c>
      <c r="R34" s="246">
        <f>(SUM('1.  LRAMVA Summary'!M$53:M$55)+SUM('1.  LRAMVA Summary'!M$56:M$57)*(MONTH($E34)-1)/12)*$H34</f>
        <v>0</v>
      </c>
      <c r="S34" s="246">
        <f>(SUM('1.  LRAMVA Summary'!N$53:N$55)+SUM('1.  LRAMVA Summary'!N$56:N$57)*(MONTH($E34)-1)/12)*$H34</f>
        <v>0</v>
      </c>
      <c r="T34" s="246">
        <f>(SUM('1.  LRAMVA Summary'!O$53:O$55)+SUM('1.  LRAMVA Summary'!O$56:O$57)*(MONTH($E34)-1)/12)*$H34</f>
        <v>0</v>
      </c>
      <c r="U34" s="246">
        <f>(SUM('1.  LRAMVA Summary'!P$53:P$55)+SUM('1.  LRAMVA Summary'!P$56:P$57)*(MONTH($E34)-1)/12)*$H34</f>
        <v>0</v>
      </c>
      <c r="V34" s="246">
        <f>(SUM('1.  LRAMVA Summary'!Q$53:Q$55)+SUM('1.  LRAMVA Summary'!Q$56:Q$57)*(MONTH($E34)-1)/12)*$H34</f>
        <v>0</v>
      </c>
      <c r="W34" s="247">
        <f t="shared" si="5"/>
        <v>0</v>
      </c>
    </row>
    <row r="35" spans="2:23" s="9" customFormat="1">
      <c r="B35" s="229" t="s">
        <v>73</v>
      </c>
      <c r="C35" s="229">
        <v>1.0999999999999999E-2</v>
      </c>
      <c r="D35" s="222"/>
      <c r="E35" s="230">
        <v>41061</v>
      </c>
      <c r="F35" s="230" t="s">
        <v>179</v>
      </c>
      <c r="G35" s="231" t="s">
        <v>66</v>
      </c>
      <c r="H35" s="245">
        <f>C$20/12</f>
        <v>1.225E-3</v>
      </c>
      <c r="I35" s="246">
        <f>(SUM('1.  LRAMVA Summary'!D$53:D$55)+SUM('1.  LRAMVA Summary'!D$56:D$57)*(MONTH($E35)-1)/12)*$H35</f>
        <v>0</v>
      </c>
      <c r="J35" s="246">
        <f>(SUM('1.  LRAMVA Summary'!E$53:E$55)+SUM('1.  LRAMVA Summary'!E$56:E$57)*(MONTH($E35)-1)/12)*$H35</f>
        <v>0</v>
      </c>
      <c r="K35" s="246">
        <f>(SUM('1.  LRAMVA Summary'!F$53:F$55)+SUM('1.  LRAMVA Summary'!F$56:F$57)*(MONTH($E35)-1)/12)*$H35</f>
        <v>0</v>
      </c>
      <c r="L35" s="246">
        <f>(SUM('1.  LRAMVA Summary'!G$53:G$55)+SUM('1.  LRAMVA Summary'!G$56:G$57)*(MONTH($E35)-1)/12)*$H35</f>
        <v>0</v>
      </c>
      <c r="M35" s="246">
        <f>(SUM('1.  LRAMVA Summary'!H$53:H$55)+SUM('1.  LRAMVA Summary'!H$56:H$57)*(MONTH($E35)-1)/12)*$H35</f>
        <v>0</v>
      </c>
      <c r="N35" s="246">
        <f>(SUM('1.  LRAMVA Summary'!I$53:I$55)+SUM('1.  LRAMVA Summary'!I$56:I$57)*(MONTH($E35)-1)/12)*$H35</f>
        <v>0</v>
      </c>
      <c r="O35" s="246">
        <f>(SUM('1.  LRAMVA Summary'!J$53:J$55)+SUM('1.  LRAMVA Summary'!J$56:J$57)*(MONTH($E35)-1)/12)*$H35</f>
        <v>0</v>
      </c>
      <c r="P35" s="246">
        <f>(SUM('1.  LRAMVA Summary'!K$53:K$55)+SUM('1.  LRAMVA Summary'!K$56:K$57)*(MONTH($E35)-1)/12)*$H35</f>
        <v>0</v>
      </c>
      <c r="Q35" s="246">
        <f>(SUM('1.  LRAMVA Summary'!L$53:L$55)+SUM('1.  LRAMVA Summary'!L$56:L$57)*(MONTH($E35)-1)/12)*$H35</f>
        <v>0</v>
      </c>
      <c r="R35" s="246">
        <f>(SUM('1.  LRAMVA Summary'!M$53:M$55)+SUM('1.  LRAMVA Summary'!M$56:M$57)*(MONTH($E35)-1)/12)*$H35</f>
        <v>0</v>
      </c>
      <c r="S35" s="246">
        <f>(SUM('1.  LRAMVA Summary'!N$53:N$55)+SUM('1.  LRAMVA Summary'!N$56:N$57)*(MONTH($E35)-1)/12)*$H35</f>
        <v>0</v>
      </c>
      <c r="T35" s="246">
        <f>(SUM('1.  LRAMVA Summary'!O$53:O$55)+SUM('1.  LRAMVA Summary'!O$56:O$57)*(MONTH($E35)-1)/12)*$H35</f>
        <v>0</v>
      </c>
      <c r="U35" s="246">
        <f>(SUM('1.  LRAMVA Summary'!P$53:P$55)+SUM('1.  LRAMVA Summary'!P$56:P$57)*(MONTH($E35)-1)/12)*$H35</f>
        <v>0</v>
      </c>
      <c r="V35" s="246">
        <f>(SUM('1.  LRAMVA Summary'!Q$53:Q$55)+SUM('1.  LRAMVA Summary'!Q$56:Q$57)*(MONTH($E35)-1)/12)*$H35</f>
        <v>0</v>
      </c>
      <c r="W35" s="247">
        <f t="shared" si="5"/>
        <v>0</v>
      </c>
    </row>
    <row r="36" spans="2:23" s="9" customFormat="1">
      <c r="B36" s="229" t="s">
        <v>74</v>
      </c>
      <c r="C36" s="229">
        <v>1.0999999999999999E-2</v>
      </c>
      <c r="D36" s="222"/>
      <c r="E36" s="230">
        <v>41091</v>
      </c>
      <c r="F36" s="230" t="s">
        <v>179</v>
      </c>
      <c r="G36" s="231" t="s">
        <v>68</v>
      </c>
      <c r="H36" s="248">
        <f>C$21/12</f>
        <v>1.225E-3</v>
      </c>
      <c r="I36" s="246">
        <f>(SUM('1.  LRAMVA Summary'!D$53:D$55)+SUM('1.  LRAMVA Summary'!D$56:D$57)*(MONTH($E36)-1)/12)*$H36</f>
        <v>0</v>
      </c>
      <c r="J36" s="246">
        <f>(SUM('1.  LRAMVA Summary'!E$53:E$55)+SUM('1.  LRAMVA Summary'!E$56:E$57)*(MONTH($E36)-1)/12)*$H36</f>
        <v>0</v>
      </c>
      <c r="K36" s="246">
        <f>(SUM('1.  LRAMVA Summary'!F$53:F$55)+SUM('1.  LRAMVA Summary'!F$56:F$57)*(MONTH($E36)-1)/12)*$H36</f>
        <v>0</v>
      </c>
      <c r="L36" s="246">
        <f>(SUM('1.  LRAMVA Summary'!G$53:G$55)+SUM('1.  LRAMVA Summary'!G$56:G$57)*(MONTH($E36)-1)/12)*$H36</f>
        <v>0</v>
      </c>
      <c r="M36" s="246">
        <f>(SUM('1.  LRAMVA Summary'!H$53:H$55)+SUM('1.  LRAMVA Summary'!H$56:H$57)*(MONTH($E36)-1)/12)*$H36</f>
        <v>0</v>
      </c>
      <c r="N36" s="246">
        <f>(SUM('1.  LRAMVA Summary'!I$53:I$55)+SUM('1.  LRAMVA Summary'!I$56:I$57)*(MONTH($E36)-1)/12)*$H36</f>
        <v>0</v>
      </c>
      <c r="O36" s="246">
        <f>(SUM('1.  LRAMVA Summary'!J$53:J$55)+SUM('1.  LRAMVA Summary'!J$56:J$57)*(MONTH($E36)-1)/12)*$H36</f>
        <v>0</v>
      </c>
      <c r="P36" s="246">
        <f>(SUM('1.  LRAMVA Summary'!K$53:K$55)+SUM('1.  LRAMVA Summary'!K$56:K$57)*(MONTH($E36)-1)/12)*$H36</f>
        <v>0</v>
      </c>
      <c r="Q36" s="246">
        <f>(SUM('1.  LRAMVA Summary'!L$53:L$55)+SUM('1.  LRAMVA Summary'!L$56:L$57)*(MONTH($E36)-1)/12)*$H36</f>
        <v>0</v>
      </c>
      <c r="R36" s="246">
        <f>(SUM('1.  LRAMVA Summary'!M$53:M$55)+SUM('1.  LRAMVA Summary'!M$56:M$57)*(MONTH($E36)-1)/12)*$H36</f>
        <v>0</v>
      </c>
      <c r="S36" s="246">
        <f>(SUM('1.  LRAMVA Summary'!N$53:N$55)+SUM('1.  LRAMVA Summary'!N$56:N$57)*(MONTH($E36)-1)/12)*$H36</f>
        <v>0</v>
      </c>
      <c r="T36" s="246">
        <f>(SUM('1.  LRAMVA Summary'!O$53:O$55)+SUM('1.  LRAMVA Summary'!O$56:O$57)*(MONTH($E36)-1)/12)*$H36</f>
        <v>0</v>
      </c>
      <c r="U36" s="246">
        <f>(SUM('1.  LRAMVA Summary'!P$53:P$55)+SUM('1.  LRAMVA Summary'!P$56:P$57)*(MONTH($E36)-1)/12)*$H36</f>
        <v>0</v>
      </c>
      <c r="V36" s="246">
        <f>(SUM('1.  LRAMVA Summary'!Q$53:Q$55)+SUM('1.  LRAMVA Summary'!Q$56:Q$57)*(MONTH($E36)-1)/12)*$H36</f>
        <v>0</v>
      </c>
      <c r="W36" s="247">
        <f t="shared" si="5"/>
        <v>0</v>
      </c>
    </row>
    <row r="37" spans="2:23" s="9" customFormat="1">
      <c r="B37" s="229" t="s">
        <v>75</v>
      </c>
      <c r="C37" s="229">
        <v>1.0999999999999999E-2</v>
      </c>
      <c r="D37" s="222"/>
      <c r="E37" s="230">
        <v>41122</v>
      </c>
      <c r="F37" s="230" t="s">
        <v>179</v>
      </c>
      <c r="G37" s="231" t="s">
        <v>68</v>
      </c>
      <c r="H37" s="245">
        <f>C$21/12</f>
        <v>1.225E-3</v>
      </c>
      <c r="I37" s="246">
        <f>(SUM('1.  LRAMVA Summary'!D$53:D$55)+SUM('1.  LRAMVA Summary'!D$56:D$57)*(MONTH($E37)-1)/12)*$H37</f>
        <v>0</v>
      </c>
      <c r="J37" s="246">
        <f>(SUM('1.  LRAMVA Summary'!E$53:E$55)+SUM('1.  LRAMVA Summary'!E$56:E$57)*(MONTH($E37)-1)/12)*$H37</f>
        <v>0</v>
      </c>
      <c r="K37" s="246">
        <f>(SUM('1.  LRAMVA Summary'!F$53:F$55)+SUM('1.  LRAMVA Summary'!F$56:F$57)*(MONTH($E37)-1)/12)*$H37</f>
        <v>0</v>
      </c>
      <c r="L37" s="246">
        <f>(SUM('1.  LRAMVA Summary'!G$53:G$55)+SUM('1.  LRAMVA Summary'!G$56:G$57)*(MONTH($E37)-1)/12)*$H37</f>
        <v>0</v>
      </c>
      <c r="M37" s="246">
        <f>(SUM('1.  LRAMVA Summary'!H$53:H$55)+SUM('1.  LRAMVA Summary'!H$56:H$57)*(MONTH($E37)-1)/12)*$H37</f>
        <v>0</v>
      </c>
      <c r="N37" s="246">
        <f>(SUM('1.  LRAMVA Summary'!I$53:I$55)+SUM('1.  LRAMVA Summary'!I$56:I$57)*(MONTH($E37)-1)/12)*$H37</f>
        <v>0</v>
      </c>
      <c r="O37" s="246">
        <f>(SUM('1.  LRAMVA Summary'!J$53:J$55)+SUM('1.  LRAMVA Summary'!J$56:J$57)*(MONTH($E37)-1)/12)*$H37</f>
        <v>0</v>
      </c>
      <c r="P37" s="246">
        <f>(SUM('1.  LRAMVA Summary'!K$53:K$55)+SUM('1.  LRAMVA Summary'!K$56:K$57)*(MONTH($E37)-1)/12)*$H37</f>
        <v>0</v>
      </c>
      <c r="Q37" s="246">
        <f>(SUM('1.  LRAMVA Summary'!L$53:L$55)+SUM('1.  LRAMVA Summary'!L$56:L$57)*(MONTH($E37)-1)/12)*$H37</f>
        <v>0</v>
      </c>
      <c r="R37" s="246">
        <f>(SUM('1.  LRAMVA Summary'!M$53:M$55)+SUM('1.  LRAMVA Summary'!M$56:M$57)*(MONTH($E37)-1)/12)*$H37</f>
        <v>0</v>
      </c>
      <c r="S37" s="246">
        <f>(SUM('1.  LRAMVA Summary'!N$53:N$55)+SUM('1.  LRAMVA Summary'!N$56:N$57)*(MONTH($E37)-1)/12)*$H37</f>
        <v>0</v>
      </c>
      <c r="T37" s="246">
        <f>(SUM('1.  LRAMVA Summary'!O$53:O$55)+SUM('1.  LRAMVA Summary'!O$56:O$57)*(MONTH($E37)-1)/12)*$H37</f>
        <v>0</v>
      </c>
      <c r="U37" s="246">
        <f>(SUM('1.  LRAMVA Summary'!P$53:P$55)+SUM('1.  LRAMVA Summary'!P$56:P$57)*(MONTH($E37)-1)/12)*$H37</f>
        <v>0</v>
      </c>
      <c r="V37" s="246">
        <f>(SUM('1.  LRAMVA Summary'!Q$53:Q$55)+SUM('1.  LRAMVA Summary'!Q$56:Q$57)*(MONTH($E37)-1)/12)*$H37</f>
        <v>0</v>
      </c>
      <c r="W37" s="247">
        <f t="shared" si="5"/>
        <v>0</v>
      </c>
    </row>
    <row r="38" spans="2:23" s="9" customFormat="1">
      <c r="B38" s="229" t="s">
        <v>76</v>
      </c>
      <c r="C38" s="229">
        <v>1.0999999999999999E-2</v>
      </c>
      <c r="D38" s="222"/>
      <c r="E38" s="230">
        <v>41153</v>
      </c>
      <c r="F38" s="230" t="s">
        <v>179</v>
      </c>
      <c r="G38" s="231" t="s">
        <v>68</v>
      </c>
      <c r="H38" s="245">
        <f>C$21/12</f>
        <v>1.225E-3</v>
      </c>
      <c r="I38" s="246">
        <f>(SUM('1.  LRAMVA Summary'!D$53:D$55)+SUM('1.  LRAMVA Summary'!D$56:D$57)*(MONTH($E38)-1)/12)*$H38</f>
        <v>0</v>
      </c>
      <c r="J38" s="246">
        <f>(SUM('1.  LRAMVA Summary'!E$53:E$55)+SUM('1.  LRAMVA Summary'!E$56:E$57)*(MONTH($E38)-1)/12)*$H38</f>
        <v>0</v>
      </c>
      <c r="K38" s="246">
        <f>(SUM('1.  LRAMVA Summary'!F$53:F$55)+SUM('1.  LRAMVA Summary'!F$56:F$57)*(MONTH($E38)-1)/12)*$H38</f>
        <v>0</v>
      </c>
      <c r="L38" s="246">
        <f>(SUM('1.  LRAMVA Summary'!G$53:G$55)+SUM('1.  LRAMVA Summary'!G$56:G$57)*(MONTH($E38)-1)/12)*$H38</f>
        <v>0</v>
      </c>
      <c r="M38" s="246">
        <f>(SUM('1.  LRAMVA Summary'!H$53:H$55)+SUM('1.  LRAMVA Summary'!H$56:H$57)*(MONTH($E38)-1)/12)*$H38</f>
        <v>0</v>
      </c>
      <c r="N38" s="246">
        <f>(SUM('1.  LRAMVA Summary'!I$53:I$55)+SUM('1.  LRAMVA Summary'!I$56:I$57)*(MONTH($E38)-1)/12)*$H38</f>
        <v>0</v>
      </c>
      <c r="O38" s="246">
        <f>(SUM('1.  LRAMVA Summary'!J$53:J$55)+SUM('1.  LRAMVA Summary'!J$56:J$57)*(MONTH($E38)-1)/12)*$H38</f>
        <v>0</v>
      </c>
      <c r="P38" s="246">
        <f>(SUM('1.  LRAMVA Summary'!K$53:K$55)+SUM('1.  LRAMVA Summary'!K$56:K$57)*(MONTH($E38)-1)/12)*$H38</f>
        <v>0</v>
      </c>
      <c r="Q38" s="246">
        <f>(SUM('1.  LRAMVA Summary'!L$53:L$55)+SUM('1.  LRAMVA Summary'!L$56:L$57)*(MONTH($E38)-1)/12)*$H38</f>
        <v>0</v>
      </c>
      <c r="R38" s="246">
        <f>(SUM('1.  LRAMVA Summary'!M$53:M$55)+SUM('1.  LRAMVA Summary'!M$56:M$57)*(MONTH($E38)-1)/12)*$H38</f>
        <v>0</v>
      </c>
      <c r="S38" s="246">
        <f>(SUM('1.  LRAMVA Summary'!N$53:N$55)+SUM('1.  LRAMVA Summary'!N$56:N$57)*(MONTH($E38)-1)/12)*$H38</f>
        <v>0</v>
      </c>
      <c r="T38" s="246">
        <f>(SUM('1.  LRAMVA Summary'!O$53:O$55)+SUM('1.  LRAMVA Summary'!O$56:O$57)*(MONTH($E38)-1)/12)*$H38</f>
        <v>0</v>
      </c>
      <c r="U38" s="246">
        <f>(SUM('1.  LRAMVA Summary'!P$53:P$55)+SUM('1.  LRAMVA Summary'!P$56:P$57)*(MONTH($E38)-1)/12)*$H38</f>
        <v>0</v>
      </c>
      <c r="V38" s="246">
        <f>(SUM('1.  LRAMVA Summary'!Q$53:Q$55)+SUM('1.  LRAMVA Summary'!Q$56:Q$57)*(MONTH($E38)-1)/12)*$H38</f>
        <v>0</v>
      </c>
      <c r="W38" s="247">
        <f t="shared" si="5"/>
        <v>0</v>
      </c>
    </row>
    <row r="39" spans="2:23" s="9" customFormat="1">
      <c r="B39" s="229" t="s">
        <v>77</v>
      </c>
      <c r="C39" s="229">
        <v>1.0999999999999999E-2</v>
      </c>
      <c r="D39" s="222"/>
      <c r="E39" s="230">
        <v>41183</v>
      </c>
      <c r="F39" s="230" t="s">
        <v>179</v>
      </c>
      <c r="G39" s="231" t="s">
        <v>69</v>
      </c>
      <c r="H39" s="248">
        <f>C$22/12</f>
        <v>1.225E-3</v>
      </c>
      <c r="I39" s="246">
        <f>(SUM('1.  LRAMVA Summary'!D$53:D$55)+SUM('1.  LRAMVA Summary'!D$56:D$57)*(MONTH($E39)-1)/12)*$H39</f>
        <v>0</v>
      </c>
      <c r="J39" s="246">
        <f>(SUM('1.  LRAMVA Summary'!E$53:E$55)+SUM('1.  LRAMVA Summary'!E$56:E$57)*(MONTH($E39)-1)/12)*$H39</f>
        <v>0</v>
      </c>
      <c r="K39" s="246">
        <f>(SUM('1.  LRAMVA Summary'!F$53:F$55)+SUM('1.  LRAMVA Summary'!F$56:F$57)*(MONTH($E39)-1)/12)*$H39</f>
        <v>0</v>
      </c>
      <c r="L39" s="246">
        <f>(SUM('1.  LRAMVA Summary'!G$53:G$55)+SUM('1.  LRAMVA Summary'!G$56:G$57)*(MONTH($E39)-1)/12)*$H39</f>
        <v>0</v>
      </c>
      <c r="M39" s="246">
        <f>(SUM('1.  LRAMVA Summary'!H$53:H$55)+SUM('1.  LRAMVA Summary'!H$56:H$57)*(MONTH($E39)-1)/12)*$H39</f>
        <v>0</v>
      </c>
      <c r="N39" s="246">
        <f>(SUM('1.  LRAMVA Summary'!I$53:I$55)+SUM('1.  LRAMVA Summary'!I$56:I$57)*(MONTH($E39)-1)/12)*$H39</f>
        <v>0</v>
      </c>
      <c r="O39" s="246">
        <f>(SUM('1.  LRAMVA Summary'!J$53:J$55)+SUM('1.  LRAMVA Summary'!J$56:J$57)*(MONTH($E39)-1)/12)*$H39</f>
        <v>0</v>
      </c>
      <c r="P39" s="246">
        <f>(SUM('1.  LRAMVA Summary'!K$53:K$55)+SUM('1.  LRAMVA Summary'!K$56:K$57)*(MONTH($E39)-1)/12)*$H39</f>
        <v>0</v>
      </c>
      <c r="Q39" s="246">
        <f>(SUM('1.  LRAMVA Summary'!L$53:L$55)+SUM('1.  LRAMVA Summary'!L$56:L$57)*(MONTH($E39)-1)/12)*$H39</f>
        <v>0</v>
      </c>
      <c r="R39" s="246">
        <f>(SUM('1.  LRAMVA Summary'!M$53:M$55)+SUM('1.  LRAMVA Summary'!M$56:M$57)*(MONTH($E39)-1)/12)*$H39</f>
        <v>0</v>
      </c>
      <c r="S39" s="246">
        <f>(SUM('1.  LRAMVA Summary'!N$53:N$55)+SUM('1.  LRAMVA Summary'!N$56:N$57)*(MONTH($E39)-1)/12)*$H39</f>
        <v>0</v>
      </c>
      <c r="T39" s="246">
        <f>(SUM('1.  LRAMVA Summary'!O$53:O$55)+SUM('1.  LRAMVA Summary'!O$56:O$57)*(MONTH($E39)-1)/12)*$H39</f>
        <v>0</v>
      </c>
      <c r="U39" s="246">
        <f>(SUM('1.  LRAMVA Summary'!P$53:P$55)+SUM('1.  LRAMVA Summary'!P$56:P$57)*(MONTH($E39)-1)/12)*$H39</f>
        <v>0</v>
      </c>
      <c r="V39" s="246">
        <f>(SUM('1.  LRAMVA Summary'!Q$53:Q$55)+SUM('1.  LRAMVA Summary'!Q$56:Q$57)*(MONTH($E39)-1)/12)*$H39</f>
        <v>0</v>
      </c>
      <c r="W39" s="247">
        <f t="shared" si="5"/>
        <v>0</v>
      </c>
    </row>
    <row r="40" spans="2:23" s="9" customFormat="1">
      <c r="B40" s="229" t="s">
        <v>78</v>
      </c>
      <c r="C40" s="229">
        <v>1.0999999999999999E-2</v>
      </c>
      <c r="D40" s="222"/>
      <c r="E40" s="230">
        <v>41214</v>
      </c>
      <c r="F40" s="230" t="s">
        <v>179</v>
      </c>
      <c r="G40" s="231" t="s">
        <v>69</v>
      </c>
      <c r="H40" s="245">
        <f>C$22/12</f>
        <v>1.225E-3</v>
      </c>
      <c r="I40" s="246">
        <f>(SUM('1.  LRAMVA Summary'!D$53:D$55)+SUM('1.  LRAMVA Summary'!D$56:D$57)*(MONTH($E40)-1)/12)*$H40</f>
        <v>0</v>
      </c>
      <c r="J40" s="246">
        <f>(SUM('1.  LRAMVA Summary'!E$53:E$55)+SUM('1.  LRAMVA Summary'!E$56:E$57)*(MONTH($E40)-1)/12)*$H40</f>
        <v>0</v>
      </c>
      <c r="K40" s="246">
        <f>(SUM('1.  LRAMVA Summary'!F$53:F$55)+SUM('1.  LRAMVA Summary'!F$56:F$57)*(MONTH($E40)-1)/12)*$H40</f>
        <v>0</v>
      </c>
      <c r="L40" s="246">
        <f>(SUM('1.  LRAMVA Summary'!G$53:G$55)+SUM('1.  LRAMVA Summary'!G$56:G$57)*(MONTH($E40)-1)/12)*$H40</f>
        <v>0</v>
      </c>
      <c r="M40" s="246">
        <f>(SUM('1.  LRAMVA Summary'!H$53:H$55)+SUM('1.  LRAMVA Summary'!H$56:H$57)*(MONTH($E40)-1)/12)*$H40</f>
        <v>0</v>
      </c>
      <c r="N40" s="246">
        <f>(SUM('1.  LRAMVA Summary'!I$53:I$55)+SUM('1.  LRAMVA Summary'!I$56:I$57)*(MONTH($E40)-1)/12)*$H40</f>
        <v>0</v>
      </c>
      <c r="O40" s="246">
        <f>(SUM('1.  LRAMVA Summary'!J$53:J$55)+SUM('1.  LRAMVA Summary'!J$56:J$57)*(MONTH($E40)-1)/12)*$H40</f>
        <v>0</v>
      </c>
      <c r="P40" s="246">
        <f>(SUM('1.  LRAMVA Summary'!K$53:K$55)+SUM('1.  LRAMVA Summary'!K$56:K$57)*(MONTH($E40)-1)/12)*$H40</f>
        <v>0</v>
      </c>
      <c r="Q40" s="246">
        <f>(SUM('1.  LRAMVA Summary'!L$53:L$55)+SUM('1.  LRAMVA Summary'!L$56:L$57)*(MONTH($E40)-1)/12)*$H40</f>
        <v>0</v>
      </c>
      <c r="R40" s="246">
        <f>(SUM('1.  LRAMVA Summary'!M$53:M$55)+SUM('1.  LRAMVA Summary'!M$56:M$57)*(MONTH($E40)-1)/12)*$H40</f>
        <v>0</v>
      </c>
      <c r="S40" s="246">
        <f>(SUM('1.  LRAMVA Summary'!N$53:N$55)+SUM('1.  LRAMVA Summary'!N$56:N$57)*(MONTH($E40)-1)/12)*$H40</f>
        <v>0</v>
      </c>
      <c r="T40" s="246">
        <f>(SUM('1.  LRAMVA Summary'!O$53:O$55)+SUM('1.  LRAMVA Summary'!O$56:O$57)*(MONTH($E40)-1)/12)*$H40</f>
        <v>0</v>
      </c>
      <c r="U40" s="246">
        <f>(SUM('1.  LRAMVA Summary'!P$53:P$55)+SUM('1.  LRAMVA Summary'!P$56:P$57)*(MONTH($E40)-1)/12)*$H40</f>
        <v>0</v>
      </c>
      <c r="V40" s="246">
        <f>(SUM('1.  LRAMVA Summary'!Q$53:Q$55)+SUM('1.  LRAMVA Summary'!Q$56:Q$57)*(MONTH($E40)-1)/12)*$H40</f>
        <v>0</v>
      </c>
      <c r="W40" s="247">
        <f t="shared" si="5"/>
        <v>0</v>
      </c>
    </row>
    <row r="41" spans="2:23" s="9" customFormat="1">
      <c r="B41" s="229" t="s">
        <v>79</v>
      </c>
      <c r="C41" s="249">
        <v>1.0999999999999999E-2</v>
      </c>
      <c r="D41" s="222"/>
      <c r="E41" s="230">
        <v>41244</v>
      </c>
      <c r="F41" s="230" t="s">
        <v>179</v>
      </c>
      <c r="G41" s="231" t="s">
        <v>69</v>
      </c>
      <c r="H41" s="245">
        <f>C$22/12</f>
        <v>1.225E-3</v>
      </c>
      <c r="I41" s="246">
        <f>(SUM('1.  LRAMVA Summary'!D$53:D$55)+SUM('1.  LRAMVA Summary'!D$56:D$57)*(MONTH($E41)-1)/12)*$H41</f>
        <v>0</v>
      </c>
      <c r="J41" s="246">
        <f>(SUM('1.  LRAMVA Summary'!E$53:E$55)+SUM('1.  LRAMVA Summary'!E$56:E$57)*(MONTH($E41)-1)/12)*$H41</f>
        <v>0</v>
      </c>
      <c r="K41" s="246">
        <f>(SUM('1.  LRAMVA Summary'!F$53:F$55)+SUM('1.  LRAMVA Summary'!F$56:F$57)*(MONTH($E41)-1)/12)*$H41</f>
        <v>0</v>
      </c>
      <c r="L41" s="246">
        <f>(SUM('1.  LRAMVA Summary'!G$53:G$55)+SUM('1.  LRAMVA Summary'!G$56:G$57)*(MONTH($E41)-1)/12)*$H41</f>
        <v>0</v>
      </c>
      <c r="M41" s="246">
        <f>(SUM('1.  LRAMVA Summary'!H$53:H$55)+SUM('1.  LRAMVA Summary'!H$56:H$57)*(MONTH($E41)-1)/12)*$H41</f>
        <v>0</v>
      </c>
      <c r="N41" s="246">
        <f>(SUM('1.  LRAMVA Summary'!I$53:I$55)+SUM('1.  LRAMVA Summary'!I$56:I$57)*(MONTH($E41)-1)/12)*$H41</f>
        <v>0</v>
      </c>
      <c r="O41" s="246">
        <f>(SUM('1.  LRAMVA Summary'!J$53:J$55)+SUM('1.  LRAMVA Summary'!J$56:J$57)*(MONTH($E41)-1)/12)*$H41</f>
        <v>0</v>
      </c>
      <c r="P41" s="246">
        <f>(SUM('1.  LRAMVA Summary'!K$53:K$55)+SUM('1.  LRAMVA Summary'!K$56:K$57)*(MONTH($E41)-1)/12)*$H41</f>
        <v>0</v>
      </c>
      <c r="Q41" s="246">
        <f>(SUM('1.  LRAMVA Summary'!L$53:L$55)+SUM('1.  LRAMVA Summary'!L$56:L$57)*(MONTH($E41)-1)/12)*$H41</f>
        <v>0</v>
      </c>
      <c r="R41" s="246">
        <f>(SUM('1.  LRAMVA Summary'!M$53:M$55)+SUM('1.  LRAMVA Summary'!M$56:M$57)*(MONTH($E41)-1)/12)*$H41</f>
        <v>0</v>
      </c>
      <c r="S41" s="246">
        <f>(SUM('1.  LRAMVA Summary'!N$53:N$55)+SUM('1.  LRAMVA Summary'!N$56:N$57)*(MONTH($E41)-1)/12)*$H41</f>
        <v>0</v>
      </c>
      <c r="T41" s="246">
        <f>(SUM('1.  LRAMVA Summary'!O$53:O$55)+SUM('1.  LRAMVA Summary'!O$56:O$57)*(MONTH($E41)-1)/12)*$H41</f>
        <v>0</v>
      </c>
      <c r="U41" s="246">
        <f>(SUM('1.  LRAMVA Summary'!P$53:P$55)+SUM('1.  LRAMVA Summary'!P$56:P$57)*(MONTH($E41)-1)/12)*$H41</f>
        <v>0</v>
      </c>
      <c r="V41" s="246">
        <f>(SUM('1.  LRAMVA Summary'!Q$53:Q$55)+SUM('1.  LRAMVA Summary'!Q$56:Q$57)*(MONTH($E41)-1)/12)*$H41</f>
        <v>0</v>
      </c>
      <c r="W41" s="247">
        <f>SUM(I41:V41)</f>
        <v>0</v>
      </c>
    </row>
    <row r="42" spans="2:23" s="9" customFormat="1" ht="15.75" thickBot="1">
      <c r="B42" s="229" t="s">
        <v>80</v>
      </c>
      <c r="C42" s="249">
        <v>1.4999999999999999E-2</v>
      </c>
      <c r="D42" s="222"/>
      <c r="E42" s="232" t="s">
        <v>467</v>
      </c>
      <c r="F42" s="232"/>
      <c r="G42" s="233"/>
      <c r="H42" s="250"/>
      <c r="I42" s="235">
        <f>SUM(I29:I41)</f>
        <v>0</v>
      </c>
      <c r="J42" s="235">
        <f t="shared" ref="J42:O42" si="6">SUM(J29:J41)</f>
        <v>0</v>
      </c>
      <c r="K42" s="235">
        <f t="shared" si="6"/>
        <v>0</v>
      </c>
      <c r="L42" s="235">
        <f t="shared" si="6"/>
        <v>0</v>
      </c>
      <c r="M42" s="235">
        <f t="shared" si="6"/>
        <v>0</v>
      </c>
      <c r="N42" s="235">
        <f t="shared" si="6"/>
        <v>0</v>
      </c>
      <c r="O42" s="235">
        <f t="shared" si="6"/>
        <v>0</v>
      </c>
      <c r="P42" s="235">
        <f t="shared" ref="P42:V42" si="7">SUM(P29:P41)</f>
        <v>0</v>
      </c>
      <c r="Q42" s="235">
        <f t="shared" si="7"/>
        <v>0</v>
      </c>
      <c r="R42" s="235">
        <f t="shared" si="7"/>
        <v>0</v>
      </c>
      <c r="S42" s="235">
        <f t="shared" si="7"/>
        <v>0</v>
      </c>
      <c r="T42" s="235">
        <f t="shared" si="7"/>
        <v>0</v>
      </c>
      <c r="U42" s="235">
        <f t="shared" si="7"/>
        <v>0</v>
      </c>
      <c r="V42" s="235">
        <f t="shared" si="7"/>
        <v>0</v>
      </c>
      <c r="W42" s="235">
        <f>SUM(W29:W41)</f>
        <v>0</v>
      </c>
    </row>
    <row r="43" spans="2:23" s="9" customFormat="1" ht="15.75" thickTop="1">
      <c r="B43" s="229" t="s">
        <v>81</v>
      </c>
      <c r="C43" s="249">
        <v>1.4999999999999999E-2</v>
      </c>
      <c r="D43" s="222"/>
      <c r="E43" s="236" t="s">
        <v>67</v>
      </c>
      <c r="F43" s="236"/>
      <c r="G43" s="237"/>
      <c r="H43" s="238"/>
      <c r="I43" s="239"/>
      <c r="J43" s="239"/>
      <c r="K43" s="239"/>
      <c r="L43" s="239"/>
      <c r="M43" s="239"/>
      <c r="N43" s="239"/>
      <c r="O43" s="239"/>
      <c r="P43" s="239"/>
      <c r="Q43" s="239"/>
      <c r="R43" s="239"/>
      <c r="S43" s="239"/>
      <c r="T43" s="239"/>
      <c r="U43" s="239"/>
      <c r="V43" s="239"/>
      <c r="W43" s="240"/>
    </row>
    <row r="44" spans="2:23" s="9" customFormat="1">
      <c r="B44" s="229" t="s">
        <v>82</v>
      </c>
      <c r="C44" s="249">
        <v>1.89E-2</v>
      </c>
      <c r="D44" s="222"/>
      <c r="E44" s="241" t="s">
        <v>430</v>
      </c>
      <c r="F44" s="241"/>
      <c r="G44" s="242"/>
      <c r="H44" s="243"/>
      <c r="I44" s="244">
        <f t="shared" ref="I44:O44" si="8">I42+I43</f>
        <v>0</v>
      </c>
      <c r="J44" s="244">
        <f t="shared" si="8"/>
        <v>0</v>
      </c>
      <c r="K44" s="244">
        <f t="shared" si="8"/>
        <v>0</v>
      </c>
      <c r="L44" s="244">
        <f t="shared" si="8"/>
        <v>0</v>
      </c>
      <c r="M44" s="244">
        <f t="shared" si="8"/>
        <v>0</v>
      </c>
      <c r="N44" s="244">
        <f t="shared" si="8"/>
        <v>0</v>
      </c>
      <c r="O44" s="244">
        <f t="shared" si="8"/>
        <v>0</v>
      </c>
      <c r="P44" s="244">
        <f t="shared" ref="P44:V44" si="9">P42+P43</f>
        <v>0</v>
      </c>
      <c r="Q44" s="244">
        <f t="shared" si="9"/>
        <v>0</v>
      </c>
      <c r="R44" s="244">
        <f t="shared" si="9"/>
        <v>0</v>
      </c>
      <c r="S44" s="244">
        <f t="shared" si="9"/>
        <v>0</v>
      </c>
      <c r="T44" s="244">
        <f t="shared" si="9"/>
        <v>0</v>
      </c>
      <c r="U44" s="244">
        <f t="shared" si="9"/>
        <v>0</v>
      </c>
      <c r="V44" s="244">
        <f t="shared" si="9"/>
        <v>0</v>
      </c>
      <c r="W44" s="244">
        <f>W42+W43</f>
        <v>0</v>
      </c>
    </row>
    <row r="45" spans="2:23" s="9" customFormat="1">
      <c r="B45" s="229" t="s">
        <v>83</v>
      </c>
      <c r="C45" s="249">
        <v>1.89E-2</v>
      </c>
      <c r="D45" s="222"/>
      <c r="E45" s="230">
        <v>41275</v>
      </c>
      <c r="F45" s="230" t="s">
        <v>180</v>
      </c>
      <c r="G45" s="231" t="s">
        <v>65</v>
      </c>
      <c r="H45" s="248">
        <f>C$23/12</f>
        <v>1.225E-3</v>
      </c>
      <c r="I45" s="246">
        <f>(SUM('1.  LRAMVA Summary'!D$53:D$58)+SUM('1.  LRAMVA Summary'!D$59:D$60)*(MONTH($E45)-1)/12)*$H45</f>
        <v>0</v>
      </c>
      <c r="J45" s="246">
        <f>(SUM('1.  LRAMVA Summary'!E$53:E$58)+SUM('1.  LRAMVA Summary'!E$59:E$60)*(MONTH($E45)-1)/12)*$H45</f>
        <v>0</v>
      </c>
      <c r="K45" s="246">
        <f>(SUM('1.  LRAMVA Summary'!F$53:F$58)+SUM('1.  LRAMVA Summary'!F$59:F$60)*(MONTH($E45)-1)/12)*$H45</f>
        <v>0</v>
      </c>
      <c r="L45" s="246">
        <f>(SUM('1.  LRAMVA Summary'!G$53:G$58)+SUM('1.  LRAMVA Summary'!G$59:G$60)*(MONTH($E45)-1)/12)*$H45</f>
        <v>0</v>
      </c>
      <c r="M45" s="246">
        <f>(SUM('1.  LRAMVA Summary'!H$53:H$58)+SUM('1.  LRAMVA Summary'!H$59:H$60)*(MONTH($E45)-1)/12)*$H45</f>
        <v>0</v>
      </c>
      <c r="N45" s="246">
        <f>(SUM('1.  LRAMVA Summary'!I$53:I$58)+SUM('1.  LRAMVA Summary'!I$59:I$60)*(MONTH($E45)-1)/12)*$H45</f>
        <v>0</v>
      </c>
      <c r="O45" s="246">
        <f>(SUM('1.  LRAMVA Summary'!J$53:J$58)+SUM('1.  LRAMVA Summary'!J$59:J$60)*(MONTH($E45)-1)/12)*$H45</f>
        <v>0</v>
      </c>
      <c r="P45" s="246">
        <f>(SUM('1.  LRAMVA Summary'!K$53:K$58)+SUM('1.  LRAMVA Summary'!K$59:K$60)*(MONTH($E45)-1)/12)*$H45</f>
        <v>0</v>
      </c>
      <c r="Q45" s="246">
        <f>(SUM('1.  LRAMVA Summary'!L$53:L$58)+SUM('1.  LRAMVA Summary'!L$59:L$60)*(MONTH($E45)-1)/12)*$H45</f>
        <v>0</v>
      </c>
      <c r="R45" s="246">
        <f>(SUM('1.  LRAMVA Summary'!M$53:M$58)+SUM('1.  LRAMVA Summary'!M$59:M$60)*(MONTH($E45)-1)/12)*$H45</f>
        <v>0</v>
      </c>
      <c r="S45" s="246">
        <f>(SUM('1.  LRAMVA Summary'!N$53:N$58)+SUM('1.  LRAMVA Summary'!N$59:N$60)*(MONTH($E45)-1)/12)*$H45</f>
        <v>0</v>
      </c>
      <c r="T45" s="246">
        <f>(SUM('1.  LRAMVA Summary'!O$53:O$58)+SUM('1.  LRAMVA Summary'!O$59:O$60)*(MONTH($E45)-1)/12)*$H45</f>
        <v>0</v>
      </c>
      <c r="U45" s="246">
        <f>(SUM('1.  LRAMVA Summary'!P$53:P$58)+SUM('1.  LRAMVA Summary'!P$59:P$60)*(MONTH($E45)-1)/12)*$H45</f>
        <v>0</v>
      </c>
      <c r="V45" s="246">
        <f>(SUM('1.  LRAMVA Summary'!Q$53:Q$58)+SUM('1.  LRAMVA Summary'!Q$59:Q$60)*(MONTH($E45)-1)/12)*$H45</f>
        <v>0</v>
      </c>
      <c r="W45" s="247">
        <f>SUM(I45:V45)</f>
        <v>0</v>
      </c>
    </row>
    <row r="46" spans="2:23" s="9" customFormat="1">
      <c r="B46" s="229" t="s">
        <v>84</v>
      </c>
      <c r="C46" s="249">
        <v>2.1700000000000001E-2</v>
      </c>
      <c r="D46" s="222"/>
      <c r="E46" s="230">
        <v>41306</v>
      </c>
      <c r="F46" s="230" t="s">
        <v>180</v>
      </c>
      <c r="G46" s="231" t="s">
        <v>65</v>
      </c>
      <c r="H46" s="245">
        <f>C$23/12</f>
        <v>1.225E-3</v>
      </c>
      <c r="I46" s="246">
        <f>(SUM('1.  LRAMVA Summary'!D$53:D$58)+SUM('1.  LRAMVA Summary'!D$59:D$60)*(MONTH($E46)-1)/12)*$H46</f>
        <v>0</v>
      </c>
      <c r="J46" s="246">
        <f>(SUM('1.  LRAMVA Summary'!E$53:E$58)+SUM('1.  LRAMVA Summary'!E$59:E$60)*(MONTH($E46)-1)/12)*$H46</f>
        <v>0</v>
      </c>
      <c r="K46" s="246">
        <f>(SUM('1.  LRAMVA Summary'!F$53:F$58)+SUM('1.  LRAMVA Summary'!F$59:F$60)*(MONTH($E46)-1)/12)*$H46</f>
        <v>0</v>
      </c>
      <c r="L46" s="246">
        <f>(SUM('1.  LRAMVA Summary'!G$53:G$58)+SUM('1.  LRAMVA Summary'!G$59:G$60)*(MONTH($E46)-1)/12)*$H46</f>
        <v>0</v>
      </c>
      <c r="M46" s="246">
        <f>(SUM('1.  LRAMVA Summary'!H$53:H$58)+SUM('1.  LRAMVA Summary'!H$59:H$60)*(MONTH($E46)-1)/12)*$H46</f>
        <v>0</v>
      </c>
      <c r="N46" s="246">
        <f>(SUM('1.  LRAMVA Summary'!I$53:I$58)+SUM('1.  LRAMVA Summary'!I$59:I$60)*(MONTH($E46)-1)/12)*$H46</f>
        <v>0</v>
      </c>
      <c r="O46" s="246">
        <f>(SUM('1.  LRAMVA Summary'!J$53:J$58)+SUM('1.  LRAMVA Summary'!J$59:J$60)*(MONTH($E46)-1)/12)*$H46</f>
        <v>0</v>
      </c>
      <c r="P46" s="246">
        <f>(SUM('1.  LRAMVA Summary'!K$53:K$58)+SUM('1.  LRAMVA Summary'!K$59:K$60)*(MONTH($E46)-1)/12)*$H46</f>
        <v>0</v>
      </c>
      <c r="Q46" s="246">
        <f>(SUM('1.  LRAMVA Summary'!L$53:L$58)+SUM('1.  LRAMVA Summary'!L$59:L$60)*(MONTH($E46)-1)/12)*$H46</f>
        <v>0</v>
      </c>
      <c r="R46" s="246">
        <f>(SUM('1.  LRAMVA Summary'!M$53:M$58)+SUM('1.  LRAMVA Summary'!M$59:M$60)*(MONTH($E46)-1)/12)*$H46</f>
        <v>0</v>
      </c>
      <c r="S46" s="246">
        <f>(SUM('1.  LRAMVA Summary'!N$53:N$58)+SUM('1.  LRAMVA Summary'!N$59:N$60)*(MONTH($E46)-1)/12)*$H46</f>
        <v>0</v>
      </c>
      <c r="T46" s="246">
        <f>(SUM('1.  LRAMVA Summary'!O$53:O$58)+SUM('1.  LRAMVA Summary'!O$59:O$60)*(MONTH($E46)-1)/12)*$H46</f>
        <v>0</v>
      </c>
      <c r="U46" s="246">
        <f>(SUM('1.  LRAMVA Summary'!P$53:P$58)+SUM('1.  LRAMVA Summary'!P$59:P$60)*(MONTH($E46)-1)/12)*$H46</f>
        <v>0</v>
      </c>
      <c r="V46" s="246">
        <f>(SUM('1.  LRAMVA Summary'!Q$53:Q$58)+SUM('1.  LRAMVA Summary'!Q$59:Q$60)*(MONTH($E46)-1)/12)*$H46</f>
        <v>0</v>
      </c>
      <c r="W46" s="247">
        <f t="shared" ref="W46:W56" si="10">SUM(I46:V46)</f>
        <v>0</v>
      </c>
    </row>
    <row r="47" spans="2:23" s="9" customFormat="1">
      <c r="B47" s="229" t="s">
        <v>85</v>
      </c>
      <c r="C47" s="249">
        <v>2.4500000000000001E-2</v>
      </c>
      <c r="D47" s="222"/>
      <c r="E47" s="230">
        <v>41334</v>
      </c>
      <c r="F47" s="230" t="s">
        <v>180</v>
      </c>
      <c r="G47" s="231" t="s">
        <v>65</v>
      </c>
      <c r="H47" s="245">
        <f>C$23/12</f>
        <v>1.225E-3</v>
      </c>
      <c r="I47" s="246">
        <f>(SUM('1.  LRAMVA Summary'!D$53:D$58)+SUM('1.  LRAMVA Summary'!D$59:D$60)*(MONTH($E47)-1)/12)*$H47</f>
        <v>0</v>
      </c>
      <c r="J47" s="246">
        <f>(SUM('1.  LRAMVA Summary'!E$53:E$58)+SUM('1.  LRAMVA Summary'!E$59:E$60)*(MONTH($E47)-1)/12)*$H47</f>
        <v>0</v>
      </c>
      <c r="K47" s="246">
        <f>(SUM('1.  LRAMVA Summary'!F$53:F$58)+SUM('1.  LRAMVA Summary'!F$59:F$60)*(MONTH($E47)-1)/12)*$H47</f>
        <v>0</v>
      </c>
      <c r="L47" s="246">
        <f>(SUM('1.  LRAMVA Summary'!G$53:G$58)+SUM('1.  LRAMVA Summary'!G$59:G$60)*(MONTH($E47)-1)/12)*$H47</f>
        <v>0</v>
      </c>
      <c r="M47" s="246">
        <f>(SUM('1.  LRAMVA Summary'!H$53:H$58)+SUM('1.  LRAMVA Summary'!H$59:H$60)*(MONTH($E47)-1)/12)*$H47</f>
        <v>0</v>
      </c>
      <c r="N47" s="246">
        <f>(SUM('1.  LRAMVA Summary'!I$53:I$58)+SUM('1.  LRAMVA Summary'!I$59:I$60)*(MONTH($E47)-1)/12)*$H47</f>
        <v>0</v>
      </c>
      <c r="O47" s="246">
        <f>(SUM('1.  LRAMVA Summary'!J$53:J$58)+SUM('1.  LRAMVA Summary'!J$59:J$60)*(MONTH($E47)-1)/12)*$H47</f>
        <v>0</v>
      </c>
      <c r="P47" s="246">
        <f>(SUM('1.  LRAMVA Summary'!K$53:K$58)+SUM('1.  LRAMVA Summary'!K$59:K$60)*(MONTH($E47)-1)/12)*$H47</f>
        <v>0</v>
      </c>
      <c r="Q47" s="246">
        <f>(SUM('1.  LRAMVA Summary'!L$53:L$58)+SUM('1.  LRAMVA Summary'!L$59:L$60)*(MONTH($E47)-1)/12)*$H47</f>
        <v>0</v>
      </c>
      <c r="R47" s="246">
        <f>(SUM('1.  LRAMVA Summary'!M$53:M$58)+SUM('1.  LRAMVA Summary'!M$59:M$60)*(MONTH($E47)-1)/12)*$H47</f>
        <v>0</v>
      </c>
      <c r="S47" s="246">
        <f>(SUM('1.  LRAMVA Summary'!N$53:N$58)+SUM('1.  LRAMVA Summary'!N$59:N$60)*(MONTH($E47)-1)/12)*$H47</f>
        <v>0</v>
      </c>
      <c r="T47" s="246">
        <f>(SUM('1.  LRAMVA Summary'!O$53:O$58)+SUM('1.  LRAMVA Summary'!O$59:O$60)*(MONTH($E47)-1)/12)*$H47</f>
        <v>0</v>
      </c>
      <c r="U47" s="246">
        <f>(SUM('1.  LRAMVA Summary'!P$53:P$58)+SUM('1.  LRAMVA Summary'!P$59:P$60)*(MONTH($E47)-1)/12)*$H47</f>
        <v>0</v>
      </c>
      <c r="V47" s="246">
        <f>(SUM('1.  LRAMVA Summary'!Q$53:Q$58)+SUM('1.  LRAMVA Summary'!Q$59:Q$60)*(MONTH($E47)-1)/12)*$H47</f>
        <v>0</v>
      </c>
      <c r="W47" s="247">
        <f t="shared" si="10"/>
        <v>0</v>
      </c>
    </row>
    <row r="48" spans="2:23" s="9" customFormat="1">
      <c r="B48" s="229" t="s">
        <v>86</v>
      </c>
      <c r="C48" s="249">
        <v>2.18E-2</v>
      </c>
      <c r="D48" s="222"/>
      <c r="E48" s="230">
        <v>41365</v>
      </c>
      <c r="F48" s="230" t="s">
        <v>180</v>
      </c>
      <c r="G48" s="231" t="s">
        <v>66</v>
      </c>
      <c r="H48" s="248">
        <f>C$24/12</f>
        <v>1.225E-3</v>
      </c>
      <c r="I48" s="246">
        <f>(SUM('1.  LRAMVA Summary'!D$53:D$58)+SUM('1.  LRAMVA Summary'!D$59:D$60)*(MONTH($E48)-1)/12)*$H48</f>
        <v>0</v>
      </c>
      <c r="J48" s="246">
        <f>(SUM('1.  LRAMVA Summary'!E$53:E$58)+SUM('1.  LRAMVA Summary'!E$59:E$60)*(MONTH($E48)-1)/12)*$H48</f>
        <v>0</v>
      </c>
      <c r="K48" s="246">
        <f>(SUM('1.  LRAMVA Summary'!F$53:F$58)+SUM('1.  LRAMVA Summary'!F$59:F$60)*(MONTH($E48)-1)/12)*$H48</f>
        <v>0</v>
      </c>
      <c r="L48" s="246">
        <f>(SUM('1.  LRAMVA Summary'!G$53:G$58)+SUM('1.  LRAMVA Summary'!G$59:G$60)*(MONTH($E48)-1)/12)*$H48</f>
        <v>0</v>
      </c>
      <c r="M48" s="246">
        <f>(SUM('1.  LRAMVA Summary'!H$53:H$58)+SUM('1.  LRAMVA Summary'!H$59:H$60)*(MONTH($E48)-1)/12)*$H48</f>
        <v>0</v>
      </c>
      <c r="N48" s="246">
        <f>(SUM('1.  LRAMVA Summary'!I$53:I$58)+SUM('1.  LRAMVA Summary'!I$59:I$60)*(MONTH($E48)-1)/12)*$H48</f>
        <v>0</v>
      </c>
      <c r="O48" s="246">
        <f>(SUM('1.  LRAMVA Summary'!J$53:J$58)+SUM('1.  LRAMVA Summary'!J$59:J$60)*(MONTH($E48)-1)/12)*$H48</f>
        <v>0</v>
      </c>
      <c r="P48" s="246">
        <f>(SUM('1.  LRAMVA Summary'!K$53:K$58)+SUM('1.  LRAMVA Summary'!K$59:K$60)*(MONTH($E48)-1)/12)*$H48</f>
        <v>0</v>
      </c>
      <c r="Q48" s="246">
        <f>(SUM('1.  LRAMVA Summary'!L$53:L$58)+SUM('1.  LRAMVA Summary'!L$59:L$60)*(MONTH($E48)-1)/12)*$H48</f>
        <v>0</v>
      </c>
      <c r="R48" s="246">
        <f>(SUM('1.  LRAMVA Summary'!M$53:M$58)+SUM('1.  LRAMVA Summary'!M$59:M$60)*(MONTH($E48)-1)/12)*$H48</f>
        <v>0</v>
      </c>
      <c r="S48" s="246">
        <f>(SUM('1.  LRAMVA Summary'!N$53:N$58)+SUM('1.  LRAMVA Summary'!N$59:N$60)*(MONTH($E48)-1)/12)*$H48</f>
        <v>0</v>
      </c>
      <c r="T48" s="246">
        <f>(SUM('1.  LRAMVA Summary'!O$53:O$58)+SUM('1.  LRAMVA Summary'!O$59:O$60)*(MONTH($E48)-1)/12)*$H48</f>
        <v>0</v>
      </c>
      <c r="U48" s="246">
        <f>(SUM('1.  LRAMVA Summary'!P$53:P$58)+SUM('1.  LRAMVA Summary'!P$59:P$60)*(MONTH($E48)-1)/12)*$H48</f>
        <v>0</v>
      </c>
      <c r="V48" s="246">
        <f>(SUM('1.  LRAMVA Summary'!Q$53:Q$58)+SUM('1.  LRAMVA Summary'!Q$59:Q$60)*(MONTH($E48)-1)/12)*$H48</f>
        <v>0</v>
      </c>
      <c r="W48" s="247">
        <f t="shared" si="10"/>
        <v>0</v>
      </c>
    </row>
    <row r="49" spans="1:23" s="9" customFormat="1">
      <c r="B49" s="229" t="s">
        <v>87</v>
      </c>
      <c r="C49" s="743">
        <v>2.18E-2</v>
      </c>
      <c r="D49" s="222"/>
      <c r="E49" s="230">
        <v>41395</v>
      </c>
      <c r="F49" s="230" t="s">
        <v>180</v>
      </c>
      <c r="G49" s="231" t="s">
        <v>66</v>
      </c>
      <c r="H49" s="245">
        <f>C$24/12</f>
        <v>1.225E-3</v>
      </c>
      <c r="I49" s="246">
        <f>(SUM('1.  LRAMVA Summary'!D$53:D$58)+SUM('1.  LRAMVA Summary'!D$59:D$60)*(MONTH($E49)-1)/12)*$H49</f>
        <v>0</v>
      </c>
      <c r="J49" s="246">
        <f>(SUM('1.  LRAMVA Summary'!E$53:E$58)+SUM('1.  LRAMVA Summary'!E$59:E$60)*(MONTH($E49)-1)/12)*$H49</f>
        <v>0</v>
      </c>
      <c r="K49" s="246">
        <f>(SUM('1.  LRAMVA Summary'!F$53:F$58)+SUM('1.  LRAMVA Summary'!F$59:F$60)*(MONTH($E49)-1)/12)*$H49</f>
        <v>0</v>
      </c>
      <c r="L49" s="246">
        <f>(SUM('1.  LRAMVA Summary'!G$53:G$58)+SUM('1.  LRAMVA Summary'!G$59:G$60)*(MONTH($E49)-1)/12)*$H49</f>
        <v>0</v>
      </c>
      <c r="M49" s="246">
        <f>(SUM('1.  LRAMVA Summary'!H$53:H$58)+SUM('1.  LRAMVA Summary'!H$59:H$60)*(MONTH($E49)-1)/12)*$H49</f>
        <v>0</v>
      </c>
      <c r="N49" s="246">
        <f>(SUM('1.  LRAMVA Summary'!I$53:I$58)+SUM('1.  LRAMVA Summary'!I$59:I$60)*(MONTH($E49)-1)/12)*$H49</f>
        <v>0</v>
      </c>
      <c r="O49" s="246">
        <f>(SUM('1.  LRAMVA Summary'!J$53:J$58)+SUM('1.  LRAMVA Summary'!J$59:J$60)*(MONTH($E49)-1)/12)*$H49</f>
        <v>0</v>
      </c>
      <c r="P49" s="246">
        <f>(SUM('1.  LRAMVA Summary'!K$53:K$58)+SUM('1.  LRAMVA Summary'!K$59:K$60)*(MONTH($E49)-1)/12)*$H49</f>
        <v>0</v>
      </c>
      <c r="Q49" s="246">
        <f>(SUM('1.  LRAMVA Summary'!L$53:L$58)+SUM('1.  LRAMVA Summary'!L$59:L$60)*(MONTH($E49)-1)/12)*$H49</f>
        <v>0</v>
      </c>
      <c r="R49" s="246">
        <f>(SUM('1.  LRAMVA Summary'!M$53:M$58)+SUM('1.  LRAMVA Summary'!M$59:M$60)*(MONTH($E49)-1)/12)*$H49</f>
        <v>0</v>
      </c>
      <c r="S49" s="246">
        <f>(SUM('1.  LRAMVA Summary'!N$53:N$58)+SUM('1.  LRAMVA Summary'!N$59:N$60)*(MONTH($E49)-1)/12)*$H49</f>
        <v>0</v>
      </c>
      <c r="T49" s="246">
        <f>(SUM('1.  LRAMVA Summary'!O$53:O$58)+SUM('1.  LRAMVA Summary'!O$59:O$60)*(MONTH($E49)-1)/12)*$H49</f>
        <v>0</v>
      </c>
      <c r="U49" s="246">
        <f>(SUM('1.  LRAMVA Summary'!P$53:P$58)+SUM('1.  LRAMVA Summary'!P$59:P$60)*(MONTH($E49)-1)/12)*$H49</f>
        <v>0</v>
      </c>
      <c r="V49" s="246">
        <f>(SUM('1.  LRAMVA Summary'!Q$53:Q$58)+SUM('1.  LRAMVA Summary'!Q$59:Q$60)*(MONTH($E49)-1)/12)*$H49</f>
        <v>0</v>
      </c>
      <c r="W49" s="247">
        <f t="shared" si="10"/>
        <v>0</v>
      </c>
    </row>
    <row r="50" spans="1:23" s="9" customFormat="1">
      <c r="B50" s="229" t="s">
        <v>88</v>
      </c>
      <c r="C50" s="743">
        <v>2.18E-2</v>
      </c>
      <c r="D50" s="222"/>
      <c r="E50" s="230">
        <v>41426</v>
      </c>
      <c r="F50" s="230" t="s">
        <v>180</v>
      </c>
      <c r="G50" s="231" t="s">
        <v>66</v>
      </c>
      <c r="H50" s="245">
        <f>C$24/12</f>
        <v>1.225E-3</v>
      </c>
      <c r="I50" s="246">
        <f>(SUM('1.  LRAMVA Summary'!D$53:D$58)+SUM('1.  LRAMVA Summary'!D$59:D$60)*(MONTH($E50)-1)/12)*$H50</f>
        <v>0</v>
      </c>
      <c r="J50" s="246">
        <f>(SUM('1.  LRAMVA Summary'!E$53:E$58)+SUM('1.  LRAMVA Summary'!E$59:E$60)*(MONTH($E50)-1)/12)*$H50</f>
        <v>0</v>
      </c>
      <c r="K50" s="246">
        <f>(SUM('1.  LRAMVA Summary'!F$53:F$58)+SUM('1.  LRAMVA Summary'!F$59:F$60)*(MONTH($E50)-1)/12)*$H50</f>
        <v>0</v>
      </c>
      <c r="L50" s="246">
        <f>(SUM('1.  LRAMVA Summary'!G$53:G$58)+SUM('1.  LRAMVA Summary'!G$59:G$60)*(MONTH($E50)-1)/12)*$H50</f>
        <v>0</v>
      </c>
      <c r="M50" s="246">
        <f>(SUM('1.  LRAMVA Summary'!H$53:H$58)+SUM('1.  LRAMVA Summary'!H$59:H$60)*(MONTH($E50)-1)/12)*$H50</f>
        <v>0</v>
      </c>
      <c r="N50" s="246">
        <f>(SUM('1.  LRAMVA Summary'!I$53:I$58)+SUM('1.  LRAMVA Summary'!I$59:I$60)*(MONTH($E50)-1)/12)*$H50</f>
        <v>0</v>
      </c>
      <c r="O50" s="246">
        <f>(SUM('1.  LRAMVA Summary'!J$53:J$58)+SUM('1.  LRAMVA Summary'!J$59:J$60)*(MONTH($E50)-1)/12)*$H50</f>
        <v>0</v>
      </c>
      <c r="P50" s="246">
        <f>(SUM('1.  LRAMVA Summary'!K$53:K$58)+SUM('1.  LRAMVA Summary'!K$59:K$60)*(MONTH($E50)-1)/12)*$H50</f>
        <v>0</v>
      </c>
      <c r="Q50" s="246">
        <f>(SUM('1.  LRAMVA Summary'!L$53:L$58)+SUM('1.  LRAMVA Summary'!L$59:L$60)*(MONTH($E50)-1)/12)*$H50</f>
        <v>0</v>
      </c>
      <c r="R50" s="246">
        <f>(SUM('1.  LRAMVA Summary'!M$53:M$58)+SUM('1.  LRAMVA Summary'!M$59:M$60)*(MONTH($E50)-1)/12)*$H50</f>
        <v>0</v>
      </c>
      <c r="S50" s="246">
        <f>(SUM('1.  LRAMVA Summary'!N$53:N$58)+SUM('1.  LRAMVA Summary'!N$59:N$60)*(MONTH($E50)-1)/12)*$H50</f>
        <v>0</v>
      </c>
      <c r="T50" s="246">
        <f>(SUM('1.  LRAMVA Summary'!O$53:O$58)+SUM('1.  LRAMVA Summary'!O$59:O$60)*(MONTH($E50)-1)/12)*$H50</f>
        <v>0</v>
      </c>
      <c r="U50" s="246">
        <f>(SUM('1.  LRAMVA Summary'!P$53:P$58)+SUM('1.  LRAMVA Summary'!P$59:P$60)*(MONTH($E50)-1)/12)*$H50</f>
        <v>0</v>
      </c>
      <c r="V50" s="246">
        <f>(SUM('1.  LRAMVA Summary'!Q$53:Q$58)+SUM('1.  LRAMVA Summary'!Q$59:Q$60)*(MONTH($E50)-1)/12)*$H50</f>
        <v>0</v>
      </c>
      <c r="W50" s="247">
        <f t="shared" si="10"/>
        <v>0</v>
      </c>
    </row>
    <row r="51" spans="1:23" s="9" customFormat="1">
      <c r="B51" s="229" t="s">
        <v>89</v>
      </c>
      <c r="C51" s="249"/>
      <c r="D51" s="222"/>
      <c r="E51" s="230">
        <v>41456</v>
      </c>
      <c r="F51" s="230" t="s">
        <v>180</v>
      </c>
      <c r="G51" s="231" t="s">
        <v>68</v>
      </c>
      <c r="H51" s="248">
        <f>C$25/12</f>
        <v>1.225E-3</v>
      </c>
      <c r="I51" s="246">
        <f>(SUM('1.  LRAMVA Summary'!D$53:D$58)+SUM('1.  LRAMVA Summary'!D$59:D$60)*(MONTH($E51)-1)/12)*$H51</f>
        <v>0</v>
      </c>
      <c r="J51" s="246">
        <f>(SUM('1.  LRAMVA Summary'!E$53:E$58)+SUM('1.  LRAMVA Summary'!E$59:E$60)*(MONTH($E51)-1)/12)*$H51</f>
        <v>0</v>
      </c>
      <c r="K51" s="246">
        <f>(SUM('1.  LRAMVA Summary'!F$53:F$58)+SUM('1.  LRAMVA Summary'!F$59:F$60)*(MONTH($E51)-1)/12)*$H51</f>
        <v>0</v>
      </c>
      <c r="L51" s="246">
        <f>(SUM('1.  LRAMVA Summary'!G$53:G$58)+SUM('1.  LRAMVA Summary'!G$59:G$60)*(MONTH($E51)-1)/12)*$H51</f>
        <v>0</v>
      </c>
      <c r="M51" s="246">
        <f>(SUM('1.  LRAMVA Summary'!H$53:H$58)+SUM('1.  LRAMVA Summary'!H$59:H$60)*(MONTH($E51)-1)/12)*$H51</f>
        <v>0</v>
      </c>
      <c r="N51" s="246">
        <f>(SUM('1.  LRAMVA Summary'!I$53:I$58)+SUM('1.  LRAMVA Summary'!I$59:I$60)*(MONTH($E51)-1)/12)*$H51</f>
        <v>0</v>
      </c>
      <c r="O51" s="246">
        <f>(SUM('1.  LRAMVA Summary'!J$53:J$58)+SUM('1.  LRAMVA Summary'!J$59:J$60)*(MONTH($E51)-1)/12)*$H51</f>
        <v>0</v>
      </c>
      <c r="P51" s="246">
        <f>(SUM('1.  LRAMVA Summary'!K$53:K$58)+SUM('1.  LRAMVA Summary'!K$59:K$60)*(MONTH($E51)-1)/12)*$H51</f>
        <v>0</v>
      </c>
      <c r="Q51" s="246">
        <f>(SUM('1.  LRAMVA Summary'!L$53:L$58)+SUM('1.  LRAMVA Summary'!L$59:L$60)*(MONTH($E51)-1)/12)*$H51</f>
        <v>0</v>
      </c>
      <c r="R51" s="246">
        <f>(SUM('1.  LRAMVA Summary'!M$53:M$58)+SUM('1.  LRAMVA Summary'!M$59:M$60)*(MONTH($E51)-1)/12)*$H51</f>
        <v>0</v>
      </c>
      <c r="S51" s="246">
        <f>(SUM('1.  LRAMVA Summary'!N$53:N$58)+SUM('1.  LRAMVA Summary'!N$59:N$60)*(MONTH($E51)-1)/12)*$H51</f>
        <v>0</v>
      </c>
      <c r="T51" s="246">
        <f>(SUM('1.  LRAMVA Summary'!O$53:O$58)+SUM('1.  LRAMVA Summary'!O$59:O$60)*(MONTH($E51)-1)/12)*$H51</f>
        <v>0</v>
      </c>
      <c r="U51" s="246">
        <f>(SUM('1.  LRAMVA Summary'!P$53:P$58)+SUM('1.  LRAMVA Summary'!P$59:P$60)*(MONTH($E51)-1)/12)*$H51</f>
        <v>0</v>
      </c>
      <c r="V51" s="246">
        <f>(SUM('1.  LRAMVA Summary'!Q$53:Q$58)+SUM('1.  LRAMVA Summary'!Q$59:Q$60)*(MONTH($E51)-1)/12)*$H51</f>
        <v>0</v>
      </c>
      <c r="W51" s="247">
        <f t="shared" si="10"/>
        <v>0</v>
      </c>
    </row>
    <row r="52" spans="1:23" s="9" customFormat="1">
      <c r="B52" s="229" t="s">
        <v>91</v>
      </c>
      <c r="C52" s="249"/>
      <c r="D52" s="222"/>
      <c r="E52" s="230">
        <v>41487</v>
      </c>
      <c r="F52" s="230" t="s">
        <v>180</v>
      </c>
      <c r="G52" s="231" t="s">
        <v>68</v>
      </c>
      <c r="H52" s="245">
        <f>C$25/12</f>
        <v>1.225E-3</v>
      </c>
      <c r="I52" s="246">
        <f>(SUM('1.  LRAMVA Summary'!D$53:D$58)+SUM('1.  LRAMVA Summary'!D$59:D$60)*(MONTH($E52)-1)/12)*$H52</f>
        <v>0</v>
      </c>
      <c r="J52" s="246">
        <f>(SUM('1.  LRAMVA Summary'!E$53:E$58)+SUM('1.  LRAMVA Summary'!E$59:E$60)*(MONTH($E52)-1)/12)*$H52</f>
        <v>0</v>
      </c>
      <c r="K52" s="246">
        <f>(SUM('1.  LRAMVA Summary'!F$53:F$58)+SUM('1.  LRAMVA Summary'!F$59:F$60)*(MONTH($E52)-1)/12)*$H52</f>
        <v>0</v>
      </c>
      <c r="L52" s="246">
        <f>(SUM('1.  LRAMVA Summary'!G$53:G$58)+SUM('1.  LRAMVA Summary'!G$59:G$60)*(MONTH($E52)-1)/12)*$H52</f>
        <v>0</v>
      </c>
      <c r="M52" s="246">
        <f>(SUM('1.  LRAMVA Summary'!H$53:H$58)+SUM('1.  LRAMVA Summary'!H$59:H$60)*(MONTH($E52)-1)/12)*$H52</f>
        <v>0</v>
      </c>
      <c r="N52" s="246">
        <f>(SUM('1.  LRAMVA Summary'!I$53:I$58)+SUM('1.  LRAMVA Summary'!I$59:I$60)*(MONTH($E52)-1)/12)*$H52</f>
        <v>0</v>
      </c>
      <c r="O52" s="246">
        <f>(SUM('1.  LRAMVA Summary'!J$53:J$58)+SUM('1.  LRAMVA Summary'!J$59:J$60)*(MONTH($E52)-1)/12)*$H52</f>
        <v>0</v>
      </c>
      <c r="P52" s="246">
        <f>(SUM('1.  LRAMVA Summary'!K$53:K$58)+SUM('1.  LRAMVA Summary'!K$59:K$60)*(MONTH($E52)-1)/12)*$H52</f>
        <v>0</v>
      </c>
      <c r="Q52" s="246">
        <f>(SUM('1.  LRAMVA Summary'!L$53:L$58)+SUM('1.  LRAMVA Summary'!L$59:L$60)*(MONTH($E52)-1)/12)*$H52</f>
        <v>0</v>
      </c>
      <c r="R52" s="246">
        <f>(SUM('1.  LRAMVA Summary'!M$53:M$58)+SUM('1.  LRAMVA Summary'!M$59:M$60)*(MONTH($E52)-1)/12)*$H52</f>
        <v>0</v>
      </c>
      <c r="S52" s="246">
        <f>(SUM('1.  LRAMVA Summary'!N$53:N$58)+SUM('1.  LRAMVA Summary'!N$59:N$60)*(MONTH($E52)-1)/12)*$H52</f>
        <v>0</v>
      </c>
      <c r="T52" s="246">
        <f>(SUM('1.  LRAMVA Summary'!O$53:O$58)+SUM('1.  LRAMVA Summary'!O$59:O$60)*(MONTH($E52)-1)/12)*$H52</f>
        <v>0</v>
      </c>
      <c r="U52" s="246">
        <f>(SUM('1.  LRAMVA Summary'!P$53:P$58)+SUM('1.  LRAMVA Summary'!P$59:P$60)*(MONTH($E52)-1)/12)*$H52</f>
        <v>0</v>
      </c>
      <c r="V52" s="246">
        <f>(SUM('1.  LRAMVA Summary'!Q$53:Q$58)+SUM('1.  LRAMVA Summary'!Q$59:Q$60)*(MONTH($E52)-1)/12)*$H52</f>
        <v>0</v>
      </c>
      <c r="W52" s="247">
        <f t="shared" si="10"/>
        <v>0</v>
      </c>
    </row>
    <row r="53" spans="1:23" s="9" customFormat="1">
      <c r="B53" s="229" t="s">
        <v>90</v>
      </c>
      <c r="C53" s="249"/>
      <c r="D53" s="222"/>
      <c r="E53" s="230">
        <v>41518</v>
      </c>
      <c r="F53" s="230" t="s">
        <v>180</v>
      </c>
      <c r="G53" s="231" t="s">
        <v>68</v>
      </c>
      <c r="H53" s="245">
        <f>C$25/12</f>
        <v>1.225E-3</v>
      </c>
      <c r="I53" s="246">
        <f>(SUM('1.  LRAMVA Summary'!D$53:D$58)+SUM('1.  LRAMVA Summary'!D$59:D$60)*(MONTH($E53)-1)/12)*$H53</f>
        <v>0</v>
      </c>
      <c r="J53" s="246">
        <f>(SUM('1.  LRAMVA Summary'!E$53:E$58)+SUM('1.  LRAMVA Summary'!E$59:E$60)*(MONTH($E53)-1)/12)*$H53</f>
        <v>0</v>
      </c>
      <c r="K53" s="246">
        <f>(SUM('1.  LRAMVA Summary'!F$53:F$58)+SUM('1.  LRAMVA Summary'!F$59:F$60)*(MONTH($E53)-1)/12)*$H53</f>
        <v>0</v>
      </c>
      <c r="L53" s="246">
        <f>(SUM('1.  LRAMVA Summary'!G$53:G$58)+SUM('1.  LRAMVA Summary'!G$59:G$60)*(MONTH($E53)-1)/12)*$H53</f>
        <v>0</v>
      </c>
      <c r="M53" s="246">
        <f>(SUM('1.  LRAMVA Summary'!H$53:H$58)+SUM('1.  LRAMVA Summary'!H$59:H$60)*(MONTH($E53)-1)/12)*$H53</f>
        <v>0</v>
      </c>
      <c r="N53" s="246">
        <f>(SUM('1.  LRAMVA Summary'!I$53:I$58)+SUM('1.  LRAMVA Summary'!I$59:I$60)*(MONTH($E53)-1)/12)*$H53</f>
        <v>0</v>
      </c>
      <c r="O53" s="246">
        <f>(SUM('1.  LRAMVA Summary'!J$53:J$58)+SUM('1.  LRAMVA Summary'!J$59:J$60)*(MONTH($E53)-1)/12)*$H53</f>
        <v>0</v>
      </c>
      <c r="P53" s="246">
        <f>(SUM('1.  LRAMVA Summary'!K$53:K$58)+SUM('1.  LRAMVA Summary'!K$59:K$60)*(MONTH($E53)-1)/12)*$H53</f>
        <v>0</v>
      </c>
      <c r="Q53" s="246">
        <f>(SUM('1.  LRAMVA Summary'!L$53:L$58)+SUM('1.  LRAMVA Summary'!L$59:L$60)*(MONTH($E53)-1)/12)*$H53</f>
        <v>0</v>
      </c>
      <c r="R53" s="246">
        <f>(SUM('1.  LRAMVA Summary'!M$53:M$58)+SUM('1.  LRAMVA Summary'!M$59:M$60)*(MONTH($E53)-1)/12)*$H53</f>
        <v>0</v>
      </c>
      <c r="S53" s="246">
        <f>(SUM('1.  LRAMVA Summary'!N$53:N$58)+SUM('1.  LRAMVA Summary'!N$59:N$60)*(MONTH($E53)-1)/12)*$H53</f>
        <v>0</v>
      </c>
      <c r="T53" s="246">
        <f>(SUM('1.  LRAMVA Summary'!O$53:O$58)+SUM('1.  LRAMVA Summary'!O$59:O$60)*(MONTH($E53)-1)/12)*$H53</f>
        <v>0</v>
      </c>
      <c r="U53" s="246">
        <f>(SUM('1.  LRAMVA Summary'!P$53:P$58)+SUM('1.  LRAMVA Summary'!P$59:P$60)*(MONTH($E53)-1)/12)*$H53</f>
        <v>0</v>
      </c>
      <c r="V53" s="246">
        <f>(SUM('1.  LRAMVA Summary'!Q$53:Q$58)+SUM('1.  LRAMVA Summary'!Q$59:Q$60)*(MONTH($E53)-1)/12)*$H53</f>
        <v>0</v>
      </c>
      <c r="W53" s="247">
        <f t="shared" si="10"/>
        <v>0</v>
      </c>
    </row>
    <row r="54" spans="1:23" s="9" customFormat="1">
      <c r="B54" s="251" t="s">
        <v>92</v>
      </c>
      <c r="C54" s="252"/>
      <c r="D54" s="222"/>
      <c r="E54" s="230">
        <v>41548</v>
      </c>
      <c r="F54" s="230" t="s">
        <v>180</v>
      </c>
      <c r="G54" s="231" t="s">
        <v>69</v>
      </c>
      <c r="H54" s="248">
        <f>C$26/12</f>
        <v>1.225E-3</v>
      </c>
      <c r="I54" s="246">
        <f>(SUM('1.  LRAMVA Summary'!D$53:D$58)+SUM('1.  LRAMVA Summary'!D$59:D$60)*(MONTH($E54)-1)/12)*$H54</f>
        <v>0</v>
      </c>
      <c r="J54" s="246">
        <f>(SUM('1.  LRAMVA Summary'!E$53:E$58)+SUM('1.  LRAMVA Summary'!E$59:E$60)*(MONTH($E54)-1)/12)*$H54</f>
        <v>0</v>
      </c>
      <c r="K54" s="246">
        <f>(SUM('1.  LRAMVA Summary'!F$53:F$58)+SUM('1.  LRAMVA Summary'!F$59:F$60)*(MONTH($E54)-1)/12)*$H54</f>
        <v>0</v>
      </c>
      <c r="L54" s="246">
        <f>(SUM('1.  LRAMVA Summary'!G$53:G$58)+SUM('1.  LRAMVA Summary'!G$59:G$60)*(MONTH($E54)-1)/12)*$H54</f>
        <v>0</v>
      </c>
      <c r="M54" s="246">
        <f>(SUM('1.  LRAMVA Summary'!H$53:H$58)+SUM('1.  LRAMVA Summary'!H$59:H$60)*(MONTH($E54)-1)/12)*$H54</f>
        <v>0</v>
      </c>
      <c r="N54" s="246">
        <f>(SUM('1.  LRAMVA Summary'!I$53:I$58)+SUM('1.  LRAMVA Summary'!I$59:I$60)*(MONTH($E54)-1)/12)*$H54</f>
        <v>0</v>
      </c>
      <c r="O54" s="246">
        <f>(SUM('1.  LRAMVA Summary'!J$53:J$58)+SUM('1.  LRAMVA Summary'!J$59:J$60)*(MONTH($E54)-1)/12)*$H54</f>
        <v>0</v>
      </c>
      <c r="P54" s="246">
        <f>(SUM('1.  LRAMVA Summary'!K$53:K$58)+SUM('1.  LRAMVA Summary'!K$59:K$60)*(MONTH($E54)-1)/12)*$H54</f>
        <v>0</v>
      </c>
      <c r="Q54" s="246">
        <f>(SUM('1.  LRAMVA Summary'!L$53:L$58)+SUM('1.  LRAMVA Summary'!L$59:L$60)*(MONTH($E54)-1)/12)*$H54</f>
        <v>0</v>
      </c>
      <c r="R54" s="246">
        <f>(SUM('1.  LRAMVA Summary'!M$53:M$58)+SUM('1.  LRAMVA Summary'!M$59:M$60)*(MONTH($E54)-1)/12)*$H54</f>
        <v>0</v>
      </c>
      <c r="S54" s="246">
        <f>(SUM('1.  LRAMVA Summary'!N$53:N$58)+SUM('1.  LRAMVA Summary'!N$59:N$60)*(MONTH($E54)-1)/12)*$H54</f>
        <v>0</v>
      </c>
      <c r="T54" s="246">
        <f>(SUM('1.  LRAMVA Summary'!O$53:O$58)+SUM('1.  LRAMVA Summary'!O$59:O$60)*(MONTH($E54)-1)/12)*$H54</f>
        <v>0</v>
      </c>
      <c r="U54" s="246">
        <f>(SUM('1.  LRAMVA Summary'!P$53:P$58)+SUM('1.  LRAMVA Summary'!P$59:P$60)*(MONTH($E54)-1)/12)*$H54</f>
        <v>0</v>
      </c>
      <c r="V54" s="246">
        <f>(SUM('1.  LRAMVA Summary'!Q$53:Q$58)+SUM('1.  LRAMVA Summary'!Q$59:Q$60)*(MONTH($E54)-1)/12)*$H54</f>
        <v>0</v>
      </c>
      <c r="W54" s="247">
        <f t="shared" si="10"/>
        <v>0</v>
      </c>
    </row>
    <row r="55" spans="1:23" s="9" customFormat="1">
      <c r="D55" s="222"/>
      <c r="E55" s="230">
        <v>41579</v>
      </c>
      <c r="F55" s="230" t="s">
        <v>180</v>
      </c>
      <c r="G55" s="231" t="s">
        <v>69</v>
      </c>
      <c r="H55" s="245">
        <f>C$26/12</f>
        <v>1.225E-3</v>
      </c>
      <c r="I55" s="246">
        <f>(SUM('1.  LRAMVA Summary'!D$53:D$58)+SUM('1.  LRAMVA Summary'!D$59:D$60)*(MONTH($E55)-1)/12)*$H55</f>
        <v>0</v>
      </c>
      <c r="J55" s="246">
        <f>(SUM('1.  LRAMVA Summary'!E$53:E$58)+SUM('1.  LRAMVA Summary'!E$59:E$60)*(MONTH($E55)-1)/12)*$H55</f>
        <v>0</v>
      </c>
      <c r="K55" s="246">
        <f>(SUM('1.  LRAMVA Summary'!F$53:F$58)+SUM('1.  LRAMVA Summary'!F$59:F$60)*(MONTH($E55)-1)/12)*$H55</f>
        <v>0</v>
      </c>
      <c r="L55" s="246">
        <f>(SUM('1.  LRAMVA Summary'!G$53:G$58)+SUM('1.  LRAMVA Summary'!G$59:G$60)*(MONTH($E55)-1)/12)*$H55</f>
        <v>0</v>
      </c>
      <c r="M55" s="246">
        <f>(SUM('1.  LRAMVA Summary'!H$53:H$58)+SUM('1.  LRAMVA Summary'!H$59:H$60)*(MONTH($E55)-1)/12)*$H55</f>
        <v>0</v>
      </c>
      <c r="N55" s="246">
        <f>(SUM('1.  LRAMVA Summary'!I$53:I$58)+SUM('1.  LRAMVA Summary'!I$59:I$60)*(MONTH($E55)-1)/12)*$H55</f>
        <v>0</v>
      </c>
      <c r="O55" s="246">
        <f>(SUM('1.  LRAMVA Summary'!J$53:J$58)+SUM('1.  LRAMVA Summary'!J$59:J$60)*(MONTH($E55)-1)/12)*$H55</f>
        <v>0</v>
      </c>
      <c r="P55" s="246">
        <f>(SUM('1.  LRAMVA Summary'!K$53:K$58)+SUM('1.  LRAMVA Summary'!K$59:K$60)*(MONTH($E55)-1)/12)*$H55</f>
        <v>0</v>
      </c>
      <c r="Q55" s="246">
        <f>(SUM('1.  LRAMVA Summary'!L$53:L$58)+SUM('1.  LRAMVA Summary'!L$59:L$60)*(MONTH($E55)-1)/12)*$H55</f>
        <v>0</v>
      </c>
      <c r="R55" s="246">
        <f>(SUM('1.  LRAMVA Summary'!M$53:M$58)+SUM('1.  LRAMVA Summary'!M$59:M$60)*(MONTH($E55)-1)/12)*$H55</f>
        <v>0</v>
      </c>
      <c r="S55" s="246">
        <f>(SUM('1.  LRAMVA Summary'!N$53:N$58)+SUM('1.  LRAMVA Summary'!N$59:N$60)*(MONTH($E55)-1)/12)*$H55</f>
        <v>0</v>
      </c>
      <c r="T55" s="246">
        <f>(SUM('1.  LRAMVA Summary'!O$53:O$58)+SUM('1.  LRAMVA Summary'!O$59:O$60)*(MONTH($E55)-1)/12)*$H55</f>
        <v>0</v>
      </c>
      <c r="U55" s="246">
        <f>(SUM('1.  LRAMVA Summary'!P$53:P$58)+SUM('1.  LRAMVA Summary'!P$59:P$60)*(MONTH($E55)-1)/12)*$H55</f>
        <v>0</v>
      </c>
      <c r="V55" s="246">
        <f>(SUM('1.  LRAMVA Summary'!Q$53:Q$58)+SUM('1.  LRAMVA Summary'!Q$59:Q$60)*(MONTH($E55)-1)/12)*$H55</f>
        <v>0</v>
      </c>
      <c r="W55" s="247">
        <f t="shared" si="10"/>
        <v>0</v>
      </c>
    </row>
    <row r="56" spans="1:23" s="9" customFormat="1" ht="15.75">
      <c r="B56" s="197" t="s">
        <v>183</v>
      </c>
      <c r="C56" s="27"/>
      <c r="D56" s="222"/>
      <c r="E56" s="230">
        <v>41609</v>
      </c>
      <c r="F56" s="230" t="s">
        <v>180</v>
      </c>
      <c r="G56" s="231" t="s">
        <v>69</v>
      </c>
      <c r="H56" s="245">
        <f>C$26/12</f>
        <v>1.225E-3</v>
      </c>
      <c r="I56" s="246">
        <f>(SUM('1.  LRAMVA Summary'!D$53:D$58)+SUM('1.  LRAMVA Summary'!D$59:D$60)*(MONTH($E56)-1)/12)*$H56</f>
        <v>0</v>
      </c>
      <c r="J56" s="246">
        <f>(SUM('1.  LRAMVA Summary'!E$53:E$58)+SUM('1.  LRAMVA Summary'!E$59:E$60)*(MONTH($E56)-1)/12)*$H56</f>
        <v>0</v>
      </c>
      <c r="K56" s="246">
        <f>(SUM('1.  LRAMVA Summary'!F$53:F$58)+SUM('1.  LRAMVA Summary'!F$59:F$60)*(MONTH($E56)-1)/12)*$H56</f>
        <v>0</v>
      </c>
      <c r="L56" s="246">
        <f>(SUM('1.  LRAMVA Summary'!G$53:G$58)+SUM('1.  LRAMVA Summary'!G$59:G$60)*(MONTH($E56)-1)/12)*$H56</f>
        <v>0</v>
      </c>
      <c r="M56" s="246">
        <f>(SUM('1.  LRAMVA Summary'!H$53:H$58)+SUM('1.  LRAMVA Summary'!H$59:H$60)*(MONTH($E56)-1)/12)*$H56</f>
        <v>0</v>
      </c>
      <c r="N56" s="246">
        <f>(SUM('1.  LRAMVA Summary'!I$53:I$58)+SUM('1.  LRAMVA Summary'!I$59:I$60)*(MONTH($E56)-1)/12)*$H56</f>
        <v>0</v>
      </c>
      <c r="O56" s="246">
        <f>(SUM('1.  LRAMVA Summary'!J$53:J$58)+SUM('1.  LRAMVA Summary'!J$59:J$60)*(MONTH($E56)-1)/12)*$H56</f>
        <v>0</v>
      </c>
      <c r="P56" s="246">
        <f>(SUM('1.  LRAMVA Summary'!K$53:K$58)+SUM('1.  LRAMVA Summary'!K$59:K$60)*(MONTH($E56)-1)/12)*$H56</f>
        <v>0</v>
      </c>
      <c r="Q56" s="246">
        <f>(SUM('1.  LRAMVA Summary'!L$53:L$58)+SUM('1.  LRAMVA Summary'!L$59:L$60)*(MONTH($E56)-1)/12)*$H56</f>
        <v>0</v>
      </c>
      <c r="R56" s="246">
        <f>(SUM('1.  LRAMVA Summary'!M$53:M$58)+SUM('1.  LRAMVA Summary'!M$59:M$60)*(MONTH($E56)-1)/12)*$H56</f>
        <v>0</v>
      </c>
      <c r="S56" s="246">
        <f>(SUM('1.  LRAMVA Summary'!N$53:N$58)+SUM('1.  LRAMVA Summary'!N$59:N$60)*(MONTH($E56)-1)/12)*$H56</f>
        <v>0</v>
      </c>
      <c r="T56" s="246">
        <f>(SUM('1.  LRAMVA Summary'!O$53:O$58)+SUM('1.  LRAMVA Summary'!O$59:O$60)*(MONTH($E56)-1)/12)*$H56</f>
        <v>0</v>
      </c>
      <c r="U56" s="246">
        <f>(SUM('1.  LRAMVA Summary'!P$53:P$58)+SUM('1.  LRAMVA Summary'!P$59:P$60)*(MONTH($E56)-1)/12)*$H56</f>
        <v>0</v>
      </c>
      <c r="V56" s="246">
        <f>(SUM('1.  LRAMVA Summary'!Q$53:Q$58)+SUM('1.  LRAMVA Summary'!Q$59:Q$60)*(MONTH($E56)-1)/12)*$H56</f>
        <v>0</v>
      </c>
      <c r="W56" s="247">
        <f t="shared" si="10"/>
        <v>0</v>
      </c>
    </row>
    <row r="57" spans="1:23" s="9" customFormat="1" ht="15.75" thickBot="1">
      <c r="B57" s="27"/>
      <c r="C57" s="27"/>
      <c r="D57" s="222"/>
      <c r="E57" s="232" t="s">
        <v>468</v>
      </c>
      <c r="F57" s="232"/>
      <c r="G57" s="233"/>
      <c r="H57" s="234"/>
      <c r="I57" s="235">
        <f>SUM(I44:I56)</f>
        <v>0</v>
      </c>
      <c r="J57" s="235">
        <f t="shared" ref="J57:O57" si="11">SUM(J44:J56)</f>
        <v>0</v>
      </c>
      <c r="K57" s="235">
        <f t="shared" si="11"/>
        <v>0</v>
      </c>
      <c r="L57" s="235">
        <f t="shared" si="11"/>
        <v>0</v>
      </c>
      <c r="M57" s="235">
        <f t="shared" si="11"/>
        <v>0</v>
      </c>
      <c r="N57" s="235">
        <f t="shared" si="11"/>
        <v>0</v>
      </c>
      <c r="O57" s="235">
        <f t="shared" si="11"/>
        <v>0</v>
      </c>
      <c r="P57" s="235">
        <f t="shared" ref="P57:V57" si="12">SUM(P44:P56)</f>
        <v>0</v>
      </c>
      <c r="Q57" s="235">
        <f t="shared" si="12"/>
        <v>0</v>
      </c>
      <c r="R57" s="235">
        <f t="shared" si="12"/>
        <v>0</v>
      </c>
      <c r="S57" s="235">
        <f t="shared" si="12"/>
        <v>0</v>
      </c>
      <c r="T57" s="235">
        <f t="shared" si="12"/>
        <v>0</v>
      </c>
      <c r="U57" s="235">
        <f t="shared" si="12"/>
        <v>0</v>
      </c>
      <c r="V57" s="235">
        <f t="shared" si="12"/>
        <v>0</v>
      </c>
      <c r="W57" s="235">
        <f>SUM(W44:W56)</f>
        <v>0</v>
      </c>
    </row>
    <row r="58" spans="1:23" s="9" customFormat="1" ht="15.75" thickTop="1">
      <c r="D58" s="222"/>
      <c r="E58" s="236" t="s">
        <v>67</v>
      </c>
      <c r="F58" s="236"/>
      <c r="G58" s="237"/>
      <c r="H58" s="238"/>
      <c r="I58" s="239"/>
      <c r="J58" s="239"/>
      <c r="K58" s="239"/>
      <c r="L58" s="239"/>
      <c r="M58" s="239"/>
      <c r="N58" s="239"/>
      <c r="O58" s="239"/>
      <c r="P58" s="239"/>
      <c r="Q58" s="239"/>
      <c r="R58" s="239"/>
      <c r="S58" s="239"/>
      <c r="T58" s="239"/>
      <c r="U58" s="239"/>
      <c r="V58" s="239"/>
      <c r="W58" s="240"/>
    </row>
    <row r="59" spans="1:23" s="9" customFormat="1">
      <c r="D59" s="222"/>
      <c r="E59" s="241" t="s">
        <v>431</v>
      </c>
      <c r="F59" s="241"/>
      <c r="G59" s="242"/>
      <c r="H59" s="243"/>
      <c r="I59" s="244">
        <f t="shared" ref="I59:W59" si="13">I57+I58</f>
        <v>0</v>
      </c>
      <c r="J59" s="244">
        <f t="shared" si="13"/>
        <v>0</v>
      </c>
      <c r="K59" s="244">
        <f t="shared" si="13"/>
        <v>0</v>
      </c>
      <c r="L59" s="244">
        <f t="shared" si="13"/>
        <v>0</v>
      </c>
      <c r="M59" s="244">
        <f t="shared" si="13"/>
        <v>0</v>
      </c>
      <c r="N59" s="244">
        <f t="shared" si="13"/>
        <v>0</v>
      </c>
      <c r="O59" s="244">
        <f t="shared" si="13"/>
        <v>0</v>
      </c>
      <c r="P59" s="244">
        <f t="shared" ref="P59:V59" si="14">P57+P58</f>
        <v>0</v>
      </c>
      <c r="Q59" s="244">
        <f t="shared" si="14"/>
        <v>0</v>
      </c>
      <c r="R59" s="244">
        <f t="shared" si="14"/>
        <v>0</v>
      </c>
      <c r="S59" s="244">
        <f t="shared" si="14"/>
        <v>0</v>
      </c>
      <c r="T59" s="244">
        <f t="shared" si="14"/>
        <v>0</v>
      </c>
      <c r="U59" s="244">
        <f t="shared" si="14"/>
        <v>0</v>
      </c>
      <c r="V59" s="244">
        <f t="shared" si="14"/>
        <v>0</v>
      </c>
      <c r="W59" s="244">
        <f t="shared" si="13"/>
        <v>0</v>
      </c>
    </row>
    <row r="60" spans="1:23" s="9" customFormat="1">
      <c r="D60" s="222"/>
      <c r="E60" s="230">
        <v>41640</v>
      </c>
      <c r="F60" s="230" t="s">
        <v>181</v>
      </c>
      <c r="G60" s="231" t="s">
        <v>65</v>
      </c>
      <c r="H60" s="248">
        <f>C$27/12</f>
        <v>1.225E-3</v>
      </c>
      <c r="I60" s="246">
        <f>(SUM('1.  LRAMVA Summary'!D$53:D$61)+SUM('1.  LRAMVA Summary'!D$62:D$63)*(MONTH($E60)-1)/12)*$H60</f>
        <v>0</v>
      </c>
      <c r="J60" s="246">
        <f>(SUM('1.  LRAMVA Summary'!E$53:E$61)+SUM('1.  LRAMVA Summary'!E$62:E$63)*(MONTH($E60)-1)/12)*$H60</f>
        <v>0</v>
      </c>
      <c r="K60" s="246">
        <f>(SUM('1.  LRAMVA Summary'!F$53:F$61)+SUM('1.  LRAMVA Summary'!F$62:F$63)*(MONTH($E60)-1)/12)*$H60</f>
        <v>0</v>
      </c>
      <c r="L60" s="246">
        <f>(SUM('1.  LRAMVA Summary'!G$53:G$61)+SUM('1.  LRAMVA Summary'!G$62:G$63)*(MONTH($E60)-1)/12)*$H60</f>
        <v>0</v>
      </c>
      <c r="M60" s="246">
        <f>(SUM('1.  LRAMVA Summary'!H$53:H$61)+SUM('1.  LRAMVA Summary'!H$62:H$63)*(MONTH($E60)-1)/12)*$H60</f>
        <v>0</v>
      </c>
      <c r="N60" s="246">
        <f>(SUM('1.  LRAMVA Summary'!I$53:I$61)+SUM('1.  LRAMVA Summary'!I$62:I$63)*(MONTH($E60)-1)/12)*$H60</f>
        <v>0</v>
      </c>
      <c r="O60" s="246">
        <f>(SUM('1.  LRAMVA Summary'!J$53:J$61)+SUM('1.  LRAMVA Summary'!J$62:J$63)*(MONTH($E60)-1)/12)*$H60</f>
        <v>0</v>
      </c>
      <c r="P60" s="246">
        <f>(SUM('1.  LRAMVA Summary'!K$53:K$61)+SUM('1.  LRAMVA Summary'!K$62:K$63)*(MONTH($E60)-1)/12)*$H60</f>
        <v>0</v>
      </c>
      <c r="Q60" s="246">
        <f>(SUM('1.  LRAMVA Summary'!L$53:L$61)+SUM('1.  LRAMVA Summary'!L$62:L$63)*(MONTH($E60)-1)/12)*$H60</f>
        <v>0</v>
      </c>
      <c r="R60" s="246">
        <f>(SUM('1.  LRAMVA Summary'!M$53:M$61)+SUM('1.  LRAMVA Summary'!M$62:M$63)*(MONTH($E60)-1)/12)*$H60</f>
        <v>0</v>
      </c>
      <c r="S60" s="246">
        <f>(SUM('1.  LRAMVA Summary'!N$53:N$61)+SUM('1.  LRAMVA Summary'!N$62:N$63)*(MONTH($E60)-1)/12)*$H60</f>
        <v>0</v>
      </c>
      <c r="T60" s="246">
        <f>(SUM('1.  LRAMVA Summary'!O$53:O$61)+SUM('1.  LRAMVA Summary'!O$62:O$63)*(MONTH($E60)-1)/12)*$H60</f>
        <v>0</v>
      </c>
      <c r="U60" s="246">
        <f>(SUM('1.  LRAMVA Summary'!P$53:P$61)+SUM('1.  LRAMVA Summary'!P$62:P$63)*(MONTH($E60)-1)/12)*$H60</f>
        <v>0</v>
      </c>
      <c r="V60" s="246">
        <f>(SUM('1.  LRAMVA Summary'!Q$53:Q$61)+SUM('1.  LRAMVA Summary'!Q$62:Q$63)*(MONTH($E60)-1)/12)*$H60</f>
        <v>0</v>
      </c>
      <c r="W60" s="247">
        <f>SUM(I60:V60)</f>
        <v>0</v>
      </c>
    </row>
    <row r="61" spans="1:23" s="9" customFormat="1">
      <c r="A61" s="28"/>
      <c r="E61" s="230">
        <v>41671</v>
      </c>
      <c r="F61" s="230" t="s">
        <v>181</v>
      </c>
      <c r="G61" s="231" t="s">
        <v>65</v>
      </c>
      <c r="H61" s="245">
        <f>C$27/12</f>
        <v>1.225E-3</v>
      </c>
      <c r="I61" s="246">
        <f>(SUM('1.  LRAMVA Summary'!D$53:D$61)+SUM('1.  LRAMVA Summary'!D$62:D$63)*(MONTH($E61)-1)/12)*$H61</f>
        <v>0</v>
      </c>
      <c r="J61" s="246">
        <f>(SUM('1.  LRAMVA Summary'!E$53:E$61)+SUM('1.  LRAMVA Summary'!E$62:E$63)*(MONTH($E61)-1)/12)*$H61</f>
        <v>0</v>
      </c>
      <c r="K61" s="246">
        <f>(SUM('1.  LRAMVA Summary'!F$53:F$61)+SUM('1.  LRAMVA Summary'!F$62:F$63)*(MONTH($E61)-1)/12)*$H61</f>
        <v>0</v>
      </c>
      <c r="L61" s="246">
        <f>(SUM('1.  LRAMVA Summary'!G$53:G$61)+SUM('1.  LRAMVA Summary'!G$62:G$63)*(MONTH($E61)-1)/12)*$H61</f>
        <v>0</v>
      </c>
      <c r="M61" s="246">
        <f>(SUM('1.  LRAMVA Summary'!H$53:H$61)+SUM('1.  LRAMVA Summary'!H$62:H$63)*(MONTH($E61)-1)/12)*$H61</f>
        <v>0</v>
      </c>
      <c r="N61" s="246">
        <f>(SUM('1.  LRAMVA Summary'!I$53:I$61)+SUM('1.  LRAMVA Summary'!I$62:I$63)*(MONTH($E61)-1)/12)*$H61</f>
        <v>0</v>
      </c>
      <c r="O61" s="246">
        <f>(SUM('1.  LRAMVA Summary'!J$53:J$61)+SUM('1.  LRAMVA Summary'!J$62:J$63)*(MONTH($E61)-1)/12)*$H61</f>
        <v>0</v>
      </c>
      <c r="P61" s="246">
        <f>(SUM('1.  LRAMVA Summary'!K$53:K$61)+SUM('1.  LRAMVA Summary'!K$62:K$63)*(MONTH($E61)-1)/12)*$H61</f>
        <v>0</v>
      </c>
      <c r="Q61" s="246">
        <f>(SUM('1.  LRAMVA Summary'!L$53:L$61)+SUM('1.  LRAMVA Summary'!L$62:L$63)*(MONTH($E61)-1)/12)*$H61</f>
        <v>0</v>
      </c>
      <c r="R61" s="246">
        <f>(SUM('1.  LRAMVA Summary'!M$53:M$61)+SUM('1.  LRAMVA Summary'!M$62:M$63)*(MONTH($E61)-1)/12)*$H61</f>
        <v>0</v>
      </c>
      <c r="S61" s="246">
        <f>(SUM('1.  LRAMVA Summary'!N$53:N$61)+SUM('1.  LRAMVA Summary'!N$62:N$63)*(MONTH($E61)-1)/12)*$H61</f>
        <v>0</v>
      </c>
      <c r="T61" s="246">
        <f>(SUM('1.  LRAMVA Summary'!O$53:O$61)+SUM('1.  LRAMVA Summary'!O$62:O$63)*(MONTH($E61)-1)/12)*$H61</f>
        <v>0</v>
      </c>
      <c r="U61" s="246">
        <f>(SUM('1.  LRAMVA Summary'!P$53:P$61)+SUM('1.  LRAMVA Summary'!P$62:P$63)*(MONTH($E61)-1)/12)*$H61</f>
        <v>0</v>
      </c>
      <c r="V61" s="246">
        <f>(SUM('1.  LRAMVA Summary'!Q$53:Q$61)+SUM('1.  LRAMVA Summary'!Q$62:Q$63)*(MONTH($E61)-1)/12)*$H61</f>
        <v>0</v>
      </c>
      <c r="W61" s="247">
        <f t="shared" ref="W61:W71" si="15">SUM(I61:V61)</f>
        <v>0</v>
      </c>
    </row>
    <row r="62" spans="1:23" s="9" customFormat="1">
      <c r="B62" s="68"/>
      <c r="E62" s="230">
        <v>41699</v>
      </c>
      <c r="F62" s="230" t="s">
        <v>181</v>
      </c>
      <c r="G62" s="231" t="s">
        <v>65</v>
      </c>
      <c r="H62" s="245">
        <f>C$27/12</f>
        <v>1.225E-3</v>
      </c>
      <c r="I62" s="246">
        <f>(SUM('1.  LRAMVA Summary'!D$53:D$61)+SUM('1.  LRAMVA Summary'!D$62:D$63)*(MONTH($E62)-1)/12)*$H62</f>
        <v>0</v>
      </c>
      <c r="J62" s="246">
        <f>(SUM('1.  LRAMVA Summary'!E$53:E$61)+SUM('1.  LRAMVA Summary'!E$62:E$63)*(MONTH($E62)-1)/12)*$H62</f>
        <v>0</v>
      </c>
      <c r="K62" s="246">
        <f>(SUM('1.  LRAMVA Summary'!F$53:F$61)+SUM('1.  LRAMVA Summary'!F$62:F$63)*(MONTH($E62)-1)/12)*$H62</f>
        <v>0</v>
      </c>
      <c r="L62" s="246">
        <f>(SUM('1.  LRAMVA Summary'!G$53:G$61)+SUM('1.  LRAMVA Summary'!G$62:G$63)*(MONTH($E62)-1)/12)*$H62</f>
        <v>0</v>
      </c>
      <c r="M62" s="246">
        <f>(SUM('1.  LRAMVA Summary'!H$53:H$61)+SUM('1.  LRAMVA Summary'!H$62:H$63)*(MONTH($E62)-1)/12)*$H62</f>
        <v>0</v>
      </c>
      <c r="N62" s="246">
        <f>(SUM('1.  LRAMVA Summary'!I$53:I$61)+SUM('1.  LRAMVA Summary'!I$62:I$63)*(MONTH($E62)-1)/12)*$H62</f>
        <v>0</v>
      </c>
      <c r="O62" s="246">
        <f>(SUM('1.  LRAMVA Summary'!J$53:J$61)+SUM('1.  LRAMVA Summary'!J$62:J$63)*(MONTH($E62)-1)/12)*$H62</f>
        <v>0</v>
      </c>
      <c r="P62" s="246">
        <f>(SUM('1.  LRAMVA Summary'!K$53:K$61)+SUM('1.  LRAMVA Summary'!K$62:K$63)*(MONTH($E62)-1)/12)*$H62</f>
        <v>0</v>
      </c>
      <c r="Q62" s="246">
        <f>(SUM('1.  LRAMVA Summary'!L$53:L$61)+SUM('1.  LRAMVA Summary'!L$62:L$63)*(MONTH($E62)-1)/12)*$H62</f>
        <v>0</v>
      </c>
      <c r="R62" s="246">
        <f>(SUM('1.  LRAMVA Summary'!M$53:M$61)+SUM('1.  LRAMVA Summary'!M$62:M$63)*(MONTH($E62)-1)/12)*$H62</f>
        <v>0</v>
      </c>
      <c r="S62" s="246">
        <f>(SUM('1.  LRAMVA Summary'!N$53:N$61)+SUM('1.  LRAMVA Summary'!N$62:N$63)*(MONTH($E62)-1)/12)*$H62</f>
        <v>0</v>
      </c>
      <c r="T62" s="246">
        <f>(SUM('1.  LRAMVA Summary'!O$53:O$61)+SUM('1.  LRAMVA Summary'!O$62:O$63)*(MONTH($E62)-1)/12)*$H62</f>
        <v>0</v>
      </c>
      <c r="U62" s="246">
        <f>(SUM('1.  LRAMVA Summary'!P$53:P$61)+SUM('1.  LRAMVA Summary'!P$62:P$63)*(MONTH($E62)-1)/12)*$H62</f>
        <v>0</v>
      </c>
      <c r="V62" s="246">
        <f>(SUM('1.  LRAMVA Summary'!Q$53:Q$61)+SUM('1.  LRAMVA Summary'!Q$62:Q$63)*(MONTH($E62)-1)/12)*$H62</f>
        <v>0</v>
      </c>
      <c r="W62" s="247">
        <f t="shared" si="15"/>
        <v>0</v>
      </c>
    </row>
    <row r="63" spans="1:23" s="9" customFormat="1">
      <c r="B63" s="68"/>
      <c r="E63" s="230">
        <v>41730</v>
      </c>
      <c r="F63" s="230" t="s">
        <v>181</v>
      </c>
      <c r="G63" s="231" t="s">
        <v>66</v>
      </c>
      <c r="H63" s="248">
        <f>C$28/12</f>
        <v>1.225E-3</v>
      </c>
      <c r="I63" s="246">
        <f>(SUM('1.  LRAMVA Summary'!D$53:D$61)+SUM('1.  LRAMVA Summary'!D$62:D$63)*(MONTH($E63)-1)/12)*$H63</f>
        <v>0</v>
      </c>
      <c r="J63" s="246">
        <f>(SUM('1.  LRAMVA Summary'!E$53:E$61)+SUM('1.  LRAMVA Summary'!E$62:E$63)*(MONTH($E63)-1)/12)*$H63</f>
        <v>0</v>
      </c>
      <c r="K63" s="246">
        <f>(SUM('1.  LRAMVA Summary'!F$53:F$61)+SUM('1.  LRAMVA Summary'!F$62:F$63)*(MONTH($E63)-1)/12)*$H63</f>
        <v>0</v>
      </c>
      <c r="L63" s="246">
        <f>(SUM('1.  LRAMVA Summary'!G$53:G$61)+SUM('1.  LRAMVA Summary'!G$62:G$63)*(MONTH($E63)-1)/12)*$H63</f>
        <v>0</v>
      </c>
      <c r="M63" s="246">
        <f>(SUM('1.  LRAMVA Summary'!H$53:H$61)+SUM('1.  LRAMVA Summary'!H$62:H$63)*(MONTH($E63)-1)/12)*$H63</f>
        <v>0</v>
      </c>
      <c r="N63" s="246">
        <f>(SUM('1.  LRAMVA Summary'!I$53:I$61)+SUM('1.  LRAMVA Summary'!I$62:I$63)*(MONTH($E63)-1)/12)*$H63</f>
        <v>0</v>
      </c>
      <c r="O63" s="246">
        <f>(SUM('1.  LRAMVA Summary'!J$53:J$61)+SUM('1.  LRAMVA Summary'!J$62:J$63)*(MONTH($E63)-1)/12)*$H63</f>
        <v>0</v>
      </c>
      <c r="P63" s="246">
        <f>(SUM('1.  LRAMVA Summary'!K$53:K$61)+SUM('1.  LRAMVA Summary'!K$62:K$63)*(MONTH($E63)-1)/12)*$H63</f>
        <v>0</v>
      </c>
      <c r="Q63" s="246">
        <f>(SUM('1.  LRAMVA Summary'!L$53:L$61)+SUM('1.  LRAMVA Summary'!L$62:L$63)*(MONTH($E63)-1)/12)*$H63</f>
        <v>0</v>
      </c>
      <c r="R63" s="246">
        <f>(SUM('1.  LRAMVA Summary'!M$53:M$61)+SUM('1.  LRAMVA Summary'!M$62:M$63)*(MONTH($E63)-1)/12)*$H63</f>
        <v>0</v>
      </c>
      <c r="S63" s="246">
        <f>(SUM('1.  LRAMVA Summary'!N$53:N$61)+SUM('1.  LRAMVA Summary'!N$62:N$63)*(MONTH($E63)-1)/12)*$H63</f>
        <v>0</v>
      </c>
      <c r="T63" s="246">
        <f>(SUM('1.  LRAMVA Summary'!O$53:O$61)+SUM('1.  LRAMVA Summary'!O$62:O$63)*(MONTH($E63)-1)/12)*$H63</f>
        <v>0</v>
      </c>
      <c r="U63" s="246">
        <f>(SUM('1.  LRAMVA Summary'!P$53:P$61)+SUM('1.  LRAMVA Summary'!P$62:P$63)*(MONTH($E63)-1)/12)*$H63</f>
        <v>0</v>
      </c>
      <c r="V63" s="246">
        <f>(SUM('1.  LRAMVA Summary'!Q$53:Q$61)+SUM('1.  LRAMVA Summary'!Q$62:Q$63)*(MONTH($E63)-1)/12)*$H63</f>
        <v>0</v>
      </c>
      <c r="W63" s="247">
        <f t="shared" si="15"/>
        <v>0</v>
      </c>
    </row>
    <row r="64" spans="1:23" s="9" customFormat="1">
      <c r="B64" s="68"/>
      <c r="E64" s="230">
        <v>41760</v>
      </c>
      <c r="F64" s="230" t="s">
        <v>181</v>
      </c>
      <c r="G64" s="231" t="s">
        <v>66</v>
      </c>
      <c r="H64" s="245">
        <f>C$28/12</f>
        <v>1.225E-3</v>
      </c>
      <c r="I64" s="246">
        <f>(SUM('1.  LRAMVA Summary'!D$53:D$61)+SUM('1.  LRAMVA Summary'!D$62:D$63)*(MONTH($E64)-1)/12)*$H64</f>
        <v>0</v>
      </c>
      <c r="J64" s="246">
        <f>(SUM('1.  LRAMVA Summary'!E$53:E$61)+SUM('1.  LRAMVA Summary'!E$62:E$63)*(MONTH($E64)-1)/12)*$H64</f>
        <v>0</v>
      </c>
      <c r="K64" s="246">
        <f>(SUM('1.  LRAMVA Summary'!F$53:F$61)+SUM('1.  LRAMVA Summary'!F$62:F$63)*(MONTH($E64)-1)/12)*$H64</f>
        <v>0</v>
      </c>
      <c r="L64" s="246">
        <f>(SUM('1.  LRAMVA Summary'!G$53:G$61)+SUM('1.  LRAMVA Summary'!G$62:G$63)*(MONTH($E64)-1)/12)*$H64</f>
        <v>0</v>
      </c>
      <c r="M64" s="246">
        <f>(SUM('1.  LRAMVA Summary'!H$53:H$61)+SUM('1.  LRAMVA Summary'!H$62:H$63)*(MONTH($E64)-1)/12)*$H64</f>
        <v>0</v>
      </c>
      <c r="N64" s="246">
        <f>(SUM('1.  LRAMVA Summary'!I$53:I$61)+SUM('1.  LRAMVA Summary'!I$62:I$63)*(MONTH($E64)-1)/12)*$H64</f>
        <v>0</v>
      </c>
      <c r="O64" s="246">
        <f>(SUM('1.  LRAMVA Summary'!J$53:J$61)+SUM('1.  LRAMVA Summary'!J$62:J$63)*(MONTH($E64)-1)/12)*$H64</f>
        <v>0</v>
      </c>
      <c r="P64" s="246">
        <f>(SUM('1.  LRAMVA Summary'!K$53:K$61)+SUM('1.  LRAMVA Summary'!K$62:K$63)*(MONTH($E64)-1)/12)*$H64</f>
        <v>0</v>
      </c>
      <c r="Q64" s="246">
        <f>(SUM('1.  LRAMVA Summary'!L$53:L$61)+SUM('1.  LRAMVA Summary'!L$62:L$63)*(MONTH($E64)-1)/12)*$H64</f>
        <v>0</v>
      </c>
      <c r="R64" s="246">
        <f>(SUM('1.  LRAMVA Summary'!M$53:M$61)+SUM('1.  LRAMVA Summary'!M$62:M$63)*(MONTH($E64)-1)/12)*$H64</f>
        <v>0</v>
      </c>
      <c r="S64" s="246">
        <f>(SUM('1.  LRAMVA Summary'!N$53:N$61)+SUM('1.  LRAMVA Summary'!N$62:N$63)*(MONTH($E64)-1)/12)*$H64</f>
        <v>0</v>
      </c>
      <c r="T64" s="246">
        <f>(SUM('1.  LRAMVA Summary'!O$53:O$61)+SUM('1.  LRAMVA Summary'!O$62:O$63)*(MONTH($E64)-1)/12)*$H64</f>
        <v>0</v>
      </c>
      <c r="U64" s="246">
        <f>(SUM('1.  LRAMVA Summary'!P$53:P$61)+SUM('1.  LRAMVA Summary'!P$62:P$63)*(MONTH($E64)-1)/12)*$H64</f>
        <v>0</v>
      </c>
      <c r="V64" s="246">
        <f>(SUM('1.  LRAMVA Summary'!Q$53:Q$61)+SUM('1.  LRAMVA Summary'!Q$62:Q$63)*(MONTH($E64)-1)/12)*$H64</f>
        <v>0</v>
      </c>
      <c r="W64" s="247">
        <f t="shared" si="15"/>
        <v>0</v>
      </c>
    </row>
    <row r="65" spans="2:23" s="9" customFormat="1">
      <c r="B65" s="68"/>
      <c r="E65" s="230">
        <v>41791</v>
      </c>
      <c r="F65" s="230" t="s">
        <v>181</v>
      </c>
      <c r="G65" s="231" t="s">
        <v>66</v>
      </c>
      <c r="H65" s="245">
        <f>C$28/12</f>
        <v>1.225E-3</v>
      </c>
      <c r="I65" s="246">
        <f>(SUM('1.  LRAMVA Summary'!D$53:D$61)+SUM('1.  LRAMVA Summary'!D$62:D$63)*(MONTH($E65)-1)/12)*$H65</f>
        <v>0</v>
      </c>
      <c r="J65" s="246">
        <f>(SUM('1.  LRAMVA Summary'!E$53:E$61)+SUM('1.  LRAMVA Summary'!E$62:E$63)*(MONTH($E65)-1)/12)*$H65</f>
        <v>0</v>
      </c>
      <c r="K65" s="246">
        <f>(SUM('1.  LRAMVA Summary'!F$53:F$61)+SUM('1.  LRAMVA Summary'!F$62:F$63)*(MONTH($E65)-1)/12)*$H65</f>
        <v>0</v>
      </c>
      <c r="L65" s="246">
        <f>(SUM('1.  LRAMVA Summary'!G$53:G$61)+SUM('1.  LRAMVA Summary'!G$62:G$63)*(MONTH($E65)-1)/12)*$H65</f>
        <v>0</v>
      </c>
      <c r="M65" s="246">
        <f>(SUM('1.  LRAMVA Summary'!H$53:H$61)+SUM('1.  LRAMVA Summary'!H$62:H$63)*(MONTH($E65)-1)/12)*$H65</f>
        <v>0</v>
      </c>
      <c r="N65" s="246">
        <f>(SUM('1.  LRAMVA Summary'!I$53:I$61)+SUM('1.  LRAMVA Summary'!I$62:I$63)*(MONTH($E65)-1)/12)*$H65</f>
        <v>0</v>
      </c>
      <c r="O65" s="246">
        <f>(SUM('1.  LRAMVA Summary'!J$53:J$61)+SUM('1.  LRAMVA Summary'!J$62:J$63)*(MONTH($E65)-1)/12)*$H65</f>
        <v>0</v>
      </c>
      <c r="P65" s="246">
        <f>(SUM('1.  LRAMVA Summary'!K$53:K$61)+SUM('1.  LRAMVA Summary'!K$62:K$63)*(MONTH($E65)-1)/12)*$H65</f>
        <v>0</v>
      </c>
      <c r="Q65" s="246">
        <f>(SUM('1.  LRAMVA Summary'!L$53:L$61)+SUM('1.  LRAMVA Summary'!L$62:L$63)*(MONTH($E65)-1)/12)*$H65</f>
        <v>0</v>
      </c>
      <c r="R65" s="246">
        <f>(SUM('1.  LRAMVA Summary'!M$53:M$61)+SUM('1.  LRAMVA Summary'!M$62:M$63)*(MONTH($E65)-1)/12)*$H65</f>
        <v>0</v>
      </c>
      <c r="S65" s="246">
        <f>(SUM('1.  LRAMVA Summary'!N$53:N$61)+SUM('1.  LRAMVA Summary'!N$62:N$63)*(MONTH($E65)-1)/12)*$H65</f>
        <v>0</v>
      </c>
      <c r="T65" s="246">
        <f>(SUM('1.  LRAMVA Summary'!O$53:O$61)+SUM('1.  LRAMVA Summary'!O$62:O$63)*(MONTH($E65)-1)/12)*$H65</f>
        <v>0</v>
      </c>
      <c r="U65" s="246">
        <f>(SUM('1.  LRAMVA Summary'!P$53:P$61)+SUM('1.  LRAMVA Summary'!P$62:P$63)*(MONTH($E65)-1)/12)*$H65</f>
        <v>0</v>
      </c>
      <c r="V65" s="246">
        <f>(SUM('1.  LRAMVA Summary'!Q$53:Q$61)+SUM('1.  LRAMVA Summary'!Q$62:Q$63)*(MONTH($E65)-1)/12)*$H65</f>
        <v>0</v>
      </c>
      <c r="W65" s="247">
        <f t="shared" si="15"/>
        <v>0</v>
      </c>
    </row>
    <row r="66" spans="2:23" s="9" customFormat="1">
      <c r="B66" s="68"/>
      <c r="E66" s="230">
        <v>41821</v>
      </c>
      <c r="F66" s="230" t="s">
        <v>181</v>
      </c>
      <c r="G66" s="231" t="s">
        <v>68</v>
      </c>
      <c r="H66" s="248">
        <f>C$29/12</f>
        <v>1.225E-3</v>
      </c>
      <c r="I66" s="246">
        <f>(SUM('1.  LRAMVA Summary'!D$53:D$61)+SUM('1.  LRAMVA Summary'!D$62:D$63)*(MONTH($E66)-1)/12)*$H66</f>
        <v>0</v>
      </c>
      <c r="J66" s="246">
        <f>(SUM('1.  LRAMVA Summary'!E$53:E$61)+SUM('1.  LRAMVA Summary'!E$62:E$63)*(MONTH($E66)-1)/12)*$H66</f>
        <v>0</v>
      </c>
      <c r="K66" s="246">
        <f>(SUM('1.  LRAMVA Summary'!F$53:F$61)+SUM('1.  LRAMVA Summary'!F$62:F$63)*(MONTH($E66)-1)/12)*$H66</f>
        <v>0</v>
      </c>
      <c r="L66" s="246">
        <f>(SUM('1.  LRAMVA Summary'!G$53:G$61)+SUM('1.  LRAMVA Summary'!G$62:G$63)*(MONTH($E66)-1)/12)*$H66</f>
        <v>0</v>
      </c>
      <c r="M66" s="246">
        <f>(SUM('1.  LRAMVA Summary'!H$53:H$61)+SUM('1.  LRAMVA Summary'!H$62:H$63)*(MONTH($E66)-1)/12)*$H66</f>
        <v>0</v>
      </c>
      <c r="N66" s="246">
        <f>(SUM('1.  LRAMVA Summary'!I$53:I$61)+SUM('1.  LRAMVA Summary'!I$62:I$63)*(MONTH($E66)-1)/12)*$H66</f>
        <v>0</v>
      </c>
      <c r="O66" s="246">
        <f>(SUM('1.  LRAMVA Summary'!J$53:J$61)+SUM('1.  LRAMVA Summary'!J$62:J$63)*(MONTH($E66)-1)/12)*$H66</f>
        <v>0</v>
      </c>
      <c r="P66" s="246">
        <f>(SUM('1.  LRAMVA Summary'!K$53:K$61)+SUM('1.  LRAMVA Summary'!K$62:K$63)*(MONTH($E66)-1)/12)*$H66</f>
        <v>0</v>
      </c>
      <c r="Q66" s="246">
        <f>(SUM('1.  LRAMVA Summary'!L$53:L$61)+SUM('1.  LRAMVA Summary'!L$62:L$63)*(MONTH($E66)-1)/12)*$H66</f>
        <v>0</v>
      </c>
      <c r="R66" s="246">
        <f>(SUM('1.  LRAMVA Summary'!M$53:M$61)+SUM('1.  LRAMVA Summary'!M$62:M$63)*(MONTH($E66)-1)/12)*$H66</f>
        <v>0</v>
      </c>
      <c r="S66" s="246">
        <f>(SUM('1.  LRAMVA Summary'!N$53:N$61)+SUM('1.  LRAMVA Summary'!N$62:N$63)*(MONTH($E66)-1)/12)*$H66</f>
        <v>0</v>
      </c>
      <c r="T66" s="246">
        <f>(SUM('1.  LRAMVA Summary'!O$53:O$61)+SUM('1.  LRAMVA Summary'!O$62:O$63)*(MONTH($E66)-1)/12)*$H66</f>
        <v>0</v>
      </c>
      <c r="U66" s="246">
        <f>(SUM('1.  LRAMVA Summary'!P$53:P$61)+SUM('1.  LRAMVA Summary'!P$62:P$63)*(MONTH($E66)-1)/12)*$H66</f>
        <v>0</v>
      </c>
      <c r="V66" s="246">
        <f>(SUM('1.  LRAMVA Summary'!Q$53:Q$61)+SUM('1.  LRAMVA Summary'!Q$62:Q$63)*(MONTH($E66)-1)/12)*$H66</f>
        <v>0</v>
      </c>
      <c r="W66" s="247">
        <f t="shared" si="15"/>
        <v>0</v>
      </c>
    </row>
    <row r="67" spans="2:23" s="9" customFormat="1">
      <c r="B67" s="68"/>
      <c r="E67" s="230">
        <v>41852</v>
      </c>
      <c r="F67" s="230" t="s">
        <v>181</v>
      </c>
      <c r="G67" s="231" t="s">
        <v>68</v>
      </c>
      <c r="H67" s="245">
        <f>C$29/12</f>
        <v>1.225E-3</v>
      </c>
      <c r="I67" s="246">
        <f>(SUM('1.  LRAMVA Summary'!D$53:D$61)+SUM('1.  LRAMVA Summary'!D$62:D$63)*(MONTH($E67)-1)/12)*$H67</f>
        <v>0</v>
      </c>
      <c r="J67" s="246">
        <f>(SUM('1.  LRAMVA Summary'!E$53:E$61)+SUM('1.  LRAMVA Summary'!E$62:E$63)*(MONTH($E67)-1)/12)*$H67</f>
        <v>0</v>
      </c>
      <c r="K67" s="246">
        <f>(SUM('1.  LRAMVA Summary'!F$53:F$61)+SUM('1.  LRAMVA Summary'!F$62:F$63)*(MONTH($E67)-1)/12)*$H67</f>
        <v>0</v>
      </c>
      <c r="L67" s="246">
        <f>(SUM('1.  LRAMVA Summary'!G$53:G$61)+SUM('1.  LRAMVA Summary'!G$62:G$63)*(MONTH($E67)-1)/12)*$H67</f>
        <v>0</v>
      </c>
      <c r="M67" s="246">
        <f>(SUM('1.  LRAMVA Summary'!H$53:H$61)+SUM('1.  LRAMVA Summary'!H$62:H$63)*(MONTH($E67)-1)/12)*$H67</f>
        <v>0</v>
      </c>
      <c r="N67" s="246">
        <f>(SUM('1.  LRAMVA Summary'!I$53:I$61)+SUM('1.  LRAMVA Summary'!I$62:I$63)*(MONTH($E67)-1)/12)*$H67</f>
        <v>0</v>
      </c>
      <c r="O67" s="246">
        <f>(SUM('1.  LRAMVA Summary'!J$53:J$61)+SUM('1.  LRAMVA Summary'!J$62:J$63)*(MONTH($E67)-1)/12)*$H67</f>
        <v>0</v>
      </c>
      <c r="P67" s="246">
        <f>(SUM('1.  LRAMVA Summary'!K$53:K$61)+SUM('1.  LRAMVA Summary'!K$62:K$63)*(MONTH($E67)-1)/12)*$H67</f>
        <v>0</v>
      </c>
      <c r="Q67" s="246">
        <f>(SUM('1.  LRAMVA Summary'!L$53:L$61)+SUM('1.  LRAMVA Summary'!L$62:L$63)*(MONTH($E67)-1)/12)*$H67</f>
        <v>0</v>
      </c>
      <c r="R67" s="246">
        <f>(SUM('1.  LRAMVA Summary'!M$53:M$61)+SUM('1.  LRAMVA Summary'!M$62:M$63)*(MONTH($E67)-1)/12)*$H67</f>
        <v>0</v>
      </c>
      <c r="S67" s="246">
        <f>(SUM('1.  LRAMVA Summary'!N$53:N$61)+SUM('1.  LRAMVA Summary'!N$62:N$63)*(MONTH($E67)-1)/12)*$H67</f>
        <v>0</v>
      </c>
      <c r="T67" s="246">
        <f>(SUM('1.  LRAMVA Summary'!O$53:O$61)+SUM('1.  LRAMVA Summary'!O$62:O$63)*(MONTH($E67)-1)/12)*$H67</f>
        <v>0</v>
      </c>
      <c r="U67" s="246">
        <f>(SUM('1.  LRAMVA Summary'!P$53:P$61)+SUM('1.  LRAMVA Summary'!P$62:P$63)*(MONTH($E67)-1)/12)*$H67</f>
        <v>0</v>
      </c>
      <c r="V67" s="246">
        <f>(SUM('1.  LRAMVA Summary'!Q$53:Q$61)+SUM('1.  LRAMVA Summary'!Q$62:Q$63)*(MONTH($E67)-1)/12)*$H67</f>
        <v>0</v>
      </c>
      <c r="W67" s="247">
        <f t="shared" si="15"/>
        <v>0</v>
      </c>
    </row>
    <row r="68" spans="2:23" s="9" customFormat="1">
      <c r="B68" s="68"/>
      <c r="E68" s="230">
        <v>41883</v>
      </c>
      <c r="F68" s="230" t="s">
        <v>181</v>
      </c>
      <c r="G68" s="231" t="s">
        <v>68</v>
      </c>
      <c r="H68" s="245">
        <f>C$29/12</f>
        <v>1.225E-3</v>
      </c>
      <c r="I68" s="246">
        <f>(SUM('1.  LRAMVA Summary'!D$53:D$61)+SUM('1.  LRAMVA Summary'!D$62:D$63)*(MONTH($E68)-1)/12)*$H68</f>
        <v>0</v>
      </c>
      <c r="J68" s="246">
        <f>(SUM('1.  LRAMVA Summary'!E$53:E$61)+SUM('1.  LRAMVA Summary'!E$62:E$63)*(MONTH($E68)-1)/12)*$H68</f>
        <v>0</v>
      </c>
      <c r="K68" s="246">
        <f>(SUM('1.  LRAMVA Summary'!F$53:F$61)+SUM('1.  LRAMVA Summary'!F$62:F$63)*(MONTH($E68)-1)/12)*$H68</f>
        <v>0</v>
      </c>
      <c r="L68" s="246">
        <f>(SUM('1.  LRAMVA Summary'!G$53:G$61)+SUM('1.  LRAMVA Summary'!G$62:G$63)*(MONTH($E68)-1)/12)*$H68</f>
        <v>0</v>
      </c>
      <c r="M68" s="246">
        <f>(SUM('1.  LRAMVA Summary'!H$53:H$61)+SUM('1.  LRAMVA Summary'!H$62:H$63)*(MONTH($E68)-1)/12)*$H68</f>
        <v>0</v>
      </c>
      <c r="N68" s="246">
        <f>(SUM('1.  LRAMVA Summary'!I$53:I$61)+SUM('1.  LRAMVA Summary'!I$62:I$63)*(MONTH($E68)-1)/12)*$H68</f>
        <v>0</v>
      </c>
      <c r="O68" s="246">
        <f>(SUM('1.  LRAMVA Summary'!J$53:J$61)+SUM('1.  LRAMVA Summary'!J$62:J$63)*(MONTH($E68)-1)/12)*$H68</f>
        <v>0</v>
      </c>
      <c r="P68" s="246">
        <f>(SUM('1.  LRAMVA Summary'!K$53:K$61)+SUM('1.  LRAMVA Summary'!K$62:K$63)*(MONTH($E68)-1)/12)*$H68</f>
        <v>0</v>
      </c>
      <c r="Q68" s="246">
        <f>(SUM('1.  LRAMVA Summary'!L$53:L$61)+SUM('1.  LRAMVA Summary'!L$62:L$63)*(MONTH($E68)-1)/12)*$H68</f>
        <v>0</v>
      </c>
      <c r="R68" s="246">
        <f>(SUM('1.  LRAMVA Summary'!M$53:M$61)+SUM('1.  LRAMVA Summary'!M$62:M$63)*(MONTH($E68)-1)/12)*$H68</f>
        <v>0</v>
      </c>
      <c r="S68" s="246">
        <f>(SUM('1.  LRAMVA Summary'!N$53:N$61)+SUM('1.  LRAMVA Summary'!N$62:N$63)*(MONTH($E68)-1)/12)*$H68</f>
        <v>0</v>
      </c>
      <c r="T68" s="246">
        <f>(SUM('1.  LRAMVA Summary'!O$53:O$61)+SUM('1.  LRAMVA Summary'!O$62:O$63)*(MONTH($E68)-1)/12)*$H68</f>
        <v>0</v>
      </c>
      <c r="U68" s="246">
        <f>(SUM('1.  LRAMVA Summary'!P$53:P$61)+SUM('1.  LRAMVA Summary'!P$62:P$63)*(MONTH($E68)-1)/12)*$H68</f>
        <v>0</v>
      </c>
      <c r="V68" s="246">
        <f>(SUM('1.  LRAMVA Summary'!Q$53:Q$61)+SUM('1.  LRAMVA Summary'!Q$62:Q$63)*(MONTH($E68)-1)/12)*$H68</f>
        <v>0</v>
      </c>
      <c r="W68" s="247">
        <f t="shared" si="15"/>
        <v>0</v>
      </c>
    </row>
    <row r="69" spans="2:23" s="9" customFormat="1">
      <c r="B69" s="68"/>
      <c r="E69" s="230">
        <v>41913</v>
      </c>
      <c r="F69" s="230" t="s">
        <v>181</v>
      </c>
      <c r="G69" s="231" t="s">
        <v>69</v>
      </c>
      <c r="H69" s="248">
        <f>C$30/12</f>
        <v>1.225E-3</v>
      </c>
      <c r="I69" s="246">
        <f>(SUM('1.  LRAMVA Summary'!D$53:D$61)+SUM('1.  LRAMVA Summary'!D$62:D$63)*(MONTH($E69)-1)/12)*$H69</f>
        <v>0</v>
      </c>
      <c r="J69" s="246">
        <f>(SUM('1.  LRAMVA Summary'!E$53:E$61)+SUM('1.  LRAMVA Summary'!E$62:E$63)*(MONTH($E69)-1)/12)*$H69</f>
        <v>0</v>
      </c>
      <c r="K69" s="246">
        <f>(SUM('1.  LRAMVA Summary'!F$53:F$61)+SUM('1.  LRAMVA Summary'!F$62:F$63)*(MONTH($E69)-1)/12)*$H69</f>
        <v>0</v>
      </c>
      <c r="L69" s="246">
        <f>(SUM('1.  LRAMVA Summary'!G$53:G$61)+SUM('1.  LRAMVA Summary'!G$62:G$63)*(MONTH($E69)-1)/12)*$H69</f>
        <v>0</v>
      </c>
      <c r="M69" s="246">
        <f>(SUM('1.  LRAMVA Summary'!H$53:H$61)+SUM('1.  LRAMVA Summary'!H$62:H$63)*(MONTH($E69)-1)/12)*$H69</f>
        <v>0</v>
      </c>
      <c r="N69" s="246">
        <f>(SUM('1.  LRAMVA Summary'!I$53:I$61)+SUM('1.  LRAMVA Summary'!I$62:I$63)*(MONTH($E69)-1)/12)*$H69</f>
        <v>0</v>
      </c>
      <c r="O69" s="246">
        <f>(SUM('1.  LRAMVA Summary'!J$53:J$61)+SUM('1.  LRAMVA Summary'!J$62:J$63)*(MONTH($E69)-1)/12)*$H69</f>
        <v>0</v>
      </c>
      <c r="P69" s="246">
        <f>(SUM('1.  LRAMVA Summary'!K$53:K$61)+SUM('1.  LRAMVA Summary'!K$62:K$63)*(MONTH($E69)-1)/12)*$H69</f>
        <v>0</v>
      </c>
      <c r="Q69" s="246">
        <f>(SUM('1.  LRAMVA Summary'!L$53:L$61)+SUM('1.  LRAMVA Summary'!L$62:L$63)*(MONTH($E69)-1)/12)*$H69</f>
        <v>0</v>
      </c>
      <c r="R69" s="246">
        <f>(SUM('1.  LRAMVA Summary'!M$53:M$61)+SUM('1.  LRAMVA Summary'!M$62:M$63)*(MONTH($E69)-1)/12)*$H69</f>
        <v>0</v>
      </c>
      <c r="S69" s="246">
        <f>(SUM('1.  LRAMVA Summary'!N$53:N$61)+SUM('1.  LRAMVA Summary'!N$62:N$63)*(MONTH($E69)-1)/12)*$H69</f>
        <v>0</v>
      </c>
      <c r="T69" s="246">
        <f>(SUM('1.  LRAMVA Summary'!O$53:O$61)+SUM('1.  LRAMVA Summary'!O$62:O$63)*(MONTH($E69)-1)/12)*$H69</f>
        <v>0</v>
      </c>
      <c r="U69" s="246">
        <f>(SUM('1.  LRAMVA Summary'!P$53:P$61)+SUM('1.  LRAMVA Summary'!P$62:P$63)*(MONTH($E69)-1)/12)*$H69</f>
        <v>0</v>
      </c>
      <c r="V69" s="246">
        <f>(SUM('1.  LRAMVA Summary'!Q$53:Q$61)+SUM('1.  LRAMVA Summary'!Q$62:Q$63)*(MONTH($E69)-1)/12)*$H69</f>
        <v>0</v>
      </c>
      <c r="W69" s="247">
        <f t="shared" si="15"/>
        <v>0</v>
      </c>
    </row>
    <row r="70" spans="2:23" s="9" customFormat="1">
      <c r="B70" s="68"/>
      <c r="E70" s="230">
        <v>41944</v>
      </c>
      <c r="F70" s="230" t="s">
        <v>181</v>
      </c>
      <c r="G70" s="231" t="s">
        <v>69</v>
      </c>
      <c r="H70" s="245">
        <f>C$30/12</f>
        <v>1.225E-3</v>
      </c>
      <c r="I70" s="246">
        <f>(SUM('1.  LRAMVA Summary'!D$53:D$61)+SUM('1.  LRAMVA Summary'!D$62:D$63)*(MONTH($E70)-1)/12)*$H70</f>
        <v>0</v>
      </c>
      <c r="J70" s="246">
        <f>(SUM('1.  LRAMVA Summary'!E$53:E$61)+SUM('1.  LRAMVA Summary'!E$62:E$63)*(MONTH($E70)-1)/12)*$H70</f>
        <v>0</v>
      </c>
      <c r="K70" s="246">
        <f>(SUM('1.  LRAMVA Summary'!F$53:F$61)+SUM('1.  LRAMVA Summary'!F$62:F$63)*(MONTH($E70)-1)/12)*$H70</f>
        <v>0</v>
      </c>
      <c r="L70" s="246">
        <f>(SUM('1.  LRAMVA Summary'!G$53:G$61)+SUM('1.  LRAMVA Summary'!G$62:G$63)*(MONTH($E70)-1)/12)*$H70</f>
        <v>0</v>
      </c>
      <c r="M70" s="246">
        <f>(SUM('1.  LRAMVA Summary'!H$53:H$61)+SUM('1.  LRAMVA Summary'!H$62:H$63)*(MONTH($E70)-1)/12)*$H70</f>
        <v>0</v>
      </c>
      <c r="N70" s="246">
        <f>(SUM('1.  LRAMVA Summary'!I$53:I$61)+SUM('1.  LRAMVA Summary'!I$62:I$63)*(MONTH($E70)-1)/12)*$H70</f>
        <v>0</v>
      </c>
      <c r="O70" s="246">
        <f>(SUM('1.  LRAMVA Summary'!J$53:J$61)+SUM('1.  LRAMVA Summary'!J$62:J$63)*(MONTH($E70)-1)/12)*$H70</f>
        <v>0</v>
      </c>
      <c r="P70" s="246">
        <f>(SUM('1.  LRAMVA Summary'!K$53:K$61)+SUM('1.  LRAMVA Summary'!K$62:K$63)*(MONTH($E70)-1)/12)*$H70</f>
        <v>0</v>
      </c>
      <c r="Q70" s="246">
        <f>(SUM('1.  LRAMVA Summary'!L$53:L$61)+SUM('1.  LRAMVA Summary'!L$62:L$63)*(MONTH($E70)-1)/12)*$H70</f>
        <v>0</v>
      </c>
      <c r="R70" s="246">
        <f>(SUM('1.  LRAMVA Summary'!M$53:M$61)+SUM('1.  LRAMVA Summary'!M$62:M$63)*(MONTH($E70)-1)/12)*$H70</f>
        <v>0</v>
      </c>
      <c r="S70" s="246">
        <f>(SUM('1.  LRAMVA Summary'!N$53:N$61)+SUM('1.  LRAMVA Summary'!N$62:N$63)*(MONTH($E70)-1)/12)*$H70</f>
        <v>0</v>
      </c>
      <c r="T70" s="246">
        <f>(SUM('1.  LRAMVA Summary'!O$53:O$61)+SUM('1.  LRAMVA Summary'!O$62:O$63)*(MONTH($E70)-1)/12)*$H70</f>
        <v>0</v>
      </c>
      <c r="U70" s="246">
        <f>(SUM('1.  LRAMVA Summary'!P$53:P$61)+SUM('1.  LRAMVA Summary'!P$62:P$63)*(MONTH($E70)-1)/12)*$H70</f>
        <v>0</v>
      </c>
      <c r="V70" s="246">
        <f>(SUM('1.  LRAMVA Summary'!Q$53:Q$61)+SUM('1.  LRAMVA Summary'!Q$62:Q$63)*(MONTH($E70)-1)/12)*$H70</f>
        <v>0</v>
      </c>
      <c r="W70" s="247">
        <f t="shared" si="15"/>
        <v>0</v>
      </c>
    </row>
    <row r="71" spans="2:23" s="9" customFormat="1">
      <c r="B71" s="68"/>
      <c r="E71" s="230">
        <v>41974</v>
      </c>
      <c r="F71" s="230" t="s">
        <v>181</v>
      </c>
      <c r="G71" s="231" t="s">
        <v>69</v>
      </c>
      <c r="H71" s="245">
        <f>C$30/12</f>
        <v>1.225E-3</v>
      </c>
      <c r="I71" s="246">
        <f>(SUM('1.  LRAMVA Summary'!D$53:D$61)+SUM('1.  LRAMVA Summary'!D$62:D$63)*(MONTH($E71)-1)/12)*$H71</f>
        <v>0</v>
      </c>
      <c r="J71" s="246">
        <f>(SUM('1.  LRAMVA Summary'!E$53:E$61)+SUM('1.  LRAMVA Summary'!E$62:E$63)*(MONTH($E71)-1)/12)*$H71</f>
        <v>0</v>
      </c>
      <c r="K71" s="246">
        <f>(SUM('1.  LRAMVA Summary'!F$53:F$61)+SUM('1.  LRAMVA Summary'!F$62:F$63)*(MONTH($E71)-1)/12)*$H71</f>
        <v>0</v>
      </c>
      <c r="L71" s="246">
        <f>(SUM('1.  LRAMVA Summary'!G$53:G$61)+SUM('1.  LRAMVA Summary'!G$62:G$63)*(MONTH($E71)-1)/12)*$H71</f>
        <v>0</v>
      </c>
      <c r="M71" s="246">
        <f>(SUM('1.  LRAMVA Summary'!H$53:H$61)+SUM('1.  LRAMVA Summary'!H$62:H$63)*(MONTH($E71)-1)/12)*$H71</f>
        <v>0</v>
      </c>
      <c r="N71" s="246">
        <f>(SUM('1.  LRAMVA Summary'!I$53:I$61)+SUM('1.  LRAMVA Summary'!I$62:I$63)*(MONTH($E71)-1)/12)*$H71</f>
        <v>0</v>
      </c>
      <c r="O71" s="246">
        <f>(SUM('1.  LRAMVA Summary'!J$53:J$61)+SUM('1.  LRAMVA Summary'!J$62:J$63)*(MONTH($E71)-1)/12)*$H71</f>
        <v>0</v>
      </c>
      <c r="P71" s="246">
        <f>(SUM('1.  LRAMVA Summary'!K$53:K$61)+SUM('1.  LRAMVA Summary'!K$62:K$63)*(MONTH($E71)-1)/12)*$H71</f>
        <v>0</v>
      </c>
      <c r="Q71" s="246">
        <f>(SUM('1.  LRAMVA Summary'!L$53:L$61)+SUM('1.  LRAMVA Summary'!L$62:L$63)*(MONTH($E71)-1)/12)*$H71</f>
        <v>0</v>
      </c>
      <c r="R71" s="246">
        <f>(SUM('1.  LRAMVA Summary'!M$53:M$61)+SUM('1.  LRAMVA Summary'!M$62:M$63)*(MONTH($E71)-1)/12)*$H71</f>
        <v>0</v>
      </c>
      <c r="S71" s="246">
        <f>(SUM('1.  LRAMVA Summary'!N$53:N$61)+SUM('1.  LRAMVA Summary'!N$62:N$63)*(MONTH($E71)-1)/12)*$H71</f>
        <v>0</v>
      </c>
      <c r="T71" s="246">
        <f>(SUM('1.  LRAMVA Summary'!O$53:O$61)+SUM('1.  LRAMVA Summary'!O$62:O$63)*(MONTH($E71)-1)/12)*$H71</f>
        <v>0</v>
      </c>
      <c r="U71" s="246">
        <f>(SUM('1.  LRAMVA Summary'!P$53:P$61)+SUM('1.  LRAMVA Summary'!P$62:P$63)*(MONTH($E71)-1)/12)*$H71</f>
        <v>0</v>
      </c>
      <c r="V71" s="246">
        <f>(SUM('1.  LRAMVA Summary'!Q$53:Q$61)+SUM('1.  LRAMVA Summary'!Q$62:Q$63)*(MONTH($E71)-1)/12)*$H71</f>
        <v>0</v>
      </c>
      <c r="W71" s="247">
        <f t="shared" si="15"/>
        <v>0</v>
      </c>
    </row>
    <row r="72" spans="2:23" s="9" customFormat="1" ht="15.75" thickBot="1">
      <c r="B72" s="68"/>
      <c r="E72" s="232" t="s">
        <v>469</v>
      </c>
      <c r="F72" s="232"/>
      <c r="G72" s="233"/>
      <c r="H72" s="234"/>
      <c r="I72" s="235">
        <f>SUM(I59:I71)</f>
        <v>0</v>
      </c>
      <c r="J72" s="235">
        <f t="shared" ref="J72:V72" si="16">SUM(J59:J71)</f>
        <v>0</v>
      </c>
      <c r="K72" s="235">
        <f t="shared" si="16"/>
        <v>0</v>
      </c>
      <c r="L72" s="235">
        <f t="shared" si="16"/>
        <v>0</v>
      </c>
      <c r="M72" s="235">
        <f t="shared" si="16"/>
        <v>0</v>
      </c>
      <c r="N72" s="235">
        <f t="shared" si="16"/>
        <v>0</v>
      </c>
      <c r="O72" s="235">
        <f t="shared" si="16"/>
        <v>0</v>
      </c>
      <c r="P72" s="235">
        <f t="shared" si="16"/>
        <v>0</v>
      </c>
      <c r="Q72" s="235">
        <f t="shared" si="16"/>
        <v>0</v>
      </c>
      <c r="R72" s="235">
        <f t="shared" si="16"/>
        <v>0</v>
      </c>
      <c r="S72" s="235">
        <f t="shared" si="16"/>
        <v>0</v>
      </c>
      <c r="T72" s="235">
        <f t="shared" si="16"/>
        <v>0</v>
      </c>
      <c r="U72" s="235">
        <f t="shared" si="16"/>
        <v>0</v>
      </c>
      <c r="V72" s="235">
        <f t="shared" si="16"/>
        <v>0</v>
      </c>
      <c r="W72" s="235">
        <f>SUM(W59:W71)</f>
        <v>0</v>
      </c>
    </row>
    <row r="73" spans="2:23" s="9" customFormat="1" ht="15.75" thickTop="1">
      <c r="B73" s="68"/>
      <c r="E73" s="236" t="s">
        <v>67</v>
      </c>
      <c r="F73" s="236"/>
      <c r="G73" s="237"/>
      <c r="H73" s="238"/>
      <c r="I73" s="239"/>
      <c r="J73" s="239"/>
      <c r="K73" s="239"/>
      <c r="L73" s="239"/>
      <c r="M73" s="239"/>
      <c r="N73" s="239"/>
      <c r="O73" s="239"/>
      <c r="P73" s="239"/>
      <c r="Q73" s="239"/>
      <c r="R73" s="239"/>
      <c r="S73" s="239"/>
      <c r="T73" s="239"/>
      <c r="U73" s="239"/>
      <c r="V73" s="239"/>
      <c r="W73" s="240"/>
    </row>
    <row r="74" spans="2:23" s="9" customFormat="1">
      <c r="B74" s="68"/>
      <c r="E74" s="241" t="s">
        <v>432</v>
      </c>
      <c r="F74" s="241"/>
      <c r="G74" s="242"/>
      <c r="H74" s="243"/>
      <c r="I74" s="244">
        <f t="shared" ref="I74:O74" si="17">I72+I73</f>
        <v>0</v>
      </c>
      <c r="J74" s="244">
        <f t="shared" si="17"/>
        <v>0</v>
      </c>
      <c r="K74" s="244">
        <f t="shared" si="17"/>
        <v>0</v>
      </c>
      <c r="L74" s="244">
        <f t="shared" si="17"/>
        <v>0</v>
      </c>
      <c r="M74" s="244">
        <f t="shared" si="17"/>
        <v>0</v>
      </c>
      <c r="N74" s="244">
        <f t="shared" si="17"/>
        <v>0</v>
      </c>
      <c r="O74" s="244">
        <f t="shared" si="17"/>
        <v>0</v>
      </c>
      <c r="P74" s="244">
        <f t="shared" ref="P74:V74" si="18">P72+P73</f>
        <v>0</v>
      </c>
      <c r="Q74" s="244">
        <f t="shared" si="18"/>
        <v>0</v>
      </c>
      <c r="R74" s="244">
        <f t="shared" si="18"/>
        <v>0</v>
      </c>
      <c r="S74" s="244">
        <f t="shared" si="18"/>
        <v>0</v>
      </c>
      <c r="T74" s="244">
        <f t="shared" si="18"/>
        <v>0</v>
      </c>
      <c r="U74" s="244">
        <f t="shared" si="18"/>
        <v>0</v>
      </c>
      <c r="V74" s="244">
        <f t="shared" si="18"/>
        <v>0</v>
      </c>
      <c r="W74" s="244">
        <f>W72+W73</f>
        <v>0</v>
      </c>
    </row>
    <row r="75" spans="2:23" s="9" customFormat="1">
      <c r="B75" s="68"/>
      <c r="E75" s="230">
        <v>42005</v>
      </c>
      <c r="F75" s="230" t="s">
        <v>182</v>
      </c>
      <c r="G75" s="231" t="s">
        <v>65</v>
      </c>
      <c r="H75" s="245">
        <f>C$31/12</f>
        <v>1.225E-3</v>
      </c>
      <c r="I75" s="246">
        <f>(SUM('1.  LRAMVA Summary'!D$53:D$64)+SUM('1.  LRAMVA Summary'!D$65:D$66)*(MONTH($E75)-1)/12)*$H75</f>
        <v>0</v>
      </c>
      <c r="J75" s="246">
        <f>(SUM('1.  LRAMVA Summary'!E$53:E$64)+SUM('1.  LRAMVA Summary'!E$65:E$66)*(MONTH($E75)-1)/12)*$H75</f>
        <v>0</v>
      </c>
      <c r="K75" s="246">
        <f>(SUM('1.  LRAMVA Summary'!F$53:F$64)+SUM('1.  LRAMVA Summary'!F$65:F$66)*(MONTH($E75)-1)/12)*$H75</f>
        <v>0</v>
      </c>
      <c r="L75" s="246">
        <f>(SUM('1.  LRAMVA Summary'!G$53:G$64)+SUM('1.  LRAMVA Summary'!G$65:G$66)*(MONTH($E75)-1)/12)*$H75</f>
        <v>0</v>
      </c>
      <c r="M75" s="246">
        <f>(SUM('1.  LRAMVA Summary'!H$53:H$64)+SUM('1.  LRAMVA Summary'!H$65:H$66)*(MONTH($E75)-1)/12)*$H75</f>
        <v>0</v>
      </c>
      <c r="N75" s="246">
        <f>(SUM('1.  LRAMVA Summary'!I$53:I$64)+SUM('1.  LRAMVA Summary'!I$65:I$66)*(MONTH($E75)-1)/12)*$H75</f>
        <v>0</v>
      </c>
      <c r="O75" s="246">
        <f>(SUM('1.  LRAMVA Summary'!J$53:J$64)+SUM('1.  LRAMVA Summary'!J$65:J$66)*(MONTH($E75)-1)/12)*$H75</f>
        <v>0</v>
      </c>
      <c r="P75" s="246">
        <f>(SUM('1.  LRAMVA Summary'!K$53:K$64)+SUM('1.  LRAMVA Summary'!K$65:K$66)*(MONTH($E75)-1)/12)*$H75</f>
        <v>0</v>
      </c>
      <c r="Q75" s="246">
        <f>(SUM('1.  LRAMVA Summary'!L$53:L$64)+SUM('1.  LRAMVA Summary'!L$65:L$66)*(MONTH($E75)-1)/12)*$H75</f>
        <v>0</v>
      </c>
      <c r="R75" s="246">
        <f>(SUM('1.  LRAMVA Summary'!M$53:M$64)+SUM('1.  LRAMVA Summary'!M$65:M$66)*(MONTH($E75)-1)/12)*$H75</f>
        <v>0</v>
      </c>
      <c r="S75" s="246">
        <f>(SUM('1.  LRAMVA Summary'!N$53:N$64)+SUM('1.  LRAMVA Summary'!N$65:N$66)*(MONTH($E75)-1)/12)*$H75</f>
        <v>0</v>
      </c>
      <c r="T75" s="246">
        <f>(SUM('1.  LRAMVA Summary'!O$53:O$64)+SUM('1.  LRAMVA Summary'!O$65:O$66)*(MONTH($E75)-1)/12)*$H75</f>
        <v>0</v>
      </c>
      <c r="U75" s="246">
        <f>(SUM('1.  LRAMVA Summary'!P$53:P$64)+SUM('1.  LRAMVA Summary'!P$65:P$66)*(MONTH($E75)-1)/12)*$H75</f>
        <v>0</v>
      </c>
      <c r="V75" s="246">
        <f>(SUM('1.  LRAMVA Summary'!Q$53:Q$64)+SUM('1.  LRAMVA Summary'!Q$65:Q$66)*(MONTH($E75)-1)/12)*$H75</f>
        <v>0</v>
      </c>
      <c r="W75" s="247">
        <f>SUM(I75:V75)</f>
        <v>0</v>
      </c>
    </row>
    <row r="76" spans="2:23" s="254" customFormat="1">
      <c r="B76" s="253"/>
      <c r="E76" s="230">
        <v>42036</v>
      </c>
      <c r="F76" s="230" t="s">
        <v>182</v>
      </c>
      <c r="G76" s="231" t="s">
        <v>65</v>
      </c>
      <c r="H76" s="245">
        <f>C$31/12</f>
        <v>1.225E-3</v>
      </c>
      <c r="I76" s="246">
        <f>(SUM('1.  LRAMVA Summary'!D$53:D$64)+SUM('1.  LRAMVA Summary'!D$65:D$66)*(MONTH($E76)-1)/12)*$H76</f>
        <v>0</v>
      </c>
      <c r="J76" s="246">
        <f>(SUM('1.  LRAMVA Summary'!E$53:E$64)+SUM('1.  LRAMVA Summary'!E$65:E$66)*(MONTH($E76)-1)/12)*$H76</f>
        <v>0</v>
      </c>
      <c r="K76" s="246">
        <f>(SUM('1.  LRAMVA Summary'!F$53:F$64)+SUM('1.  LRAMVA Summary'!F$65:F$66)*(MONTH($E76)-1)/12)*$H76</f>
        <v>0</v>
      </c>
      <c r="L76" s="246">
        <f>(SUM('1.  LRAMVA Summary'!G$53:G$64)+SUM('1.  LRAMVA Summary'!G$65:G$66)*(MONTH($E76)-1)/12)*$H76</f>
        <v>0</v>
      </c>
      <c r="M76" s="246">
        <f>(SUM('1.  LRAMVA Summary'!H$53:H$64)+SUM('1.  LRAMVA Summary'!H$65:H$66)*(MONTH($E76)-1)/12)*$H76</f>
        <v>0</v>
      </c>
      <c r="N76" s="246">
        <f>(SUM('1.  LRAMVA Summary'!I$53:I$64)+SUM('1.  LRAMVA Summary'!I$65:I$66)*(MONTH($E76)-1)/12)*$H76</f>
        <v>0</v>
      </c>
      <c r="O76" s="246">
        <f>(SUM('1.  LRAMVA Summary'!J$53:J$64)+SUM('1.  LRAMVA Summary'!J$65:J$66)*(MONTH($E76)-1)/12)*$H76</f>
        <v>0</v>
      </c>
      <c r="P76" s="246">
        <f>(SUM('1.  LRAMVA Summary'!K$53:K$64)+SUM('1.  LRAMVA Summary'!K$65:K$66)*(MONTH($E76)-1)/12)*$H76</f>
        <v>0</v>
      </c>
      <c r="Q76" s="246">
        <f>(SUM('1.  LRAMVA Summary'!L$53:L$64)+SUM('1.  LRAMVA Summary'!L$65:L$66)*(MONTH($E76)-1)/12)*$H76</f>
        <v>0</v>
      </c>
      <c r="R76" s="246">
        <f>(SUM('1.  LRAMVA Summary'!M$53:M$64)+SUM('1.  LRAMVA Summary'!M$65:M$66)*(MONTH($E76)-1)/12)*$H76</f>
        <v>0</v>
      </c>
      <c r="S76" s="246">
        <f>(SUM('1.  LRAMVA Summary'!N$53:N$64)+SUM('1.  LRAMVA Summary'!N$65:N$66)*(MONTH($E76)-1)/12)*$H76</f>
        <v>0</v>
      </c>
      <c r="T76" s="246">
        <f>(SUM('1.  LRAMVA Summary'!O$53:O$64)+SUM('1.  LRAMVA Summary'!O$65:O$66)*(MONTH($E76)-1)/12)*$H76</f>
        <v>0</v>
      </c>
      <c r="U76" s="246">
        <f>(SUM('1.  LRAMVA Summary'!P$53:P$64)+SUM('1.  LRAMVA Summary'!P$65:P$66)*(MONTH($E76)-1)/12)*$H76</f>
        <v>0</v>
      </c>
      <c r="V76" s="246">
        <f>(SUM('1.  LRAMVA Summary'!Q$53:Q$64)+SUM('1.  LRAMVA Summary'!Q$65:Q$66)*(MONTH($E76)-1)/12)*$H76</f>
        <v>0</v>
      </c>
      <c r="W76" s="247">
        <f>SUM(I76:V76)</f>
        <v>0</v>
      </c>
    </row>
    <row r="77" spans="2:23" s="9" customFormat="1">
      <c r="B77" s="68"/>
      <c r="E77" s="230">
        <v>42064</v>
      </c>
      <c r="F77" s="230" t="s">
        <v>182</v>
      </c>
      <c r="G77" s="231" t="s">
        <v>65</v>
      </c>
      <c r="H77" s="245">
        <f>C$31/12</f>
        <v>1.225E-3</v>
      </c>
      <c r="I77" s="246">
        <f>(SUM('1.  LRAMVA Summary'!D$53:D$64)+SUM('1.  LRAMVA Summary'!D$65:D$66)*(MONTH($E77)-1)/12)*$H77</f>
        <v>0</v>
      </c>
      <c r="J77" s="246">
        <f>(SUM('1.  LRAMVA Summary'!E$53:E$64)+SUM('1.  LRAMVA Summary'!E$65:E$66)*(MONTH($E77)-1)/12)*$H77</f>
        <v>0</v>
      </c>
      <c r="K77" s="246">
        <f>(SUM('1.  LRAMVA Summary'!F$53:F$64)+SUM('1.  LRAMVA Summary'!F$65:F$66)*(MONTH($E77)-1)/12)*$H77</f>
        <v>0</v>
      </c>
      <c r="L77" s="246">
        <f>(SUM('1.  LRAMVA Summary'!G$53:G$64)+SUM('1.  LRAMVA Summary'!G$65:G$66)*(MONTH($E77)-1)/12)*$H77</f>
        <v>0</v>
      </c>
      <c r="M77" s="246">
        <f>(SUM('1.  LRAMVA Summary'!H$53:H$64)+SUM('1.  LRAMVA Summary'!H$65:H$66)*(MONTH($E77)-1)/12)*$H77</f>
        <v>0</v>
      </c>
      <c r="N77" s="246">
        <f>(SUM('1.  LRAMVA Summary'!I$53:I$64)+SUM('1.  LRAMVA Summary'!I$65:I$66)*(MONTH($E77)-1)/12)*$H77</f>
        <v>0</v>
      </c>
      <c r="O77" s="246">
        <f>(SUM('1.  LRAMVA Summary'!J$53:J$64)+SUM('1.  LRAMVA Summary'!J$65:J$66)*(MONTH($E77)-1)/12)*$H77</f>
        <v>0</v>
      </c>
      <c r="P77" s="246">
        <f>(SUM('1.  LRAMVA Summary'!K$53:K$64)+SUM('1.  LRAMVA Summary'!K$65:K$66)*(MONTH($E77)-1)/12)*$H77</f>
        <v>0</v>
      </c>
      <c r="Q77" s="246">
        <f>(SUM('1.  LRAMVA Summary'!L$53:L$64)+SUM('1.  LRAMVA Summary'!L$65:L$66)*(MONTH($E77)-1)/12)*$H77</f>
        <v>0</v>
      </c>
      <c r="R77" s="246">
        <f>(SUM('1.  LRAMVA Summary'!M$53:M$64)+SUM('1.  LRAMVA Summary'!M$65:M$66)*(MONTH($E77)-1)/12)*$H77</f>
        <v>0</v>
      </c>
      <c r="S77" s="246">
        <f>(SUM('1.  LRAMVA Summary'!N$53:N$64)+SUM('1.  LRAMVA Summary'!N$65:N$66)*(MONTH($E77)-1)/12)*$H77</f>
        <v>0</v>
      </c>
      <c r="T77" s="246">
        <f>(SUM('1.  LRAMVA Summary'!O$53:O$64)+SUM('1.  LRAMVA Summary'!O$65:O$66)*(MONTH($E77)-1)/12)*$H77</f>
        <v>0</v>
      </c>
      <c r="U77" s="246">
        <f>(SUM('1.  LRAMVA Summary'!P$53:P$64)+SUM('1.  LRAMVA Summary'!P$65:P$66)*(MONTH($E77)-1)/12)*$H77</f>
        <v>0</v>
      </c>
      <c r="V77" s="246">
        <f>(SUM('1.  LRAMVA Summary'!Q$53:Q$64)+SUM('1.  LRAMVA Summary'!Q$65:Q$66)*(MONTH($E77)-1)/12)*$H77</f>
        <v>0</v>
      </c>
      <c r="W77" s="247">
        <f>SUM(I77:V77)</f>
        <v>0</v>
      </c>
    </row>
    <row r="78" spans="2:23" s="9" customFormat="1">
      <c r="B78" s="68"/>
      <c r="E78" s="230">
        <v>42095</v>
      </c>
      <c r="F78" s="230" t="s">
        <v>182</v>
      </c>
      <c r="G78" s="231" t="s">
        <v>66</v>
      </c>
      <c r="H78" s="245">
        <f>C$32/12</f>
        <v>9.1666666666666665E-4</v>
      </c>
      <c r="I78" s="246">
        <f>(SUM('1.  LRAMVA Summary'!D$53:D$64)+SUM('1.  LRAMVA Summary'!D$65:D$66)*(MONTH($E78)-1)/12)*$H78</f>
        <v>0</v>
      </c>
      <c r="J78" s="246">
        <f>(SUM('1.  LRAMVA Summary'!E$53:E$64)+SUM('1.  LRAMVA Summary'!E$65:E$66)*(MONTH($E78)-1)/12)*$H78</f>
        <v>0</v>
      </c>
      <c r="K78" s="246">
        <f>(SUM('1.  LRAMVA Summary'!F$53:F$64)+SUM('1.  LRAMVA Summary'!F$65:F$66)*(MONTH($E78)-1)/12)*$H78</f>
        <v>0</v>
      </c>
      <c r="L78" s="246">
        <f>(SUM('1.  LRAMVA Summary'!G$53:G$64)+SUM('1.  LRAMVA Summary'!G$65:G$66)*(MONTH($E78)-1)/12)*$H78</f>
        <v>0</v>
      </c>
      <c r="M78" s="246">
        <f>(SUM('1.  LRAMVA Summary'!H$53:H$64)+SUM('1.  LRAMVA Summary'!H$65:H$66)*(MONTH($E78)-1)/12)*$H78</f>
        <v>0</v>
      </c>
      <c r="N78" s="246">
        <f>(SUM('1.  LRAMVA Summary'!I$53:I$64)+SUM('1.  LRAMVA Summary'!I$65:I$66)*(MONTH($E78)-1)/12)*$H78</f>
        <v>0</v>
      </c>
      <c r="O78" s="246">
        <f>(SUM('1.  LRAMVA Summary'!J$53:J$64)+SUM('1.  LRAMVA Summary'!J$65:J$66)*(MONTH($E78)-1)/12)*$H78</f>
        <v>0</v>
      </c>
      <c r="P78" s="246">
        <f>(SUM('1.  LRAMVA Summary'!K$53:K$64)+SUM('1.  LRAMVA Summary'!K$65:K$66)*(MONTH($E78)-1)/12)*$H78</f>
        <v>0</v>
      </c>
      <c r="Q78" s="246">
        <f>(SUM('1.  LRAMVA Summary'!L$53:L$64)+SUM('1.  LRAMVA Summary'!L$65:L$66)*(MONTH($E78)-1)/12)*$H78</f>
        <v>0</v>
      </c>
      <c r="R78" s="246">
        <f>(SUM('1.  LRAMVA Summary'!M$53:M$64)+SUM('1.  LRAMVA Summary'!M$65:M$66)*(MONTH($E78)-1)/12)*$H78</f>
        <v>0</v>
      </c>
      <c r="S78" s="246">
        <f>(SUM('1.  LRAMVA Summary'!N$53:N$64)+SUM('1.  LRAMVA Summary'!N$65:N$66)*(MONTH($E78)-1)/12)*$H78</f>
        <v>0</v>
      </c>
      <c r="T78" s="246">
        <f>(SUM('1.  LRAMVA Summary'!O$53:O$64)+SUM('1.  LRAMVA Summary'!O$65:O$66)*(MONTH($E78)-1)/12)*$H78</f>
        <v>0</v>
      </c>
      <c r="U78" s="246">
        <f>(SUM('1.  LRAMVA Summary'!P$53:P$64)+SUM('1.  LRAMVA Summary'!P$65:P$66)*(MONTH($E78)-1)/12)*$H78</f>
        <v>0</v>
      </c>
      <c r="V78" s="246">
        <f>(SUM('1.  LRAMVA Summary'!Q$53:Q$64)+SUM('1.  LRAMVA Summary'!Q$65:Q$66)*(MONTH($E78)-1)/12)*$H78</f>
        <v>0</v>
      </c>
      <c r="W78" s="247">
        <f t="shared" ref="W78:W86" si="19">SUM(I78:V78)</f>
        <v>0</v>
      </c>
    </row>
    <row r="79" spans="2:23" s="9" customFormat="1">
      <c r="B79" s="68"/>
      <c r="E79" s="230">
        <v>42125</v>
      </c>
      <c r="F79" s="230" t="s">
        <v>182</v>
      </c>
      <c r="G79" s="231" t="s">
        <v>66</v>
      </c>
      <c r="H79" s="245">
        <f>C$32/12</f>
        <v>9.1666666666666665E-4</v>
      </c>
      <c r="I79" s="246">
        <f>(SUM('1.  LRAMVA Summary'!D$53:D$64)+SUM('1.  LRAMVA Summary'!D$65:D$66)*(MONTH($E79)-1)/12)*$H79</f>
        <v>0</v>
      </c>
      <c r="J79" s="246">
        <f>(SUM('1.  LRAMVA Summary'!E$53:E$64)+SUM('1.  LRAMVA Summary'!E$65:E$66)*(MONTH($E79)-1)/12)*$H79</f>
        <v>0</v>
      </c>
      <c r="K79" s="246">
        <f>(SUM('1.  LRAMVA Summary'!F$53:F$64)+SUM('1.  LRAMVA Summary'!F$65:F$66)*(MONTH($E79)-1)/12)*$H79</f>
        <v>0</v>
      </c>
      <c r="L79" s="246">
        <f>(SUM('1.  LRAMVA Summary'!G$53:G$64)+SUM('1.  LRAMVA Summary'!G$65:G$66)*(MONTH($E79)-1)/12)*$H79</f>
        <v>0</v>
      </c>
      <c r="M79" s="246">
        <f>(SUM('1.  LRAMVA Summary'!H$53:H$64)+SUM('1.  LRAMVA Summary'!H$65:H$66)*(MONTH($E79)-1)/12)*$H79</f>
        <v>0</v>
      </c>
      <c r="N79" s="246">
        <f>(SUM('1.  LRAMVA Summary'!I$53:I$64)+SUM('1.  LRAMVA Summary'!I$65:I$66)*(MONTH($E79)-1)/12)*$H79</f>
        <v>0</v>
      </c>
      <c r="O79" s="246">
        <f>(SUM('1.  LRAMVA Summary'!J$53:J$64)+SUM('1.  LRAMVA Summary'!J$65:J$66)*(MONTH($E79)-1)/12)*$H79</f>
        <v>0</v>
      </c>
      <c r="P79" s="246">
        <f>(SUM('1.  LRAMVA Summary'!K$53:K$64)+SUM('1.  LRAMVA Summary'!K$65:K$66)*(MONTH($E79)-1)/12)*$H79</f>
        <v>0</v>
      </c>
      <c r="Q79" s="246">
        <f>(SUM('1.  LRAMVA Summary'!L$53:L$64)+SUM('1.  LRAMVA Summary'!L$65:L$66)*(MONTH($E79)-1)/12)*$H79</f>
        <v>0</v>
      </c>
      <c r="R79" s="246">
        <f>(SUM('1.  LRAMVA Summary'!M$53:M$64)+SUM('1.  LRAMVA Summary'!M$65:M$66)*(MONTH($E79)-1)/12)*$H79</f>
        <v>0</v>
      </c>
      <c r="S79" s="246">
        <f>(SUM('1.  LRAMVA Summary'!N$53:N$64)+SUM('1.  LRAMVA Summary'!N$65:N$66)*(MONTH($E79)-1)/12)*$H79</f>
        <v>0</v>
      </c>
      <c r="T79" s="246">
        <f>(SUM('1.  LRAMVA Summary'!O$53:O$64)+SUM('1.  LRAMVA Summary'!O$65:O$66)*(MONTH($E79)-1)/12)*$H79</f>
        <v>0</v>
      </c>
      <c r="U79" s="246">
        <f>(SUM('1.  LRAMVA Summary'!P$53:P$64)+SUM('1.  LRAMVA Summary'!P$65:P$66)*(MONTH($E79)-1)/12)*$H79</f>
        <v>0</v>
      </c>
      <c r="V79" s="246">
        <f>(SUM('1.  LRAMVA Summary'!Q$53:Q$64)+SUM('1.  LRAMVA Summary'!Q$65:Q$66)*(MONTH($E79)-1)/12)*$H79</f>
        <v>0</v>
      </c>
      <c r="W79" s="247">
        <f t="shared" si="19"/>
        <v>0</v>
      </c>
    </row>
    <row r="80" spans="2:23" s="9" customFormat="1">
      <c r="B80" s="68"/>
      <c r="E80" s="230">
        <v>42156</v>
      </c>
      <c r="F80" s="230" t="s">
        <v>182</v>
      </c>
      <c r="G80" s="231" t="s">
        <v>66</v>
      </c>
      <c r="H80" s="245">
        <f>C$32/12</f>
        <v>9.1666666666666665E-4</v>
      </c>
      <c r="I80" s="246">
        <f>(SUM('1.  LRAMVA Summary'!D$53:D$64)+SUM('1.  LRAMVA Summary'!D$65:D$66)*(MONTH($E80)-1)/12)*$H80</f>
        <v>0</v>
      </c>
      <c r="J80" s="246">
        <f>(SUM('1.  LRAMVA Summary'!E$53:E$64)+SUM('1.  LRAMVA Summary'!E$65:E$66)*(MONTH($E80)-1)/12)*$H80</f>
        <v>0</v>
      </c>
      <c r="K80" s="246">
        <f>(SUM('1.  LRAMVA Summary'!F$53:F$64)+SUM('1.  LRAMVA Summary'!F$65:F$66)*(MONTH($E80)-1)/12)*$H80</f>
        <v>0</v>
      </c>
      <c r="L80" s="246">
        <f>(SUM('1.  LRAMVA Summary'!G$53:G$64)+SUM('1.  LRAMVA Summary'!G$65:G$66)*(MONTH($E80)-1)/12)*$H80</f>
        <v>0</v>
      </c>
      <c r="M80" s="246">
        <f>(SUM('1.  LRAMVA Summary'!H$53:H$64)+SUM('1.  LRAMVA Summary'!H$65:H$66)*(MONTH($E80)-1)/12)*$H80</f>
        <v>0</v>
      </c>
      <c r="N80" s="246">
        <f>(SUM('1.  LRAMVA Summary'!I$53:I$64)+SUM('1.  LRAMVA Summary'!I$65:I$66)*(MONTH($E80)-1)/12)*$H80</f>
        <v>0</v>
      </c>
      <c r="O80" s="246">
        <f>(SUM('1.  LRAMVA Summary'!J$53:J$64)+SUM('1.  LRAMVA Summary'!J$65:J$66)*(MONTH($E80)-1)/12)*$H80</f>
        <v>0</v>
      </c>
      <c r="P80" s="246">
        <f>(SUM('1.  LRAMVA Summary'!K$53:K$64)+SUM('1.  LRAMVA Summary'!K$65:K$66)*(MONTH($E80)-1)/12)*$H80</f>
        <v>0</v>
      </c>
      <c r="Q80" s="246">
        <f>(SUM('1.  LRAMVA Summary'!L$53:L$64)+SUM('1.  LRAMVA Summary'!L$65:L$66)*(MONTH($E80)-1)/12)*$H80</f>
        <v>0</v>
      </c>
      <c r="R80" s="246">
        <f>(SUM('1.  LRAMVA Summary'!M$53:M$64)+SUM('1.  LRAMVA Summary'!M$65:M$66)*(MONTH($E80)-1)/12)*$H80</f>
        <v>0</v>
      </c>
      <c r="S80" s="246">
        <f>(SUM('1.  LRAMVA Summary'!N$53:N$64)+SUM('1.  LRAMVA Summary'!N$65:N$66)*(MONTH($E80)-1)/12)*$H80</f>
        <v>0</v>
      </c>
      <c r="T80" s="246">
        <f>(SUM('1.  LRAMVA Summary'!O$53:O$64)+SUM('1.  LRAMVA Summary'!O$65:O$66)*(MONTH($E80)-1)/12)*$H80</f>
        <v>0</v>
      </c>
      <c r="U80" s="246">
        <f>(SUM('1.  LRAMVA Summary'!P$53:P$64)+SUM('1.  LRAMVA Summary'!P$65:P$66)*(MONTH($E80)-1)/12)*$H80</f>
        <v>0</v>
      </c>
      <c r="V80" s="246">
        <f>(SUM('1.  LRAMVA Summary'!Q$53:Q$64)+SUM('1.  LRAMVA Summary'!Q$65:Q$66)*(MONTH($E80)-1)/12)*$H80</f>
        <v>0</v>
      </c>
      <c r="W80" s="247">
        <f t="shared" si="19"/>
        <v>0</v>
      </c>
    </row>
    <row r="81" spans="2:23" s="9" customFormat="1">
      <c r="B81" s="68"/>
      <c r="E81" s="230">
        <v>42186</v>
      </c>
      <c r="F81" s="230" t="s">
        <v>182</v>
      </c>
      <c r="G81" s="231" t="s">
        <v>68</v>
      </c>
      <c r="H81" s="245">
        <f>C$33/12</f>
        <v>9.1666666666666665E-4</v>
      </c>
      <c r="I81" s="246">
        <f>(SUM('1.  LRAMVA Summary'!D$53:D$64)+SUM('1.  LRAMVA Summary'!D$65:D$66)*(MONTH($E81)-1)/12)*$H81</f>
        <v>0</v>
      </c>
      <c r="J81" s="246">
        <f>(SUM('1.  LRAMVA Summary'!E$53:E$64)+SUM('1.  LRAMVA Summary'!E$65:E$66)*(MONTH($E81)-1)/12)*$H81</f>
        <v>0</v>
      </c>
      <c r="K81" s="246">
        <f>(SUM('1.  LRAMVA Summary'!F$53:F$64)+SUM('1.  LRAMVA Summary'!F$65:F$66)*(MONTH($E81)-1)/12)*$H81</f>
        <v>0</v>
      </c>
      <c r="L81" s="246">
        <f>(SUM('1.  LRAMVA Summary'!G$53:G$64)+SUM('1.  LRAMVA Summary'!G$65:G$66)*(MONTH($E81)-1)/12)*$H81</f>
        <v>0</v>
      </c>
      <c r="M81" s="246">
        <f>(SUM('1.  LRAMVA Summary'!H$53:H$64)+SUM('1.  LRAMVA Summary'!H$65:H$66)*(MONTH($E81)-1)/12)*$H81</f>
        <v>0</v>
      </c>
      <c r="N81" s="246">
        <f>(SUM('1.  LRAMVA Summary'!I$53:I$64)+SUM('1.  LRAMVA Summary'!I$65:I$66)*(MONTH($E81)-1)/12)*$H81</f>
        <v>0</v>
      </c>
      <c r="O81" s="246">
        <f>(SUM('1.  LRAMVA Summary'!J$53:J$64)+SUM('1.  LRAMVA Summary'!J$65:J$66)*(MONTH($E81)-1)/12)*$H81</f>
        <v>0</v>
      </c>
      <c r="P81" s="246">
        <f>(SUM('1.  LRAMVA Summary'!K$53:K$64)+SUM('1.  LRAMVA Summary'!K$65:K$66)*(MONTH($E81)-1)/12)*$H81</f>
        <v>0</v>
      </c>
      <c r="Q81" s="246">
        <f>(SUM('1.  LRAMVA Summary'!L$53:L$64)+SUM('1.  LRAMVA Summary'!L$65:L$66)*(MONTH($E81)-1)/12)*$H81</f>
        <v>0</v>
      </c>
      <c r="R81" s="246">
        <f>(SUM('1.  LRAMVA Summary'!M$53:M$64)+SUM('1.  LRAMVA Summary'!M$65:M$66)*(MONTH($E81)-1)/12)*$H81</f>
        <v>0</v>
      </c>
      <c r="S81" s="246">
        <f>(SUM('1.  LRAMVA Summary'!N$53:N$64)+SUM('1.  LRAMVA Summary'!N$65:N$66)*(MONTH($E81)-1)/12)*$H81</f>
        <v>0</v>
      </c>
      <c r="T81" s="246">
        <f>(SUM('1.  LRAMVA Summary'!O$53:O$64)+SUM('1.  LRAMVA Summary'!O$65:O$66)*(MONTH($E81)-1)/12)*$H81</f>
        <v>0</v>
      </c>
      <c r="U81" s="246">
        <f>(SUM('1.  LRAMVA Summary'!P$53:P$64)+SUM('1.  LRAMVA Summary'!P$65:P$66)*(MONTH($E81)-1)/12)*$H81</f>
        <v>0</v>
      </c>
      <c r="V81" s="246">
        <f>(SUM('1.  LRAMVA Summary'!Q$53:Q$64)+SUM('1.  LRAMVA Summary'!Q$65:Q$66)*(MONTH($E81)-1)/12)*$H81</f>
        <v>0</v>
      </c>
      <c r="W81" s="247">
        <f t="shared" si="19"/>
        <v>0</v>
      </c>
    </row>
    <row r="82" spans="2:23" s="9" customFormat="1">
      <c r="B82" s="68"/>
      <c r="E82" s="230">
        <v>42217</v>
      </c>
      <c r="F82" s="230" t="s">
        <v>182</v>
      </c>
      <c r="G82" s="231" t="s">
        <v>68</v>
      </c>
      <c r="H82" s="245">
        <f>C$33/12</f>
        <v>9.1666666666666665E-4</v>
      </c>
      <c r="I82" s="246">
        <f>(SUM('1.  LRAMVA Summary'!D$53:D$64)+SUM('1.  LRAMVA Summary'!D$65:D$66)*(MONTH($E82)-1)/12)*$H82</f>
        <v>0</v>
      </c>
      <c r="J82" s="246">
        <f>(SUM('1.  LRAMVA Summary'!E$53:E$64)+SUM('1.  LRAMVA Summary'!E$65:E$66)*(MONTH($E82)-1)/12)*$H82</f>
        <v>0</v>
      </c>
      <c r="K82" s="246">
        <f>(SUM('1.  LRAMVA Summary'!F$53:F$64)+SUM('1.  LRAMVA Summary'!F$65:F$66)*(MONTH($E82)-1)/12)*$H82</f>
        <v>0</v>
      </c>
      <c r="L82" s="246">
        <f>(SUM('1.  LRAMVA Summary'!G$53:G$64)+SUM('1.  LRAMVA Summary'!G$65:G$66)*(MONTH($E82)-1)/12)*$H82</f>
        <v>0</v>
      </c>
      <c r="M82" s="246">
        <f>(SUM('1.  LRAMVA Summary'!H$53:H$64)+SUM('1.  LRAMVA Summary'!H$65:H$66)*(MONTH($E82)-1)/12)*$H82</f>
        <v>0</v>
      </c>
      <c r="N82" s="246">
        <f>(SUM('1.  LRAMVA Summary'!I$53:I$64)+SUM('1.  LRAMVA Summary'!I$65:I$66)*(MONTH($E82)-1)/12)*$H82</f>
        <v>0</v>
      </c>
      <c r="O82" s="246">
        <f>(SUM('1.  LRAMVA Summary'!J$53:J$64)+SUM('1.  LRAMVA Summary'!J$65:J$66)*(MONTH($E82)-1)/12)*$H82</f>
        <v>0</v>
      </c>
      <c r="P82" s="246">
        <f>(SUM('1.  LRAMVA Summary'!K$53:K$64)+SUM('1.  LRAMVA Summary'!K$65:K$66)*(MONTH($E82)-1)/12)*$H82</f>
        <v>0</v>
      </c>
      <c r="Q82" s="246">
        <f>(SUM('1.  LRAMVA Summary'!L$53:L$64)+SUM('1.  LRAMVA Summary'!L$65:L$66)*(MONTH($E82)-1)/12)*$H82</f>
        <v>0</v>
      </c>
      <c r="R82" s="246">
        <f>(SUM('1.  LRAMVA Summary'!M$53:M$64)+SUM('1.  LRAMVA Summary'!M$65:M$66)*(MONTH($E82)-1)/12)*$H82</f>
        <v>0</v>
      </c>
      <c r="S82" s="246">
        <f>(SUM('1.  LRAMVA Summary'!N$53:N$64)+SUM('1.  LRAMVA Summary'!N$65:N$66)*(MONTH($E82)-1)/12)*$H82</f>
        <v>0</v>
      </c>
      <c r="T82" s="246">
        <f>(SUM('1.  LRAMVA Summary'!O$53:O$64)+SUM('1.  LRAMVA Summary'!O$65:O$66)*(MONTH($E82)-1)/12)*$H82</f>
        <v>0</v>
      </c>
      <c r="U82" s="246">
        <f>(SUM('1.  LRAMVA Summary'!P$53:P$64)+SUM('1.  LRAMVA Summary'!P$65:P$66)*(MONTH($E82)-1)/12)*$H82</f>
        <v>0</v>
      </c>
      <c r="V82" s="246">
        <f>(SUM('1.  LRAMVA Summary'!Q$53:Q$64)+SUM('1.  LRAMVA Summary'!Q$65:Q$66)*(MONTH($E82)-1)/12)*$H82</f>
        <v>0</v>
      </c>
      <c r="W82" s="247">
        <f t="shared" si="19"/>
        <v>0</v>
      </c>
    </row>
    <row r="83" spans="2:23" s="9" customFormat="1">
      <c r="B83" s="68"/>
      <c r="E83" s="230">
        <v>42248</v>
      </c>
      <c r="F83" s="230" t="s">
        <v>182</v>
      </c>
      <c r="G83" s="231" t="s">
        <v>68</v>
      </c>
      <c r="H83" s="245">
        <f>C$33/12</f>
        <v>9.1666666666666665E-4</v>
      </c>
      <c r="I83" s="246">
        <f>(SUM('1.  LRAMVA Summary'!D$53:D$64)+SUM('1.  LRAMVA Summary'!D$65:D$66)*(MONTH($E83)-1)/12)*$H83</f>
        <v>0</v>
      </c>
      <c r="J83" s="246">
        <f>(SUM('1.  LRAMVA Summary'!E$53:E$64)+SUM('1.  LRAMVA Summary'!E$65:E$66)*(MONTH($E83)-1)/12)*$H83</f>
        <v>0</v>
      </c>
      <c r="K83" s="246">
        <f>(SUM('1.  LRAMVA Summary'!F$53:F$64)+SUM('1.  LRAMVA Summary'!F$65:F$66)*(MONTH($E83)-1)/12)*$H83</f>
        <v>0</v>
      </c>
      <c r="L83" s="246">
        <f>(SUM('1.  LRAMVA Summary'!G$53:G$64)+SUM('1.  LRAMVA Summary'!G$65:G$66)*(MONTH($E83)-1)/12)*$H83</f>
        <v>0</v>
      </c>
      <c r="M83" s="246">
        <f>(SUM('1.  LRAMVA Summary'!H$53:H$64)+SUM('1.  LRAMVA Summary'!H$65:H$66)*(MONTH($E83)-1)/12)*$H83</f>
        <v>0</v>
      </c>
      <c r="N83" s="246">
        <f>(SUM('1.  LRAMVA Summary'!I$53:I$64)+SUM('1.  LRAMVA Summary'!I$65:I$66)*(MONTH($E83)-1)/12)*$H83</f>
        <v>0</v>
      </c>
      <c r="O83" s="246">
        <f>(SUM('1.  LRAMVA Summary'!J$53:J$64)+SUM('1.  LRAMVA Summary'!J$65:J$66)*(MONTH($E83)-1)/12)*$H83</f>
        <v>0</v>
      </c>
      <c r="P83" s="246">
        <f>(SUM('1.  LRAMVA Summary'!K$53:K$64)+SUM('1.  LRAMVA Summary'!K$65:K$66)*(MONTH($E83)-1)/12)*$H83</f>
        <v>0</v>
      </c>
      <c r="Q83" s="246">
        <f>(SUM('1.  LRAMVA Summary'!L$53:L$64)+SUM('1.  LRAMVA Summary'!L$65:L$66)*(MONTH($E83)-1)/12)*$H83</f>
        <v>0</v>
      </c>
      <c r="R83" s="246">
        <f>(SUM('1.  LRAMVA Summary'!M$53:M$64)+SUM('1.  LRAMVA Summary'!M$65:M$66)*(MONTH($E83)-1)/12)*$H83</f>
        <v>0</v>
      </c>
      <c r="S83" s="246">
        <f>(SUM('1.  LRAMVA Summary'!N$53:N$64)+SUM('1.  LRAMVA Summary'!N$65:N$66)*(MONTH($E83)-1)/12)*$H83</f>
        <v>0</v>
      </c>
      <c r="T83" s="246">
        <f>(SUM('1.  LRAMVA Summary'!O$53:O$64)+SUM('1.  LRAMVA Summary'!O$65:O$66)*(MONTH($E83)-1)/12)*$H83</f>
        <v>0</v>
      </c>
      <c r="U83" s="246">
        <f>(SUM('1.  LRAMVA Summary'!P$53:P$64)+SUM('1.  LRAMVA Summary'!P$65:P$66)*(MONTH($E83)-1)/12)*$H83</f>
        <v>0</v>
      </c>
      <c r="V83" s="246">
        <f>(SUM('1.  LRAMVA Summary'!Q$53:Q$64)+SUM('1.  LRAMVA Summary'!Q$65:Q$66)*(MONTH($E83)-1)/12)*$H83</f>
        <v>0</v>
      </c>
      <c r="W83" s="247">
        <f t="shared" si="19"/>
        <v>0</v>
      </c>
    </row>
    <row r="84" spans="2:23" s="9" customFormat="1">
      <c r="B84" s="68"/>
      <c r="E84" s="230">
        <v>42278</v>
      </c>
      <c r="F84" s="230" t="s">
        <v>182</v>
      </c>
      <c r="G84" s="231" t="s">
        <v>69</v>
      </c>
      <c r="H84" s="245">
        <f>C$34/12</f>
        <v>9.1666666666666665E-4</v>
      </c>
      <c r="I84" s="246">
        <f>(SUM('1.  LRAMVA Summary'!D$53:D$64)+SUM('1.  LRAMVA Summary'!D$65:D$66)*(MONTH($E84)-1)/12)*$H84</f>
        <v>0</v>
      </c>
      <c r="J84" s="246">
        <f>(SUM('1.  LRAMVA Summary'!E$53:E$64)+SUM('1.  LRAMVA Summary'!E$65:E$66)*(MONTH($E84)-1)/12)*$H84</f>
        <v>0</v>
      </c>
      <c r="K84" s="246">
        <f>(SUM('1.  LRAMVA Summary'!F$53:F$64)+SUM('1.  LRAMVA Summary'!F$65:F$66)*(MONTH($E84)-1)/12)*$H84</f>
        <v>0</v>
      </c>
      <c r="L84" s="246">
        <f>(SUM('1.  LRAMVA Summary'!G$53:G$64)+SUM('1.  LRAMVA Summary'!G$65:G$66)*(MONTH($E84)-1)/12)*$H84</f>
        <v>0</v>
      </c>
      <c r="M84" s="246">
        <f>(SUM('1.  LRAMVA Summary'!H$53:H$64)+SUM('1.  LRAMVA Summary'!H$65:H$66)*(MONTH($E84)-1)/12)*$H84</f>
        <v>0</v>
      </c>
      <c r="N84" s="246">
        <f>(SUM('1.  LRAMVA Summary'!I$53:I$64)+SUM('1.  LRAMVA Summary'!I$65:I$66)*(MONTH($E84)-1)/12)*$H84</f>
        <v>0</v>
      </c>
      <c r="O84" s="246">
        <f>(SUM('1.  LRAMVA Summary'!J$53:J$64)+SUM('1.  LRAMVA Summary'!J$65:J$66)*(MONTH($E84)-1)/12)*$H84</f>
        <v>0</v>
      </c>
      <c r="P84" s="246">
        <f>(SUM('1.  LRAMVA Summary'!K$53:K$64)+SUM('1.  LRAMVA Summary'!K$65:K$66)*(MONTH($E84)-1)/12)*$H84</f>
        <v>0</v>
      </c>
      <c r="Q84" s="246">
        <f>(SUM('1.  LRAMVA Summary'!L$53:L$64)+SUM('1.  LRAMVA Summary'!L$65:L$66)*(MONTH($E84)-1)/12)*$H84</f>
        <v>0</v>
      </c>
      <c r="R84" s="246">
        <f>(SUM('1.  LRAMVA Summary'!M$53:M$64)+SUM('1.  LRAMVA Summary'!M$65:M$66)*(MONTH($E84)-1)/12)*$H84</f>
        <v>0</v>
      </c>
      <c r="S84" s="246">
        <f>(SUM('1.  LRAMVA Summary'!N$53:N$64)+SUM('1.  LRAMVA Summary'!N$65:N$66)*(MONTH($E84)-1)/12)*$H84</f>
        <v>0</v>
      </c>
      <c r="T84" s="246">
        <f>(SUM('1.  LRAMVA Summary'!O$53:O$64)+SUM('1.  LRAMVA Summary'!O$65:O$66)*(MONTH($E84)-1)/12)*$H84</f>
        <v>0</v>
      </c>
      <c r="U84" s="246">
        <f>(SUM('1.  LRAMVA Summary'!P$53:P$64)+SUM('1.  LRAMVA Summary'!P$65:P$66)*(MONTH($E84)-1)/12)*$H84</f>
        <v>0</v>
      </c>
      <c r="V84" s="246">
        <f>(SUM('1.  LRAMVA Summary'!Q$53:Q$64)+SUM('1.  LRAMVA Summary'!Q$65:Q$66)*(MONTH($E84)-1)/12)*$H84</f>
        <v>0</v>
      </c>
      <c r="W84" s="247">
        <f t="shared" si="19"/>
        <v>0</v>
      </c>
    </row>
    <row r="85" spans="2:23" s="9" customFormat="1">
      <c r="B85" s="68"/>
      <c r="E85" s="230">
        <v>42309</v>
      </c>
      <c r="F85" s="230" t="s">
        <v>182</v>
      </c>
      <c r="G85" s="231" t="s">
        <v>69</v>
      </c>
      <c r="H85" s="245">
        <f>C$34/12</f>
        <v>9.1666666666666665E-4</v>
      </c>
      <c r="I85" s="246">
        <f>(SUM('1.  LRAMVA Summary'!D$53:D$64)+SUM('1.  LRAMVA Summary'!D$65:D$66)*(MONTH($E85)-1)/12)*$H85</f>
        <v>0</v>
      </c>
      <c r="J85" s="246">
        <f>(SUM('1.  LRAMVA Summary'!E$53:E$64)+SUM('1.  LRAMVA Summary'!E$65:E$66)*(MONTH($E85)-1)/12)*$H85</f>
        <v>0</v>
      </c>
      <c r="K85" s="246">
        <f>(SUM('1.  LRAMVA Summary'!F$53:F$64)+SUM('1.  LRAMVA Summary'!F$65:F$66)*(MONTH($E85)-1)/12)*$H85</f>
        <v>0</v>
      </c>
      <c r="L85" s="246">
        <f>(SUM('1.  LRAMVA Summary'!G$53:G$64)+SUM('1.  LRAMVA Summary'!G$65:G$66)*(MONTH($E85)-1)/12)*$H85</f>
        <v>0</v>
      </c>
      <c r="M85" s="246">
        <f>(SUM('1.  LRAMVA Summary'!H$53:H$64)+SUM('1.  LRAMVA Summary'!H$65:H$66)*(MONTH($E85)-1)/12)*$H85</f>
        <v>0</v>
      </c>
      <c r="N85" s="246">
        <f>(SUM('1.  LRAMVA Summary'!I$53:I$64)+SUM('1.  LRAMVA Summary'!I$65:I$66)*(MONTH($E85)-1)/12)*$H85</f>
        <v>0</v>
      </c>
      <c r="O85" s="246">
        <f>(SUM('1.  LRAMVA Summary'!J$53:J$64)+SUM('1.  LRAMVA Summary'!J$65:J$66)*(MONTH($E85)-1)/12)*$H85</f>
        <v>0</v>
      </c>
      <c r="P85" s="246">
        <f>(SUM('1.  LRAMVA Summary'!K$53:K$64)+SUM('1.  LRAMVA Summary'!K$65:K$66)*(MONTH($E85)-1)/12)*$H85</f>
        <v>0</v>
      </c>
      <c r="Q85" s="246">
        <f>(SUM('1.  LRAMVA Summary'!L$53:L$64)+SUM('1.  LRAMVA Summary'!L$65:L$66)*(MONTH($E85)-1)/12)*$H85</f>
        <v>0</v>
      </c>
      <c r="R85" s="246">
        <f>(SUM('1.  LRAMVA Summary'!M$53:M$64)+SUM('1.  LRAMVA Summary'!M$65:M$66)*(MONTH($E85)-1)/12)*$H85</f>
        <v>0</v>
      </c>
      <c r="S85" s="246">
        <f>(SUM('1.  LRAMVA Summary'!N$53:N$64)+SUM('1.  LRAMVA Summary'!N$65:N$66)*(MONTH($E85)-1)/12)*$H85</f>
        <v>0</v>
      </c>
      <c r="T85" s="246">
        <f>(SUM('1.  LRAMVA Summary'!O$53:O$64)+SUM('1.  LRAMVA Summary'!O$65:O$66)*(MONTH($E85)-1)/12)*$H85</f>
        <v>0</v>
      </c>
      <c r="U85" s="246">
        <f>(SUM('1.  LRAMVA Summary'!P$53:P$64)+SUM('1.  LRAMVA Summary'!P$65:P$66)*(MONTH($E85)-1)/12)*$H85</f>
        <v>0</v>
      </c>
      <c r="V85" s="246">
        <f>(SUM('1.  LRAMVA Summary'!Q$53:Q$64)+SUM('1.  LRAMVA Summary'!Q$65:Q$66)*(MONTH($E85)-1)/12)*$H85</f>
        <v>0</v>
      </c>
      <c r="W85" s="247">
        <f t="shared" si="19"/>
        <v>0</v>
      </c>
    </row>
    <row r="86" spans="2:23" s="9" customFormat="1">
      <c r="B86" s="68"/>
      <c r="E86" s="230">
        <v>42339</v>
      </c>
      <c r="F86" s="230" t="s">
        <v>182</v>
      </c>
      <c r="G86" s="231" t="s">
        <v>69</v>
      </c>
      <c r="H86" s="245">
        <f>C$34/12</f>
        <v>9.1666666666666665E-4</v>
      </c>
      <c r="I86" s="246">
        <f>(SUM('1.  LRAMVA Summary'!D$53:D$64)+SUM('1.  LRAMVA Summary'!D$65:D$66)*(MONTH($E86)-1)/12)*$H86</f>
        <v>0</v>
      </c>
      <c r="J86" s="246">
        <f>(SUM('1.  LRAMVA Summary'!E$53:E$64)+SUM('1.  LRAMVA Summary'!E$65:E$66)*(MONTH($E86)-1)/12)*$H86</f>
        <v>0</v>
      </c>
      <c r="K86" s="246">
        <f>(SUM('1.  LRAMVA Summary'!F$53:F$64)+SUM('1.  LRAMVA Summary'!F$65:F$66)*(MONTH($E86)-1)/12)*$H86</f>
        <v>0</v>
      </c>
      <c r="L86" s="246">
        <f>(SUM('1.  LRAMVA Summary'!G$53:G$64)+SUM('1.  LRAMVA Summary'!G$65:G$66)*(MONTH($E86)-1)/12)*$H86</f>
        <v>0</v>
      </c>
      <c r="M86" s="246">
        <f>(SUM('1.  LRAMVA Summary'!H$53:H$64)+SUM('1.  LRAMVA Summary'!H$65:H$66)*(MONTH($E86)-1)/12)*$H86</f>
        <v>0</v>
      </c>
      <c r="N86" s="246">
        <f>(SUM('1.  LRAMVA Summary'!I$53:I$64)+SUM('1.  LRAMVA Summary'!I$65:I$66)*(MONTH($E86)-1)/12)*$H86</f>
        <v>0</v>
      </c>
      <c r="O86" s="246">
        <f>(SUM('1.  LRAMVA Summary'!J$53:J$64)+SUM('1.  LRAMVA Summary'!J$65:J$66)*(MONTH($E86)-1)/12)*$H86</f>
        <v>0</v>
      </c>
      <c r="P86" s="246">
        <f>(SUM('1.  LRAMVA Summary'!K$53:K$64)+SUM('1.  LRAMVA Summary'!K$65:K$66)*(MONTH($E86)-1)/12)*$H86</f>
        <v>0</v>
      </c>
      <c r="Q86" s="246">
        <f>(SUM('1.  LRAMVA Summary'!L$53:L$64)+SUM('1.  LRAMVA Summary'!L$65:L$66)*(MONTH($E86)-1)/12)*$H86</f>
        <v>0</v>
      </c>
      <c r="R86" s="246">
        <f>(SUM('1.  LRAMVA Summary'!M$53:M$64)+SUM('1.  LRAMVA Summary'!M$65:M$66)*(MONTH($E86)-1)/12)*$H86</f>
        <v>0</v>
      </c>
      <c r="S86" s="246">
        <f>(SUM('1.  LRAMVA Summary'!N$53:N$64)+SUM('1.  LRAMVA Summary'!N$65:N$66)*(MONTH($E86)-1)/12)*$H86</f>
        <v>0</v>
      </c>
      <c r="T86" s="246">
        <f>(SUM('1.  LRAMVA Summary'!O$53:O$64)+SUM('1.  LRAMVA Summary'!O$65:O$66)*(MONTH($E86)-1)/12)*$H86</f>
        <v>0</v>
      </c>
      <c r="U86" s="246">
        <f>(SUM('1.  LRAMVA Summary'!P$53:P$64)+SUM('1.  LRAMVA Summary'!P$65:P$66)*(MONTH($E86)-1)/12)*$H86</f>
        <v>0</v>
      </c>
      <c r="V86" s="246">
        <f>(SUM('1.  LRAMVA Summary'!Q$53:Q$64)+SUM('1.  LRAMVA Summary'!Q$65:Q$66)*(MONTH($E86)-1)/12)*$H86</f>
        <v>0</v>
      </c>
      <c r="W86" s="247">
        <f t="shared" si="19"/>
        <v>0</v>
      </c>
    </row>
    <row r="87" spans="2:23" s="9" customFormat="1" ht="15.75" thickBot="1">
      <c r="B87" s="68"/>
      <c r="E87" s="232" t="s">
        <v>470</v>
      </c>
      <c r="F87" s="232"/>
      <c r="G87" s="233"/>
      <c r="H87" s="234"/>
      <c r="I87" s="235">
        <f t="shared" ref="I87:O87" si="20">SUM(I74:I86)</f>
        <v>0</v>
      </c>
      <c r="J87" s="235">
        <f t="shared" si="20"/>
        <v>0</v>
      </c>
      <c r="K87" s="235">
        <f t="shared" si="20"/>
        <v>0</v>
      </c>
      <c r="L87" s="235">
        <f t="shared" si="20"/>
        <v>0</v>
      </c>
      <c r="M87" s="235">
        <f t="shared" si="20"/>
        <v>0</v>
      </c>
      <c r="N87" s="235">
        <f t="shared" si="20"/>
        <v>0</v>
      </c>
      <c r="O87" s="235">
        <f t="shared" si="20"/>
        <v>0</v>
      </c>
      <c r="P87" s="235">
        <f t="shared" ref="P87:V87" si="21">SUM(P74:P86)</f>
        <v>0</v>
      </c>
      <c r="Q87" s="235">
        <f t="shared" si="21"/>
        <v>0</v>
      </c>
      <c r="R87" s="235">
        <f t="shared" si="21"/>
        <v>0</v>
      </c>
      <c r="S87" s="235">
        <f t="shared" si="21"/>
        <v>0</v>
      </c>
      <c r="T87" s="235">
        <f t="shared" si="21"/>
        <v>0</v>
      </c>
      <c r="U87" s="235">
        <f t="shared" si="21"/>
        <v>0</v>
      </c>
      <c r="V87" s="235">
        <f t="shared" si="21"/>
        <v>0</v>
      </c>
      <c r="W87" s="235">
        <f>SUM(W74:W86)</f>
        <v>0</v>
      </c>
    </row>
    <row r="88" spans="2:23" s="9" customFormat="1" ht="15.75" thickTop="1">
      <c r="B88" s="68"/>
      <c r="E88" s="236" t="s">
        <v>67</v>
      </c>
      <c r="F88" s="236"/>
      <c r="G88" s="237"/>
      <c r="H88" s="238"/>
      <c r="I88" s="239"/>
      <c r="J88" s="239"/>
      <c r="K88" s="239"/>
      <c r="L88" s="239"/>
      <c r="M88" s="239"/>
      <c r="N88" s="239"/>
      <c r="O88" s="239"/>
      <c r="P88" s="239"/>
      <c r="Q88" s="239"/>
      <c r="R88" s="239"/>
      <c r="S88" s="239"/>
      <c r="T88" s="239"/>
      <c r="U88" s="239"/>
      <c r="V88" s="239"/>
      <c r="W88" s="239"/>
    </row>
    <row r="89" spans="2:23" s="9" customFormat="1">
      <c r="B89" s="68"/>
      <c r="E89" s="241" t="s">
        <v>433</v>
      </c>
      <c r="F89" s="241"/>
      <c r="G89" s="242"/>
      <c r="H89" s="243"/>
      <c r="I89" s="244">
        <f t="shared" ref="I89:N89" si="22">I87+I88</f>
        <v>0</v>
      </c>
      <c r="J89" s="244">
        <f t="shared" si="22"/>
        <v>0</v>
      </c>
      <c r="K89" s="244">
        <f t="shared" si="22"/>
        <v>0</v>
      </c>
      <c r="L89" s="244">
        <f t="shared" si="22"/>
        <v>0</v>
      </c>
      <c r="M89" s="244">
        <f t="shared" si="22"/>
        <v>0</v>
      </c>
      <c r="N89" s="244">
        <f t="shared" si="22"/>
        <v>0</v>
      </c>
      <c r="O89" s="244">
        <f t="shared" ref="O89:U89" si="23">O87+O88</f>
        <v>0</v>
      </c>
      <c r="P89" s="244">
        <f t="shared" si="23"/>
        <v>0</v>
      </c>
      <c r="Q89" s="244">
        <f t="shared" si="23"/>
        <v>0</v>
      </c>
      <c r="R89" s="244">
        <f t="shared" si="23"/>
        <v>0</v>
      </c>
      <c r="S89" s="244">
        <f t="shared" si="23"/>
        <v>0</v>
      </c>
      <c r="T89" s="244">
        <f t="shared" si="23"/>
        <v>0</v>
      </c>
      <c r="U89" s="244">
        <f t="shared" si="23"/>
        <v>0</v>
      </c>
      <c r="V89" s="244">
        <f>V87+V88</f>
        <v>0</v>
      </c>
      <c r="W89" s="244">
        <f>W87+W88</f>
        <v>0</v>
      </c>
    </row>
    <row r="90" spans="2:23" s="9" customFormat="1">
      <c r="B90" s="68"/>
      <c r="E90" s="230">
        <v>42370</v>
      </c>
      <c r="F90" s="230" t="s">
        <v>184</v>
      </c>
      <c r="G90" s="231" t="s">
        <v>65</v>
      </c>
      <c r="H90" s="245">
        <f>$C$35/12</f>
        <v>9.1666666666666665E-4</v>
      </c>
      <c r="I90" s="246">
        <f>(SUM('1.  LRAMVA Summary'!D$53:D$67)+SUM('1.  LRAMVA Summary'!D$68:D$69)*(MONTH($E90)-1)/12)*$H90</f>
        <v>0</v>
      </c>
      <c r="J90" s="246">
        <f>(SUM('1.  LRAMVA Summary'!E$53:E$67)+SUM('1.  LRAMVA Summary'!E$68:E$69)*(MONTH($E90)-1)/12)*$H90</f>
        <v>0</v>
      </c>
      <c r="K90" s="246">
        <f>(SUM('1.  LRAMVA Summary'!F$53:F$67)+SUM('1.  LRAMVA Summary'!F$68:F$69)*(MONTH($E90)-1)/12)*$H90</f>
        <v>0</v>
      </c>
      <c r="L90" s="246">
        <f>(SUM('1.  LRAMVA Summary'!G$53:G$67)+SUM('1.  LRAMVA Summary'!G$68:G$69)*(MONTH($E90)-1)/12)*$H90</f>
        <v>0</v>
      </c>
      <c r="M90" s="246">
        <f>(SUM('1.  LRAMVA Summary'!H$53:H$67)+SUM('1.  LRAMVA Summary'!H$68:H$69)*(MONTH($E90)-1)/12)*$H90</f>
        <v>0</v>
      </c>
      <c r="N90" s="246">
        <f>(SUM('1.  LRAMVA Summary'!I$53:I$67)+SUM('1.  LRAMVA Summary'!I$68:I$69)*(MONTH($E90)-1)/12)*$H90</f>
        <v>0</v>
      </c>
      <c r="O90" s="246">
        <f>(SUM('1.  LRAMVA Summary'!J$53:J$67)+SUM('1.  LRAMVA Summary'!J$68:J$69)*(MONTH($E90)-1)/12)*$H90</f>
        <v>0</v>
      </c>
      <c r="P90" s="246">
        <f>(SUM('1.  LRAMVA Summary'!K$53:K$67)+SUM('1.  LRAMVA Summary'!K$68:K$69)*(MONTH($E90)-1)/12)*$H90</f>
        <v>0</v>
      </c>
      <c r="Q90" s="246">
        <f>(SUM('1.  LRAMVA Summary'!L$53:L$67)+SUM('1.  LRAMVA Summary'!L$68:L$69)*(MONTH($E90)-1)/12)*$H90</f>
        <v>0</v>
      </c>
      <c r="R90" s="246">
        <f>(SUM('1.  LRAMVA Summary'!M$53:M$67)+SUM('1.  LRAMVA Summary'!M$68:M$69)*(MONTH($E90)-1)/12)*$H90</f>
        <v>0</v>
      </c>
      <c r="S90" s="246">
        <f>(SUM('1.  LRAMVA Summary'!N$53:N$67)+SUM('1.  LRAMVA Summary'!N$68:N$69)*(MONTH($E90)-1)/12)*$H90</f>
        <v>0</v>
      </c>
      <c r="T90" s="246">
        <f>(SUM('1.  LRAMVA Summary'!O$53:O$67)+SUM('1.  LRAMVA Summary'!O$68:O$69)*(MONTH($E90)-1)/12)*$H90</f>
        <v>0</v>
      </c>
      <c r="U90" s="246">
        <f>(SUM('1.  LRAMVA Summary'!P$53:P$67)+SUM('1.  LRAMVA Summary'!P$68:P$69)*(MONTH($E90)-1)/12)*$H90</f>
        <v>0</v>
      </c>
      <c r="V90" s="246">
        <f>(SUM('1.  LRAMVA Summary'!Q$53:Q$67)+SUM('1.  LRAMVA Summary'!Q$68:Q$69)*(MONTH($E90)-1)/12)*$H90</f>
        <v>0</v>
      </c>
      <c r="W90" s="247">
        <f>SUM(I90:V90)</f>
        <v>0</v>
      </c>
    </row>
    <row r="91" spans="2:23" s="9" customFormat="1">
      <c r="B91" s="68"/>
      <c r="E91" s="230">
        <v>42401</v>
      </c>
      <c r="F91" s="230" t="s">
        <v>184</v>
      </c>
      <c r="G91" s="231" t="s">
        <v>65</v>
      </c>
      <c r="H91" s="245">
        <f>$C$35/12</f>
        <v>9.1666666666666665E-4</v>
      </c>
      <c r="I91" s="246">
        <f>(SUM('1.  LRAMVA Summary'!D$53:D$67)+SUM('1.  LRAMVA Summary'!D$68:D$69)*(MONTH($E91)-1)/12)*$H91</f>
        <v>0</v>
      </c>
      <c r="J91" s="246">
        <f>(SUM('1.  LRAMVA Summary'!E$53:E$67)+SUM('1.  LRAMVA Summary'!E$68:E$69)*(MONTH($E91)-1)/12)*$H91</f>
        <v>0</v>
      </c>
      <c r="K91" s="246">
        <f>(SUM('1.  LRAMVA Summary'!F$53:F$67)+SUM('1.  LRAMVA Summary'!F$68:F$69)*(MONTH($E91)-1)/12)*$H91</f>
        <v>0</v>
      </c>
      <c r="L91" s="246">
        <f>(SUM('1.  LRAMVA Summary'!G$53:G$67)+SUM('1.  LRAMVA Summary'!G$68:G$69)*(MONTH($E91)-1)/12)*$H91</f>
        <v>0</v>
      </c>
      <c r="M91" s="246">
        <f>(SUM('1.  LRAMVA Summary'!H$53:H$67)+SUM('1.  LRAMVA Summary'!H$68:H$69)*(MONTH($E91)-1)/12)*$H91</f>
        <v>0</v>
      </c>
      <c r="N91" s="246">
        <f>(SUM('1.  LRAMVA Summary'!I$53:I$67)+SUM('1.  LRAMVA Summary'!I$68:I$69)*(MONTH($E91)-1)/12)*$H91</f>
        <v>0</v>
      </c>
      <c r="O91" s="246">
        <f>(SUM('1.  LRAMVA Summary'!J$53:J$67)+SUM('1.  LRAMVA Summary'!J$68:J$69)*(MONTH($E91)-1)/12)*$H91</f>
        <v>0</v>
      </c>
      <c r="P91" s="246">
        <f>(SUM('1.  LRAMVA Summary'!K$53:K$67)+SUM('1.  LRAMVA Summary'!K$68:K$69)*(MONTH($E91)-1)/12)*$H91</f>
        <v>0</v>
      </c>
      <c r="Q91" s="246">
        <f>(SUM('1.  LRAMVA Summary'!L$53:L$67)+SUM('1.  LRAMVA Summary'!L$68:L$69)*(MONTH($E91)-1)/12)*$H91</f>
        <v>0</v>
      </c>
      <c r="R91" s="246">
        <f>(SUM('1.  LRAMVA Summary'!M$53:M$67)+SUM('1.  LRAMVA Summary'!M$68:M$69)*(MONTH($E91)-1)/12)*$H91</f>
        <v>0</v>
      </c>
      <c r="S91" s="246">
        <f>(SUM('1.  LRAMVA Summary'!N$53:N$67)+SUM('1.  LRAMVA Summary'!N$68:N$69)*(MONTH($E91)-1)/12)*$H91</f>
        <v>0</v>
      </c>
      <c r="T91" s="246">
        <f>(SUM('1.  LRAMVA Summary'!O$53:O$67)+SUM('1.  LRAMVA Summary'!O$68:O$69)*(MONTH($E91)-1)/12)*$H91</f>
        <v>0</v>
      </c>
      <c r="U91" s="246">
        <f>(SUM('1.  LRAMVA Summary'!P$53:P$67)+SUM('1.  LRAMVA Summary'!P$68:P$69)*(MONTH($E91)-1)/12)*$H91</f>
        <v>0</v>
      </c>
      <c r="V91" s="246">
        <f>(SUM('1.  LRAMVA Summary'!Q$53:Q$67)+SUM('1.  LRAMVA Summary'!Q$68:Q$69)*(MONTH($E91)-1)/12)*$H91</f>
        <v>0</v>
      </c>
      <c r="W91" s="247">
        <f t="shared" ref="W91:W101" si="24">SUM(I91:V91)</f>
        <v>0</v>
      </c>
    </row>
    <row r="92" spans="2:23" s="9" customFormat="1" ht="14.25" customHeight="1">
      <c r="B92" s="68"/>
      <c r="E92" s="230">
        <v>42430</v>
      </c>
      <c r="F92" s="230" t="s">
        <v>184</v>
      </c>
      <c r="G92" s="231" t="s">
        <v>65</v>
      </c>
      <c r="H92" s="245">
        <f>$C$35/12</f>
        <v>9.1666666666666665E-4</v>
      </c>
      <c r="I92" s="246">
        <f>(SUM('1.  LRAMVA Summary'!D$53:D$67)+SUM('1.  LRAMVA Summary'!D$68:D$69)*(MONTH($E92)-1)/12)*$H92</f>
        <v>0</v>
      </c>
      <c r="J92" s="246">
        <f>(SUM('1.  LRAMVA Summary'!E$53:E$67)+SUM('1.  LRAMVA Summary'!E$68:E$69)*(MONTH($E92)-1)/12)*$H92</f>
        <v>0</v>
      </c>
      <c r="K92" s="246">
        <f>(SUM('1.  LRAMVA Summary'!F$53:F$67)+SUM('1.  LRAMVA Summary'!F$68:F$69)*(MONTH($E92)-1)/12)*$H92</f>
        <v>0</v>
      </c>
      <c r="L92" s="246">
        <f>(SUM('1.  LRAMVA Summary'!G$53:G$67)+SUM('1.  LRAMVA Summary'!G$68:G$69)*(MONTH($E92)-1)/12)*$H92</f>
        <v>0</v>
      </c>
      <c r="M92" s="246">
        <f>(SUM('1.  LRAMVA Summary'!H$53:H$67)+SUM('1.  LRAMVA Summary'!H$68:H$69)*(MONTH($E92)-1)/12)*$H92</f>
        <v>0</v>
      </c>
      <c r="N92" s="246">
        <f>(SUM('1.  LRAMVA Summary'!I$53:I$67)+SUM('1.  LRAMVA Summary'!I$68:I$69)*(MONTH($E92)-1)/12)*$H92</f>
        <v>0</v>
      </c>
      <c r="O92" s="246">
        <f>(SUM('1.  LRAMVA Summary'!J$53:J$67)+SUM('1.  LRAMVA Summary'!J$68:J$69)*(MONTH($E92)-1)/12)*$H92</f>
        <v>0</v>
      </c>
      <c r="P92" s="246">
        <f>(SUM('1.  LRAMVA Summary'!K$53:K$67)+SUM('1.  LRAMVA Summary'!K$68:K$69)*(MONTH($E92)-1)/12)*$H92</f>
        <v>0</v>
      </c>
      <c r="Q92" s="246">
        <f>(SUM('1.  LRAMVA Summary'!L$53:L$67)+SUM('1.  LRAMVA Summary'!L$68:L$69)*(MONTH($E92)-1)/12)*$H92</f>
        <v>0</v>
      </c>
      <c r="R92" s="246">
        <f>(SUM('1.  LRAMVA Summary'!M$53:M$67)+SUM('1.  LRAMVA Summary'!M$68:M$69)*(MONTH($E92)-1)/12)*$H92</f>
        <v>0</v>
      </c>
      <c r="S92" s="246">
        <f>(SUM('1.  LRAMVA Summary'!N$53:N$67)+SUM('1.  LRAMVA Summary'!N$68:N$69)*(MONTH($E92)-1)/12)*$H92</f>
        <v>0</v>
      </c>
      <c r="T92" s="246">
        <f>(SUM('1.  LRAMVA Summary'!O$53:O$67)+SUM('1.  LRAMVA Summary'!O$68:O$69)*(MONTH($E92)-1)/12)*$H92</f>
        <v>0</v>
      </c>
      <c r="U92" s="246">
        <f>(SUM('1.  LRAMVA Summary'!P$53:P$67)+SUM('1.  LRAMVA Summary'!P$68:P$69)*(MONTH($E92)-1)/12)*$H92</f>
        <v>0</v>
      </c>
      <c r="V92" s="246">
        <f>(SUM('1.  LRAMVA Summary'!Q$53:Q$67)+SUM('1.  LRAMVA Summary'!Q$68:Q$69)*(MONTH($E92)-1)/12)*$H92</f>
        <v>0</v>
      </c>
      <c r="W92" s="247">
        <f t="shared" si="24"/>
        <v>0</v>
      </c>
    </row>
    <row r="93" spans="2:23" s="8" customFormat="1">
      <c r="B93" s="255"/>
      <c r="D93" s="9"/>
      <c r="E93" s="230">
        <v>42461</v>
      </c>
      <c r="F93" s="230" t="s">
        <v>184</v>
      </c>
      <c r="G93" s="231" t="s">
        <v>66</v>
      </c>
      <c r="H93" s="245">
        <f>$C$36/12</f>
        <v>9.1666666666666665E-4</v>
      </c>
      <c r="I93" s="246">
        <f>(SUM('1.  LRAMVA Summary'!D$53:D$67)+SUM('1.  LRAMVA Summary'!D$68:D$69)*(MONTH($E93)-1)/12)*$H93</f>
        <v>0</v>
      </c>
      <c r="J93" s="246">
        <f>(SUM('1.  LRAMVA Summary'!E$53:E$67)+SUM('1.  LRAMVA Summary'!E$68:E$69)*(MONTH($E93)-1)/12)*$H93</f>
        <v>0</v>
      </c>
      <c r="K93" s="246">
        <f>(SUM('1.  LRAMVA Summary'!F$53:F$67)+SUM('1.  LRAMVA Summary'!F$68:F$69)*(MONTH($E93)-1)/12)*$H93</f>
        <v>0</v>
      </c>
      <c r="L93" s="246">
        <f>(SUM('1.  LRAMVA Summary'!G$53:G$67)+SUM('1.  LRAMVA Summary'!G$68:G$69)*(MONTH($E93)-1)/12)*$H93</f>
        <v>0</v>
      </c>
      <c r="M93" s="246">
        <f>(SUM('1.  LRAMVA Summary'!H$53:H$67)+SUM('1.  LRAMVA Summary'!H$68:H$69)*(MONTH($E93)-1)/12)*$H93</f>
        <v>0</v>
      </c>
      <c r="N93" s="246">
        <f>(SUM('1.  LRAMVA Summary'!I$53:I$67)+SUM('1.  LRAMVA Summary'!I$68:I$69)*(MONTH($E93)-1)/12)*$H93</f>
        <v>0</v>
      </c>
      <c r="O93" s="246">
        <f>(SUM('1.  LRAMVA Summary'!J$53:J$67)+SUM('1.  LRAMVA Summary'!J$68:J$69)*(MONTH($E93)-1)/12)*$H93</f>
        <v>0</v>
      </c>
      <c r="P93" s="246">
        <f>(SUM('1.  LRAMVA Summary'!K$53:K$67)+SUM('1.  LRAMVA Summary'!K$68:K$69)*(MONTH($E93)-1)/12)*$H93</f>
        <v>0</v>
      </c>
      <c r="Q93" s="246">
        <f>(SUM('1.  LRAMVA Summary'!L$53:L$67)+SUM('1.  LRAMVA Summary'!L$68:L$69)*(MONTH($E93)-1)/12)*$H93</f>
        <v>0</v>
      </c>
      <c r="R93" s="246">
        <f>(SUM('1.  LRAMVA Summary'!M$53:M$67)+SUM('1.  LRAMVA Summary'!M$68:M$69)*(MONTH($E93)-1)/12)*$H93</f>
        <v>0</v>
      </c>
      <c r="S93" s="246">
        <f>(SUM('1.  LRAMVA Summary'!N$53:N$67)+SUM('1.  LRAMVA Summary'!N$68:N$69)*(MONTH($E93)-1)/12)*$H93</f>
        <v>0</v>
      </c>
      <c r="T93" s="246">
        <f>(SUM('1.  LRAMVA Summary'!O$53:O$67)+SUM('1.  LRAMVA Summary'!O$68:O$69)*(MONTH($E93)-1)/12)*$H93</f>
        <v>0</v>
      </c>
      <c r="U93" s="246">
        <f>(SUM('1.  LRAMVA Summary'!P$53:P$67)+SUM('1.  LRAMVA Summary'!P$68:P$69)*(MONTH($E93)-1)/12)*$H93</f>
        <v>0</v>
      </c>
      <c r="V93" s="246">
        <f>(SUM('1.  LRAMVA Summary'!Q$53:Q$67)+SUM('1.  LRAMVA Summary'!Q$68:Q$69)*(MONTH($E93)-1)/12)*$H93</f>
        <v>0</v>
      </c>
      <c r="W93" s="247">
        <f t="shared" si="24"/>
        <v>0</v>
      </c>
    </row>
    <row r="94" spans="2:23" s="9" customFormat="1">
      <c r="B94" s="68"/>
      <c r="E94" s="230">
        <v>42491</v>
      </c>
      <c r="F94" s="230" t="s">
        <v>184</v>
      </c>
      <c r="G94" s="231" t="s">
        <v>66</v>
      </c>
      <c r="H94" s="245">
        <f>$C$36/12</f>
        <v>9.1666666666666665E-4</v>
      </c>
      <c r="I94" s="246">
        <f>(SUM('1.  LRAMVA Summary'!D$53:D$67)+SUM('1.  LRAMVA Summary'!D$68:D$69)*(MONTH($E94)-1)/12)*$H94</f>
        <v>0</v>
      </c>
      <c r="J94" s="246">
        <f>(SUM('1.  LRAMVA Summary'!E$53:E$67)+SUM('1.  LRAMVA Summary'!E$68:E$69)*(MONTH($E94)-1)/12)*$H94</f>
        <v>0</v>
      </c>
      <c r="K94" s="246">
        <f>(SUM('1.  LRAMVA Summary'!F$53:F$67)+SUM('1.  LRAMVA Summary'!F$68:F$69)*(MONTH($E94)-1)/12)*$H94</f>
        <v>0</v>
      </c>
      <c r="L94" s="246">
        <f>(SUM('1.  LRAMVA Summary'!G$53:G$67)+SUM('1.  LRAMVA Summary'!G$68:G$69)*(MONTH($E94)-1)/12)*$H94</f>
        <v>0</v>
      </c>
      <c r="M94" s="246">
        <f>(SUM('1.  LRAMVA Summary'!H$53:H$67)+SUM('1.  LRAMVA Summary'!H$68:H$69)*(MONTH($E94)-1)/12)*$H94</f>
        <v>0</v>
      </c>
      <c r="N94" s="246">
        <f>(SUM('1.  LRAMVA Summary'!I$53:I$67)+SUM('1.  LRAMVA Summary'!I$68:I$69)*(MONTH($E94)-1)/12)*$H94</f>
        <v>0</v>
      </c>
      <c r="O94" s="246">
        <f>(SUM('1.  LRAMVA Summary'!J$53:J$67)+SUM('1.  LRAMVA Summary'!J$68:J$69)*(MONTH($E94)-1)/12)*$H94</f>
        <v>0</v>
      </c>
      <c r="P94" s="246">
        <f>(SUM('1.  LRAMVA Summary'!K$53:K$67)+SUM('1.  LRAMVA Summary'!K$68:K$69)*(MONTH($E94)-1)/12)*$H94</f>
        <v>0</v>
      </c>
      <c r="Q94" s="246">
        <f>(SUM('1.  LRAMVA Summary'!L$53:L$67)+SUM('1.  LRAMVA Summary'!L$68:L$69)*(MONTH($E94)-1)/12)*$H94</f>
        <v>0</v>
      </c>
      <c r="R94" s="246">
        <f>(SUM('1.  LRAMVA Summary'!M$53:M$67)+SUM('1.  LRAMVA Summary'!M$68:M$69)*(MONTH($E94)-1)/12)*$H94</f>
        <v>0</v>
      </c>
      <c r="S94" s="246">
        <f>(SUM('1.  LRAMVA Summary'!N$53:N$67)+SUM('1.  LRAMVA Summary'!N$68:N$69)*(MONTH($E94)-1)/12)*$H94</f>
        <v>0</v>
      </c>
      <c r="T94" s="246">
        <f>(SUM('1.  LRAMVA Summary'!O$53:O$67)+SUM('1.  LRAMVA Summary'!O$68:O$69)*(MONTH($E94)-1)/12)*$H94</f>
        <v>0</v>
      </c>
      <c r="U94" s="246">
        <f>(SUM('1.  LRAMVA Summary'!P$53:P$67)+SUM('1.  LRAMVA Summary'!P$68:P$69)*(MONTH($E94)-1)/12)*$H94</f>
        <v>0</v>
      </c>
      <c r="V94" s="246">
        <f>(SUM('1.  LRAMVA Summary'!Q$53:Q$67)+SUM('1.  LRAMVA Summary'!Q$68:Q$69)*(MONTH($E94)-1)/12)*$H94</f>
        <v>0</v>
      </c>
      <c r="W94" s="247">
        <f t="shared" si="24"/>
        <v>0</v>
      </c>
    </row>
    <row r="95" spans="2:23" s="254" customFormat="1">
      <c r="B95" s="253"/>
      <c r="D95" s="9"/>
      <c r="E95" s="230">
        <v>42522</v>
      </c>
      <c r="F95" s="230" t="s">
        <v>184</v>
      </c>
      <c r="G95" s="231" t="s">
        <v>66</v>
      </c>
      <c r="H95" s="245">
        <f>$C$36/12</f>
        <v>9.1666666666666665E-4</v>
      </c>
      <c r="I95" s="246">
        <f>(SUM('1.  LRAMVA Summary'!D$53:D$67)+SUM('1.  LRAMVA Summary'!D$68:D$69)*(MONTH($E95)-1)/12)*$H95</f>
        <v>0</v>
      </c>
      <c r="J95" s="246">
        <f>(SUM('1.  LRAMVA Summary'!E$53:E$67)+SUM('1.  LRAMVA Summary'!E$68:E$69)*(MONTH($E95)-1)/12)*$H95</f>
        <v>0</v>
      </c>
      <c r="K95" s="246">
        <f>(SUM('1.  LRAMVA Summary'!F$53:F$67)+SUM('1.  LRAMVA Summary'!F$68:F$69)*(MONTH($E95)-1)/12)*$H95</f>
        <v>0</v>
      </c>
      <c r="L95" s="246">
        <f>(SUM('1.  LRAMVA Summary'!G$53:G$67)+SUM('1.  LRAMVA Summary'!G$68:G$69)*(MONTH($E95)-1)/12)*$H95</f>
        <v>0</v>
      </c>
      <c r="M95" s="246">
        <f>(SUM('1.  LRAMVA Summary'!H$53:H$67)+SUM('1.  LRAMVA Summary'!H$68:H$69)*(MONTH($E95)-1)/12)*$H95</f>
        <v>0</v>
      </c>
      <c r="N95" s="246">
        <f>(SUM('1.  LRAMVA Summary'!I$53:I$67)+SUM('1.  LRAMVA Summary'!I$68:I$69)*(MONTH($E95)-1)/12)*$H95</f>
        <v>0</v>
      </c>
      <c r="O95" s="246">
        <f>(SUM('1.  LRAMVA Summary'!J$53:J$67)+SUM('1.  LRAMVA Summary'!J$68:J$69)*(MONTH($E95)-1)/12)*$H95</f>
        <v>0</v>
      </c>
      <c r="P95" s="246">
        <f>(SUM('1.  LRAMVA Summary'!K$53:K$67)+SUM('1.  LRAMVA Summary'!K$68:K$69)*(MONTH($E95)-1)/12)*$H95</f>
        <v>0</v>
      </c>
      <c r="Q95" s="246">
        <f>(SUM('1.  LRAMVA Summary'!L$53:L$67)+SUM('1.  LRAMVA Summary'!L$68:L$69)*(MONTH($E95)-1)/12)*$H95</f>
        <v>0</v>
      </c>
      <c r="R95" s="246">
        <f>(SUM('1.  LRAMVA Summary'!M$53:M$67)+SUM('1.  LRAMVA Summary'!M$68:M$69)*(MONTH($E95)-1)/12)*$H95</f>
        <v>0</v>
      </c>
      <c r="S95" s="246">
        <f>(SUM('1.  LRAMVA Summary'!N$53:N$67)+SUM('1.  LRAMVA Summary'!N$68:N$69)*(MONTH($E95)-1)/12)*$H95</f>
        <v>0</v>
      </c>
      <c r="T95" s="246">
        <f>(SUM('1.  LRAMVA Summary'!O$53:O$67)+SUM('1.  LRAMVA Summary'!O$68:O$69)*(MONTH($E95)-1)/12)*$H95</f>
        <v>0</v>
      </c>
      <c r="U95" s="246">
        <f>(SUM('1.  LRAMVA Summary'!P$53:P$67)+SUM('1.  LRAMVA Summary'!P$68:P$69)*(MONTH($E95)-1)/12)*$H95</f>
        <v>0</v>
      </c>
      <c r="V95" s="246">
        <f>(SUM('1.  LRAMVA Summary'!Q$53:Q$67)+SUM('1.  LRAMVA Summary'!Q$68:Q$69)*(MONTH($E95)-1)/12)*$H95</f>
        <v>0</v>
      </c>
      <c r="W95" s="247">
        <f t="shared" si="24"/>
        <v>0</v>
      </c>
    </row>
    <row r="96" spans="2:23" s="9" customFormat="1">
      <c r="B96" s="68"/>
      <c r="E96" s="230">
        <v>42552</v>
      </c>
      <c r="F96" s="230" t="s">
        <v>184</v>
      </c>
      <c r="G96" s="231" t="s">
        <v>68</v>
      </c>
      <c r="H96" s="245">
        <f>$C$37/12</f>
        <v>9.1666666666666665E-4</v>
      </c>
      <c r="I96" s="246">
        <f>(SUM('1.  LRAMVA Summary'!D$53:D$67)+SUM('1.  LRAMVA Summary'!D$68:D$69)*(MONTH($E96)-1)/12)*$H96</f>
        <v>0</v>
      </c>
      <c r="J96" s="246">
        <f>(SUM('1.  LRAMVA Summary'!E$53:E$67)+SUM('1.  LRAMVA Summary'!E$68:E$69)*(MONTH($E96)-1)/12)*$H96</f>
        <v>0</v>
      </c>
      <c r="K96" s="246">
        <f>(SUM('1.  LRAMVA Summary'!F$53:F$67)+SUM('1.  LRAMVA Summary'!F$68:F$69)*(MONTH($E96)-1)/12)*$H96</f>
        <v>0</v>
      </c>
      <c r="L96" s="246">
        <f>(SUM('1.  LRAMVA Summary'!G$53:G$67)+SUM('1.  LRAMVA Summary'!G$68:G$69)*(MONTH($E96)-1)/12)*$H96</f>
        <v>0</v>
      </c>
      <c r="M96" s="246">
        <f>(SUM('1.  LRAMVA Summary'!H$53:H$67)+SUM('1.  LRAMVA Summary'!H$68:H$69)*(MONTH($E96)-1)/12)*$H96</f>
        <v>0</v>
      </c>
      <c r="N96" s="246">
        <f>(SUM('1.  LRAMVA Summary'!I$53:I$67)+SUM('1.  LRAMVA Summary'!I$68:I$69)*(MONTH($E96)-1)/12)*$H96</f>
        <v>0</v>
      </c>
      <c r="O96" s="246">
        <f>(SUM('1.  LRAMVA Summary'!J$53:J$67)+SUM('1.  LRAMVA Summary'!J$68:J$69)*(MONTH($E96)-1)/12)*$H96</f>
        <v>0</v>
      </c>
      <c r="P96" s="246">
        <f>(SUM('1.  LRAMVA Summary'!K$53:K$67)+SUM('1.  LRAMVA Summary'!K$68:K$69)*(MONTH($E96)-1)/12)*$H96</f>
        <v>0</v>
      </c>
      <c r="Q96" s="246">
        <f>(SUM('1.  LRAMVA Summary'!L$53:L$67)+SUM('1.  LRAMVA Summary'!L$68:L$69)*(MONTH($E96)-1)/12)*$H96</f>
        <v>0</v>
      </c>
      <c r="R96" s="246">
        <f>(SUM('1.  LRAMVA Summary'!M$53:M$67)+SUM('1.  LRAMVA Summary'!M$68:M$69)*(MONTH($E96)-1)/12)*$H96</f>
        <v>0</v>
      </c>
      <c r="S96" s="246">
        <f>(SUM('1.  LRAMVA Summary'!N$53:N$67)+SUM('1.  LRAMVA Summary'!N$68:N$69)*(MONTH($E96)-1)/12)*$H96</f>
        <v>0</v>
      </c>
      <c r="T96" s="246">
        <f>(SUM('1.  LRAMVA Summary'!O$53:O$67)+SUM('1.  LRAMVA Summary'!O$68:O$69)*(MONTH($E96)-1)/12)*$H96</f>
        <v>0</v>
      </c>
      <c r="U96" s="246">
        <f>(SUM('1.  LRAMVA Summary'!P$53:P$67)+SUM('1.  LRAMVA Summary'!P$68:P$69)*(MONTH($E96)-1)/12)*$H96</f>
        <v>0</v>
      </c>
      <c r="V96" s="246">
        <f>(SUM('1.  LRAMVA Summary'!Q$53:Q$67)+SUM('1.  LRAMVA Summary'!Q$68:Q$69)*(MONTH($E96)-1)/12)*$H96</f>
        <v>0</v>
      </c>
      <c r="W96" s="247">
        <f t="shared" si="24"/>
        <v>0</v>
      </c>
    </row>
    <row r="97" spans="2:23" s="9" customFormat="1">
      <c r="B97" s="68"/>
      <c r="E97" s="230">
        <v>42583</v>
      </c>
      <c r="F97" s="230" t="s">
        <v>184</v>
      </c>
      <c r="G97" s="231" t="s">
        <v>68</v>
      </c>
      <c r="H97" s="245">
        <f>$C$37/12</f>
        <v>9.1666666666666665E-4</v>
      </c>
      <c r="I97" s="246">
        <f>(SUM('1.  LRAMVA Summary'!D$53:D$67)+SUM('1.  LRAMVA Summary'!D$68:D$69)*(MONTH($E97)-1)/12)*$H97</f>
        <v>0</v>
      </c>
      <c r="J97" s="246">
        <f>(SUM('1.  LRAMVA Summary'!E$53:E$67)+SUM('1.  LRAMVA Summary'!E$68:E$69)*(MONTH($E97)-1)/12)*$H97</f>
        <v>0</v>
      </c>
      <c r="K97" s="246">
        <f>(SUM('1.  LRAMVA Summary'!F$53:F$67)+SUM('1.  LRAMVA Summary'!F$68:F$69)*(MONTH($E97)-1)/12)*$H97</f>
        <v>0</v>
      </c>
      <c r="L97" s="246">
        <f>(SUM('1.  LRAMVA Summary'!G$53:G$67)+SUM('1.  LRAMVA Summary'!G$68:G$69)*(MONTH($E97)-1)/12)*$H97</f>
        <v>0</v>
      </c>
      <c r="M97" s="246">
        <f>(SUM('1.  LRAMVA Summary'!H$53:H$67)+SUM('1.  LRAMVA Summary'!H$68:H$69)*(MONTH($E97)-1)/12)*$H97</f>
        <v>0</v>
      </c>
      <c r="N97" s="246">
        <f>(SUM('1.  LRAMVA Summary'!I$53:I$67)+SUM('1.  LRAMVA Summary'!I$68:I$69)*(MONTH($E97)-1)/12)*$H97</f>
        <v>0</v>
      </c>
      <c r="O97" s="246">
        <f>(SUM('1.  LRAMVA Summary'!J$53:J$67)+SUM('1.  LRAMVA Summary'!J$68:J$69)*(MONTH($E97)-1)/12)*$H97</f>
        <v>0</v>
      </c>
      <c r="P97" s="246">
        <f>(SUM('1.  LRAMVA Summary'!K$53:K$67)+SUM('1.  LRAMVA Summary'!K$68:K$69)*(MONTH($E97)-1)/12)*$H97</f>
        <v>0</v>
      </c>
      <c r="Q97" s="246">
        <f>(SUM('1.  LRAMVA Summary'!L$53:L$67)+SUM('1.  LRAMVA Summary'!L$68:L$69)*(MONTH($E97)-1)/12)*$H97</f>
        <v>0</v>
      </c>
      <c r="R97" s="246">
        <f>(SUM('1.  LRAMVA Summary'!M$53:M$67)+SUM('1.  LRAMVA Summary'!M$68:M$69)*(MONTH($E97)-1)/12)*$H97</f>
        <v>0</v>
      </c>
      <c r="S97" s="246">
        <f>(SUM('1.  LRAMVA Summary'!N$53:N$67)+SUM('1.  LRAMVA Summary'!N$68:N$69)*(MONTH($E97)-1)/12)*$H97</f>
        <v>0</v>
      </c>
      <c r="T97" s="246">
        <f>(SUM('1.  LRAMVA Summary'!O$53:O$67)+SUM('1.  LRAMVA Summary'!O$68:O$69)*(MONTH($E97)-1)/12)*$H97</f>
        <v>0</v>
      </c>
      <c r="U97" s="246">
        <f>(SUM('1.  LRAMVA Summary'!P$53:P$67)+SUM('1.  LRAMVA Summary'!P$68:P$69)*(MONTH($E97)-1)/12)*$H97</f>
        <v>0</v>
      </c>
      <c r="V97" s="246">
        <f>(SUM('1.  LRAMVA Summary'!Q$53:Q$67)+SUM('1.  LRAMVA Summary'!Q$68:Q$69)*(MONTH($E97)-1)/12)*$H97</f>
        <v>0</v>
      </c>
      <c r="W97" s="247">
        <f t="shared" si="24"/>
        <v>0</v>
      </c>
    </row>
    <row r="98" spans="2:23" s="9" customFormat="1">
      <c r="B98" s="68"/>
      <c r="E98" s="230">
        <v>42614</v>
      </c>
      <c r="F98" s="230" t="s">
        <v>184</v>
      </c>
      <c r="G98" s="231" t="s">
        <v>68</v>
      </c>
      <c r="H98" s="245">
        <f>$C$37/12</f>
        <v>9.1666666666666665E-4</v>
      </c>
      <c r="I98" s="246">
        <f>(SUM('1.  LRAMVA Summary'!D$53:D$67)+SUM('1.  LRAMVA Summary'!D$68:D$69)*(MONTH($E98)-1)/12)*$H98</f>
        <v>0</v>
      </c>
      <c r="J98" s="246">
        <f>(SUM('1.  LRAMVA Summary'!E$53:E$67)+SUM('1.  LRAMVA Summary'!E$68:E$69)*(MONTH($E98)-1)/12)*$H98</f>
        <v>0</v>
      </c>
      <c r="K98" s="246">
        <f>(SUM('1.  LRAMVA Summary'!F$53:F$67)+SUM('1.  LRAMVA Summary'!F$68:F$69)*(MONTH($E98)-1)/12)*$H98</f>
        <v>0</v>
      </c>
      <c r="L98" s="246">
        <f>(SUM('1.  LRAMVA Summary'!G$53:G$67)+SUM('1.  LRAMVA Summary'!G$68:G$69)*(MONTH($E98)-1)/12)*$H98</f>
        <v>0</v>
      </c>
      <c r="M98" s="246">
        <f>(SUM('1.  LRAMVA Summary'!H$53:H$67)+SUM('1.  LRAMVA Summary'!H$68:H$69)*(MONTH($E98)-1)/12)*$H98</f>
        <v>0</v>
      </c>
      <c r="N98" s="246">
        <f>(SUM('1.  LRAMVA Summary'!I$53:I$67)+SUM('1.  LRAMVA Summary'!I$68:I$69)*(MONTH($E98)-1)/12)*$H98</f>
        <v>0</v>
      </c>
      <c r="O98" s="246">
        <f>(SUM('1.  LRAMVA Summary'!J$53:J$67)+SUM('1.  LRAMVA Summary'!J$68:J$69)*(MONTH($E98)-1)/12)*$H98</f>
        <v>0</v>
      </c>
      <c r="P98" s="246">
        <f>(SUM('1.  LRAMVA Summary'!K$53:K$67)+SUM('1.  LRAMVA Summary'!K$68:K$69)*(MONTH($E98)-1)/12)*$H98</f>
        <v>0</v>
      </c>
      <c r="Q98" s="246">
        <f>(SUM('1.  LRAMVA Summary'!L$53:L$67)+SUM('1.  LRAMVA Summary'!L$68:L$69)*(MONTH($E98)-1)/12)*$H98</f>
        <v>0</v>
      </c>
      <c r="R98" s="246">
        <f>(SUM('1.  LRAMVA Summary'!M$53:M$67)+SUM('1.  LRAMVA Summary'!M$68:M$69)*(MONTH($E98)-1)/12)*$H98</f>
        <v>0</v>
      </c>
      <c r="S98" s="246">
        <f>(SUM('1.  LRAMVA Summary'!N$53:N$67)+SUM('1.  LRAMVA Summary'!N$68:N$69)*(MONTH($E98)-1)/12)*$H98</f>
        <v>0</v>
      </c>
      <c r="T98" s="246">
        <f>(SUM('1.  LRAMVA Summary'!O$53:O$67)+SUM('1.  LRAMVA Summary'!O$68:O$69)*(MONTH($E98)-1)/12)*$H98</f>
        <v>0</v>
      </c>
      <c r="U98" s="246">
        <f>(SUM('1.  LRAMVA Summary'!P$53:P$67)+SUM('1.  LRAMVA Summary'!P$68:P$69)*(MONTH($E98)-1)/12)*$H98</f>
        <v>0</v>
      </c>
      <c r="V98" s="246">
        <f>(SUM('1.  LRAMVA Summary'!Q$53:Q$67)+SUM('1.  LRAMVA Summary'!Q$68:Q$69)*(MONTH($E98)-1)/12)*$H98</f>
        <v>0</v>
      </c>
      <c r="W98" s="247">
        <f t="shared" si="24"/>
        <v>0</v>
      </c>
    </row>
    <row r="99" spans="2:23" s="9" customFormat="1">
      <c r="B99" s="68"/>
      <c r="E99" s="230">
        <v>42644</v>
      </c>
      <c r="F99" s="230" t="s">
        <v>184</v>
      </c>
      <c r="G99" s="231" t="s">
        <v>69</v>
      </c>
      <c r="H99" s="226">
        <f>$C$38/12</f>
        <v>9.1666666666666665E-4</v>
      </c>
      <c r="I99" s="246">
        <f>(SUM('1.  LRAMVA Summary'!D$53:D$67)+SUM('1.  LRAMVA Summary'!D$68:D$69)*(MONTH($E99)-1)/12)*$H99</f>
        <v>0</v>
      </c>
      <c r="J99" s="246">
        <f>(SUM('1.  LRAMVA Summary'!E$53:E$67)+SUM('1.  LRAMVA Summary'!E$68:E$69)*(MONTH($E99)-1)/12)*$H99</f>
        <v>0</v>
      </c>
      <c r="K99" s="246">
        <f>(SUM('1.  LRAMVA Summary'!F$53:F$67)+SUM('1.  LRAMVA Summary'!F$68:F$69)*(MONTH($E99)-1)/12)*$H99</f>
        <v>0</v>
      </c>
      <c r="L99" s="246">
        <f>(SUM('1.  LRAMVA Summary'!G$53:G$67)+SUM('1.  LRAMVA Summary'!G$68:G$69)*(MONTH($E99)-1)/12)*$H99</f>
        <v>0</v>
      </c>
      <c r="M99" s="246">
        <f>(SUM('1.  LRAMVA Summary'!H$53:H$67)+SUM('1.  LRAMVA Summary'!H$68:H$69)*(MONTH($E99)-1)/12)*$H99</f>
        <v>0</v>
      </c>
      <c r="N99" s="246">
        <f>(SUM('1.  LRAMVA Summary'!I$53:I$67)+SUM('1.  LRAMVA Summary'!I$68:I$69)*(MONTH($E99)-1)/12)*$H99</f>
        <v>0</v>
      </c>
      <c r="O99" s="246">
        <f>(SUM('1.  LRAMVA Summary'!J$53:J$67)+SUM('1.  LRAMVA Summary'!J$68:J$69)*(MONTH($E99)-1)/12)*$H99</f>
        <v>0</v>
      </c>
      <c r="P99" s="246">
        <f>(SUM('1.  LRAMVA Summary'!K$53:K$67)+SUM('1.  LRAMVA Summary'!K$68:K$69)*(MONTH($E99)-1)/12)*$H99</f>
        <v>0</v>
      </c>
      <c r="Q99" s="246">
        <f>(SUM('1.  LRAMVA Summary'!L$53:L$67)+SUM('1.  LRAMVA Summary'!L$68:L$69)*(MONTH($E99)-1)/12)*$H99</f>
        <v>0</v>
      </c>
      <c r="R99" s="246">
        <f>(SUM('1.  LRAMVA Summary'!M$53:M$67)+SUM('1.  LRAMVA Summary'!M$68:M$69)*(MONTH($E99)-1)/12)*$H99</f>
        <v>0</v>
      </c>
      <c r="S99" s="246">
        <f>(SUM('1.  LRAMVA Summary'!N$53:N$67)+SUM('1.  LRAMVA Summary'!N$68:N$69)*(MONTH($E99)-1)/12)*$H99</f>
        <v>0</v>
      </c>
      <c r="T99" s="246">
        <f>(SUM('1.  LRAMVA Summary'!O$53:O$67)+SUM('1.  LRAMVA Summary'!O$68:O$69)*(MONTH($E99)-1)/12)*$H99</f>
        <v>0</v>
      </c>
      <c r="U99" s="246">
        <f>(SUM('1.  LRAMVA Summary'!P$53:P$67)+SUM('1.  LRAMVA Summary'!P$68:P$69)*(MONTH($E99)-1)/12)*$H99</f>
        <v>0</v>
      </c>
      <c r="V99" s="246">
        <f>(SUM('1.  LRAMVA Summary'!Q$53:Q$67)+SUM('1.  LRAMVA Summary'!Q$68:Q$69)*(MONTH($E99)-1)/12)*$H99</f>
        <v>0</v>
      </c>
      <c r="W99" s="247">
        <f t="shared" si="24"/>
        <v>0</v>
      </c>
    </row>
    <row r="100" spans="2:23" s="9" customFormat="1">
      <c r="B100" s="68"/>
      <c r="E100" s="230">
        <v>42675</v>
      </c>
      <c r="F100" s="230" t="s">
        <v>184</v>
      </c>
      <c r="G100" s="231" t="s">
        <v>69</v>
      </c>
      <c r="H100" s="226">
        <f>$C$38/12</f>
        <v>9.1666666666666665E-4</v>
      </c>
      <c r="I100" s="246">
        <f>(SUM('1.  LRAMVA Summary'!D$53:D$67)+SUM('1.  LRAMVA Summary'!D$68:D$69)*(MONTH($E100)-1)/12)*$H100</f>
        <v>0</v>
      </c>
      <c r="J100" s="246">
        <f>(SUM('1.  LRAMVA Summary'!E$53:E$67)+SUM('1.  LRAMVA Summary'!E$68:E$69)*(MONTH($E100)-1)/12)*$H100</f>
        <v>0</v>
      </c>
      <c r="K100" s="246">
        <f>(SUM('1.  LRAMVA Summary'!F$53:F$67)+SUM('1.  LRAMVA Summary'!F$68:F$69)*(MONTH($E100)-1)/12)*$H100</f>
        <v>0</v>
      </c>
      <c r="L100" s="246">
        <f>(SUM('1.  LRAMVA Summary'!G$53:G$67)+SUM('1.  LRAMVA Summary'!G$68:G$69)*(MONTH($E100)-1)/12)*$H100</f>
        <v>0</v>
      </c>
      <c r="M100" s="246">
        <f>(SUM('1.  LRAMVA Summary'!H$53:H$67)+SUM('1.  LRAMVA Summary'!H$68:H$69)*(MONTH($E100)-1)/12)*$H100</f>
        <v>0</v>
      </c>
      <c r="N100" s="246">
        <f>(SUM('1.  LRAMVA Summary'!I$53:I$67)+SUM('1.  LRAMVA Summary'!I$68:I$69)*(MONTH($E100)-1)/12)*$H100</f>
        <v>0</v>
      </c>
      <c r="O100" s="246">
        <f>(SUM('1.  LRAMVA Summary'!J$53:J$67)+SUM('1.  LRAMVA Summary'!J$68:J$69)*(MONTH($E100)-1)/12)*$H100</f>
        <v>0</v>
      </c>
      <c r="P100" s="246">
        <f>(SUM('1.  LRAMVA Summary'!K$53:K$67)+SUM('1.  LRAMVA Summary'!K$68:K$69)*(MONTH($E100)-1)/12)*$H100</f>
        <v>0</v>
      </c>
      <c r="Q100" s="246">
        <f>(SUM('1.  LRAMVA Summary'!L$53:L$67)+SUM('1.  LRAMVA Summary'!L$68:L$69)*(MONTH($E100)-1)/12)*$H100</f>
        <v>0</v>
      </c>
      <c r="R100" s="246">
        <f>(SUM('1.  LRAMVA Summary'!M$53:M$67)+SUM('1.  LRAMVA Summary'!M$68:M$69)*(MONTH($E100)-1)/12)*$H100</f>
        <v>0</v>
      </c>
      <c r="S100" s="246">
        <f>(SUM('1.  LRAMVA Summary'!N$53:N$67)+SUM('1.  LRAMVA Summary'!N$68:N$69)*(MONTH($E100)-1)/12)*$H100</f>
        <v>0</v>
      </c>
      <c r="T100" s="246">
        <f>(SUM('1.  LRAMVA Summary'!O$53:O$67)+SUM('1.  LRAMVA Summary'!O$68:O$69)*(MONTH($E100)-1)/12)*$H100</f>
        <v>0</v>
      </c>
      <c r="U100" s="246">
        <f>(SUM('1.  LRAMVA Summary'!P$53:P$67)+SUM('1.  LRAMVA Summary'!P$68:P$69)*(MONTH($E100)-1)/12)*$H100</f>
        <v>0</v>
      </c>
      <c r="V100" s="246">
        <f>(SUM('1.  LRAMVA Summary'!Q$53:Q$67)+SUM('1.  LRAMVA Summary'!Q$68:Q$69)*(MONTH($E100)-1)/12)*$H100</f>
        <v>0</v>
      </c>
      <c r="W100" s="247">
        <f t="shared" si="24"/>
        <v>0</v>
      </c>
    </row>
    <row r="101" spans="2:23" s="9" customFormat="1">
      <c r="B101" s="68"/>
      <c r="E101" s="230">
        <v>42705</v>
      </c>
      <c r="F101" s="230" t="s">
        <v>184</v>
      </c>
      <c r="G101" s="231" t="s">
        <v>69</v>
      </c>
      <c r="H101" s="226">
        <f>$C$38/12</f>
        <v>9.1666666666666665E-4</v>
      </c>
      <c r="I101" s="246">
        <f>(SUM('1.  LRAMVA Summary'!D$53:D$67)+SUM('1.  LRAMVA Summary'!D$68:D$69)*(MONTH($E101)-1)/12)*$H101</f>
        <v>0</v>
      </c>
      <c r="J101" s="246">
        <f>(SUM('1.  LRAMVA Summary'!E$53:E$67)+SUM('1.  LRAMVA Summary'!E$68:E$69)*(MONTH($E101)-1)/12)*$H101</f>
        <v>0</v>
      </c>
      <c r="K101" s="246">
        <f>(SUM('1.  LRAMVA Summary'!F$53:F$67)+SUM('1.  LRAMVA Summary'!F$68:F$69)*(MONTH($E101)-1)/12)*$H101</f>
        <v>0</v>
      </c>
      <c r="L101" s="246">
        <f>(SUM('1.  LRAMVA Summary'!G$53:G$67)+SUM('1.  LRAMVA Summary'!G$68:G$69)*(MONTH($E101)-1)/12)*$H101</f>
        <v>0</v>
      </c>
      <c r="M101" s="246">
        <f>(SUM('1.  LRAMVA Summary'!H$53:H$67)+SUM('1.  LRAMVA Summary'!H$68:H$69)*(MONTH($E101)-1)/12)*$H101</f>
        <v>0</v>
      </c>
      <c r="N101" s="246">
        <f>(SUM('1.  LRAMVA Summary'!I$53:I$67)+SUM('1.  LRAMVA Summary'!I$68:I$69)*(MONTH($E101)-1)/12)*$H101</f>
        <v>0</v>
      </c>
      <c r="O101" s="246">
        <f>(SUM('1.  LRAMVA Summary'!J$53:J$67)+SUM('1.  LRAMVA Summary'!J$68:J$69)*(MONTH($E101)-1)/12)*$H101</f>
        <v>0</v>
      </c>
      <c r="P101" s="246">
        <f>(SUM('1.  LRAMVA Summary'!K$53:K$67)+SUM('1.  LRAMVA Summary'!K$68:K$69)*(MONTH($E101)-1)/12)*$H101</f>
        <v>0</v>
      </c>
      <c r="Q101" s="246">
        <f>(SUM('1.  LRAMVA Summary'!L$53:L$67)+SUM('1.  LRAMVA Summary'!L$68:L$69)*(MONTH($E101)-1)/12)*$H101</f>
        <v>0</v>
      </c>
      <c r="R101" s="246">
        <f>(SUM('1.  LRAMVA Summary'!M$53:M$67)+SUM('1.  LRAMVA Summary'!M$68:M$69)*(MONTH($E101)-1)/12)*$H101</f>
        <v>0</v>
      </c>
      <c r="S101" s="246">
        <f>(SUM('1.  LRAMVA Summary'!N$53:N$67)+SUM('1.  LRAMVA Summary'!N$68:N$69)*(MONTH($E101)-1)/12)*$H101</f>
        <v>0</v>
      </c>
      <c r="T101" s="246">
        <f>(SUM('1.  LRAMVA Summary'!O$53:O$67)+SUM('1.  LRAMVA Summary'!O$68:O$69)*(MONTH($E101)-1)/12)*$H101</f>
        <v>0</v>
      </c>
      <c r="U101" s="246">
        <f>(SUM('1.  LRAMVA Summary'!P$53:P$67)+SUM('1.  LRAMVA Summary'!P$68:P$69)*(MONTH($E101)-1)/12)*$H101</f>
        <v>0</v>
      </c>
      <c r="V101" s="246">
        <f>(SUM('1.  LRAMVA Summary'!Q$53:Q$67)+SUM('1.  LRAMVA Summary'!Q$68:Q$69)*(MONTH($E101)-1)/12)*$H101</f>
        <v>0</v>
      </c>
      <c r="W101" s="247">
        <f t="shared" si="24"/>
        <v>0</v>
      </c>
    </row>
    <row r="102" spans="2:23" s="9" customFormat="1" ht="15.75" thickBot="1">
      <c r="B102" s="68"/>
      <c r="E102" s="232" t="s">
        <v>471</v>
      </c>
      <c r="F102" s="232"/>
      <c r="G102" s="233"/>
      <c r="H102" s="234"/>
      <c r="I102" s="235">
        <f t="shared" ref="I102:O102" si="25">SUM(I89:I101)</f>
        <v>0</v>
      </c>
      <c r="J102" s="235">
        <f t="shared" si="25"/>
        <v>0</v>
      </c>
      <c r="K102" s="235">
        <f t="shared" si="25"/>
        <v>0</v>
      </c>
      <c r="L102" s="235">
        <f t="shared" si="25"/>
        <v>0</v>
      </c>
      <c r="M102" s="235">
        <f t="shared" si="25"/>
        <v>0</v>
      </c>
      <c r="N102" s="235">
        <f t="shared" si="25"/>
        <v>0</v>
      </c>
      <c r="O102" s="235">
        <f t="shared" si="25"/>
        <v>0</v>
      </c>
      <c r="P102" s="235">
        <f t="shared" ref="P102:V102" si="26">SUM(P89:P101)</f>
        <v>0</v>
      </c>
      <c r="Q102" s="235">
        <f t="shared" si="26"/>
        <v>0</v>
      </c>
      <c r="R102" s="235">
        <f t="shared" si="26"/>
        <v>0</v>
      </c>
      <c r="S102" s="235">
        <f t="shared" si="26"/>
        <v>0</v>
      </c>
      <c r="T102" s="235">
        <f t="shared" si="26"/>
        <v>0</v>
      </c>
      <c r="U102" s="235">
        <f t="shared" si="26"/>
        <v>0</v>
      </c>
      <c r="V102" s="235">
        <f t="shared" si="26"/>
        <v>0</v>
      </c>
      <c r="W102" s="235">
        <f>SUM(W89:W101)</f>
        <v>0</v>
      </c>
    </row>
    <row r="103" spans="2:23" s="9" customFormat="1" ht="15.75" thickTop="1">
      <c r="B103" s="68"/>
      <c r="E103" s="236" t="s">
        <v>67</v>
      </c>
      <c r="F103" s="236"/>
      <c r="G103" s="237"/>
      <c r="H103" s="238"/>
      <c r="I103" s="239"/>
      <c r="J103" s="239"/>
      <c r="K103" s="239"/>
      <c r="L103" s="239"/>
      <c r="M103" s="239"/>
      <c r="N103" s="239"/>
      <c r="O103" s="239"/>
      <c r="P103" s="239"/>
      <c r="Q103" s="239"/>
      <c r="R103" s="239"/>
      <c r="S103" s="239"/>
      <c r="T103" s="239"/>
      <c r="U103" s="239"/>
      <c r="V103" s="239"/>
      <c r="W103" s="240"/>
    </row>
    <row r="104" spans="2:23" s="9" customFormat="1">
      <c r="B104" s="68"/>
      <c r="E104" s="241" t="s">
        <v>434</v>
      </c>
      <c r="F104" s="241"/>
      <c r="G104" s="242"/>
      <c r="H104" s="243"/>
      <c r="I104" s="244">
        <f t="shared" ref="I104:N104" si="27">I102+I103</f>
        <v>0</v>
      </c>
      <c r="J104" s="244">
        <f t="shared" si="27"/>
        <v>0</v>
      </c>
      <c r="K104" s="244">
        <f t="shared" si="27"/>
        <v>0</v>
      </c>
      <c r="L104" s="244">
        <f t="shared" si="27"/>
        <v>0</v>
      </c>
      <c r="M104" s="244">
        <f t="shared" si="27"/>
        <v>0</v>
      </c>
      <c r="N104" s="244">
        <f t="shared" si="27"/>
        <v>0</v>
      </c>
      <c r="O104" s="244">
        <f t="shared" ref="O104:V104" si="28">O102+O103</f>
        <v>0</v>
      </c>
      <c r="P104" s="244">
        <f t="shared" si="28"/>
        <v>0</v>
      </c>
      <c r="Q104" s="244">
        <f t="shared" si="28"/>
        <v>0</v>
      </c>
      <c r="R104" s="244">
        <f t="shared" si="28"/>
        <v>0</v>
      </c>
      <c r="S104" s="244">
        <f t="shared" si="28"/>
        <v>0</v>
      </c>
      <c r="T104" s="244">
        <f t="shared" si="28"/>
        <v>0</v>
      </c>
      <c r="U104" s="244">
        <f t="shared" si="28"/>
        <v>0</v>
      </c>
      <c r="V104" s="244">
        <f t="shared" si="28"/>
        <v>0</v>
      </c>
      <c r="W104" s="244">
        <f>W102+W103</f>
        <v>0</v>
      </c>
    </row>
    <row r="105" spans="2:23" s="9" customFormat="1">
      <c r="B105" s="68"/>
      <c r="E105" s="230">
        <v>42736</v>
      </c>
      <c r="F105" s="230" t="s">
        <v>185</v>
      </c>
      <c r="G105" s="231" t="s">
        <v>65</v>
      </c>
      <c r="H105" s="256">
        <f>$C$39/12</f>
        <v>9.1666666666666665E-4</v>
      </c>
      <c r="I105" s="246">
        <f>(SUM('1.  LRAMVA Summary'!D$53:D$70)+SUM('1.  LRAMVA Summary'!D$71:D$72)*(MONTH($E105)-1)/12)*$H105</f>
        <v>0</v>
      </c>
      <c r="J105" s="246">
        <f>(SUM('1.  LRAMVA Summary'!E$53:E$70)+SUM('1.  LRAMVA Summary'!E$71:E$72)*(MONTH($E105)-1)/12)*$H105</f>
        <v>0</v>
      </c>
      <c r="K105" s="246">
        <f>(SUM('1.  LRAMVA Summary'!F$53:F$70)+SUM('1.  LRAMVA Summary'!F$71:F$72)*(MONTH($E105)-1)/12)*$H105</f>
        <v>0</v>
      </c>
      <c r="L105" s="246">
        <f>(SUM('1.  LRAMVA Summary'!G$53:G$70)+SUM('1.  LRAMVA Summary'!G$71:G$72)*(MONTH($E105)-1)/12)*$H105</f>
        <v>0</v>
      </c>
      <c r="M105" s="246">
        <f>(SUM('1.  LRAMVA Summary'!H$53:H$70)+SUM('1.  LRAMVA Summary'!H$71:H$72)*(MONTH($E105)-1)/12)*$H105</f>
        <v>0</v>
      </c>
      <c r="N105" s="246">
        <f>(SUM('1.  LRAMVA Summary'!I$53:I$70)+SUM('1.  LRAMVA Summary'!I$71:I$72)*(MONTH($E105)-1)/12)*$H105</f>
        <v>0</v>
      </c>
      <c r="O105" s="246">
        <f>(SUM('1.  LRAMVA Summary'!J$53:J$70)+SUM('1.  LRAMVA Summary'!J$71:J$72)*(MONTH($E105)-1)/12)*$H105</f>
        <v>0</v>
      </c>
      <c r="P105" s="246">
        <f>(SUM('1.  LRAMVA Summary'!K$53:K$70)+SUM('1.  LRAMVA Summary'!K$71:K$72)*(MONTH($E105)-1)/12)*$H105</f>
        <v>0</v>
      </c>
      <c r="Q105" s="246">
        <f>(SUM('1.  LRAMVA Summary'!L$53:L$70)+SUM('1.  LRAMVA Summary'!L$71:L$72)*(MONTH($E105)-1)/12)*$H105</f>
        <v>0</v>
      </c>
      <c r="R105" s="246">
        <f>(SUM('1.  LRAMVA Summary'!M$53:M$70)+SUM('1.  LRAMVA Summary'!M$71:M$72)*(MONTH($E105)-1)/12)*$H105</f>
        <v>0</v>
      </c>
      <c r="S105" s="246">
        <f>(SUM('1.  LRAMVA Summary'!N$53:N$70)+SUM('1.  LRAMVA Summary'!N$71:N$72)*(MONTH($E105)-1)/12)*$H105</f>
        <v>0</v>
      </c>
      <c r="T105" s="246">
        <f>(SUM('1.  LRAMVA Summary'!O$53:O$70)+SUM('1.  LRAMVA Summary'!O$71:O$72)*(MONTH($E105)-1)/12)*$H105</f>
        <v>0</v>
      </c>
      <c r="U105" s="246">
        <f>(SUM('1.  LRAMVA Summary'!P$53:P$70)+SUM('1.  LRAMVA Summary'!P$71:P$72)*(MONTH($E105)-1)/12)*$H105</f>
        <v>0</v>
      </c>
      <c r="V105" s="246">
        <f>(SUM('1.  LRAMVA Summary'!Q$53:Q$70)+SUM('1.  LRAMVA Summary'!Q$71:Q$72)*(MONTH($E105)-1)/12)*$H105</f>
        <v>0</v>
      </c>
      <c r="W105" s="247">
        <f>SUM(I105:V105)</f>
        <v>0</v>
      </c>
    </row>
    <row r="106" spans="2:23" s="9" customFormat="1">
      <c r="B106" s="68"/>
      <c r="E106" s="230">
        <v>42767</v>
      </c>
      <c r="F106" s="230" t="s">
        <v>185</v>
      </c>
      <c r="G106" s="231" t="s">
        <v>65</v>
      </c>
      <c r="H106" s="256">
        <f>$C$39/12</f>
        <v>9.1666666666666665E-4</v>
      </c>
      <c r="I106" s="246">
        <f>(SUM('1.  LRAMVA Summary'!D$53:D$70)+SUM('1.  LRAMVA Summary'!D$71:D$72)*(MONTH($E106)-1)/12)*$H106</f>
        <v>35.458101993719836</v>
      </c>
      <c r="J106" s="246">
        <f>(SUM('1.  LRAMVA Summary'!E$53:E$70)+SUM('1.  LRAMVA Summary'!E$71:E$72)*(MONTH($E106)-1)/12)*$H106</f>
        <v>2.9296190130690012</v>
      </c>
      <c r="K106" s="246">
        <f>(SUM('1.  LRAMVA Summary'!F$53:F$70)+SUM('1.  LRAMVA Summary'!F$71:F$72)*(MONTH($E106)-1)/12)*$H106</f>
        <v>99.119947121885446</v>
      </c>
      <c r="L106" s="246">
        <f>(SUM('1.  LRAMVA Summary'!G$53:G$70)+SUM('1.  LRAMVA Summary'!G$71:G$72)*(MONTH($E106)-1)/12)*$H106</f>
        <v>34.562702377276445</v>
      </c>
      <c r="M106" s="246">
        <f>(SUM('1.  LRAMVA Summary'!H$53:H$70)+SUM('1.  LRAMVA Summary'!H$71:H$72)*(MONTH($E106)-1)/12)*$H106</f>
        <v>11.902205389967545</v>
      </c>
      <c r="N106" s="246">
        <f>(SUM('1.  LRAMVA Summary'!I$53:I$70)+SUM('1.  LRAMVA Summary'!I$71:I$72)*(MONTH($E106)-1)/12)*$H106</f>
        <v>-9.6467026558152504</v>
      </c>
      <c r="O106" s="246">
        <f>(SUM('1.  LRAMVA Summary'!J$53:J$70)+SUM('1.  LRAMVA Summary'!J$71:J$72)*(MONTH($E106)-1)/12)*$H106</f>
        <v>0</v>
      </c>
      <c r="P106" s="246">
        <f>(SUM('1.  LRAMVA Summary'!K$53:K$70)+SUM('1.  LRAMVA Summary'!K$71:K$72)*(MONTH($E106)-1)/12)*$H106</f>
        <v>0</v>
      </c>
      <c r="Q106" s="246">
        <f>(SUM('1.  LRAMVA Summary'!L$53:L$70)+SUM('1.  LRAMVA Summary'!L$71:L$72)*(MONTH($E106)-1)/12)*$H106</f>
        <v>0</v>
      </c>
      <c r="R106" s="246">
        <f>(SUM('1.  LRAMVA Summary'!M$53:M$70)+SUM('1.  LRAMVA Summary'!M$71:M$72)*(MONTH($E106)-1)/12)*$H106</f>
        <v>0</v>
      </c>
      <c r="S106" s="246">
        <f>(SUM('1.  LRAMVA Summary'!N$53:N$70)+SUM('1.  LRAMVA Summary'!N$71:N$72)*(MONTH($E106)-1)/12)*$H106</f>
        <v>0</v>
      </c>
      <c r="T106" s="246">
        <f>(SUM('1.  LRAMVA Summary'!O$53:O$70)+SUM('1.  LRAMVA Summary'!O$71:O$72)*(MONTH($E106)-1)/12)*$H106</f>
        <v>0</v>
      </c>
      <c r="U106" s="246">
        <f>(SUM('1.  LRAMVA Summary'!P$53:P$70)+SUM('1.  LRAMVA Summary'!P$71:P$72)*(MONTH($E106)-1)/12)*$H106</f>
        <v>0</v>
      </c>
      <c r="V106" s="246">
        <f>(SUM('1.  LRAMVA Summary'!Q$53:Q$70)+SUM('1.  LRAMVA Summary'!Q$71:Q$72)*(MONTH($E106)-1)/12)*$H106</f>
        <v>0</v>
      </c>
      <c r="W106" s="247">
        <f t="shared" ref="W106:W116" si="29">SUM(I106:V106)</f>
        <v>174.32587324010302</v>
      </c>
    </row>
    <row r="107" spans="2:23" s="9" customFormat="1">
      <c r="B107" s="68"/>
      <c r="E107" s="230">
        <v>42795</v>
      </c>
      <c r="F107" s="230" t="s">
        <v>185</v>
      </c>
      <c r="G107" s="231" t="s">
        <v>65</v>
      </c>
      <c r="H107" s="256">
        <f>$C$39/12</f>
        <v>9.1666666666666665E-4</v>
      </c>
      <c r="I107" s="246">
        <f>(SUM('1.  LRAMVA Summary'!D$53:D$70)+SUM('1.  LRAMVA Summary'!D$71:D$72)*(MONTH($E107)-1)/12)*$H107</f>
        <v>70.916203987439673</v>
      </c>
      <c r="J107" s="246">
        <f>(SUM('1.  LRAMVA Summary'!E$53:E$70)+SUM('1.  LRAMVA Summary'!E$71:E$72)*(MONTH($E107)-1)/12)*$H107</f>
        <v>5.8592380261380024</v>
      </c>
      <c r="K107" s="246">
        <f>(SUM('1.  LRAMVA Summary'!F$53:F$70)+SUM('1.  LRAMVA Summary'!F$71:F$72)*(MONTH($E107)-1)/12)*$H107</f>
        <v>198.23989424377089</v>
      </c>
      <c r="L107" s="246">
        <f>(SUM('1.  LRAMVA Summary'!G$53:G$70)+SUM('1.  LRAMVA Summary'!G$71:G$72)*(MONTH($E107)-1)/12)*$H107</f>
        <v>69.125404754552889</v>
      </c>
      <c r="M107" s="246">
        <f>(SUM('1.  LRAMVA Summary'!H$53:H$70)+SUM('1.  LRAMVA Summary'!H$71:H$72)*(MONTH($E107)-1)/12)*$H107</f>
        <v>23.80441077993509</v>
      </c>
      <c r="N107" s="246">
        <f>(SUM('1.  LRAMVA Summary'!I$53:I$70)+SUM('1.  LRAMVA Summary'!I$71:I$72)*(MONTH($E107)-1)/12)*$H107</f>
        <v>-19.293405311630501</v>
      </c>
      <c r="O107" s="246">
        <f>(SUM('1.  LRAMVA Summary'!J$53:J$70)+SUM('1.  LRAMVA Summary'!J$71:J$72)*(MONTH($E107)-1)/12)*$H107</f>
        <v>0</v>
      </c>
      <c r="P107" s="246">
        <f>(SUM('1.  LRAMVA Summary'!K$53:K$70)+SUM('1.  LRAMVA Summary'!K$71:K$72)*(MONTH($E107)-1)/12)*$H107</f>
        <v>0</v>
      </c>
      <c r="Q107" s="246">
        <f>(SUM('1.  LRAMVA Summary'!L$53:L$70)+SUM('1.  LRAMVA Summary'!L$71:L$72)*(MONTH($E107)-1)/12)*$H107</f>
        <v>0</v>
      </c>
      <c r="R107" s="246">
        <f>(SUM('1.  LRAMVA Summary'!M$53:M$70)+SUM('1.  LRAMVA Summary'!M$71:M$72)*(MONTH($E107)-1)/12)*$H107</f>
        <v>0</v>
      </c>
      <c r="S107" s="246">
        <f>(SUM('1.  LRAMVA Summary'!N$53:N$70)+SUM('1.  LRAMVA Summary'!N$71:N$72)*(MONTH($E107)-1)/12)*$H107</f>
        <v>0</v>
      </c>
      <c r="T107" s="246">
        <f>(SUM('1.  LRAMVA Summary'!O$53:O$70)+SUM('1.  LRAMVA Summary'!O$71:O$72)*(MONTH($E107)-1)/12)*$H107</f>
        <v>0</v>
      </c>
      <c r="U107" s="246">
        <f>(SUM('1.  LRAMVA Summary'!P$53:P$70)+SUM('1.  LRAMVA Summary'!P$71:P$72)*(MONTH($E107)-1)/12)*$H107</f>
        <v>0</v>
      </c>
      <c r="V107" s="246">
        <f>(SUM('1.  LRAMVA Summary'!Q$53:Q$70)+SUM('1.  LRAMVA Summary'!Q$71:Q$72)*(MONTH($E107)-1)/12)*$H107</f>
        <v>0</v>
      </c>
      <c r="W107" s="247">
        <f t="shared" si="29"/>
        <v>348.65174648020604</v>
      </c>
    </row>
    <row r="108" spans="2:23" s="8" customFormat="1">
      <c r="B108" s="255"/>
      <c r="E108" s="230">
        <v>42826</v>
      </c>
      <c r="F108" s="230" t="s">
        <v>185</v>
      </c>
      <c r="G108" s="231" t="s">
        <v>66</v>
      </c>
      <c r="H108" s="256">
        <f>$C$40/12</f>
        <v>9.1666666666666665E-4</v>
      </c>
      <c r="I108" s="246">
        <f>(SUM('1.  LRAMVA Summary'!D$53:D$70)+SUM('1.  LRAMVA Summary'!D$71:D$72)*(MONTH($E108)-1)/12)*$H108</f>
        <v>106.37430598115951</v>
      </c>
      <c r="J108" s="246">
        <f>(SUM('1.  LRAMVA Summary'!E$53:E$70)+SUM('1.  LRAMVA Summary'!E$71:E$72)*(MONTH($E108)-1)/12)*$H108</f>
        <v>8.788857039207004</v>
      </c>
      <c r="K108" s="246">
        <f>(SUM('1.  LRAMVA Summary'!F$53:F$70)+SUM('1.  LRAMVA Summary'!F$71:F$72)*(MONTH($E108)-1)/12)*$H108</f>
        <v>297.35984136565634</v>
      </c>
      <c r="L108" s="246">
        <f>(SUM('1.  LRAMVA Summary'!G$53:G$70)+SUM('1.  LRAMVA Summary'!G$71:G$72)*(MONTH($E108)-1)/12)*$H108</f>
        <v>103.68810713182933</v>
      </c>
      <c r="M108" s="246">
        <f>(SUM('1.  LRAMVA Summary'!H$53:H$70)+SUM('1.  LRAMVA Summary'!H$71:H$72)*(MONTH($E108)-1)/12)*$H108</f>
        <v>35.706616169902631</v>
      </c>
      <c r="N108" s="246">
        <f>(SUM('1.  LRAMVA Summary'!I$53:I$70)+SUM('1.  LRAMVA Summary'!I$71:I$72)*(MONTH($E108)-1)/12)*$H108</f>
        <v>-28.940107967445751</v>
      </c>
      <c r="O108" s="246">
        <f>(SUM('1.  LRAMVA Summary'!J$53:J$70)+SUM('1.  LRAMVA Summary'!J$71:J$72)*(MONTH($E108)-1)/12)*$H108</f>
        <v>0</v>
      </c>
      <c r="P108" s="246">
        <f>(SUM('1.  LRAMVA Summary'!K$53:K$70)+SUM('1.  LRAMVA Summary'!K$71:K$72)*(MONTH($E108)-1)/12)*$H108</f>
        <v>0</v>
      </c>
      <c r="Q108" s="246">
        <f>(SUM('1.  LRAMVA Summary'!L$53:L$70)+SUM('1.  LRAMVA Summary'!L$71:L$72)*(MONTH($E108)-1)/12)*$H108</f>
        <v>0</v>
      </c>
      <c r="R108" s="246">
        <f>(SUM('1.  LRAMVA Summary'!M$53:M$70)+SUM('1.  LRAMVA Summary'!M$71:M$72)*(MONTH($E108)-1)/12)*$H108</f>
        <v>0</v>
      </c>
      <c r="S108" s="246">
        <f>(SUM('1.  LRAMVA Summary'!N$53:N$70)+SUM('1.  LRAMVA Summary'!N$71:N$72)*(MONTH($E108)-1)/12)*$H108</f>
        <v>0</v>
      </c>
      <c r="T108" s="246">
        <f>(SUM('1.  LRAMVA Summary'!O$53:O$70)+SUM('1.  LRAMVA Summary'!O$71:O$72)*(MONTH($E108)-1)/12)*$H108</f>
        <v>0</v>
      </c>
      <c r="U108" s="246">
        <f>(SUM('1.  LRAMVA Summary'!P$53:P$70)+SUM('1.  LRAMVA Summary'!P$71:P$72)*(MONTH($E108)-1)/12)*$H108</f>
        <v>0</v>
      </c>
      <c r="V108" s="246">
        <f>(SUM('1.  LRAMVA Summary'!Q$53:Q$70)+SUM('1.  LRAMVA Summary'!Q$71:Q$72)*(MONTH($E108)-1)/12)*$H108</f>
        <v>0</v>
      </c>
      <c r="W108" s="247">
        <f t="shared" si="29"/>
        <v>522.97761972030912</v>
      </c>
    </row>
    <row r="109" spans="2:23" s="9" customFormat="1">
      <c r="B109" s="68"/>
      <c r="E109" s="230">
        <v>42856</v>
      </c>
      <c r="F109" s="230" t="s">
        <v>185</v>
      </c>
      <c r="G109" s="231" t="s">
        <v>66</v>
      </c>
      <c r="H109" s="256">
        <f>$C$40/12</f>
        <v>9.1666666666666665E-4</v>
      </c>
      <c r="I109" s="246">
        <f>(SUM('1.  LRAMVA Summary'!D$53:D$70)+SUM('1.  LRAMVA Summary'!D$71:D$72)*(MONTH($E109)-1)/12)*$H109</f>
        <v>141.83240797487935</v>
      </c>
      <c r="J109" s="246">
        <f>(SUM('1.  LRAMVA Summary'!E$53:E$70)+SUM('1.  LRAMVA Summary'!E$71:E$72)*(MONTH($E109)-1)/12)*$H109</f>
        <v>11.718476052276005</v>
      </c>
      <c r="K109" s="246">
        <f>(SUM('1.  LRAMVA Summary'!F$53:F$70)+SUM('1.  LRAMVA Summary'!F$71:F$72)*(MONTH($E109)-1)/12)*$H109</f>
        <v>396.47978848754178</v>
      </c>
      <c r="L109" s="246">
        <f>(SUM('1.  LRAMVA Summary'!G$53:G$70)+SUM('1.  LRAMVA Summary'!G$71:G$72)*(MONTH($E109)-1)/12)*$H109</f>
        <v>138.25080950910578</v>
      </c>
      <c r="M109" s="246">
        <f>(SUM('1.  LRAMVA Summary'!H$53:H$70)+SUM('1.  LRAMVA Summary'!H$71:H$72)*(MONTH($E109)-1)/12)*$H109</f>
        <v>47.608821559870179</v>
      </c>
      <c r="N109" s="246">
        <f>(SUM('1.  LRAMVA Summary'!I$53:I$70)+SUM('1.  LRAMVA Summary'!I$71:I$72)*(MONTH($E109)-1)/12)*$H109</f>
        <v>-38.586810623261002</v>
      </c>
      <c r="O109" s="246">
        <f>(SUM('1.  LRAMVA Summary'!J$53:J$70)+SUM('1.  LRAMVA Summary'!J$71:J$72)*(MONTH($E109)-1)/12)*$H109</f>
        <v>0</v>
      </c>
      <c r="P109" s="246">
        <f>(SUM('1.  LRAMVA Summary'!K$53:K$70)+SUM('1.  LRAMVA Summary'!K$71:K$72)*(MONTH($E109)-1)/12)*$H109</f>
        <v>0</v>
      </c>
      <c r="Q109" s="246">
        <f>(SUM('1.  LRAMVA Summary'!L$53:L$70)+SUM('1.  LRAMVA Summary'!L$71:L$72)*(MONTH($E109)-1)/12)*$H109</f>
        <v>0</v>
      </c>
      <c r="R109" s="246">
        <f>(SUM('1.  LRAMVA Summary'!M$53:M$70)+SUM('1.  LRAMVA Summary'!M$71:M$72)*(MONTH($E109)-1)/12)*$H109</f>
        <v>0</v>
      </c>
      <c r="S109" s="246">
        <f>(SUM('1.  LRAMVA Summary'!N$53:N$70)+SUM('1.  LRAMVA Summary'!N$71:N$72)*(MONTH($E109)-1)/12)*$H109</f>
        <v>0</v>
      </c>
      <c r="T109" s="246">
        <f>(SUM('1.  LRAMVA Summary'!O$53:O$70)+SUM('1.  LRAMVA Summary'!O$71:O$72)*(MONTH($E109)-1)/12)*$H109</f>
        <v>0</v>
      </c>
      <c r="U109" s="246">
        <f>(SUM('1.  LRAMVA Summary'!P$53:P$70)+SUM('1.  LRAMVA Summary'!P$71:P$72)*(MONTH($E109)-1)/12)*$H109</f>
        <v>0</v>
      </c>
      <c r="V109" s="246">
        <f>(SUM('1.  LRAMVA Summary'!Q$53:Q$70)+SUM('1.  LRAMVA Summary'!Q$71:Q$72)*(MONTH($E109)-1)/12)*$H109</f>
        <v>0</v>
      </c>
      <c r="W109" s="247">
        <f t="shared" si="29"/>
        <v>697.30349296041209</v>
      </c>
    </row>
    <row r="110" spans="2:23" s="254" customFormat="1">
      <c r="B110" s="253"/>
      <c r="E110" s="230">
        <v>42887</v>
      </c>
      <c r="F110" s="230" t="s">
        <v>185</v>
      </c>
      <c r="G110" s="231" t="s">
        <v>66</v>
      </c>
      <c r="H110" s="256">
        <f>$C$40/12</f>
        <v>9.1666666666666665E-4</v>
      </c>
      <c r="I110" s="246">
        <f>(SUM('1.  LRAMVA Summary'!D$53:D$70)+SUM('1.  LRAMVA Summary'!D$71:D$72)*(MONTH($E110)-1)/12)*$H110</f>
        <v>177.2905099685992</v>
      </c>
      <c r="J110" s="246">
        <f>(SUM('1.  LRAMVA Summary'!E$53:E$70)+SUM('1.  LRAMVA Summary'!E$71:E$72)*(MONTH($E110)-1)/12)*$H110</f>
        <v>14.648095065345007</v>
      </c>
      <c r="K110" s="246">
        <f>(SUM('1.  LRAMVA Summary'!F$53:F$70)+SUM('1.  LRAMVA Summary'!F$71:F$72)*(MONTH($E110)-1)/12)*$H110</f>
        <v>495.59973560942723</v>
      </c>
      <c r="L110" s="246">
        <f>(SUM('1.  LRAMVA Summary'!G$53:G$70)+SUM('1.  LRAMVA Summary'!G$71:G$72)*(MONTH($E110)-1)/12)*$H110</f>
        <v>172.81351188638217</v>
      </c>
      <c r="M110" s="246">
        <f>(SUM('1.  LRAMVA Summary'!H$53:H$70)+SUM('1.  LRAMVA Summary'!H$71:H$72)*(MONTH($E110)-1)/12)*$H110</f>
        <v>59.511026949837714</v>
      </c>
      <c r="N110" s="246">
        <f>(SUM('1.  LRAMVA Summary'!I$53:I$70)+SUM('1.  LRAMVA Summary'!I$71:I$72)*(MONTH($E110)-1)/12)*$H110</f>
        <v>-48.233513279076249</v>
      </c>
      <c r="O110" s="246">
        <f>(SUM('1.  LRAMVA Summary'!J$53:J$70)+SUM('1.  LRAMVA Summary'!J$71:J$72)*(MONTH($E110)-1)/12)*$H110</f>
        <v>0</v>
      </c>
      <c r="P110" s="246">
        <f>(SUM('1.  LRAMVA Summary'!K$53:K$70)+SUM('1.  LRAMVA Summary'!K$71:K$72)*(MONTH($E110)-1)/12)*$H110</f>
        <v>0</v>
      </c>
      <c r="Q110" s="246">
        <f>(SUM('1.  LRAMVA Summary'!L$53:L$70)+SUM('1.  LRAMVA Summary'!L$71:L$72)*(MONTH($E110)-1)/12)*$H110</f>
        <v>0</v>
      </c>
      <c r="R110" s="246">
        <f>(SUM('1.  LRAMVA Summary'!M$53:M$70)+SUM('1.  LRAMVA Summary'!M$71:M$72)*(MONTH($E110)-1)/12)*$H110</f>
        <v>0</v>
      </c>
      <c r="S110" s="246">
        <f>(SUM('1.  LRAMVA Summary'!N$53:N$70)+SUM('1.  LRAMVA Summary'!N$71:N$72)*(MONTH($E110)-1)/12)*$H110</f>
        <v>0</v>
      </c>
      <c r="T110" s="246">
        <f>(SUM('1.  LRAMVA Summary'!O$53:O$70)+SUM('1.  LRAMVA Summary'!O$71:O$72)*(MONTH($E110)-1)/12)*$H110</f>
        <v>0</v>
      </c>
      <c r="U110" s="246">
        <f>(SUM('1.  LRAMVA Summary'!P$53:P$70)+SUM('1.  LRAMVA Summary'!P$71:P$72)*(MONTH($E110)-1)/12)*$H110</f>
        <v>0</v>
      </c>
      <c r="V110" s="246">
        <f>(SUM('1.  LRAMVA Summary'!Q$53:Q$70)+SUM('1.  LRAMVA Summary'!Q$71:Q$72)*(MONTH($E110)-1)/12)*$H110</f>
        <v>0</v>
      </c>
      <c r="W110" s="247">
        <f t="shared" si="29"/>
        <v>871.62936620051505</v>
      </c>
    </row>
    <row r="111" spans="2:23" s="9" customFormat="1">
      <c r="B111" s="68"/>
      <c r="E111" s="230">
        <v>42917</v>
      </c>
      <c r="F111" s="230" t="s">
        <v>185</v>
      </c>
      <c r="G111" s="231" t="s">
        <v>68</v>
      </c>
      <c r="H111" s="256">
        <f>$C$41/12</f>
        <v>9.1666666666666665E-4</v>
      </c>
      <c r="I111" s="246">
        <f>(SUM('1.  LRAMVA Summary'!D$53:D$70)+SUM('1.  LRAMVA Summary'!D$71:D$72)*(MONTH($E111)-1)/12)*$H111</f>
        <v>212.74861196231902</v>
      </c>
      <c r="J111" s="246">
        <f>(SUM('1.  LRAMVA Summary'!E$53:E$70)+SUM('1.  LRAMVA Summary'!E$71:E$72)*(MONTH($E111)-1)/12)*$H111</f>
        <v>17.577714078414008</v>
      </c>
      <c r="K111" s="246">
        <f>(SUM('1.  LRAMVA Summary'!F$53:F$70)+SUM('1.  LRAMVA Summary'!F$71:F$72)*(MONTH($E111)-1)/12)*$H111</f>
        <v>594.71968273131267</v>
      </c>
      <c r="L111" s="246">
        <f>(SUM('1.  LRAMVA Summary'!G$53:G$70)+SUM('1.  LRAMVA Summary'!G$71:G$72)*(MONTH($E111)-1)/12)*$H111</f>
        <v>207.37621426365865</v>
      </c>
      <c r="M111" s="246">
        <f>(SUM('1.  LRAMVA Summary'!H$53:H$70)+SUM('1.  LRAMVA Summary'!H$71:H$72)*(MONTH($E111)-1)/12)*$H111</f>
        <v>71.413232339805262</v>
      </c>
      <c r="N111" s="246">
        <f>(SUM('1.  LRAMVA Summary'!I$53:I$70)+SUM('1.  LRAMVA Summary'!I$71:I$72)*(MONTH($E111)-1)/12)*$H111</f>
        <v>-57.880215934891503</v>
      </c>
      <c r="O111" s="246">
        <f>(SUM('1.  LRAMVA Summary'!J$53:J$70)+SUM('1.  LRAMVA Summary'!J$71:J$72)*(MONTH($E111)-1)/12)*$H111</f>
        <v>0</v>
      </c>
      <c r="P111" s="246">
        <f>(SUM('1.  LRAMVA Summary'!K$53:K$70)+SUM('1.  LRAMVA Summary'!K$71:K$72)*(MONTH($E111)-1)/12)*$H111</f>
        <v>0</v>
      </c>
      <c r="Q111" s="246">
        <f>(SUM('1.  LRAMVA Summary'!L$53:L$70)+SUM('1.  LRAMVA Summary'!L$71:L$72)*(MONTH($E111)-1)/12)*$H111</f>
        <v>0</v>
      </c>
      <c r="R111" s="246">
        <f>(SUM('1.  LRAMVA Summary'!M$53:M$70)+SUM('1.  LRAMVA Summary'!M$71:M$72)*(MONTH($E111)-1)/12)*$H111</f>
        <v>0</v>
      </c>
      <c r="S111" s="246">
        <f>(SUM('1.  LRAMVA Summary'!N$53:N$70)+SUM('1.  LRAMVA Summary'!N$71:N$72)*(MONTH($E111)-1)/12)*$H111</f>
        <v>0</v>
      </c>
      <c r="T111" s="246">
        <f>(SUM('1.  LRAMVA Summary'!O$53:O$70)+SUM('1.  LRAMVA Summary'!O$71:O$72)*(MONTH($E111)-1)/12)*$H111</f>
        <v>0</v>
      </c>
      <c r="U111" s="246">
        <f>(SUM('1.  LRAMVA Summary'!P$53:P$70)+SUM('1.  LRAMVA Summary'!P$71:P$72)*(MONTH($E111)-1)/12)*$H111</f>
        <v>0</v>
      </c>
      <c r="V111" s="246">
        <f>(SUM('1.  LRAMVA Summary'!Q$53:Q$70)+SUM('1.  LRAMVA Summary'!Q$71:Q$72)*(MONTH($E111)-1)/12)*$H111</f>
        <v>0</v>
      </c>
      <c r="W111" s="247">
        <f t="shared" si="29"/>
        <v>1045.9552394406182</v>
      </c>
    </row>
    <row r="112" spans="2:23" s="9" customFormat="1">
      <c r="B112" s="68"/>
      <c r="E112" s="230">
        <v>42948</v>
      </c>
      <c r="F112" s="230" t="s">
        <v>185</v>
      </c>
      <c r="G112" s="231" t="s">
        <v>68</v>
      </c>
      <c r="H112" s="256">
        <f>$C$41/12</f>
        <v>9.1666666666666665E-4</v>
      </c>
      <c r="I112" s="246">
        <f>(SUM('1.  LRAMVA Summary'!D$53:D$70)+SUM('1.  LRAMVA Summary'!D$71:D$72)*(MONTH($E112)-1)/12)*$H112</f>
        <v>248.20671395603884</v>
      </c>
      <c r="J112" s="246">
        <f>(SUM('1.  LRAMVA Summary'!E$53:E$70)+SUM('1.  LRAMVA Summary'!E$71:E$72)*(MONTH($E112)-1)/12)*$H112</f>
        <v>20.507333091483012</v>
      </c>
      <c r="K112" s="246">
        <f>(SUM('1.  LRAMVA Summary'!F$53:F$70)+SUM('1.  LRAMVA Summary'!F$71:F$72)*(MONTH($E112)-1)/12)*$H112</f>
        <v>693.83962985319818</v>
      </c>
      <c r="L112" s="246">
        <f>(SUM('1.  LRAMVA Summary'!G$53:G$70)+SUM('1.  LRAMVA Summary'!G$71:G$72)*(MONTH($E112)-1)/12)*$H112</f>
        <v>241.93891664093508</v>
      </c>
      <c r="M112" s="246">
        <f>(SUM('1.  LRAMVA Summary'!H$53:H$70)+SUM('1.  LRAMVA Summary'!H$71:H$72)*(MONTH($E112)-1)/12)*$H112</f>
        <v>83.315437729772796</v>
      </c>
      <c r="N112" s="246">
        <f>(SUM('1.  LRAMVA Summary'!I$53:I$70)+SUM('1.  LRAMVA Summary'!I$71:I$72)*(MONTH($E112)-1)/12)*$H112</f>
        <v>-67.526918590706757</v>
      </c>
      <c r="O112" s="246">
        <f>(SUM('1.  LRAMVA Summary'!J$53:J$70)+SUM('1.  LRAMVA Summary'!J$71:J$72)*(MONTH($E112)-1)/12)*$H112</f>
        <v>0</v>
      </c>
      <c r="P112" s="246">
        <f>(SUM('1.  LRAMVA Summary'!K$53:K$70)+SUM('1.  LRAMVA Summary'!K$71:K$72)*(MONTH($E112)-1)/12)*$H112</f>
        <v>0</v>
      </c>
      <c r="Q112" s="246">
        <f>(SUM('1.  LRAMVA Summary'!L$53:L$70)+SUM('1.  LRAMVA Summary'!L$71:L$72)*(MONTH($E112)-1)/12)*$H112</f>
        <v>0</v>
      </c>
      <c r="R112" s="246">
        <f>(SUM('1.  LRAMVA Summary'!M$53:M$70)+SUM('1.  LRAMVA Summary'!M$71:M$72)*(MONTH($E112)-1)/12)*$H112</f>
        <v>0</v>
      </c>
      <c r="S112" s="246">
        <f>(SUM('1.  LRAMVA Summary'!N$53:N$70)+SUM('1.  LRAMVA Summary'!N$71:N$72)*(MONTH($E112)-1)/12)*$H112</f>
        <v>0</v>
      </c>
      <c r="T112" s="246">
        <f>(SUM('1.  LRAMVA Summary'!O$53:O$70)+SUM('1.  LRAMVA Summary'!O$71:O$72)*(MONTH($E112)-1)/12)*$H112</f>
        <v>0</v>
      </c>
      <c r="U112" s="246">
        <f>(SUM('1.  LRAMVA Summary'!P$53:P$70)+SUM('1.  LRAMVA Summary'!P$71:P$72)*(MONTH($E112)-1)/12)*$H112</f>
        <v>0</v>
      </c>
      <c r="V112" s="246">
        <f>(SUM('1.  LRAMVA Summary'!Q$53:Q$70)+SUM('1.  LRAMVA Summary'!Q$71:Q$72)*(MONTH($E112)-1)/12)*$H112</f>
        <v>0</v>
      </c>
      <c r="W112" s="247">
        <f t="shared" si="29"/>
        <v>1220.281112680721</v>
      </c>
    </row>
    <row r="113" spans="2:23" s="9" customFormat="1">
      <c r="B113" s="68"/>
      <c r="E113" s="230">
        <v>42979</v>
      </c>
      <c r="F113" s="230" t="s">
        <v>185</v>
      </c>
      <c r="G113" s="231" t="s">
        <v>68</v>
      </c>
      <c r="H113" s="256">
        <f>$C$41/12</f>
        <v>9.1666666666666665E-4</v>
      </c>
      <c r="I113" s="246">
        <f>(SUM('1.  LRAMVA Summary'!D$53:D$70)+SUM('1.  LRAMVA Summary'!D$71:D$72)*(MONTH($E113)-1)/12)*$H113</f>
        <v>283.66481594975869</v>
      </c>
      <c r="J113" s="246">
        <f>(SUM('1.  LRAMVA Summary'!E$53:E$70)+SUM('1.  LRAMVA Summary'!E$71:E$72)*(MONTH($E113)-1)/12)*$H113</f>
        <v>23.43695210455201</v>
      </c>
      <c r="K113" s="246">
        <f>(SUM('1.  LRAMVA Summary'!F$53:F$70)+SUM('1.  LRAMVA Summary'!F$71:F$72)*(MONTH($E113)-1)/12)*$H113</f>
        <v>792.95957697508356</v>
      </c>
      <c r="L113" s="246">
        <f>(SUM('1.  LRAMVA Summary'!G$53:G$70)+SUM('1.  LRAMVA Summary'!G$71:G$72)*(MONTH($E113)-1)/12)*$H113</f>
        <v>276.50161901821156</v>
      </c>
      <c r="M113" s="246">
        <f>(SUM('1.  LRAMVA Summary'!H$53:H$70)+SUM('1.  LRAMVA Summary'!H$71:H$72)*(MONTH($E113)-1)/12)*$H113</f>
        <v>95.217643119740359</v>
      </c>
      <c r="N113" s="246">
        <f>(SUM('1.  LRAMVA Summary'!I$53:I$70)+SUM('1.  LRAMVA Summary'!I$71:I$72)*(MONTH($E113)-1)/12)*$H113</f>
        <v>-77.173621246522004</v>
      </c>
      <c r="O113" s="246">
        <f>(SUM('1.  LRAMVA Summary'!J$53:J$70)+SUM('1.  LRAMVA Summary'!J$71:J$72)*(MONTH($E113)-1)/12)*$H113</f>
        <v>0</v>
      </c>
      <c r="P113" s="246">
        <f>(SUM('1.  LRAMVA Summary'!K$53:K$70)+SUM('1.  LRAMVA Summary'!K$71:K$72)*(MONTH($E113)-1)/12)*$H113</f>
        <v>0</v>
      </c>
      <c r="Q113" s="246">
        <f>(SUM('1.  LRAMVA Summary'!L$53:L$70)+SUM('1.  LRAMVA Summary'!L$71:L$72)*(MONTH($E113)-1)/12)*$H113</f>
        <v>0</v>
      </c>
      <c r="R113" s="246">
        <f>(SUM('1.  LRAMVA Summary'!M$53:M$70)+SUM('1.  LRAMVA Summary'!M$71:M$72)*(MONTH($E113)-1)/12)*$H113</f>
        <v>0</v>
      </c>
      <c r="S113" s="246">
        <f>(SUM('1.  LRAMVA Summary'!N$53:N$70)+SUM('1.  LRAMVA Summary'!N$71:N$72)*(MONTH($E113)-1)/12)*$H113</f>
        <v>0</v>
      </c>
      <c r="T113" s="246">
        <f>(SUM('1.  LRAMVA Summary'!O$53:O$70)+SUM('1.  LRAMVA Summary'!O$71:O$72)*(MONTH($E113)-1)/12)*$H113</f>
        <v>0</v>
      </c>
      <c r="U113" s="246">
        <f>(SUM('1.  LRAMVA Summary'!P$53:P$70)+SUM('1.  LRAMVA Summary'!P$71:P$72)*(MONTH($E113)-1)/12)*$H113</f>
        <v>0</v>
      </c>
      <c r="V113" s="246">
        <f>(SUM('1.  LRAMVA Summary'!Q$53:Q$70)+SUM('1.  LRAMVA Summary'!Q$71:Q$72)*(MONTH($E113)-1)/12)*$H113</f>
        <v>0</v>
      </c>
      <c r="W113" s="247">
        <f t="shared" si="29"/>
        <v>1394.6069859208242</v>
      </c>
    </row>
    <row r="114" spans="2:23" s="9" customFormat="1">
      <c r="B114" s="68"/>
      <c r="E114" s="230">
        <v>43009</v>
      </c>
      <c r="F114" s="230" t="s">
        <v>185</v>
      </c>
      <c r="G114" s="231" t="s">
        <v>69</v>
      </c>
      <c r="H114" s="256">
        <f>$C$42/12</f>
        <v>1.25E-3</v>
      </c>
      <c r="I114" s="246">
        <f>(SUM('1.  LRAMVA Summary'!D$53:D$70)+SUM('1.  LRAMVA Summary'!D$71:D$72)*(MONTH($E114)-1)/12)*$H114</f>
        <v>435.16761537747072</v>
      </c>
      <c r="J114" s="246">
        <f>(SUM('1.  LRAMVA Summary'!E$53:E$70)+SUM('1.  LRAMVA Summary'!E$71:E$72)*(MONTH($E114)-1)/12)*$H114</f>
        <v>35.954415160392294</v>
      </c>
      <c r="K114" s="246">
        <f>(SUM('1.  LRAMVA Summary'!F$53:F$70)+SUM('1.  LRAMVA Summary'!F$71:F$72)*(MONTH($E114)-1)/12)*$H114</f>
        <v>1216.4720783140488</v>
      </c>
      <c r="L114" s="246">
        <f>(SUM('1.  LRAMVA Summary'!G$53:G$70)+SUM('1.  LRAMVA Summary'!G$71:G$72)*(MONTH($E114)-1)/12)*$H114</f>
        <v>424.17862008475635</v>
      </c>
      <c r="M114" s="246">
        <f>(SUM('1.  LRAMVA Summary'!H$53:H$70)+SUM('1.  LRAMVA Summary'!H$71:H$72)*(MONTH($E114)-1)/12)*$H114</f>
        <v>146.07252069505623</v>
      </c>
      <c r="N114" s="246">
        <f>(SUM('1.  LRAMVA Summary'!I$53:I$70)+SUM('1.  LRAMVA Summary'!I$71:I$72)*(MONTH($E114)-1)/12)*$H114</f>
        <v>-118.39135077591442</v>
      </c>
      <c r="O114" s="246">
        <f>(SUM('1.  LRAMVA Summary'!J$53:J$70)+SUM('1.  LRAMVA Summary'!J$71:J$72)*(MONTH($E114)-1)/12)*$H114</f>
        <v>0</v>
      </c>
      <c r="P114" s="246">
        <f>(SUM('1.  LRAMVA Summary'!K$53:K$70)+SUM('1.  LRAMVA Summary'!K$71:K$72)*(MONTH($E114)-1)/12)*$H114</f>
        <v>0</v>
      </c>
      <c r="Q114" s="246">
        <f>(SUM('1.  LRAMVA Summary'!L$53:L$70)+SUM('1.  LRAMVA Summary'!L$71:L$72)*(MONTH($E114)-1)/12)*$H114</f>
        <v>0</v>
      </c>
      <c r="R114" s="246">
        <f>(SUM('1.  LRAMVA Summary'!M$53:M$70)+SUM('1.  LRAMVA Summary'!M$71:M$72)*(MONTH($E114)-1)/12)*$H114</f>
        <v>0</v>
      </c>
      <c r="S114" s="246">
        <f>(SUM('1.  LRAMVA Summary'!N$53:N$70)+SUM('1.  LRAMVA Summary'!N$71:N$72)*(MONTH($E114)-1)/12)*$H114</f>
        <v>0</v>
      </c>
      <c r="T114" s="246">
        <f>(SUM('1.  LRAMVA Summary'!O$53:O$70)+SUM('1.  LRAMVA Summary'!O$71:O$72)*(MONTH($E114)-1)/12)*$H114</f>
        <v>0</v>
      </c>
      <c r="U114" s="246">
        <f>(SUM('1.  LRAMVA Summary'!P$53:P$70)+SUM('1.  LRAMVA Summary'!P$71:P$72)*(MONTH($E114)-1)/12)*$H114</f>
        <v>0</v>
      </c>
      <c r="V114" s="246">
        <f>(SUM('1.  LRAMVA Summary'!Q$53:Q$70)+SUM('1.  LRAMVA Summary'!Q$71:Q$72)*(MONTH($E114)-1)/12)*$H114</f>
        <v>0</v>
      </c>
      <c r="W114" s="247">
        <f t="shared" si="29"/>
        <v>2139.4538988558097</v>
      </c>
    </row>
    <row r="115" spans="2:23" s="9" customFormat="1">
      <c r="B115" s="68"/>
      <c r="E115" s="230">
        <v>43040</v>
      </c>
      <c r="F115" s="230" t="s">
        <v>185</v>
      </c>
      <c r="G115" s="231" t="s">
        <v>69</v>
      </c>
      <c r="H115" s="256">
        <f>$C$42/12</f>
        <v>1.25E-3</v>
      </c>
      <c r="I115" s="246">
        <f>(SUM('1.  LRAMVA Summary'!D$53:D$70)+SUM('1.  LRAMVA Summary'!D$71:D$72)*(MONTH($E115)-1)/12)*$H115</f>
        <v>483.51957264163417</v>
      </c>
      <c r="J115" s="246">
        <f>(SUM('1.  LRAMVA Summary'!E$53:E$70)+SUM('1.  LRAMVA Summary'!E$71:E$72)*(MONTH($E115)-1)/12)*$H115</f>
        <v>39.949350178213656</v>
      </c>
      <c r="K115" s="246">
        <f>(SUM('1.  LRAMVA Summary'!F$53:F$70)+SUM('1.  LRAMVA Summary'!F$71:F$72)*(MONTH($E115)-1)/12)*$H115</f>
        <v>1351.6356425711654</v>
      </c>
      <c r="L115" s="246">
        <f>(SUM('1.  LRAMVA Summary'!G$53:G$70)+SUM('1.  LRAMVA Summary'!G$71:G$72)*(MONTH($E115)-1)/12)*$H115</f>
        <v>471.30957787195143</v>
      </c>
      <c r="M115" s="246">
        <f>(SUM('1.  LRAMVA Summary'!H$53:H$70)+SUM('1.  LRAMVA Summary'!H$71:H$72)*(MONTH($E115)-1)/12)*$H115</f>
        <v>162.30280077228468</v>
      </c>
      <c r="N115" s="246">
        <f>(SUM('1.  LRAMVA Summary'!I$53:I$70)+SUM('1.  LRAMVA Summary'!I$71:I$72)*(MONTH($E115)-1)/12)*$H115</f>
        <v>-131.54594530657158</v>
      </c>
      <c r="O115" s="246">
        <f>(SUM('1.  LRAMVA Summary'!J$53:J$70)+SUM('1.  LRAMVA Summary'!J$71:J$72)*(MONTH($E115)-1)/12)*$H115</f>
        <v>0</v>
      </c>
      <c r="P115" s="246">
        <f>(SUM('1.  LRAMVA Summary'!K$53:K$70)+SUM('1.  LRAMVA Summary'!K$71:K$72)*(MONTH($E115)-1)/12)*$H115</f>
        <v>0</v>
      </c>
      <c r="Q115" s="246">
        <f>(SUM('1.  LRAMVA Summary'!L$53:L$70)+SUM('1.  LRAMVA Summary'!L$71:L$72)*(MONTH($E115)-1)/12)*$H115</f>
        <v>0</v>
      </c>
      <c r="R115" s="246">
        <f>(SUM('1.  LRAMVA Summary'!M$53:M$70)+SUM('1.  LRAMVA Summary'!M$71:M$72)*(MONTH($E115)-1)/12)*$H115</f>
        <v>0</v>
      </c>
      <c r="S115" s="246">
        <f>(SUM('1.  LRAMVA Summary'!N$53:N$70)+SUM('1.  LRAMVA Summary'!N$71:N$72)*(MONTH($E115)-1)/12)*$H115</f>
        <v>0</v>
      </c>
      <c r="T115" s="246">
        <f>(SUM('1.  LRAMVA Summary'!O$53:O$70)+SUM('1.  LRAMVA Summary'!O$71:O$72)*(MONTH($E115)-1)/12)*$H115</f>
        <v>0</v>
      </c>
      <c r="U115" s="246">
        <f>(SUM('1.  LRAMVA Summary'!P$53:P$70)+SUM('1.  LRAMVA Summary'!P$71:P$72)*(MONTH($E115)-1)/12)*$H115</f>
        <v>0</v>
      </c>
      <c r="V115" s="246">
        <f>(SUM('1.  LRAMVA Summary'!Q$53:Q$70)+SUM('1.  LRAMVA Summary'!Q$71:Q$72)*(MONTH($E115)-1)/12)*$H115</f>
        <v>0</v>
      </c>
      <c r="W115" s="247">
        <f t="shared" si="29"/>
        <v>2377.1709987286781</v>
      </c>
    </row>
    <row r="116" spans="2:23" s="9" customFormat="1">
      <c r="B116" s="68"/>
      <c r="E116" s="230">
        <v>43070</v>
      </c>
      <c r="F116" s="230" t="s">
        <v>185</v>
      </c>
      <c r="G116" s="231" t="s">
        <v>69</v>
      </c>
      <c r="H116" s="256">
        <f>$C$42/12</f>
        <v>1.25E-3</v>
      </c>
      <c r="I116" s="246">
        <f>(SUM('1.  LRAMVA Summary'!D$53:D$70)+SUM('1.  LRAMVA Summary'!D$71:D$72)*(MONTH($E116)-1)/12)*$H116</f>
        <v>531.8715299057975</v>
      </c>
      <c r="J116" s="246">
        <f>(SUM('1.  LRAMVA Summary'!E$53:E$70)+SUM('1.  LRAMVA Summary'!E$71:E$72)*(MONTH($E116)-1)/12)*$H116</f>
        <v>43.944285196035025</v>
      </c>
      <c r="K116" s="246">
        <f>(SUM('1.  LRAMVA Summary'!F$53:F$70)+SUM('1.  LRAMVA Summary'!F$71:F$72)*(MONTH($E116)-1)/12)*$H116</f>
        <v>1486.7992068282817</v>
      </c>
      <c r="L116" s="246">
        <f>(SUM('1.  LRAMVA Summary'!G$53:G$70)+SUM('1.  LRAMVA Summary'!G$71:G$72)*(MONTH($E116)-1)/12)*$H116</f>
        <v>518.44053565914669</v>
      </c>
      <c r="M116" s="246">
        <f>(SUM('1.  LRAMVA Summary'!H$53:H$70)+SUM('1.  LRAMVA Summary'!H$71:H$72)*(MONTH($E116)-1)/12)*$H116</f>
        <v>178.53308084951317</v>
      </c>
      <c r="N116" s="246">
        <f>(SUM('1.  LRAMVA Summary'!I$53:I$70)+SUM('1.  LRAMVA Summary'!I$71:I$72)*(MONTH($E116)-1)/12)*$H116</f>
        <v>-144.70053983722877</v>
      </c>
      <c r="O116" s="246">
        <f>(SUM('1.  LRAMVA Summary'!J$53:J$70)+SUM('1.  LRAMVA Summary'!J$71:J$72)*(MONTH($E116)-1)/12)*$H116</f>
        <v>0</v>
      </c>
      <c r="P116" s="246">
        <f>(SUM('1.  LRAMVA Summary'!K$53:K$70)+SUM('1.  LRAMVA Summary'!K$71:K$72)*(MONTH($E116)-1)/12)*$H116</f>
        <v>0</v>
      </c>
      <c r="Q116" s="246">
        <f>(SUM('1.  LRAMVA Summary'!L$53:L$70)+SUM('1.  LRAMVA Summary'!L$71:L$72)*(MONTH($E116)-1)/12)*$H116</f>
        <v>0</v>
      </c>
      <c r="R116" s="246">
        <f>(SUM('1.  LRAMVA Summary'!M$53:M$70)+SUM('1.  LRAMVA Summary'!M$71:M$72)*(MONTH($E116)-1)/12)*$H116</f>
        <v>0</v>
      </c>
      <c r="S116" s="246">
        <f>(SUM('1.  LRAMVA Summary'!N$53:N$70)+SUM('1.  LRAMVA Summary'!N$71:N$72)*(MONTH($E116)-1)/12)*$H116</f>
        <v>0</v>
      </c>
      <c r="T116" s="246">
        <f>(SUM('1.  LRAMVA Summary'!O$53:O$70)+SUM('1.  LRAMVA Summary'!O$71:O$72)*(MONTH($E116)-1)/12)*$H116</f>
        <v>0</v>
      </c>
      <c r="U116" s="246">
        <f>(SUM('1.  LRAMVA Summary'!P$53:P$70)+SUM('1.  LRAMVA Summary'!P$71:P$72)*(MONTH($E116)-1)/12)*$H116</f>
        <v>0</v>
      </c>
      <c r="V116" s="246">
        <f>(SUM('1.  LRAMVA Summary'!Q$53:Q$70)+SUM('1.  LRAMVA Summary'!Q$71:Q$72)*(MONTH($E116)-1)/12)*$H116</f>
        <v>0</v>
      </c>
      <c r="W116" s="247">
        <f t="shared" si="29"/>
        <v>2614.8880986015456</v>
      </c>
    </row>
    <row r="117" spans="2:23" s="9" customFormat="1" ht="15.75" thickBot="1">
      <c r="B117" s="68"/>
      <c r="E117" s="232" t="s">
        <v>472</v>
      </c>
      <c r="F117" s="232"/>
      <c r="G117" s="233"/>
      <c r="H117" s="234"/>
      <c r="I117" s="235">
        <f t="shared" ref="I117:O117" si="30">SUM(I104:I116)</f>
        <v>2727.0503896988166</v>
      </c>
      <c r="J117" s="235">
        <f t="shared" si="30"/>
        <v>225.31433500512503</v>
      </c>
      <c r="K117" s="235">
        <f t="shared" si="30"/>
        <v>7623.2250241013726</v>
      </c>
      <c r="L117" s="235">
        <f t="shared" si="30"/>
        <v>2658.1860191978067</v>
      </c>
      <c r="M117" s="235">
        <f t="shared" si="30"/>
        <v>915.38779635568585</v>
      </c>
      <c r="N117" s="235">
        <f t="shared" si="30"/>
        <v>-741.91913152906386</v>
      </c>
      <c r="O117" s="235">
        <f t="shared" si="30"/>
        <v>0</v>
      </c>
      <c r="P117" s="235">
        <f t="shared" ref="P117:V117" si="31">SUM(P104:P116)</f>
        <v>0</v>
      </c>
      <c r="Q117" s="235">
        <f t="shared" si="31"/>
        <v>0</v>
      </c>
      <c r="R117" s="235">
        <f t="shared" si="31"/>
        <v>0</v>
      </c>
      <c r="S117" s="235">
        <f t="shared" si="31"/>
        <v>0</v>
      </c>
      <c r="T117" s="235">
        <f t="shared" si="31"/>
        <v>0</v>
      </c>
      <c r="U117" s="235">
        <f t="shared" si="31"/>
        <v>0</v>
      </c>
      <c r="V117" s="235">
        <f t="shared" si="31"/>
        <v>0</v>
      </c>
      <c r="W117" s="235">
        <f>SUM(W104:W116)</f>
        <v>13407.244432829742</v>
      </c>
    </row>
    <row r="118" spans="2:23" s="9" customFormat="1" ht="15.75" thickTop="1">
      <c r="B118" s="68"/>
      <c r="E118" s="236" t="s">
        <v>67</v>
      </c>
      <c r="F118" s="236"/>
      <c r="G118" s="237"/>
      <c r="H118" s="238"/>
      <c r="I118" s="239"/>
      <c r="J118" s="239"/>
      <c r="K118" s="239"/>
      <c r="L118" s="239"/>
      <c r="M118" s="239"/>
      <c r="N118" s="239"/>
      <c r="O118" s="239"/>
      <c r="P118" s="239"/>
      <c r="Q118" s="239"/>
      <c r="R118" s="239"/>
      <c r="S118" s="239"/>
      <c r="T118" s="239"/>
      <c r="U118" s="239"/>
      <c r="V118" s="239"/>
      <c r="W118" s="240"/>
    </row>
    <row r="119" spans="2:23" s="9" customFormat="1">
      <c r="B119" s="68"/>
      <c r="E119" s="241" t="s">
        <v>435</v>
      </c>
      <c r="F119" s="241"/>
      <c r="G119" s="242"/>
      <c r="H119" s="243"/>
      <c r="I119" s="244">
        <f t="shared" ref="I119:N119" si="32">I117+I118</f>
        <v>2727.0503896988166</v>
      </c>
      <c r="J119" s="244">
        <f t="shared" si="32"/>
        <v>225.31433500512503</v>
      </c>
      <c r="K119" s="244">
        <f t="shared" si="32"/>
        <v>7623.2250241013726</v>
      </c>
      <c r="L119" s="244">
        <f t="shared" si="32"/>
        <v>2658.1860191978067</v>
      </c>
      <c r="M119" s="244">
        <f t="shared" si="32"/>
        <v>915.38779635568585</v>
      </c>
      <c r="N119" s="244">
        <f t="shared" si="32"/>
        <v>-741.91913152906386</v>
      </c>
      <c r="O119" s="244">
        <f t="shared" ref="O119:V119" si="33">O117+O118</f>
        <v>0</v>
      </c>
      <c r="P119" s="244">
        <f t="shared" si="33"/>
        <v>0</v>
      </c>
      <c r="Q119" s="244">
        <f t="shared" si="33"/>
        <v>0</v>
      </c>
      <c r="R119" s="244">
        <f t="shared" si="33"/>
        <v>0</v>
      </c>
      <c r="S119" s="244">
        <f t="shared" si="33"/>
        <v>0</v>
      </c>
      <c r="T119" s="244">
        <f t="shared" si="33"/>
        <v>0</v>
      </c>
      <c r="U119" s="244">
        <f t="shared" si="33"/>
        <v>0</v>
      </c>
      <c r="V119" s="244">
        <f t="shared" si="33"/>
        <v>0</v>
      </c>
      <c r="W119" s="244">
        <f>W117+W118</f>
        <v>13407.244432829742</v>
      </c>
    </row>
    <row r="120" spans="2:23" s="9" customFormat="1">
      <c r="B120" s="68"/>
      <c r="E120" s="230">
        <v>43101</v>
      </c>
      <c r="F120" s="230" t="s">
        <v>186</v>
      </c>
      <c r="G120" s="231" t="s">
        <v>65</v>
      </c>
      <c r="H120" s="256">
        <f>$C$43/12</f>
        <v>1.25E-3</v>
      </c>
      <c r="I120" s="246">
        <f>(SUM('1.  LRAMVA Summary'!D$53:D$73)+SUM('1.  LRAMVA Summary'!D$74:D$75)*(MONTH($E120)-1)/12)*$H120</f>
        <v>580.223487169961</v>
      </c>
      <c r="J120" s="246">
        <f>(SUM('1.  LRAMVA Summary'!E$53:E$73)+SUM('1.  LRAMVA Summary'!E$74:E$75)*(MONTH($E120)-1)/12)*$H120</f>
        <v>47.939220213856387</v>
      </c>
      <c r="K120" s="246">
        <f>(SUM('1.  LRAMVA Summary'!F$53:F$73)+SUM('1.  LRAMVA Summary'!F$74:F$75)*(MONTH($E120)-1)/12)*$H120</f>
        <v>1621.9627710853983</v>
      </c>
      <c r="L120" s="246">
        <f>(SUM('1.  LRAMVA Summary'!G$53:G$73)+SUM('1.  LRAMVA Summary'!G$74:G$75)*(MONTH($E120)-1)/12)*$H120</f>
        <v>565.57149344634183</v>
      </c>
      <c r="M120" s="246">
        <f>(SUM('1.  LRAMVA Summary'!H$53:H$73)+SUM('1.  LRAMVA Summary'!H$74:H$75)*(MONTH($E120)-1)/12)*$H120</f>
        <v>194.76336092674163</v>
      </c>
      <c r="N120" s="246">
        <f>(SUM('1.  LRAMVA Summary'!I$53:I$73)+SUM('1.  LRAMVA Summary'!I$74:I$75)*(MONTH($E120)-1)/12)*$H120</f>
        <v>-157.85513436788591</v>
      </c>
      <c r="O120" s="246">
        <f>(SUM('1.  LRAMVA Summary'!J$53:J$73)+SUM('1.  LRAMVA Summary'!J$74:J$75)*(MONTH($E120)-1)/12)*$H120</f>
        <v>0</v>
      </c>
      <c r="P120" s="246">
        <f>(SUM('1.  LRAMVA Summary'!K$53:K$73)+SUM('1.  LRAMVA Summary'!K$74:K$75)*(MONTH($E120)-1)/12)*$H120</f>
        <v>0</v>
      </c>
      <c r="Q120" s="246">
        <f>(SUM('1.  LRAMVA Summary'!L$53:L$73)+SUM('1.  LRAMVA Summary'!L$74:L$75)*(MONTH($E120)-1)/12)*$H120</f>
        <v>0</v>
      </c>
      <c r="R120" s="246">
        <f>(SUM('1.  LRAMVA Summary'!M$53:M$73)+SUM('1.  LRAMVA Summary'!M$74:M$75)*(MONTH($E120)-1)/12)*$H120</f>
        <v>0</v>
      </c>
      <c r="S120" s="246">
        <f>(SUM('1.  LRAMVA Summary'!N$53:N$73)+SUM('1.  LRAMVA Summary'!N$74:N$75)*(MONTH($E120)-1)/12)*$H120</f>
        <v>0</v>
      </c>
      <c r="T120" s="246">
        <f>(SUM('1.  LRAMVA Summary'!O$53:O$73)+SUM('1.  LRAMVA Summary'!O$74:O$75)*(MONTH($E120)-1)/12)*$H120</f>
        <v>0</v>
      </c>
      <c r="U120" s="246">
        <f>(SUM('1.  LRAMVA Summary'!P$53:P$73)+SUM('1.  LRAMVA Summary'!P$74:P$75)*(MONTH($E120)-1)/12)*$H120</f>
        <v>0</v>
      </c>
      <c r="V120" s="246">
        <f>(SUM('1.  LRAMVA Summary'!Q$53:Q$73)+SUM('1.  LRAMVA Summary'!Q$74:Q$75)*(MONTH($E120)-1)/12)*$H120</f>
        <v>0</v>
      </c>
      <c r="W120" s="247">
        <f>SUM(I120:V120)</f>
        <v>2852.6051984744131</v>
      </c>
    </row>
    <row r="121" spans="2:23" s="9" customFormat="1">
      <c r="B121" s="68"/>
      <c r="E121" s="230">
        <v>43132</v>
      </c>
      <c r="F121" s="230" t="s">
        <v>186</v>
      </c>
      <c r="G121" s="231" t="s">
        <v>65</v>
      </c>
      <c r="H121" s="256">
        <f>$C$43/12</f>
        <v>1.25E-3</v>
      </c>
      <c r="I121" s="246">
        <f>(SUM('1.  LRAMVA Summary'!D$53:D$73)+SUM('1.  LRAMVA Summary'!D$74:D$75)*(MONTH($E121)-1)/12)*$H121</f>
        <v>580.223487169961</v>
      </c>
      <c r="J121" s="246">
        <f>(SUM('1.  LRAMVA Summary'!E$53:E$73)+SUM('1.  LRAMVA Summary'!E$74:E$75)*(MONTH($E121)-1)/12)*$H121</f>
        <v>47.939220213856387</v>
      </c>
      <c r="K121" s="246">
        <f>(SUM('1.  LRAMVA Summary'!F$53:F$73)+SUM('1.  LRAMVA Summary'!F$74:F$75)*(MONTH($E121)-1)/12)*$H121</f>
        <v>1621.9627710853983</v>
      </c>
      <c r="L121" s="246">
        <f>(SUM('1.  LRAMVA Summary'!G$53:G$73)+SUM('1.  LRAMVA Summary'!G$74:G$75)*(MONTH($E121)-1)/12)*$H121</f>
        <v>565.57149344634183</v>
      </c>
      <c r="M121" s="246">
        <f>(SUM('1.  LRAMVA Summary'!H$53:H$73)+SUM('1.  LRAMVA Summary'!H$74:H$75)*(MONTH($E121)-1)/12)*$H121</f>
        <v>194.76336092674163</v>
      </c>
      <c r="N121" s="246">
        <f>(SUM('1.  LRAMVA Summary'!I$53:I$73)+SUM('1.  LRAMVA Summary'!I$74:I$75)*(MONTH($E121)-1)/12)*$H121</f>
        <v>-157.85513436788591</v>
      </c>
      <c r="O121" s="246">
        <f>(SUM('1.  LRAMVA Summary'!J$53:J$73)+SUM('1.  LRAMVA Summary'!J$74:J$75)*(MONTH($E121)-1)/12)*$H121</f>
        <v>0</v>
      </c>
      <c r="P121" s="246">
        <f>(SUM('1.  LRAMVA Summary'!K$53:K$73)+SUM('1.  LRAMVA Summary'!K$74:K$75)*(MONTH($E121)-1)/12)*$H121</f>
        <v>0</v>
      </c>
      <c r="Q121" s="246">
        <f>(SUM('1.  LRAMVA Summary'!L$53:L$73)+SUM('1.  LRAMVA Summary'!L$74:L$75)*(MONTH($E121)-1)/12)*$H121</f>
        <v>0</v>
      </c>
      <c r="R121" s="246">
        <f>(SUM('1.  LRAMVA Summary'!M$53:M$73)+SUM('1.  LRAMVA Summary'!M$74:M$75)*(MONTH($E121)-1)/12)*$H121</f>
        <v>0</v>
      </c>
      <c r="S121" s="246">
        <f>(SUM('1.  LRAMVA Summary'!N$53:N$73)+SUM('1.  LRAMVA Summary'!N$74:N$75)*(MONTH($E121)-1)/12)*$H121</f>
        <v>0</v>
      </c>
      <c r="T121" s="246">
        <f>(SUM('1.  LRAMVA Summary'!O$53:O$73)+SUM('1.  LRAMVA Summary'!O$74:O$75)*(MONTH($E121)-1)/12)*$H121</f>
        <v>0</v>
      </c>
      <c r="U121" s="246">
        <f>(SUM('1.  LRAMVA Summary'!P$53:P$73)+SUM('1.  LRAMVA Summary'!P$74:P$75)*(MONTH($E121)-1)/12)*$H121</f>
        <v>0</v>
      </c>
      <c r="V121" s="246">
        <f>(SUM('1.  LRAMVA Summary'!Q$53:Q$73)+SUM('1.  LRAMVA Summary'!Q$74:Q$75)*(MONTH($E121)-1)/12)*$H121</f>
        <v>0</v>
      </c>
      <c r="W121" s="247">
        <f t="shared" ref="W121:W131" si="34">SUM(I121:V121)</f>
        <v>2852.6051984744131</v>
      </c>
    </row>
    <row r="122" spans="2:23" s="9" customFormat="1">
      <c r="B122" s="68"/>
      <c r="E122" s="230">
        <v>43160</v>
      </c>
      <c r="F122" s="230" t="s">
        <v>186</v>
      </c>
      <c r="G122" s="231" t="s">
        <v>65</v>
      </c>
      <c r="H122" s="256">
        <f>$C$43/12</f>
        <v>1.25E-3</v>
      </c>
      <c r="I122" s="246">
        <f>(SUM('1.  LRAMVA Summary'!D$53:D$73)+SUM('1.  LRAMVA Summary'!D$74:D$75)*(MONTH($E122)-1)/12)*$H122</f>
        <v>580.223487169961</v>
      </c>
      <c r="J122" s="246">
        <f>(SUM('1.  LRAMVA Summary'!E$53:E$73)+SUM('1.  LRAMVA Summary'!E$74:E$75)*(MONTH($E122)-1)/12)*$H122</f>
        <v>47.939220213856387</v>
      </c>
      <c r="K122" s="246">
        <f>(SUM('1.  LRAMVA Summary'!F$53:F$73)+SUM('1.  LRAMVA Summary'!F$74:F$75)*(MONTH($E122)-1)/12)*$H122</f>
        <v>1621.9627710853983</v>
      </c>
      <c r="L122" s="246">
        <f>(SUM('1.  LRAMVA Summary'!G$53:G$73)+SUM('1.  LRAMVA Summary'!G$74:G$75)*(MONTH($E122)-1)/12)*$H122</f>
        <v>565.57149344634183</v>
      </c>
      <c r="M122" s="246">
        <f>(SUM('1.  LRAMVA Summary'!H$53:H$73)+SUM('1.  LRAMVA Summary'!H$74:H$75)*(MONTH($E122)-1)/12)*$H122</f>
        <v>194.76336092674163</v>
      </c>
      <c r="N122" s="246">
        <f>(SUM('1.  LRAMVA Summary'!I$53:I$73)+SUM('1.  LRAMVA Summary'!I$74:I$75)*(MONTH($E122)-1)/12)*$H122</f>
        <v>-157.85513436788591</v>
      </c>
      <c r="O122" s="246">
        <f>(SUM('1.  LRAMVA Summary'!J$53:J$73)+SUM('1.  LRAMVA Summary'!J$74:J$75)*(MONTH($E122)-1)/12)*$H122</f>
        <v>0</v>
      </c>
      <c r="P122" s="246">
        <f>(SUM('1.  LRAMVA Summary'!K$53:K$73)+SUM('1.  LRAMVA Summary'!K$74:K$75)*(MONTH($E122)-1)/12)*$H122</f>
        <v>0</v>
      </c>
      <c r="Q122" s="246">
        <f>(SUM('1.  LRAMVA Summary'!L$53:L$73)+SUM('1.  LRAMVA Summary'!L$74:L$75)*(MONTH($E122)-1)/12)*$H122</f>
        <v>0</v>
      </c>
      <c r="R122" s="246">
        <f>(SUM('1.  LRAMVA Summary'!M$53:M$73)+SUM('1.  LRAMVA Summary'!M$74:M$75)*(MONTH($E122)-1)/12)*$H122</f>
        <v>0</v>
      </c>
      <c r="S122" s="246">
        <f>(SUM('1.  LRAMVA Summary'!N$53:N$73)+SUM('1.  LRAMVA Summary'!N$74:N$75)*(MONTH($E122)-1)/12)*$H122</f>
        <v>0</v>
      </c>
      <c r="T122" s="246">
        <f>(SUM('1.  LRAMVA Summary'!O$53:O$73)+SUM('1.  LRAMVA Summary'!O$74:O$75)*(MONTH($E122)-1)/12)*$H122</f>
        <v>0</v>
      </c>
      <c r="U122" s="246">
        <f>(SUM('1.  LRAMVA Summary'!P$53:P$73)+SUM('1.  LRAMVA Summary'!P$74:P$75)*(MONTH($E122)-1)/12)*$H122</f>
        <v>0</v>
      </c>
      <c r="V122" s="246">
        <f>(SUM('1.  LRAMVA Summary'!Q$53:Q$73)+SUM('1.  LRAMVA Summary'!Q$74:Q$75)*(MONTH($E122)-1)/12)*$H122</f>
        <v>0</v>
      </c>
      <c r="W122" s="247">
        <f t="shared" si="34"/>
        <v>2852.6051984744131</v>
      </c>
    </row>
    <row r="123" spans="2:23" s="8" customFormat="1">
      <c r="B123" s="255"/>
      <c r="E123" s="230">
        <v>43191</v>
      </c>
      <c r="F123" s="230" t="s">
        <v>186</v>
      </c>
      <c r="G123" s="231" t="s">
        <v>66</v>
      </c>
      <c r="H123" s="256">
        <f>$C$44/12</f>
        <v>1.575E-3</v>
      </c>
      <c r="I123" s="246">
        <f>(SUM('1.  LRAMVA Summary'!D$53:D$73)+SUM('1.  LRAMVA Summary'!D$74:D$75)*(MONTH($E123)-1)/12)*$H123</f>
        <v>731.08159383415079</v>
      </c>
      <c r="J123" s="246">
        <f>(SUM('1.  LRAMVA Summary'!E$53:E$73)+SUM('1.  LRAMVA Summary'!E$74:E$75)*(MONTH($E123)-1)/12)*$H123</f>
        <v>60.40341746945905</v>
      </c>
      <c r="K123" s="246">
        <f>(SUM('1.  LRAMVA Summary'!F$53:F$73)+SUM('1.  LRAMVA Summary'!F$74:F$75)*(MONTH($E123)-1)/12)*$H123</f>
        <v>2043.6730915676019</v>
      </c>
      <c r="L123" s="246">
        <f>(SUM('1.  LRAMVA Summary'!G$53:G$73)+SUM('1.  LRAMVA Summary'!G$74:G$75)*(MONTH($E123)-1)/12)*$H123</f>
        <v>712.62008174239065</v>
      </c>
      <c r="M123" s="246">
        <f>(SUM('1.  LRAMVA Summary'!H$53:H$73)+SUM('1.  LRAMVA Summary'!H$74:H$75)*(MONTH($E123)-1)/12)*$H123</f>
        <v>245.40183476769445</v>
      </c>
      <c r="N123" s="246">
        <f>(SUM('1.  LRAMVA Summary'!I$53:I$73)+SUM('1.  LRAMVA Summary'!I$74:I$75)*(MONTH($E123)-1)/12)*$H123</f>
        <v>-198.89746930353624</v>
      </c>
      <c r="O123" s="246">
        <f>(SUM('1.  LRAMVA Summary'!J$53:J$73)+SUM('1.  LRAMVA Summary'!J$74:J$75)*(MONTH($E123)-1)/12)*$H123</f>
        <v>0</v>
      </c>
      <c r="P123" s="246">
        <f>(SUM('1.  LRAMVA Summary'!K$53:K$73)+SUM('1.  LRAMVA Summary'!K$74:K$75)*(MONTH($E123)-1)/12)*$H123</f>
        <v>0</v>
      </c>
      <c r="Q123" s="246">
        <f>(SUM('1.  LRAMVA Summary'!L$53:L$73)+SUM('1.  LRAMVA Summary'!L$74:L$75)*(MONTH($E123)-1)/12)*$H123</f>
        <v>0</v>
      </c>
      <c r="R123" s="246">
        <f>(SUM('1.  LRAMVA Summary'!M$53:M$73)+SUM('1.  LRAMVA Summary'!M$74:M$75)*(MONTH($E123)-1)/12)*$H123</f>
        <v>0</v>
      </c>
      <c r="S123" s="246">
        <f>(SUM('1.  LRAMVA Summary'!N$53:N$73)+SUM('1.  LRAMVA Summary'!N$74:N$75)*(MONTH($E123)-1)/12)*$H123</f>
        <v>0</v>
      </c>
      <c r="T123" s="246">
        <f>(SUM('1.  LRAMVA Summary'!O$53:O$73)+SUM('1.  LRAMVA Summary'!O$74:O$75)*(MONTH($E123)-1)/12)*$H123</f>
        <v>0</v>
      </c>
      <c r="U123" s="246">
        <f>(SUM('1.  LRAMVA Summary'!P$53:P$73)+SUM('1.  LRAMVA Summary'!P$74:P$75)*(MONTH($E123)-1)/12)*$H123</f>
        <v>0</v>
      </c>
      <c r="V123" s="246">
        <f>(SUM('1.  LRAMVA Summary'!Q$53:Q$73)+SUM('1.  LRAMVA Summary'!Q$74:Q$75)*(MONTH($E123)-1)/12)*$H123</f>
        <v>0</v>
      </c>
      <c r="W123" s="247">
        <f t="shared" si="34"/>
        <v>3594.2825500777603</v>
      </c>
    </row>
    <row r="124" spans="2:23" s="9" customFormat="1">
      <c r="B124" s="68"/>
      <c r="E124" s="230">
        <v>43221</v>
      </c>
      <c r="F124" s="230" t="s">
        <v>186</v>
      </c>
      <c r="G124" s="231" t="s">
        <v>66</v>
      </c>
      <c r="H124" s="256">
        <f>$C$44/12</f>
        <v>1.575E-3</v>
      </c>
      <c r="I124" s="246">
        <f>(SUM('1.  LRAMVA Summary'!D$53:D$73)+SUM('1.  LRAMVA Summary'!D$74:D$75)*(MONTH($E124)-1)/12)*$H124</f>
        <v>731.08159383415079</v>
      </c>
      <c r="J124" s="246">
        <f>(SUM('1.  LRAMVA Summary'!E$53:E$73)+SUM('1.  LRAMVA Summary'!E$74:E$75)*(MONTH($E124)-1)/12)*$H124</f>
        <v>60.40341746945905</v>
      </c>
      <c r="K124" s="246">
        <f>(SUM('1.  LRAMVA Summary'!F$53:F$73)+SUM('1.  LRAMVA Summary'!F$74:F$75)*(MONTH($E124)-1)/12)*$H124</f>
        <v>2043.6730915676019</v>
      </c>
      <c r="L124" s="246">
        <f>(SUM('1.  LRAMVA Summary'!G$53:G$73)+SUM('1.  LRAMVA Summary'!G$74:G$75)*(MONTH($E124)-1)/12)*$H124</f>
        <v>712.62008174239065</v>
      </c>
      <c r="M124" s="246">
        <f>(SUM('1.  LRAMVA Summary'!H$53:H$73)+SUM('1.  LRAMVA Summary'!H$74:H$75)*(MONTH($E124)-1)/12)*$H124</f>
        <v>245.40183476769445</v>
      </c>
      <c r="N124" s="246">
        <f>(SUM('1.  LRAMVA Summary'!I$53:I$73)+SUM('1.  LRAMVA Summary'!I$74:I$75)*(MONTH($E124)-1)/12)*$H124</f>
        <v>-198.89746930353624</v>
      </c>
      <c r="O124" s="246">
        <f>(SUM('1.  LRAMVA Summary'!J$53:J$73)+SUM('1.  LRAMVA Summary'!J$74:J$75)*(MONTH($E124)-1)/12)*$H124</f>
        <v>0</v>
      </c>
      <c r="P124" s="246">
        <f>(SUM('1.  LRAMVA Summary'!K$53:K$73)+SUM('1.  LRAMVA Summary'!K$74:K$75)*(MONTH($E124)-1)/12)*$H124</f>
        <v>0</v>
      </c>
      <c r="Q124" s="246">
        <f>(SUM('1.  LRAMVA Summary'!L$53:L$73)+SUM('1.  LRAMVA Summary'!L$74:L$75)*(MONTH($E124)-1)/12)*$H124</f>
        <v>0</v>
      </c>
      <c r="R124" s="246">
        <f>(SUM('1.  LRAMVA Summary'!M$53:M$73)+SUM('1.  LRAMVA Summary'!M$74:M$75)*(MONTH($E124)-1)/12)*$H124</f>
        <v>0</v>
      </c>
      <c r="S124" s="246">
        <f>(SUM('1.  LRAMVA Summary'!N$53:N$73)+SUM('1.  LRAMVA Summary'!N$74:N$75)*(MONTH($E124)-1)/12)*$H124</f>
        <v>0</v>
      </c>
      <c r="T124" s="246">
        <f>(SUM('1.  LRAMVA Summary'!O$53:O$73)+SUM('1.  LRAMVA Summary'!O$74:O$75)*(MONTH($E124)-1)/12)*$H124</f>
        <v>0</v>
      </c>
      <c r="U124" s="246">
        <f>(SUM('1.  LRAMVA Summary'!P$53:P$73)+SUM('1.  LRAMVA Summary'!P$74:P$75)*(MONTH($E124)-1)/12)*$H124</f>
        <v>0</v>
      </c>
      <c r="V124" s="246">
        <f>(SUM('1.  LRAMVA Summary'!Q$53:Q$73)+SUM('1.  LRAMVA Summary'!Q$74:Q$75)*(MONTH($E124)-1)/12)*$H124</f>
        <v>0</v>
      </c>
      <c r="W124" s="247">
        <f t="shared" si="34"/>
        <v>3594.2825500777603</v>
      </c>
    </row>
    <row r="125" spans="2:23" s="254" customFormat="1">
      <c r="B125" s="253"/>
      <c r="E125" s="230">
        <v>43252</v>
      </c>
      <c r="F125" s="230" t="s">
        <v>186</v>
      </c>
      <c r="G125" s="231" t="s">
        <v>66</v>
      </c>
      <c r="H125" s="256">
        <f>$C$44/12</f>
        <v>1.575E-3</v>
      </c>
      <c r="I125" s="246">
        <f>(SUM('1.  LRAMVA Summary'!D$53:D$73)+SUM('1.  LRAMVA Summary'!D$74:D$75)*(MONTH($E125)-1)/12)*$H125</f>
        <v>731.08159383415079</v>
      </c>
      <c r="J125" s="246">
        <f>(SUM('1.  LRAMVA Summary'!E$53:E$73)+SUM('1.  LRAMVA Summary'!E$74:E$75)*(MONTH($E125)-1)/12)*$H125</f>
        <v>60.40341746945905</v>
      </c>
      <c r="K125" s="246">
        <f>(SUM('1.  LRAMVA Summary'!F$53:F$73)+SUM('1.  LRAMVA Summary'!F$74:F$75)*(MONTH($E125)-1)/12)*$H125</f>
        <v>2043.6730915676019</v>
      </c>
      <c r="L125" s="246">
        <f>(SUM('1.  LRAMVA Summary'!G$53:G$73)+SUM('1.  LRAMVA Summary'!G$74:G$75)*(MONTH($E125)-1)/12)*$H125</f>
        <v>712.62008174239065</v>
      </c>
      <c r="M125" s="246">
        <f>(SUM('1.  LRAMVA Summary'!H$53:H$73)+SUM('1.  LRAMVA Summary'!H$74:H$75)*(MONTH($E125)-1)/12)*$H125</f>
        <v>245.40183476769445</v>
      </c>
      <c r="N125" s="246">
        <f>(SUM('1.  LRAMVA Summary'!I$53:I$73)+SUM('1.  LRAMVA Summary'!I$74:I$75)*(MONTH($E125)-1)/12)*$H125</f>
        <v>-198.89746930353624</v>
      </c>
      <c r="O125" s="246">
        <f>(SUM('1.  LRAMVA Summary'!J$53:J$73)+SUM('1.  LRAMVA Summary'!J$74:J$75)*(MONTH($E125)-1)/12)*$H125</f>
        <v>0</v>
      </c>
      <c r="P125" s="246">
        <f>(SUM('1.  LRAMVA Summary'!K$53:K$73)+SUM('1.  LRAMVA Summary'!K$74:K$75)*(MONTH($E125)-1)/12)*$H125</f>
        <v>0</v>
      </c>
      <c r="Q125" s="246">
        <f>(SUM('1.  LRAMVA Summary'!L$53:L$73)+SUM('1.  LRAMVA Summary'!L$74:L$75)*(MONTH($E125)-1)/12)*$H125</f>
        <v>0</v>
      </c>
      <c r="R125" s="246">
        <f>(SUM('1.  LRAMVA Summary'!M$53:M$73)+SUM('1.  LRAMVA Summary'!M$74:M$75)*(MONTH($E125)-1)/12)*$H125</f>
        <v>0</v>
      </c>
      <c r="S125" s="246">
        <f>(SUM('1.  LRAMVA Summary'!N$53:N$73)+SUM('1.  LRAMVA Summary'!N$74:N$75)*(MONTH($E125)-1)/12)*$H125</f>
        <v>0</v>
      </c>
      <c r="T125" s="246">
        <f>(SUM('1.  LRAMVA Summary'!O$53:O$73)+SUM('1.  LRAMVA Summary'!O$74:O$75)*(MONTH($E125)-1)/12)*$H125</f>
        <v>0</v>
      </c>
      <c r="U125" s="246">
        <f>(SUM('1.  LRAMVA Summary'!P$53:P$73)+SUM('1.  LRAMVA Summary'!P$74:P$75)*(MONTH($E125)-1)/12)*$H125</f>
        <v>0</v>
      </c>
      <c r="V125" s="246">
        <f>(SUM('1.  LRAMVA Summary'!Q$53:Q$73)+SUM('1.  LRAMVA Summary'!Q$74:Q$75)*(MONTH($E125)-1)/12)*$H125</f>
        <v>0</v>
      </c>
      <c r="W125" s="247">
        <f t="shared" si="34"/>
        <v>3594.2825500777603</v>
      </c>
    </row>
    <row r="126" spans="2:23" s="9" customFormat="1">
      <c r="B126" s="68"/>
      <c r="E126" s="230">
        <v>43282</v>
      </c>
      <c r="F126" s="230" t="s">
        <v>186</v>
      </c>
      <c r="G126" s="231" t="s">
        <v>68</v>
      </c>
      <c r="H126" s="256">
        <f>$C$45/12</f>
        <v>1.575E-3</v>
      </c>
      <c r="I126" s="246">
        <f>(SUM('1.  LRAMVA Summary'!D$53:D$73)+SUM('1.  LRAMVA Summary'!D$74:D$75)*(MONTH($E126)-1)/12)*$H126</f>
        <v>731.08159383415079</v>
      </c>
      <c r="J126" s="246">
        <f>(SUM('1.  LRAMVA Summary'!E$53:E$73)+SUM('1.  LRAMVA Summary'!E$74:E$75)*(MONTH($E126)-1)/12)*$H126</f>
        <v>60.40341746945905</v>
      </c>
      <c r="K126" s="246">
        <f>(SUM('1.  LRAMVA Summary'!F$53:F$73)+SUM('1.  LRAMVA Summary'!F$74:F$75)*(MONTH($E126)-1)/12)*$H126</f>
        <v>2043.6730915676019</v>
      </c>
      <c r="L126" s="246">
        <f>(SUM('1.  LRAMVA Summary'!G$53:G$73)+SUM('1.  LRAMVA Summary'!G$74:G$75)*(MONTH($E126)-1)/12)*$H126</f>
        <v>712.62008174239065</v>
      </c>
      <c r="M126" s="246">
        <f>(SUM('1.  LRAMVA Summary'!H$53:H$73)+SUM('1.  LRAMVA Summary'!H$74:H$75)*(MONTH($E126)-1)/12)*$H126</f>
        <v>245.40183476769445</v>
      </c>
      <c r="N126" s="246">
        <f>(SUM('1.  LRAMVA Summary'!I$53:I$73)+SUM('1.  LRAMVA Summary'!I$74:I$75)*(MONTH($E126)-1)/12)*$H126</f>
        <v>-198.89746930353624</v>
      </c>
      <c r="O126" s="246">
        <f>(SUM('1.  LRAMVA Summary'!J$53:J$73)+SUM('1.  LRAMVA Summary'!J$74:J$75)*(MONTH($E126)-1)/12)*$H126</f>
        <v>0</v>
      </c>
      <c r="P126" s="246">
        <f>(SUM('1.  LRAMVA Summary'!K$53:K$73)+SUM('1.  LRAMVA Summary'!K$74:K$75)*(MONTH($E126)-1)/12)*$H126</f>
        <v>0</v>
      </c>
      <c r="Q126" s="246">
        <f>(SUM('1.  LRAMVA Summary'!L$53:L$73)+SUM('1.  LRAMVA Summary'!L$74:L$75)*(MONTH($E126)-1)/12)*$H126</f>
        <v>0</v>
      </c>
      <c r="R126" s="246">
        <f>(SUM('1.  LRAMVA Summary'!M$53:M$73)+SUM('1.  LRAMVA Summary'!M$74:M$75)*(MONTH($E126)-1)/12)*$H126</f>
        <v>0</v>
      </c>
      <c r="S126" s="246">
        <f>(SUM('1.  LRAMVA Summary'!N$53:N$73)+SUM('1.  LRAMVA Summary'!N$74:N$75)*(MONTH($E126)-1)/12)*$H126</f>
        <v>0</v>
      </c>
      <c r="T126" s="246">
        <f>(SUM('1.  LRAMVA Summary'!O$53:O$73)+SUM('1.  LRAMVA Summary'!O$74:O$75)*(MONTH($E126)-1)/12)*$H126</f>
        <v>0</v>
      </c>
      <c r="U126" s="246">
        <f>(SUM('1.  LRAMVA Summary'!P$53:P$73)+SUM('1.  LRAMVA Summary'!P$74:P$75)*(MONTH($E126)-1)/12)*$H126</f>
        <v>0</v>
      </c>
      <c r="V126" s="246">
        <f>(SUM('1.  LRAMVA Summary'!Q$53:Q$73)+SUM('1.  LRAMVA Summary'!Q$74:Q$75)*(MONTH($E126)-1)/12)*$H126</f>
        <v>0</v>
      </c>
      <c r="W126" s="247">
        <f t="shared" si="34"/>
        <v>3594.2825500777603</v>
      </c>
    </row>
    <row r="127" spans="2:23" s="9" customFormat="1">
      <c r="B127" s="68"/>
      <c r="E127" s="230">
        <v>43313</v>
      </c>
      <c r="F127" s="230" t="s">
        <v>186</v>
      </c>
      <c r="G127" s="231" t="s">
        <v>68</v>
      </c>
      <c r="H127" s="256">
        <f>$C$45/12</f>
        <v>1.575E-3</v>
      </c>
      <c r="I127" s="246">
        <f>(SUM('1.  LRAMVA Summary'!D$53:D$73)+SUM('1.  LRAMVA Summary'!D$74:D$75)*(MONTH($E127)-1)/12)*$H127</f>
        <v>731.08159383415079</v>
      </c>
      <c r="J127" s="246">
        <f>(SUM('1.  LRAMVA Summary'!E$53:E$73)+SUM('1.  LRAMVA Summary'!E$74:E$75)*(MONTH($E127)-1)/12)*$H127</f>
        <v>60.40341746945905</v>
      </c>
      <c r="K127" s="246">
        <f>(SUM('1.  LRAMVA Summary'!F$53:F$73)+SUM('1.  LRAMVA Summary'!F$74:F$75)*(MONTH($E127)-1)/12)*$H127</f>
        <v>2043.6730915676019</v>
      </c>
      <c r="L127" s="246">
        <f>(SUM('1.  LRAMVA Summary'!G$53:G$73)+SUM('1.  LRAMVA Summary'!G$74:G$75)*(MONTH($E127)-1)/12)*$H127</f>
        <v>712.62008174239065</v>
      </c>
      <c r="M127" s="246">
        <f>(SUM('1.  LRAMVA Summary'!H$53:H$73)+SUM('1.  LRAMVA Summary'!H$74:H$75)*(MONTH($E127)-1)/12)*$H127</f>
        <v>245.40183476769445</v>
      </c>
      <c r="N127" s="246">
        <f>(SUM('1.  LRAMVA Summary'!I$53:I$73)+SUM('1.  LRAMVA Summary'!I$74:I$75)*(MONTH($E127)-1)/12)*$H127</f>
        <v>-198.89746930353624</v>
      </c>
      <c r="O127" s="246">
        <f>(SUM('1.  LRAMVA Summary'!J$53:J$73)+SUM('1.  LRAMVA Summary'!J$74:J$75)*(MONTH($E127)-1)/12)*$H127</f>
        <v>0</v>
      </c>
      <c r="P127" s="246">
        <f>(SUM('1.  LRAMVA Summary'!K$53:K$73)+SUM('1.  LRAMVA Summary'!K$74:K$75)*(MONTH($E127)-1)/12)*$H127</f>
        <v>0</v>
      </c>
      <c r="Q127" s="246">
        <f>(SUM('1.  LRAMVA Summary'!L$53:L$73)+SUM('1.  LRAMVA Summary'!L$74:L$75)*(MONTH($E127)-1)/12)*$H127</f>
        <v>0</v>
      </c>
      <c r="R127" s="246">
        <f>(SUM('1.  LRAMVA Summary'!M$53:M$73)+SUM('1.  LRAMVA Summary'!M$74:M$75)*(MONTH($E127)-1)/12)*$H127</f>
        <v>0</v>
      </c>
      <c r="S127" s="246">
        <f>(SUM('1.  LRAMVA Summary'!N$53:N$73)+SUM('1.  LRAMVA Summary'!N$74:N$75)*(MONTH($E127)-1)/12)*$H127</f>
        <v>0</v>
      </c>
      <c r="T127" s="246">
        <f>(SUM('1.  LRAMVA Summary'!O$53:O$73)+SUM('1.  LRAMVA Summary'!O$74:O$75)*(MONTH($E127)-1)/12)*$H127</f>
        <v>0</v>
      </c>
      <c r="U127" s="246">
        <f>(SUM('1.  LRAMVA Summary'!P$53:P$73)+SUM('1.  LRAMVA Summary'!P$74:P$75)*(MONTH($E127)-1)/12)*$H127</f>
        <v>0</v>
      </c>
      <c r="V127" s="246">
        <f>(SUM('1.  LRAMVA Summary'!Q$53:Q$73)+SUM('1.  LRAMVA Summary'!Q$74:Q$75)*(MONTH($E127)-1)/12)*$H127</f>
        <v>0</v>
      </c>
      <c r="W127" s="247">
        <f t="shared" si="34"/>
        <v>3594.2825500777603</v>
      </c>
    </row>
    <row r="128" spans="2:23" s="9" customFormat="1">
      <c r="B128" s="68"/>
      <c r="E128" s="230">
        <v>43344</v>
      </c>
      <c r="F128" s="230" t="s">
        <v>186</v>
      </c>
      <c r="G128" s="231" t="s">
        <v>68</v>
      </c>
      <c r="H128" s="256">
        <f>$C$45/12</f>
        <v>1.575E-3</v>
      </c>
      <c r="I128" s="246">
        <f>(SUM('1.  LRAMVA Summary'!D$53:D$73)+SUM('1.  LRAMVA Summary'!D$74:D$75)*(MONTH($E128)-1)/12)*$H128</f>
        <v>731.08159383415079</v>
      </c>
      <c r="J128" s="246">
        <f>(SUM('1.  LRAMVA Summary'!E$53:E$73)+SUM('1.  LRAMVA Summary'!E$74:E$75)*(MONTH($E128)-1)/12)*$H128</f>
        <v>60.40341746945905</v>
      </c>
      <c r="K128" s="246">
        <f>(SUM('1.  LRAMVA Summary'!F$53:F$73)+SUM('1.  LRAMVA Summary'!F$74:F$75)*(MONTH($E128)-1)/12)*$H128</f>
        <v>2043.6730915676019</v>
      </c>
      <c r="L128" s="246">
        <f>(SUM('1.  LRAMVA Summary'!G$53:G$73)+SUM('1.  LRAMVA Summary'!G$74:G$75)*(MONTH($E128)-1)/12)*$H128</f>
        <v>712.62008174239065</v>
      </c>
      <c r="M128" s="246">
        <f>(SUM('1.  LRAMVA Summary'!H$53:H$73)+SUM('1.  LRAMVA Summary'!H$74:H$75)*(MONTH($E128)-1)/12)*$H128</f>
        <v>245.40183476769445</v>
      </c>
      <c r="N128" s="246">
        <f>(SUM('1.  LRAMVA Summary'!I$53:I$73)+SUM('1.  LRAMVA Summary'!I$74:I$75)*(MONTH($E128)-1)/12)*$H128</f>
        <v>-198.89746930353624</v>
      </c>
      <c r="O128" s="246">
        <f>(SUM('1.  LRAMVA Summary'!J$53:J$73)+SUM('1.  LRAMVA Summary'!J$74:J$75)*(MONTH($E128)-1)/12)*$H128</f>
        <v>0</v>
      </c>
      <c r="P128" s="246">
        <f>(SUM('1.  LRAMVA Summary'!K$53:K$73)+SUM('1.  LRAMVA Summary'!K$74:K$75)*(MONTH($E128)-1)/12)*$H128</f>
        <v>0</v>
      </c>
      <c r="Q128" s="246">
        <f>(SUM('1.  LRAMVA Summary'!L$53:L$73)+SUM('1.  LRAMVA Summary'!L$74:L$75)*(MONTH($E128)-1)/12)*$H128</f>
        <v>0</v>
      </c>
      <c r="R128" s="246">
        <f>(SUM('1.  LRAMVA Summary'!M$53:M$73)+SUM('1.  LRAMVA Summary'!M$74:M$75)*(MONTH($E128)-1)/12)*$H128</f>
        <v>0</v>
      </c>
      <c r="S128" s="246">
        <f>(SUM('1.  LRAMVA Summary'!N$53:N$73)+SUM('1.  LRAMVA Summary'!N$74:N$75)*(MONTH($E128)-1)/12)*$H128</f>
        <v>0</v>
      </c>
      <c r="T128" s="246">
        <f>(SUM('1.  LRAMVA Summary'!O$53:O$73)+SUM('1.  LRAMVA Summary'!O$74:O$75)*(MONTH($E128)-1)/12)*$H128</f>
        <v>0</v>
      </c>
      <c r="U128" s="246">
        <f>(SUM('1.  LRAMVA Summary'!P$53:P$73)+SUM('1.  LRAMVA Summary'!P$74:P$75)*(MONTH($E128)-1)/12)*$H128</f>
        <v>0</v>
      </c>
      <c r="V128" s="246">
        <f>(SUM('1.  LRAMVA Summary'!Q$53:Q$73)+SUM('1.  LRAMVA Summary'!Q$74:Q$75)*(MONTH($E128)-1)/12)*$H128</f>
        <v>0</v>
      </c>
      <c r="W128" s="247">
        <f t="shared" si="34"/>
        <v>3594.2825500777603</v>
      </c>
    </row>
    <row r="129" spans="2:23" s="9" customFormat="1">
      <c r="B129" s="68"/>
      <c r="E129" s="230">
        <v>43374</v>
      </c>
      <c r="F129" s="230" t="s">
        <v>186</v>
      </c>
      <c r="G129" s="231" t="s">
        <v>69</v>
      </c>
      <c r="H129" s="256">
        <f>$C$46/12</f>
        <v>1.8083333333333335E-3</v>
      </c>
      <c r="I129" s="246">
        <f>(SUM('1.  LRAMVA Summary'!D$53:D$73)+SUM('1.  LRAMVA Summary'!D$74:D$75)*(MONTH($E129)-1)/12)*$H129</f>
        <v>839.38997810587682</v>
      </c>
      <c r="J129" s="246">
        <f>(SUM('1.  LRAMVA Summary'!E$53:E$73)+SUM('1.  LRAMVA Summary'!E$74:E$75)*(MONTH($E129)-1)/12)*$H129</f>
        <v>69.352071909378907</v>
      </c>
      <c r="K129" s="246">
        <f>(SUM('1.  LRAMVA Summary'!F$53:F$73)+SUM('1.  LRAMVA Summary'!F$74:F$75)*(MONTH($E129)-1)/12)*$H129</f>
        <v>2346.4394755035428</v>
      </c>
      <c r="L129" s="246">
        <f>(SUM('1.  LRAMVA Summary'!G$53:G$73)+SUM('1.  LRAMVA Summary'!G$74:G$75)*(MONTH($E129)-1)/12)*$H129</f>
        <v>818.19342718570783</v>
      </c>
      <c r="M129" s="246">
        <f>(SUM('1.  LRAMVA Summary'!H$53:H$73)+SUM('1.  LRAMVA Summary'!H$74:H$75)*(MONTH($E129)-1)/12)*$H129</f>
        <v>281.75766214068625</v>
      </c>
      <c r="N129" s="246">
        <f>(SUM('1.  LRAMVA Summary'!I$53:I$73)+SUM('1.  LRAMVA Summary'!I$74:I$75)*(MONTH($E129)-1)/12)*$H129</f>
        <v>-228.3637610522083</v>
      </c>
      <c r="O129" s="246">
        <f>(SUM('1.  LRAMVA Summary'!J$53:J$73)+SUM('1.  LRAMVA Summary'!J$74:J$75)*(MONTH($E129)-1)/12)*$H129</f>
        <v>0</v>
      </c>
      <c r="P129" s="246">
        <f>(SUM('1.  LRAMVA Summary'!K$53:K$73)+SUM('1.  LRAMVA Summary'!K$74:K$75)*(MONTH($E129)-1)/12)*$H129</f>
        <v>0</v>
      </c>
      <c r="Q129" s="246">
        <f>(SUM('1.  LRAMVA Summary'!L$53:L$73)+SUM('1.  LRAMVA Summary'!L$74:L$75)*(MONTH($E129)-1)/12)*$H129</f>
        <v>0</v>
      </c>
      <c r="R129" s="246">
        <f>(SUM('1.  LRAMVA Summary'!M$53:M$73)+SUM('1.  LRAMVA Summary'!M$74:M$75)*(MONTH($E129)-1)/12)*$H129</f>
        <v>0</v>
      </c>
      <c r="S129" s="246">
        <f>(SUM('1.  LRAMVA Summary'!N$53:N$73)+SUM('1.  LRAMVA Summary'!N$74:N$75)*(MONTH($E129)-1)/12)*$H129</f>
        <v>0</v>
      </c>
      <c r="T129" s="246">
        <f>(SUM('1.  LRAMVA Summary'!O$53:O$73)+SUM('1.  LRAMVA Summary'!O$74:O$75)*(MONTH($E129)-1)/12)*$H129</f>
        <v>0</v>
      </c>
      <c r="U129" s="246">
        <f>(SUM('1.  LRAMVA Summary'!P$53:P$73)+SUM('1.  LRAMVA Summary'!P$74:P$75)*(MONTH($E129)-1)/12)*$H129</f>
        <v>0</v>
      </c>
      <c r="V129" s="246">
        <f>(SUM('1.  LRAMVA Summary'!Q$53:Q$73)+SUM('1.  LRAMVA Summary'!Q$74:Q$75)*(MONTH($E129)-1)/12)*$H129</f>
        <v>0</v>
      </c>
      <c r="W129" s="247">
        <f t="shared" si="34"/>
        <v>4126.7688537929844</v>
      </c>
    </row>
    <row r="130" spans="2:23" s="9" customFormat="1">
      <c r="B130" s="68"/>
      <c r="E130" s="230">
        <v>43405</v>
      </c>
      <c r="F130" s="230" t="s">
        <v>186</v>
      </c>
      <c r="G130" s="231" t="s">
        <v>69</v>
      </c>
      <c r="H130" s="256">
        <f>$C$46/12</f>
        <v>1.8083333333333335E-3</v>
      </c>
      <c r="I130" s="246">
        <f>(SUM('1.  LRAMVA Summary'!D$53:D$73)+SUM('1.  LRAMVA Summary'!D$74:D$75)*(MONTH($E130)-1)/12)*$H130</f>
        <v>839.38997810587682</v>
      </c>
      <c r="J130" s="246">
        <f>(SUM('1.  LRAMVA Summary'!E$53:E$73)+SUM('1.  LRAMVA Summary'!E$74:E$75)*(MONTH($E130)-1)/12)*$H130</f>
        <v>69.352071909378907</v>
      </c>
      <c r="K130" s="246">
        <f>(SUM('1.  LRAMVA Summary'!F$53:F$73)+SUM('1.  LRAMVA Summary'!F$74:F$75)*(MONTH($E130)-1)/12)*$H130</f>
        <v>2346.4394755035428</v>
      </c>
      <c r="L130" s="246">
        <f>(SUM('1.  LRAMVA Summary'!G$53:G$73)+SUM('1.  LRAMVA Summary'!G$74:G$75)*(MONTH($E130)-1)/12)*$H130</f>
        <v>818.19342718570783</v>
      </c>
      <c r="M130" s="246">
        <f>(SUM('1.  LRAMVA Summary'!H$53:H$73)+SUM('1.  LRAMVA Summary'!H$74:H$75)*(MONTH($E130)-1)/12)*$H130</f>
        <v>281.75766214068625</v>
      </c>
      <c r="N130" s="246">
        <f>(SUM('1.  LRAMVA Summary'!I$53:I$73)+SUM('1.  LRAMVA Summary'!I$74:I$75)*(MONTH($E130)-1)/12)*$H130</f>
        <v>-228.3637610522083</v>
      </c>
      <c r="O130" s="246">
        <f>(SUM('1.  LRAMVA Summary'!J$53:J$73)+SUM('1.  LRAMVA Summary'!J$74:J$75)*(MONTH($E130)-1)/12)*$H130</f>
        <v>0</v>
      </c>
      <c r="P130" s="246">
        <f>(SUM('1.  LRAMVA Summary'!K$53:K$73)+SUM('1.  LRAMVA Summary'!K$74:K$75)*(MONTH($E130)-1)/12)*$H130</f>
        <v>0</v>
      </c>
      <c r="Q130" s="246">
        <f>(SUM('1.  LRAMVA Summary'!L$53:L$73)+SUM('1.  LRAMVA Summary'!L$74:L$75)*(MONTH($E130)-1)/12)*$H130</f>
        <v>0</v>
      </c>
      <c r="R130" s="246">
        <f>(SUM('1.  LRAMVA Summary'!M$53:M$73)+SUM('1.  LRAMVA Summary'!M$74:M$75)*(MONTH($E130)-1)/12)*$H130</f>
        <v>0</v>
      </c>
      <c r="S130" s="246">
        <f>(SUM('1.  LRAMVA Summary'!N$53:N$73)+SUM('1.  LRAMVA Summary'!N$74:N$75)*(MONTH($E130)-1)/12)*$H130</f>
        <v>0</v>
      </c>
      <c r="T130" s="246">
        <f>(SUM('1.  LRAMVA Summary'!O$53:O$73)+SUM('1.  LRAMVA Summary'!O$74:O$75)*(MONTH($E130)-1)/12)*$H130</f>
        <v>0</v>
      </c>
      <c r="U130" s="246">
        <f>(SUM('1.  LRAMVA Summary'!P$53:P$73)+SUM('1.  LRAMVA Summary'!P$74:P$75)*(MONTH($E130)-1)/12)*$H130</f>
        <v>0</v>
      </c>
      <c r="V130" s="246">
        <f>(SUM('1.  LRAMVA Summary'!Q$53:Q$73)+SUM('1.  LRAMVA Summary'!Q$74:Q$75)*(MONTH($E130)-1)/12)*$H130</f>
        <v>0</v>
      </c>
      <c r="W130" s="247">
        <f t="shared" si="34"/>
        <v>4126.7688537929844</v>
      </c>
    </row>
    <row r="131" spans="2:23" s="9" customFormat="1">
      <c r="B131" s="68"/>
      <c r="E131" s="230">
        <v>43435</v>
      </c>
      <c r="F131" s="230" t="s">
        <v>186</v>
      </c>
      <c r="G131" s="231" t="s">
        <v>69</v>
      </c>
      <c r="H131" s="256">
        <f>$C$46/12</f>
        <v>1.8083333333333335E-3</v>
      </c>
      <c r="I131" s="246">
        <f>(SUM('1.  LRAMVA Summary'!D$53:D$73)+SUM('1.  LRAMVA Summary'!D$74:D$75)*(MONTH($E131)-1)/12)*$H131</f>
        <v>839.38997810587682</v>
      </c>
      <c r="J131" s="246">
        <f>(SUM('1.  LRAMVA Summary'!E$53:E$73)+SUM('1.  LRAMVA Summary'!E$74:E$75)*(MONTH($E131)-1)/12)*$H131</f>
        <v>69.352071909378907</v>
      </c>
      <c r="K131" s="246">
        <f>(SUM('1.  LRAMVA Summary'!F$53:F$73)+SUM('1.  LRAMVA Summary'!F$74:F$75)*(MONTH($E131)-1)/12)*$H131</f>
        <v>2346.4394755035428</v>
      </c>
      <c r="L131" s="246">
        <f>(SUM('1.  LRAMVA Summary'!G$53:G$73)+SUM('1.  LRAMVA Summary'!G$74:G$75)*(MONTH($E131)-1)/12)*$H131</f>
        <v>818.19342718570783</v>
      </c>
      <c r="M131" s="246">
        <f>(SUM('1.  LRAMVA Summary'!H$53:H$73)+SUM('1.  LRAMVA Summary'!H$74:H$75)*(MONTH($E131)-1)/12)*$H131</f>
        <v>281.75766214068625</v>
      </c>
      <c r="N131" s="246">
        <f>(SUM('1.  LRAMVA Summary'!I$53:I$73)+SUM('1.  LRAMVA Summary'!I$74:I$75)*(MONTH($E131)-1)/12)*$H131</f>
        <v>-228.3637610522083</v>
      </c>
      <c r="O131" s="246">
        <f>(SUM('1.  LRAMVA Summary'!J$53:J$73)+SUM('1.  LRAMVA Summary'!J$74:J$75)*(MONTH($E131)-1)/12)*$H131</f>
        <v>0</v>
      </c>
      <c r="P131" s="246">
        <f>(SUM('1.  LRAMVA Summary'!K$53:K$73)+SUM('1.  LRAMVA Summary'!K$74:K$75)*(MONTH($E131)-1)/12)*$H131</f>
        <v>0</v>
      </c>
      <c r="Q131" s="246">
        <f>(SUM('1.  LRAMVA Summary'!L$53:L$73)+SUM('1.  LRAMVA Summary'!L$74:L$75)*(MONTH($E131)-1)/12)*$H131</f>
        <v>0</v>
      </c>
      <c r="R131" s="246">
        <f>(SUM('1.  LRAMVA Summary'!M$53:M$73)+SUM('1.  LRAMVA Summary'!M$74:M$75)*(MONTH($E131)-1)/12)*$H131</f>
        <v>0</v>
      </c>
      <c r="S131" s="246">
        <f>(SUM('1.  LRAMVA Summary'!N$53:N$73)+SUM('1.  LRAMVA Summary'!N$74:N$75)*(MONTH($E131)-1)/12)*$H131</f>
        <v>0</v>
      </c>
      <c r="T131" s="246">
        <f>(SUM('1.  LRAMVA Summary'!O$53:O$73)+SUM('1.  LRAMVA Summary'!O$74:O$75)*(MONTH($E131)-1)/12)*$H131</f>
        <v>0</v>
      </c>
      <c r="U131" s="246">
        <f>(SUM('1.  LRAMVA Summary'!P$53:P$73)+SUM('1.  LRAMVA Summary'!P$74:P$75)*(MONTH($E131)-1)/12)*$H131</f>
        <v>0</v>
      </c>
      <c r="V131" s="246">
        <f>(SUM('1.  LRAMVA Summary'!Q$53:Q$73)+SUM('1.  LRAMVA Summary'!Q$74:Q$75)*(MONTH($E131)-1)/12)*$H131</f>
        <v>0</v>
      </c>
      <c r="W131" s="247">
        <f t="shared" si="34"/>
        <v>4126.7688537929844</v>
      </c>
    </row>
    <row r="132" spans="2:23" s="9" customFormat="1" ht="15.75" thickBot="1">
      <c r="B132" s="68"/>
      <c r="E132" s="232" t="s">
        <v>473</v>
      </c>
      <c r="F132" s="232"/>
      <c r="G132" s="233"/>
      <c r="H132" s="234"/>
      <c r="I132" s="235">
        <f t="shared" ref="I132:O132" si="35">SUM(I119:I131)</f>
        <v>11372.380348531238</v>
      </c>
      <c r="J132" s="235">
        <f t="shared" si="35"/>
        <v>939.60871619158536</v>
      </c>
      <c r="K132" s="235">
        <f t="shared" si="35"/>
        <v>31790.470313273807</v>
      </c>
      <c r="L132" s="235">
        <f t="shared" si="35"/>
        <v>11085.2012715483</v>
      </c>
      <c r="M132" s="235">
        <f t="shared" si="35"/>
        <v>3817.3618741641349</v>
      </c>
      <c r="N132" s="235">
        <f t="shared" si="35"/>
        <v>-3093.9606336105635</v>
      </c>
      <c r="O132" s="235">
        <f t="shared" si="35"/>
        <v>0</v>
      </c>
      <c r="P132" s="235">
        <f t="shared" ref="P132:V132" si="36">SUM(P119:P131)</f>
        <v>0</v>
      </c>
      <c r="Q132" s="235">
        <f t="shared" si="36"/>
        <v>0</v>
      </c>
      <c r="R132" s="235">
        <f t="shared" si="36"/>
        <v>0</v>
      </c>
      <c r="S132" s="235">
        <f t="shared" si="36"/>
        <v>0</v>
      </c>
      <c r="T132" s="235">
        <f t="shared" si="36"/>
        <v>0</v>
      </c>
      <c r="U132" s="235">
        <f t="shared" si="36"/>
        <v>0</v>
      </c>
      <c r="V132" s="235">
        <f t="shared" si="36"/>
        <v>0</v>
      </c>
      <c r="W132" s="235">
        <f>SUM(W119:W131)</f>
        <v>55911.061890098506</v>
      </c>
    </row>
    <row r="133" spans="2:23" s="9" customFormat="1" ht="15.75" thickTop="1">
      <c r="B133" s="68"/>
      <c r="E133" s="236" t="s">
        <v>67</v>
      </c>
      <c r="F133" s="236"/>
      <c r="G133" s="237"/>
      <c r="H133" s="238"/>
      <c r="I133" s="239"/>
      <c r="J133" s="239"/>
      <c r="K133" s="239"/>
      <c r="L133" s="239"/>
      <c r="M133" s="239"/>
      <c r="N133" s="239"/>
      <c r="O133" s="239"/>
      <c r="P133" s="239"/>
      <c r="Q133" s="239"/>
      <c r="R133" s="239"/>
      <c r="S133" s="239"/>
      <c r="T133" s="239"/>
      <c r="U133" s="239"/>
      <c r="V133" s="239"/>
      <c r="W133" s="240"/>
    </row>
    <row r="134" spans="2:23" s="9" customFormat="1">
      <c r="B134" s="68"/>
      <c r="E134" s="241" t="s">
        <v>436</v>
      </c>
      <c r="F134" s="241"/>
      <c r="G134" s="242"/>
      <c r="H134" s="243"/>
      <c r="I134" s="244">
        <f t="shared" ref="I134:N134" si="37">I132+I133</f>
        <v>11372.380348531238</v>
      </c>
      <c r="J134" s="244">
        <f t="shared" si="37"/>
        <v>939.60871619158536</v>
      </c>
      <c r="K134" s="244">
        <f t="shared" si="37"/>
        <v>31790.470313273807</v>
      </c>
      <c r="L134" s="244">
        <f t="shared" si="37"/>
        <v>11085.2012715483</v>
      </c>
      <c r="M134" s="244">
        <f t="shared" si="37"/>
        <v>3817.3618741641349</v>
      </c>
      <c r="N134" s="244">
        <f t="shared" si="37"/>
        <v>-3093.9606336105635</v>
      </c>
      <c r="O134" s="244">
        <f t="shared" ref="O134:V134" si="38">O132+O133</f>
        <v>0</v>
      </c>
      <c r="P134" s="244">
        <f t="shared" si="38"/>
        <v>0</v>
      </c>
      <c r="Q134" s="244">
        <f t="shared" si="38"/>
        <v>0</v>
      </c>
      <c r="R134" s="244">
        <f t="shared" si="38"/>
        <v>0</v>
      </c>
      <c r="S134" s="244">
        <f t="shared" si="38"/>
        <v>0</v>
      </c>
      <c r="T134" s="244">
        <f t="shared" si="38"/>
        <v>0</v>
      </c>
      <c r="U134" s="244">
        <f t="shared" si="38"/>
        <v>0</v>
      </c>
      <c r="V134" s="244">
        <f t="shared" si="38"/>
        <v>0</v>
      </c>
      <c r="W134" s="244">
        <f>W132+W133</f>
        <v>55911.061890098506</v>
      </c>
    </row>
    <row r="135" spans="2:23" s="9" customFormat="1">
      <c r="B135" s="68"/>
      <c r="E135" s="230">
        <v>43466</v>
      </c>
      <c r="F135" s="230" t="s">
        <v>187</v>
      </c>
      <c r="G135" s="231" t="s">
        <v>65</v>
      </c>
      <c r="H135" s="256">
        <f>$C$47/12</f>
        <v>2.0416666666666669E-3</v>
      </c>
      <c r="I135" s="246">
        <f>(SUM('1.  LRAMVA Summary'!D$53:D$76)+SUM('1.  LRAMVA Summary'!D$77:D$78)*(MONTH($E135)-1)/12)*$H135</f>
        <v>947.69836237760296</v>
      </c>
      <c r="J135" s="246">
        <f>(SUM('1.  LRAMVA Summary'!E$53:E$76)+SUM('1.  LRAMVA Summary'!E$77:E$78)*(MONTH($E135)-1)/12)*$H135</f>
        <v>78.30072634929877</v>
      </c>
      <c r="K135" s="246">
        <f>(SUM('1.  LRAMVA Summary'!F$53:F$76)+SUM('1.  LRAMVA Summary'!F$77:F$78)*(MONTH($E135)-1)/12)*$H135</f>
        <v>2649.2058594394844</v>
      </c>
      <c r="L135" s="246">
        <f>(SUM('1.  LRAMVA Summary'!G$53:G$76)+SUM('1.  LRAMVA Summary'!G$77:G$78)*(MONTH($E135)-1)/12)*$H135</f>
        <v>923.76677262902501</v>
      </c>
      <c r="M135" s="246">
        <f>(SUM('1.  LRAMVA Summary'!H$53:H$76)+SUM('1.  LRAMVA Summary'!H$77:H$78)*(MONTH($E135)-1)/12)*$H135</f>
        <v>318.11348951367802</v>
      </c>
      <c r="N135" s="246">
        <f>(SUM('1.  LRAMVA Summary'!I$53:I$76)+SUM('1.  LRAMVA Summary'!I$77:I$78)*(MONTH($E135)-1)/12)*$H135</f>
        <v>-257.83005280088037</v>
      </c>
      <c r="O135" s="246">
        <f>(SUM('1.  LRAMVA Summary'!J$53:J$76)+SUM('1.  LRAMVA Summary'!J$77:J$78)*(MONTH($E135)-1)/12)*$H135</f>
        <v>0</v>
      </c>
      <c r="P135" s="246">
        <f>(SUM('1.  LRAMVA Summary'!K$53:K$76)+SUM('1.  LRAMVA Summary'!K$77:K$78)*(MONTH($E135)-1)/12)*$H135</f>
        <v>0</v>
      </c>
      <c r="Q135" s="246">
        <f>(SUM('1.  LRAMVA Summary'!L$53:L$76)+SUM('1.  LRAMVA Summary'!L$77:L$78)*(MONTH($E135)-1)/12)*$H135</f>
        <v>0</v>
      </c>
      <c r="R135" s="246">
        <f>(SUM('1.  LRAMVA Summary'!M$53:M$76)+SUM('1.  LRAMVA Summary'!M$77:M$78)*(MONTH($E135)-1)/12)*$H135</f>
        <v>0</v>
      </c>
      <c r="S135" s="246">
        <f>(SUM('1.  LRAMVA Summary'!N$53:N$76)+SUM('1.  LRAMVA Summary'!N$77:N$78)*(MONTH($E135)-1)/12)*$H135</f>
        <v>0</v>
      </c>
      <c r="T135" s="246">
        <f>(SUM('1.  LRAMVA Summary'!O$53:O$76)+SUM('1.  LRAMVA Summary'!O$77:O$78)*(MONTH($E135)-1)/12)*$H135</f>
        <v>0</v>
      </c>
      <c r="U135" s="246">
        <f>(SUM('1.  LRAMVA Summary'!P$53:P$76)+SUM('1.  LRAMVA Summary'!P$77:P$78)*(MONTH($E135)-1)/12)*$H135</f>
        <v>0</v>
      </c>
      <c r="V135" s="246">
        <f>(SUM('1.  LRAMVA Summary'!Q$53:Q$76)+SUM('1.  LRAMVA Summary'!Q$77:Q$78)*(MONTH($E135)-1)/12)*$H135</f>
        <v>0</v>
      </c>
      <c r="W135" s="247">
        <f>SUM(I135:V135)</f>
        <v>4659.2551575082089</v>
      </c>
    </row>
    <row r="136" spans="2:23" s="9" customFormat="1">
      <c r="B136" s="68"/>
      <c r="E136" s="230">
        <v>43497</v>
      </c>
      <c r="F136" s="230" t="s">
        <v>187</v>
      </c>
      <c r="G136" s="231" t="s">
        <v>65</v>
      </c>
      <c r="H136" s="256">
        <f>$C$47/12</f>
        <v>2.0416666666666669E-3</v>
      </c>
      <c r="I136" s="246">
        <f>(SUM('1.  LRAMVA Summary'!D$53:D$76)+SUM('1.  LRAMVA Summary'!D$77:D$78)*(MONTH($E136)-1)/12)*$H136</f>
        <v>947.69836237760296</v>
      </c>
      <c r="J136" s="246">
        <f>(SUM('1.  LRAMVA Summary'!E$53:E$76)+SUM('1.  LRAMVA Summary'!E$77:E$78)*(MONTH($E136)-1)/12)*$H136</f>
        <v>78.30072634929877</v>
      </c>
      <c r="K136" s="246">
        <f>(SUM('1.  LRAMVA Summary'!F$53:F$76)+SUM('1.  LRAMVA Summary'!F$77:F$78)*(MONTH($E136)-1)/12)*$H136</f>
        <v>2649.2058594394844</v>
      </c>
      <c r="L136" s="246">
        <f>(SUM('1.  LRAMVA Summary'!G$53:G$76)+SUM('1.  LRAMVA Summary'!G$77:G$78)*(MONTH($E136)-1)/12)*$H136</f>
        <v>923.76677262902501</v>
      </c>
      <c r="M136" s="246">
        <f>(SUM('1.  LRAMVA Summary'!H$53:H$76)+SUM('1.  LRAMVA Summary'!H$77:H$78)*(MONTH($E136)-1)/12)*$H136</f>
        <v>318.11348951367802</v>
      </c>
      <c r="N136" s="246">
        <f>(SUM('1.  LRAMVA Summary'!I$53:I$76)+SUM('1.  LRAMVA Summary'!I$77:I$78)*(MONTH($E136)-1)/12)*$H136</f>
        <v>-257.83005280088037</v>
      </c>
      <c r="O136" s="246">
        <f>(SUM('1.  LRAMVA Summary'!J$53:J$76)+SUM('1.  LRAMVA Summary'!J$77:J$78)*(MONTH($E136)-1)/12)*$H136</f>
        <v>0</v>
      </c>
      <c r="P136" s="246">
        <f>(SUM('1.  LRAMVA Summary'!K$53:K$76)+SUM('1.  LRAMVA Summary'!K$77:K$78)*(MONTH($E136)-1)/12)*$H136</f>
        <v>0</v>
      </c>
      <c r="Q136" s="246">
        <f>(SUM('1.  LRAMVA Summary'!L$53:L$76)+SUM('1.  LRAMVA Summary'!L$77:L$78)*(MONTH($E136)-1)/12)*$H136</f>
        <v>0</v>
      </c>
      <c r="R136" s="246">
        <f>(SUM('1.  LRAMVA Summary'!M$53:M$76)+SUM('1.  LRAMVA Summary'!M$77:M$78)*(MONTH($E136)-1)/12)*$H136</f>
        <v>0</v>
      </c>
      <c r="S136" s="246">
        <f>(SUM('1.  LRAMVA Summary'!N$53:N$76)+SUM('1.  LRAMVA Summary'!N$77:N$78)*(MONTH($E136)-1)/12)*$H136</f>
        <v>0</v>
      </c>
      <c r="T136" s="246">
        <f>(SUM('1.  LRAMVA Summary'!O$53:O$76)+SUM('1.  LRAMVA Summary'!O$77:O$78)*(MONTH($E136)-1)/12)*$H136</f>
        <v>0</v>
      </c>
      <c r="U136" s="246">
        <f>(SUM('1.  LRAMVA Summary'!P$53:P$76)+SUM('1.  LRAMVA Summary'!P$77:P$78)*(MONTH($E136)-1)/12)*$H136</f>
        <v>0</v>
      </c>
      <c r="V136" s="246">
        <f>(SUM('1.  LRAMVA Summary'!Q$53:Q$76)+SUM('1.  LRAMVA Summary'!Q$77:Q$78)*(MONTH($E136)-1)/12)*$H136</f>
        <v>0</v>
      </c>
      <c r="W136" s="247">
        <f t="shared" ref="W136:W146" si="39">SUM(I136:V136)</f>
        <v>4659.2551575082089</v>
      </c>
    </row>
    <row r="137" spans="2:23" s="9" customFormat="1">
      <c r="B137" s="68"/>
      <c r="E137" s="230">
        <v>43525</v>
      </c>
      <c r="F137" s="230" t="s">
        <v>187</v>
      </c>
      <c r="G137" s="231" t="s">
        <v>65</v>
      </c>
      <c r="H137" s="256">
        <f>$C$47/12</f>
        <v>2.0416666666666669E-3</v>
      </c>
      <c r="I137" s="246">
        <f>(SUM('1.  LRAMVA Summary'!D$53:D$76)+SUM('1.  LRAMVA Summary'!D$77:D$78)*(MONTH($E137)-1)/12)*$H137</f>
        <v>947.69836237760296</v>
      </c>
      <c r="J137" s="246">
        <f>(SUM('1.  LRAMVA Summary'!E$53:E$76)+SUM('1.  LRAMVA Summary'!E$77:E$78)*(MONTH($E137)-1)/12)*$H137</f>
        <v>78.30072634929877</v>
      </c>
      <c r="K137" s="246">
        <f>(SUM('1.  LRAMVA Summary'!F$53:F$76)+SUM('1.  LRAMVA Summary'!F$77:F$78)*(MONTH($E137)-1)/12)*$H137</f>
        <v>2649.2058594394844</v>
      </c>
      <c r="L137" s="246">
        <f>(SUM('1.  LRAMVA Summary'!G$53:G$76)+SUM('1.  LRAMVA Summary'!G$77:G$78)*(MONTH($E137)-1)/12)*$H137</f>
        <v>923.76677262902501</v>
      </c>
      <c r="M137" s="246">
        <f>(SUM('1.  LRAMVA Summary'!H$53:H$76)+SUM('1.  LRAMVA Summary'!H$77:H$78)*(MONTH($E137)-1)/12)*$H137</f>
        <v>318.11348951367802</v>
      </c>
      <c r="N137" s="246">
        <f>(SUM('1.  LRAMVA Summary'!I$53:I$76)+SUM('1.  LRAMVA Summary'!I$77:I$78)*(MONTH($E137)-1)/12)*$H137</f>
        <v>-257.83005280088037</v>
      </c>
      <c r="O137" s="246">
        <f>(SUM('1.  LRAMVA Summary'!J$53:J$76)+SUM('1.  LRAMVA Summary'!J$77:J$78)*(MONTH($E137)-1)/12)*$H137</f>
        <v>0</v>
      </c>
      <c r="P137" s="246">
        <f>(SUM('1.  LRAMVA Summary'!K$53:K$76)+SUM('1.  LRAMVA Summary'!K$77:K$78)*(MONTH($E137)-1)/12)*$H137</f>
        <v>0</v>
      </c>
      <c r="Q137" s="246">
        <f>(SUM('1.  LRAMVA Summary'!L$53:L$76)+SUM('1.  LRAMVA Summary'!L$77:L$78)*(MONTH($E137)-1)/12)*$H137</f>
        <v>0</v>
      </c>
      <c r="R137" s="246">
        <f>(SUM('1.  LRAMVA Summary'!M$53:M$76)+SUM('1.  LRAMVA Summary'!M$77:M$78)*(MONTH($E137)-1)/12)*$H137</f>
        <v>0</v>
      </c>
      <c r="S137" s="246">
        <f>(SUM('1.  LRAMVA Summary'!N$53:N$76)+SUM('1.  LRAMVA Summary'!N$77:N$78)*(MONTH($E137)-1)/12)*$H137</f>
        <v>0</v>
      </c>
      <c r="T137" s="246">
        <f>(SUM('1.  LRAMVA Summary'!O$53:O$76)+SUM('1.  LRAMVA Summary'!O$77:O$78)*(MONTH($E137)-1)/12)*$H137</f>
        <v>0</v>
      </c>
      <c r="U137" s="246">
        <f>(SUM('1.  LRAMVA Summary'!P$53:P$76)+SUM('1.  LRAMVA Summary'!P$77:P$78)*(MONTH($E137)-1)/12)*$H137</f>
        <v>0</v>
      </c>
      <c r="V137" s="246">
        <f>(SUM('1.  LRAMVA Summary'!Q$53:Q$76)+SUM('1.  LRAMVA Summary'!Q$77:Q$78)*(MONTH($E137)-1)/12)*$H137</f>
        <v>0</v>
      </c>
      <c r="W137" s="247">
        <f t="shared" si="39"/>
        <v>4659.2551575082089</v>
      </c>
    </row>
    <row r="138" spans="2:23" s="8" customFormat="1">
      <c r="B138" s="255"/>
      <c r="E138" s="230">
        <v>43556</v>
      </c>
      <c r="F138" s="230" t="s">
        <v>187</v>
      </c>
      <c r="G138" s="231" t="s">
        <v>66</v>
      </c>
      <c r="H138" s="256">
        <f>$C$48/12</f>
        <v>1.8166666666666667E-3</v>
      </c>
      <c r="I138" s="246">
        <f>(SUM('1.  LRAMVA Summary'!D$53:D$76)+SUM('1.  LRAMVA Summary'!D$77:D$78)*(MONTH($E138)-1)/12)*$H138</f>
        <v>843.25813468700994</v>
      </c>
      <c r="J138" s="246">
        <f>(SUM('1.  LRAMVA Summary'!E$53:E$76)+SUM('1.  LRAMVA Summary'!E$77:E$78)*(MONTH($E138)-1)/12)*$H138</f>
        <v>69.671666710804615</v>
      </c>
      <c r="K138" s="246">
        <f>(SUM('1.  LRAMVA Summary'!F$53:F$76)+SUM('1.  LRAMVA Summary'!F$77:F$78)*(MONTH($E138)-1)/12)*$H138</f>
        <v>2357.2525606441122</v>
      </c>
      <c r="L138" s="246">
        <f>(SUM('1.  LRAMVA Summary'!G$53:G$76)+SUM('1.  LRAMVA Summary'!G$77:G$78)*(MONTH($E138)-1)/12)*$H138</f>
        <v>821.96390380868343</v>
      </c>
      <c r="M138" s="246">
        <f>(SUM('1.  LRAMVA Summary'!H$53:H$76)+SUM('1.  LRAMVA Summary'!H$77:H$78)*(MONTH($E138)-1)/12)*$H138</f>
        <v>283.0560845468645</v>
      </c>
      <c r="N138" s="246">
        <f>(SUM('1.  LRAMVA Summary'!I$53:I$76)+SUM('1.  LRAMVA Summary'!I$77:I$78)*(MONTH($E138)-1)/12)*$H138</f>
        <v>-229.41612861466086</v>
      </c>
      <c r="O138" s="246">
        <f>(SUM('1.  LRAMVA Summary'!J$53:J$76)+SUM('1.  LRAMVA Summary'!J$77:J$78)*(MONTH($E138)-1)/12)*$H138</f>
        <v>0</v>
      </c>
      <c r="P138" s="246">
        <f>(SUM('1.  LRAMVA Summary'!K$53:K$76)+SUM('1.  LRAMVA Summary'!K$77:K$78)*(MONTH($E138)-1)/12)*$H138</f>
        <v>0</v>
      </c>
      <c r="Q138" s="246">
        <f>(SUM('1.  LRAMVA Summary'!L$53:L$76)+SUM('1.  LRAMVA Summary'!L$77:L$78)*(MONTH($E138)-1)/12)*$H138</f>
        <v>0</v>
      </c>
      <c r="R138" s="246">
        <f>(SUM('1.  LRAMVA Summary'!M$53:M$76)+SUM('1.  LRAMVA Summary'!M$77:M$78)*(MONTH($E138)-1)/12)*$H138</f>
        <v>0</v>
      </c>
      <c r="S138" s="246">
        <f>(SUM('1.  LRAMVA Summary'!N$53:N$76)+SUM('1.  LRAMVA Summary'!N$77:N$78)*(MONTH($E138)-1)/12)*$H138</f>
        <v>0</v>
      </c>
      <c r="T138" s="246">
        <f>(SUM('1.  LRAMVA Summary'!O$53:O$76)+SUM('1.  LRAMVA Summary'!O$77:O$78)*(MONTH($E138)-1)/12)*$H138</f>
        <v>0</v>
      </c>
      <c r="U138" s="246">
        <f>(SUM('1.  LRAMVA Summary'!P$53:P$76)+SUM('1.  LRAMVA Summary'!P$77:P$78)*(MONTH($E138)-1)/12)*$H138</f>
        <v>0</v>
      </c>
      <c r="V138" s="246">
        <f>(SUM('1.  LRAMVA Summary'!Q$53:Q$76)+SUM('1.  LRAMVA Summary'!Q$77:Q$78)*(MONTH($E138)-1)/12)*$H138</f>
        <v>0</v>
      </c>
      <c r="W138" s="247">
        <f t="shared" si="39"/>
        <v>4145.7862217828142</v>
      </c>
    </row>
    <row r="139" spans="2:23" s="9" customFormat="1">
      <c r="B139" s="68"/>
      <c r="E139" s="230">
        <v>43586</v>
      </c>
      <c r="F139" s="230" t="s">
        <v>187</v>
      </c>
      <c r="G139" s="231" t="s">
        <v>66</v>
      </c>
      <c r="H139" s="256">
        <f>$C$48/12</f>
        <v>1.8166666666666667E-3</v>
      </c>
      <c r="I139" s="246">
        <f>(SUM('1.  LRAMVA Summary'!D$53:D$76)+SUM('1.  LRAMVA Summary'!D$77:D$78)*(MONTH($E139)-1)/12)*$H139</f>
        <v>843.25813468700994</v>
      </c>
      <c r="J139" s="246">
        <f>(SUM('1.  LRAMVA Summary'!E$53:E$76)+SUM('1.  LRAMVA Summary'!E$77:E$78)*(MONTH($E139)-1)/12)*$H139</f>
        <v>69.671666710804615</v>
      </c>
      <c r="K139" s="246">
        <f>(SUM('1.  LRAMVA Summary'!F$53:F$76)+SUM('1.  LRAMVA Summary'!F$77:F$78)*(MONTH($E139)-1)/12)*$H139</f>
        <v>2357.2525606441122</v>
      </c>
      <c r="L139" s="246">
        <f>(SUM('1.  LRAMVA Summary'!G$53:G$76)+SUM('1.  LRAMVA Summary'!G$77:G$78)*(MONTH($E139)-1)/12)*$H139</f>
        <v>821.96390380868343</v>
      </c>
      <c r="M139" s="246">
        <f>(SUM('1.  LRAMVA Summary'!H$53:H$76)+SUM('1.  LRAMVA Summary'!H$77:H$78)*(MONTH($E139)-1)/12)*$H139</f>
        <v>283.0560845468645</v>
      </c>
      <c r="N139" s="246">
        <f>(SUM('1.  LRAMVA Summary'!I$53:I$76)+SUM('1.  LRAMVA Summary'!I$77:I$78)*(MONTH($E139)-1)/12)*$H139</f>
        <v>-229.41612861466086</v>
      </c>
      <c r="O139" s="246">
        <f>(SUM('1.  LRAMVA Summary'!J$53:J$76)+SUM('1.  LRAMVA Summary'!J$77:J$78)*(MONTH($E139)-1)/12)*$H139</f>
        <v>0</v>
      </c>
      <c r="P139" s="246">
        <f>(SUM('1.  LRAMVA Summary'!K$53:K$76)+SUM('1.  LRAMVA Summary'!K$77:K$78)*(MONTH($E139)-1)/12)*$H139</f>
        <v>0</v>
      </c>
      <c r="Q139" s="246">
        <f>(SUM('1.  LRAMVA Summary'!L$53:L$76)+SUM('1.  LRAMVA Summary'!L$77:L$78)*(MONTH($E139)-1)/12)*$H139</f>
        <v>0</v>
      </c>
      <c r="R139" s="246">
        <f>(SUM('1.  LRAMVA Summary'!M$53:M$76)+SUM('1.  LRAMVA Summary'!M$77:M$78)*(MONTH($E139)-1)/12)*$H139</f>
        <v>0</v>
      </c>
      <c r="S139" s="246">
        <f>(SUM('1.  LRAMVA Summary'!N$53:N$76)+SUM('1.  LRAMVA Summary'!N$77:N$78)*(MONTH($E139)-1)/12)*$H139</f>
        <v>0</v>
      </c>
      <c r="T139" s="246">
        <f>(SUM('1.  LRAMVA Summary'!O$53:O$76)+SUM('1.  LRAMVA Summary'!O$77:O$78)*(MONTH($E139)-1)/12)*$H139</f>
        <v>0</v>
      </c>
      <c r="U139" s="246">
        <f>(SUM('1.  LRAMVA Summary'!P$53:P$76)+SUM('1.  LRAMVA Summary'!P$77:P$78)*(MONTH($E139)-1)/12)*$H139</f>
        <v>0</v>
      </c>
      <c r="V139" s="246">
        <f>(SUM('1.  LRAMVA Summary'!Q$53:Q$76)+SUM('1.  LRAMVA Summary'!Q$77:Q$78)*(MONTH($E139)-1)/12)*$H139</f>
        <v>0</v>
      </c>
      <c r="W139" s="247">
        <f t="shared" si="39"/>
        <v>4145.7862217828142</v>
      </c>
    </row>
    <row r="140" spans="2:23" s="9" customFormat="1">
      <c r="B140" s="68"/>
      <c r="E140" s="230">
        <v>43617</v>
      </c>
      <c r="F140" s="230" t="s">
        <v>187</v>
      </c>
      <c r="G140" s="231" t="s">
        <v>66</v>
      </c>
      <c r="H140" s="256">
        <f>$C$48/12</f>
        <v>1.8166666666666667E-3</v>
      </c>
      <c r="I140" s="246">
        <f>(SUM('1.  LRAMVA Summary'!D$53:D$76)+SUM('1.  LRAMVA Summary'!D$77:D$78)*(MONTH($E140)-1)/12)*$H140</f>
        <v>843.25813468700994</v>
      </c>
      <c r="J140" s="246">
        <f>(SUM('1.  LRAMVA Summary'!E$53:E$76)+SUM('1.  LRAMVA Summary'!E$77:E$78)*(MONTH($E140)-1)/12)*$H140</f>
        <v>69.671666710804615</v>
      </c>
      <c r="K140" s="246">
        <f>(SUM('1.  LRAMVA Summary'!F$53:F$76)+SUM('1.  LRAMVA Summary'!F$77:F$78)*(MONTH($E140)-1)/12)*$H140</f>
        <v>2357.2525606441122</v>
      </c>
      <c r="L140" s="246">
        <f>(SUM('1.  LRAMVA Summary'!G$53:G$76)+SUM('1.  LRAMVA Summary'!G$77:G$78)*(MONTH($E140)-1)/12)*$H140</f>
        <v>821.96390380868343</v>
      </c>
      <c r="M140" s="246">
        <f>(SUM('1.  LRAMVA Summary'!H$53:H$76)+SUM('1.  LRAMVA Summary'!H$77:H$78)*(MONTH($E140)-1)/12)*$H140</f>
        <v>283.0560845468645</v>
      </c>
      <c r="N140" s="246">
        <f>(SUM('1.  LRAMVA Summary'!I$53:I$76)+SUM('1.  LRAMVA Summary'!I$77:I$78)*(MONTH($E140)-1)/12)*$H140</f>
        <v>-229.41612861466086</v>
      </c>
      <c r="O140" s="246">
        <f>(SUM('1.  LRAMVA Summary'!J$53:J$76)+SUM('1.  LRAMVA Summary'!J$77:J$78)*(MONTH($E140)-1)/12)*$H140</f>
        <v>0</v>
      </c>
      <c r="P140" s="246">
        <f>(SUM('1.  LRAMVA Summary'!K$53:K$76)+SUM('1.  LRAMVA Summary'!K$77:K$78)*(MONTH($E140)-1)/12)*$H140</f>
        <v>0</v>
      </c>
      <c r="Q140" s="246">
        <f>(SUM('1.  LRAMVA Summary'!L$53:L$76)+SUM('1.  LRAMVA Summary'!L$77:L$78)*(MONTH($E140)-1)/12)*$H140</f>
        <v>0</v>
      </c>
      <c r="R140" s="246">
        <f>(SUM('1.  LRAMVA Summary'!M$53:M$76)+SUM('1.  LRAMVA Summary'!M$77:M$78)*(MONTH($E140)-1)/12)*$H140</f>
        <v>0</v>
      </c>
      <c r="S140" s="246">
        <f>(SUM('1.  LRAMVA Summary'!N$53:N$76)+SUM('1.  LRAMVA Summary'!N$77:N$78)*(MONTH($E140)-1)/12)*$H140</f>
        <v>0</v>
      </c>
      <c r="T140" s="246">
        <f>(SUM('1.  LRAMVA Summary'!O$53:O$76)+SUM('1.  LRAMVA Summary'!O$77:O$78)*(MONTH($E140)-1)/12)*$H140</f>
        <v>0</v>
      </c>
      <c r="U140" s="246">
        <f>(SUM('1.  LRAMVA Summary'!P$53:P$76)+SUM('1.  LRAMVA Summary'!P$77:P$78)*(MONTH($E140)-1)/12)*$H140</f>
        <v>0</v>
      </c>
      <c r="V140" s="246">
        <f>(SUM('1.  LRAMVA Summary'!Q$53:Q$76)+SUM('1.  LRAMVA Summary'!Q$77:Q$78)*(MONTH($E140)-1)/12)*$H140</f>
        <v>0</v>
      </c>
      <c r="W140" s="247">
        <f t="shared" si="39"/>
        <v>4145.7862217828142</v>
      </c>
    </row>
    <row r="141" spans="2:23" s="9" customFormat="1">
      <c r="B141" s="68"/>
      <c r="E141" s="230">
        <v>43647</v>
      </c>
      <c r="F141" s="230" t="s">
        <v>187</v>
      </c>
      <c r="G141" s="231" t="s">
        <v>68</v>
      </c>
      <c r="H141" s="256">
        <f>$C$49/12</f>
        <v>1.8166666666666667E-3</v>
      </c>
      <c r="I141" s="246">
        <f>(SUM('1.  LRAMVA Summary'!D$53:D$76)+SUM('1.  LRAMVA Summary'!D$77:D$78)*(MONTH($E141)-1)/12)*$H141</f>
        <v>843.25813468700994</v>
      </c>
      <c r="J141" s="246">
        <f>(SUM('1.  LRAMVA Summary'!E$53:E$76)+SUM('1.  LRAMVA Summary'!E$77:E$78)*(MONTH($E141)-1)/12)*$H141</f>
        <v>69.671666710804615</v>
      </c>
      <c r="K141" s="246">
        <f>(SUM('1.  LRAMVA Summary'!F$53:F$76)+SUM('1.  LRAMVA Summary'!F$77:F$78)*(MONTH($E141)-1)/12)*$H141</f>
        <v>2357.2525606441122</v>
      </c>
      <c r="L141" s="246">
        <f>(SUM('1.  LRAMVA Summary'!G$53:G$76)+SUM('1.  LRAMVA Summary'!G$77:G$78)*(MONTH($E141)-1)/12)*$H141</f>
        <v>821.96390380868343</v>
      </c>
      <c r="M141" s="246">
        <f>(SUM('1.  LRAMVA Summary'!H$53:H$76)+SUM('1.  LRAMVA Summary'!H$77:H$78)*(MONTH($E141)-1)/12)*$H141</f>
        <v>283.0560845468645</v>
      </c>
      <c r="N141" s="246">
        <f>(SUM('1.  LRAMVA Summary'!I$53:I$76)+SUM('1.  LRAMVA Summary'!I$77:I$78)*(MONTH($E141)-1)/12)*$H141</f>
        <v>-229.41612861466086</v>
      </c>
      <c r="O141" s="246">
        <f>(SUM('1.  LRAMVA Summary'!J$53:J$76)+SUM('1.  LRAMVA Summary'!J$77:J$78)*(MONTH($E141)-1)/12)*$H141</f>
        <v>0</v>
      </c>
      <c r="P141" s="246">
        <f>(SUM('1.  LRAMVA Summary'!K$53:K$76)+SUM('1.  LRAMVA Summary'!K$77:K$78)*(MONTH($E141)-1)/12)*$H141</f>
        <v>0</v>
      </c>
      <c r="Q141" s="246">
        <f>(SUM('1.  LRAMVA Summary'!L$53:L$76)+SUM('1.  LRAMVA Summary'!L$77:L$78)*(MONTH($E141)-1)/12)*$H141</f>
        <v>0</v>
      </c>
      <c r="R141" s="246">
        <f>(SUM('1.  LRAMVA Summary'!M$53:M$76)+SUM('1.  LRAMVA Summary'!M$77:M$78)*(MONTH($E141)-1)/12)*$H141</f>
        <v>0</v>
      </c>
      <c r="S141" s="246">
        <f>(SUM('1.  LRAMVA Summary'!N$53:N$76)+SUM('1.  LRAMVA Summary'!N$77:N$78)*(MONTH($E141)-1)/12)*$H141</f>
        <v>0</v>
      </c>
      <c r="T141" s="246">
        <f>(SUM('1.  LRAMVA Summary'!O$53:O$76)+SUM('1.  LRAMVA Summary'!O$77:O$78)*(MONTH($E141)-1)/12)*$H141</f>
        <v>0</v>
      </c>
      <c r="U141" s="246">
        <f>(SUM('1.  LRAMVA Summary'!P$53:P$76)+SUM('1.  LRAMVA Summary'!P$77:P$78)*(MONTH($E141)-1)/12)*$H141</f>
        <v>0</v>
      </c>
      <c r="V141" s="246">
        <f>(SUM('1.  LRAMVA Summary'!Q$53:Q$76)+SUM('1.  LRAMVA Summary'!Q$77:Q$78)*(MONTH($E141)-1)/12)*$H141</f>
        <v>0</v>
      </c>
      <c r="W141" s="247">
        <f t="shared" si="39"/>
        <v>4145.7862217828142</v>
      </c>
    </row>
    <row r="142" spans="2:23" s="9" customFormat="1">
      <c r="B142" s="68"/>
      <c r="E142" s="230">
        <v>43678</v>
      </c>
      <c r="F142" s="230" t="s">
        <v>187</v>
      </c>
      <c r="G142" s="231" t="s">
        <v>68</v>
      </c>
      <c r="H142" s="256">
        <f>$C$49/12</f>
        <v>1.8166666666666667E-3</v>
      </c>
      <c r="I142" s="246">
        <f>(SUM('1.  LRAMVA Summary'!D$53:D$76)+SUM('1.  LRAMVA Summary'!D$77:D$78)*(MONTH($E142)-1)/12)*$H142</f>
        <v>843.25813468700994</v>
      </c>
      <c r="J142" s="246">
        <f>(SUM('1.  LRAMVA Summary'!E$53:E$76)+SUM('1.  LRAMVA Summary'!E$77:E$78)*(MONTH($E142)-1)/12)*$H142</f>
        <v>69.671666710804615</v>
      </c>
      <c r="K142" s="246">
        <f>(SUM('1.  LRAMVA Summary'!F$53:F$76)+SUM('1.  LRAMVA Summary'!F$77:F$78)*(MONTH($E142)-1)/12)*$H142</f>
        <v>2357.2525606441122</v>
      </c>
      <c r="L142" s="246">
        <f>(SUM('1.  LRAMVA Summary'!G$53:G$76)+SUM('1.  LRAMVA Summary'!G$77:G$78)*(MONTH($E142)-1)/12)*$H142</f>
        <v>821.96390380868343</v>
      </c>
      <c r="M142" s="246">
        <f>(SUM('1.  LRAMVA Summary'!H$53:H$76)+SUM('1.  LRAMVA Summary'!H$77:H$78)*(MONTH($E142)-1)/12)*$H142</f>
        <v>283.0560845468645</v>
      </c>
      <c r="N142" s="246">
        <f>(SUM('1.  LRAMVA Summary'!I$53:I$76)+SUM('1.  LRAMVA Summary'!I$77:I$78)*(MONTH($E142)-1)/12)*$H142</f>
        <v>-229.41612861466086</v>
      </c>
      <c r="O142" s="246">
        <f>(SUM('1.  LRAMVA Summary'!J$53:J$76)+SUM('1.  LRAMVA Summary'!J$77:J$78)*(MONTH($E142)-1)/12)*$H142</f>
        <v>0</v>
      </c>
      <c r="P142" s="246">
        <f>(SUM('1.  LRAMVA Summary'!K$53:K$76)+SUM('1.  LRAMVA Summary'!K$77:K$78)*(MONTH($E142)-1)/12)*$H142</f>
        <v>0</v>
      </c>
      <c r="Q142" s="246">
        <f>(SUM('1.  LRAMVA Summary'!L$53:L$76)+SUM('1.  LRAMVA Summary'!L$77:L$78)*(MONTH($E142)-1)/12)*$H142</f>
        <v>0</v>
      </c>
      <c r="R142" s="246">
        <f>(SUM('1.  LRAMVA Summary'!M$53:M$76)+SUM('1.  LRAMVA Summary'!M$77:M$78)*(MONTH($E142)-1)/12)*$H142</f>
        <v>0</v>
      </c>
      <c r="S142" s="246">
        <f>(SUM('1.  LRAMVA Summary'!N$53:N$76)+SUM('1.  LRAMVA Summary'!N$77:N$78)*(MONTH($E142)-1)/12)*$H142</f>
        <v>0</v>
      </c>
      <c r="T142" s="246">
        <f>(SUM('1.  LRAMVA Summary'!O$53:O$76)+SUM('1.  LRAMVA Summary'!O$77:O$78)*(MONTH($E142)-1)/12)*$H142</f>
        <v>0</v>
      </c>
      <c r="U142" s="246">
        <f>(SUM('1.  LRAMVA Summary'!P$53:P$76)+SUM('1.  LRAMVA Summary'!P$77:P$78)*(MONTH($E142)-1)/12)*$H142</f>
        <v>0</v>
      </c>
      <c r="V142" s="246">
        <f>(SUM('1.  LRAMVA Summary'!Q$53:Q$76)+SUM('1.  LRAMVA Summary'!Q$77:Q$78)*(MONTH($E142)-1)/12)*$H142</f>
        <v>0</v>
      </c>
      <c r="W142" s="247">
        <f t="shared" si="39"/>
        <v>4145.7862217828142</v>
      </c>
    </row>
    <row r="143" spans="2:23" s="9" customFormat="1">
      <c r="B143" s="68"/>
      <c r="E143" s="230">
        <v>43709</v>
      </c>
      <c r="F143" s="230" t="s">
        <v>187</v>
      </c>
      <c r="G143" s="231" t="s">
        <v>68</v>
      </c>
      <c r="H143" s="256">
        <f>$C$49/12</f>
        <v>1.8166666666666667E-3</v>
      </c>
      <c r="I143" s="246">
        <f>(SUM('1.  LRAMVA Summary'!D$53:D$76)+SUM('1.  LRAMVA Summary'!D$77:D$78)*(MONTH($E143)-1)/12)*$H143</f>
        <v>843.25813468700994</v>
      </c>
      <c r="J143" s="246">
        <f>(SUM('1.  LRAMVA Summary'!E$53:E$76)+SUM('1.  LRAMVA Summary'!E$77:E$78)*(MONTH($E143)-1)/12)*$H143</f>
        <v>69.671666710804615</v>
      </c>
      <c r="K143" s="246">
        <f>(SUM('1.  LRAMVA Summary'!F$53:F$76)+SUM('1.  LRAMVA Summary'!F$77:F$78)*(MONTH($E143)-1)/12)*$H143</f>
        <v>2357.2525606441122</v>
      </c>
      <c r="L143" s="246">
        <f>(SUM('1.  LRAMVA Summary'!G$53:G$76)+SUM('1.  LRAMVA Summary'!G$77:G$78)*(MONTH($E143)-1)/12)*$H143</f>
        <v>821.96390380868343</v>
      </c>
      <c r="M143" s="246">
        <f>(SUM('1.  LRAMVA Summary'!H$53:H$76)+SUM('1.  LRAMVA Summary'!H$77:H$78)*(MONTH($E143)-1)/12)*$H143</f>
        <v>283.0560845468645</v>
      </c>
      <c r="N143" s="246">
        <f>(SUM('1.  LRAMVA Summary'!I$53:I$76)+SUM('1.  LRAMVA Summary'!I$77:I$78)*(MONTH($E143)-1)/12)*$H143</f>
        <v>-229.41612861466086</v>
      </c>
      <c r="O143" s="246">
        <f>(SUM('1.  LRAMVA Summary'!J$53:J$76)+SUM('1.  LRAMVA Summary'!J$77:J$78)*(MONTH($E143)-1)/12)*$H143</f>
        <v>0</v>
      </c>
      <c r="P143" s="246">
        <f>(SUM('1.  LRAMVA Summary'!K$53:K$76)+SUM('1.  LRAMVA Summary'!K$77:K$78)*(MONTH($E143)-1)/12)*$H143</f>
        <v>0</v>
      </c>
      <c r="Q143" s="246">
        <f>(SUM('1.  LRAMVA Summary'!L$53:L$76)+SUM('1.  LRAMVA Summary'!L$77:L$78)*(MONTH($E143)-1)/12)*$H143</f>
        <v>0</v>
      </c>
      <c r="R143" s="246">
        <f>(SUM('1.  LRAMVA Summary'!M$53:M$76)+SUM('1.  LRAMVA Summary'!M$77:M$78)*(MONTH($E143)-1)/12)*$H143</f>
        <v>0</v>
      </c>
      <c r="S143" s="246">
        <f>(SUM('1.  LRAMVA Summary'!N$53:N$76)+SUM('1.  LRAMVA Summary'!N$77:N$78)*(MONTH($E143)-1)/12)*$H143</f>
        <v>0</v>
      </c>
      <c r="T143" s="246">
        <f>(SUM('1.  LRAMVA Summary'!O$53:O$76)+SUM('1.  LRAMVA Summary'!O$77:O$78)*(MONTH($E143)-1)/12)*$H143</f>
        <v>0</v>
      </c>
      <c r="U143" s="246">
        <f>(SUM('1.  LRAMVA Summary'!P$53:P$76)+SUM('1.  LRAMVA Summary'!P$77:P$78)*(MONTH($E143)-1)/12)*$H143</f>
        <v>0</v>
      </c>
      <c r="V143" s="246">
        <f>(SUM('1.  LRAMVA Summary'!Q$53:Q$76)+SUM('1.  LRAMVA Summary'!Q$77:Q$78)*(MONTH($E143)-1)/12)*$H143</f>
        <v>0</v>
      </c>
      <c r="W143" s="247">
        <f t="shared" si="39"/>
        <v>4145.7862217828142</v>
      </c>
    </row>
    <row r="144" spans="2:23" s="9" customFormat="1">
      <c r="B144" s="68"/>
      <c r="E144" s="230">
        <v>43739</v>
      </c>
      <c r="F144" s="230" t="s">
        <v>187</v>
      </c>
      <c r="G144" s="231" t="s">
        <v>69</v>
      </c>
      <c r="H144" s="256">
        <f>$C$50/12</f>
        <v>1.8166666666666667E-3</v>
      </c>
      <c r="I144" s="246">
        <f>(SUM('1.  LRAMVA Summary'!D$53:D$76)+SUM('1.  LRAMVA Summary'!D$77:D$78)*(MONTH($E144)-1)/12)*$H144</f>
        <v>843.25813468700994</v>
      </c>
      <c r="J144" s="246">
        <f>(SUM('1.  LRAMVA Summary'!E$53:E$76)+SUM('1.  LRAMVA Summary'!E$77:E$78)*(MONTH($E144)-1)/12)*$H144</f>
        <v>69.671666710804615</v>
      </c>
      <c r="K144" s="246">
        <f>(SUM('1.  LRAMVA Summary'!F$53:F$76)+SUM('1.  LRAMVA Summary'!F$77:F$78)*(MONTH($E144)-1)/12)*$H144</f>
        <v>2357.2525606441122</v>
      </c>
      <c r="L144" s="246">
        <f>(SUM('1.  LRAMVA Summary'!G$53:G$76)+SUM('1.  LRAMVA Summary'!G$77:G$78)*(MONTH($E144)-1)/12)*$H144</f>
        <v>821.96390380868343</v>
      </c>
      <c r="M144" s="246">
        <f>(SUM('1.  LRAMVA Summary'!H$53:H$76)+SUM('1.  LRAMVA Summary'!H$77:H$78)*(MONTH($E144)-1)/12)*$H144</f>
        <v>283.0560845468645</v>
      </c>
      <c r="N144" s="246">
        <f>(SUM('1.  LRAMVA Summary'!I$53:I$76)+SUM('1.  LRAMVA Summary'!I$77:I$78)*(MONTH($E144)-1)/12)*$H144</f>
        <v>-229.41612861466086</v>
      </c>
      <c r="O144" s="246">
        <f>(SUM('1.  LRAMVA Summary'!J$53:J$76)+SUM('1.  LRAMVA Summary'!J$77:J$78)*(MONTH($E144)-1)/12)*$H144</f>
        <v>0</v>
      </c>
      <c r="P144" s="246">
        <f>(SUM('1.  LRAMVA Summary'!K$53:K$76)+SUM('1.  LRAMVA Summary'!K$77:K$78)*(MONTH($E144)-1)/12)*$H144</f>
        <v>0</v>
      </c>
      <c r="Q144" s="246">
        <f>(SUM('1.  LRAMVA Summary'!L$53:L$76)+SUM('1.  LRAMVA Summary'!L$77:L$78)*(MONTH($E144)-1)/12)*$H144</f>
        <v>0</v>
      </c>
      <c r="R144" s="246">
        <f>(SUM('1.  LRAMVA Summary'!M$53:M$76)+SUM('1.  LRAMVA Summary'!M$77:M$78)*(MONTH($E144)-1)/12)*$H144</f>
        <v>0</v>
      </c>
      <c r="S144" s="246">
        <f>(SUM('1.  LRAMVA Summary'!N$53:N$76)+SUM('1.  LRAMVA Summary'!N$77:N$78)*(MONTH($E144)-1)/12)*$H144</f>
        <v>0</v>
      </c>
      <c r="T144" s="246">
        <f>(SUM('1.  LRAMVA Summary'!O$53:O$76)+SUM('1.  LRAMVA Summary'!O$77:O$78)*(MONTH($E144)-1)/12)*$H144</f>
        <v>0</v>
      </c>
      <c r="U144" s="246">
        <f>(SUM('1.  LRAMVA Summary'!P$53:P$76)+SUM('1.  LRAMVA Summary'!P$77:P$78)*(MONTH($E144)-1)/12)*$H144</f>
        <v>0</v>
      </c>
      <c r="V144" s="246">
        <f>(SUM('1.  LRAMVA Summary'!Q$53:Q$76)+SUM('1.  LRAMVA Summary'!Q$77:Q$78)*(MONTH($E144)-1)/12)*$H144</f>
        <v>0</v>
      </c>
      <c r="W144" s="247">
        <f t="shared" si="39"/>
        <v>4145.7862217828142</v>
      </c>
    </row>
    <row r="145" spans="2:23" s="9" customFormat="1">
      <c r="B145" s="68"/>
      <c r="E145" s="230">
        <v>43770</v>
      </c>
      <c r="F145" s="230" t="s">
        <v>187</v>
      </c>
      <c r="G145" s="231" t="s">
        <v>69</v>
      </c>
      <c r="H145" s="256">
        <f>$C$50/12</f>
        <v>1.8166666666666667E-3</v>
      </c>
      <c r="I145" s="246">
        <f>(SUM('1.  LRAMVA Summary'!D$53:D$76)+SUM('1.  LRAMVA Summary'!D$77:D$78)*(MONTH($E145)-1)/12)*$H145</f>
        <v>843.25813468700994</v>
      </c>
      <c r="J145" s="246">
        <f>(SUM('1.  LRAMVA Summary'!E$53:E$76)+SUM('1.  LRAMVA Summary'!E$77:E$78)*(MONTH($E145)-1)/12)*$H145</f>
        <v>69.671666710804615</v>
      </c>
      <c r="K145" s="246">
        <f>(SUM('1.  LRAMVA Summary'!F$53:F$76)+SUM('1.  LRAMVA Summary'!F$77:F$78)*(MONTH($E145)-1)/12)*$H145</f>
        <v>2357.2525606441122</v>
      </c>
      <c r="L145" s="246">
        <f>(SUM('1.  LRAMVA Summary'!G$53:G$76)+SUM('1.  LRAMVA Summary'!G$77:G$78)*(MONTH($E145)-1)/12)*$H145</f>
        <v>821.96390380868343</v>
      </c>
      <c r="M145" s="246">
        <f>(SUM('1.  LRAMVA Summary'!H$53:H$76)+SUM('1.  LRAMVA Summary'!H$77:H$78)*(MONTH($E145)-1)/12)*$H145</f>
        <v>283.0560845468645</v>
      </c>
      <c r="N145" s="246">
        <f>(SUM('1.  LRAMVA Summary'!I$53:I$76)+SUM('1.  LRAMVA Summary'!I$77:I$78)*(MONTH($E145)-1)/12)*$H145</f>
        <v>-229.41612861466086</v>
      </c>
      <c r="O145" s="246">
        <f>(SUM('1.  LRAMVA Summary'!J$53:J$76)+SUM('1.  LRAMVA Summary'!J$77:J$78)*(MONTH($E145)-1)/12)*$H145</f>
        <v>0</v>
      </c>
      <c r="P145" s="246">
        <f>(SUM('1.  LRAMVA Summary'!K$53:K$76)+SUM('1.  LRAMVA Summary'!K$77:K$78)*(MONTH($E145)-1)/12)*$H145</f>
        <v>0</v>
      </c>
      <c r="Q145" s="246">
        <f>(SUM('1.  LRAMVA Summary'!L$53:L$76)+SUM('1.  LRAMVA Summary'!L$77:L$78)*(MONTH($E145)-1)/12)*$H145</f>
        <v>0</v>
      </c>
      <c r="R145" s="246">
        <f>(SUM('1.  LRAMVA Summary'!M$53:M$76)+SUM('1.  LRAMVA Summary'!M$77:M$78)*(MONTH($E145)-1)/12)*$H145</f>
        <v>0</v>
      </c>
      <c r="S145" s="246">
        <f>(SUM('1.  LRAMVA Summary'!N$53:N$76)+SUM('1.  LRAMVA Summary'!N$77:N$78)*(MONTH($E145)-1)/12)*$H145</f>
        <v>0</v>
      </c>
      <c r="T145" s="246">
        <f>(SUM('1.  LRAMVA Summary'!O$53:O$76)+SUM('1.  LRAMVA Summary'!O$77:O$78)*(MONTH($E145)-1)/12)*$H145</f>
        <v>0</v>
      </c>
      <c r="U145" s="246">
        <f>(SUM('1.  LRAMVA Summary'!P$53:P$76)+SUM('1.  LRAMVA Summary'!P$77:P$78)*(MONTH($E145)-1)/12)*$H145</f>
        <v>0</v>
      </c>
      <c r="V145" s="246">
        <f>(SUM('1.  LRAMVA Summary'!Q$53:Q$76)+SUM('1.  LRAMVA Summary'!Q$77:Q$78)*(MONTH($E145)-1)/12)*$H145</f>
        <v>0</v>
      </c>
      <c r="W145" s="247">
        <f t="shared" si="39"/>
        <v>4145.7862217828142</v>
      </c>
    </row>
    <row r="146" spans="2:23" s="9" customFormat="1">
      <c r="B146" s="68"/>
      <c r="E146" s="230">
        <v>43800</v>
      </c>
      <c r="F146" s="230" t="s">
        <v>187</v>
      </c>
      <c r="G146" s="231" t="s">
        <v>69</v>
      </c>
      <c r="H146" s="256">
        <f>$C$50/12</f>
        <v>1.8166666666666667E-3</v>
      </c>
      <c r="I146" s="246">
        <f>(SUM('1.  LRAMVA Summary'!D$53:D$76)+SUM('1.  LRAMVA Summary'!D$77:D$78)*(MONTH($E146)-1)/12)*$H146</f>
        <v>843.25813468700994</v>
      </c>
      <c r="J146" s="246">
        <f>(SUM('1.  LRAMVA Summary'!E$53:E$76)+SUM('1.  LRAMVA Summary'!E$77:E$78)*(MONTH($E146)-1)/12)*$H146</f>
        <v>69.671666710804615</v>
      </c>
      <c r="K146" s="246">
        <f>(SUM('1.  LRAMVA Summary'!F$53:F$76)+SUM('1.  LRAMVA Summary'!F$77:F$78)*(MONTH($E146)-1)/12)*$H146</f>
        <v>2357.2525606441122</v>
      </c>
      <c r="L146" s="246">
        <f>(SUM('1.  LRAMVA Summary'!G$53:G$76)+SUM('1.  LRAMVA Summary'!G$77:G$78)*(MONTH($E146)-1)/12)*$H146</f>
        <v>821.96390380868343</v>
      </c>
      <c r="M146" s="246">
        <f>(SUM('1.  LRAMVA Summary'!H$53:H$76)+SUM('1.  LRAMVA Summary'!H$77:H$78)*(MONTH($E146)-1)/12)*$H146</f>
        <v>283.0560845468645</v>
      </c>
      <c r="N146" s="246">
        <f>(SUM('1.  LRAMVA Summary'!I$53:I$76)+SUM('1.  LRAMVA Summary'!I$77:I$78)*(MONTH($E146)-1)/12)*$H146</f>
        <v>-229.41612861466086</v>
      </c>
      <c r="O146" s="246">
        <f>(SUM('1.  LRAMVA Summary'!J$53:J$76)+SUM('1.  LRAMVA Summary'!J$77:J$78)*(MONTH($E146)-1)/12)*$H146</f>
        <v>0</v>
      </c>
      <c r="P146" s="246">
        <f>(SUM('1.  LRAMVA Summary'!K$53:K$76)+SUM('1.  LRAMVA Summary'!K$77:K$78)*(MONTH($E146)-1)/12)*$H146</f>
        <v>0</v>
      </c>
      <c r="Q146" s="246">
        <f>(SUM('1.  LRAMVA Summary'!L$53:L$76)+SUM('1.  LRAMVA Summary'!L$77:L$78)*(MONTH($E146)-1)/12)*$H146</f>
        <v>0</v>
      </c>
      <c r="R146" s="246">
        <f>(SUM('1.  LRAMVA Summary'!M$53:M$76)+SUM('1.  LRAMVA Summary'!M$77:M$78)*(MONTH($E146)-1)/12)*$H146</f>
        <v>0</v>
      </c>
      <c r="S146" s="246">
        <f>(SUM('1.  LRAMVA Summary'!N$53:N$76)+SUM('1.  LRAMVA Summary'!N$77:N$78)*(MONTH($E146)-1)/12)*$H146</f>
        <v>0</v>
      </c>
      <c r="T146" s="246">
        <f>(SUM('1.  LRAMVA Summary'!O$53:O$76)+SUM('1.  LRAMVA Summary'!O$77:O$78)*(MONTH($E146)-1)/12)*$H146</f>
        <v>0</v>
      </c>
      <c r="U146" s="246">
        <f>(SUM('1.  LRAMVA Summary'!P$53:P$76)+SUM('1.  LRAMVA Summary'!P$77:P$78)*(MONTH($E146)-1)/12)*$H146</f>
        <v>0</v>
      </c>
      <c r="V146" s="246">
        <f>(SUM('1.  LRAMVA Summary'!Q$53:Q$76)+SUM('1.  LRAMVA Summary'!Q$77:Q$78)*(MONTH($E146)-1)/12)*$H146</f>
        <v>0</v>
      </c>
      <c r="W146" s="247">
        <f t="shared" si="39"/>
        <v>4145.7862217828142</v>
      </c>
    </row>
    <row r="147" spans="2:23" s="9" customFormat="1" ht="15.75" thickBot="1">
      <c r="B147" s="68"/>
      <c r="E147" s="232" t="s">
        <v>474</v>
      </c>
      <c r="F147" s="232"/>
      <c r="G147" s="233"/>
      <c r="H147" s="234"/>
      <c r="I147" s="235">
        <f t="shared" ref="I147:O147" si="40">SUM(I134:I146)</f>
        <v>21804.798647847139</v>
      </c>
      <c r="J147" s="235">
        <f t="shared" si="40"/>
        <v>1801.5558956367233</v>
      </c>
      <c r="K147" s="235">
        <f t="shared" si="40"/>
        <v>60953.360937389269</v>
      </c>
      <c r="L147" s="235">
        <f t="shared" si="40"/>
        <v>21254.176723713521</v>
      </c>
      <c r="M147" s="235">
        <f t="shared" si="40"/>
        <v>7319.2071036269499</v>
      </c>
      <c r="N147" s="235">
        <f t="shared" si="40"/>
        <v>-5932.1959495451529</v>
      </c>
      <c r="O147" s="235">
        <f t="shared" si="40"/>
        <v>0</v>
      </c>
      <c r="P147" s="235">
        <f t="shared" ref="P147:V147" si="41">SUM(P134:P146)</f>
        <v>0</v>
      </c>
      <c r="Q147" s="235">
        <f t="shared" si="41"/>
        <v>0</v>
      </c>
      <c r="R147" s="235">
        <f t="shared" si="41"/>
        <v>0</v>
      </c>
      <c r="S147" s="235">
        <f t="shared" si="41"/>
        <v>0</v>
      </c>
      <c r="T147" s="235">
        <f t="shared" si="41"/>
        <v>0</v>
      </c>
      <c r="U147" s="235">
        <f t="shared" si="41"/>
        <v>0</v>
      </c>
      <c r="V147" s="235">
        <f t="shared" si="41"/>
        <v>0</v>
      </c>
      <c r="W147" s="235">
        <f>SUM(W134:W146)</f>
        <v>107200.90335866841</v>
      </c>
    </row>
    <row r="148" spans="2:23" s="9" customFormat="1" ht="15.75" thickTop="1">
      <c r="B148" s="68"/>
      <c r="E148" s="236" t="s">
        <v>67</v>
      </c>
      <c r="F148" s="236"/>
      <c r="G148" s="237"/>
      <c r="H148" s="238"/>
      <c r="I148" s="239"/>
      <c r="J148" s="239"/>
      <c r="K148" s="239"/>
      <c r="L148" s="239"/>
      <c r="M148" s="239"/>
      <c r="N148" s="239"/>
      <c r="O148" s="239"/>
      <c r="P148" s="239"/>
      <c r="Q148" s="239"/>
      <c r="R148" s="239"/>
      <c r="S148" s="239"/>
      <c r="T148" s="239"/>
      <c r="U148" s="239"/>
      <c r="V148" s="239"/>
      <c r="W148" s="240"/>
    </row>
    <row r="149" spans="2:23" s="9" customFormat="1">
      <c r="B149" s="68"/>
      <c r="E149" s="241" t="s">
        <v>437</v>
      </c>
      <c r="F149" s="241"/>
      <c r="G149" s="242"/>
      <c r="H149" s="243"/>
      <c r="I149" s="244">
        <f t="shared" ref="I149:N149" si="42">I147+I148</f>
        <v>21804.798647847139</v>
      </c>
      <c r="J149" s="244">
        <f t="shared" si="42"/>
        <v>1801.5558956367233</v>
      </c>
      <c r="K149" s="244">
        <f t="shared" si="42"/>
        <v>60953.360937389269</v>
      </c>
      <c r="L149" s="244">
        <f t="shared" si="42"/>
        <v>21254.176723713521</v>
      </c>
      <c r="M149" s="244">
        <f t="shared" si="42"/>
        <v>7319.2071036269499</v>
      </c>
      <c r="N149" s="244">
        <f t="shared" si="42"/>
        <v>-5932.1959495451529</v>
      </c>
      <c r="O149" s="244">
        <f t="shared" ref="O149:V149" si="43">O147+O148</f>
        <v>0</v>
      </c>
      <c r="P149" s="244">
        <f t="shared" si="43"/>
        <v>0</v>
      </c>
      <c r="Q149" s="244">
        <f t="shared" si="43"/>
        <v>0</v>
      </c>
      <c r="R149" s="244">
        <f t="shared" si="43"/>
        <v>0</v>
      </c>
      <c r="S149" s="244">
        <f t="shared" si="43"/>
        <v>0</v>
      </c>
      <c r="T149" s="244">
        <f t="shared" si="43"/>
        <v>0</v>
      </c>
      <c r="U149" s="244">
        <f t="shared" si="43"/>
        <v>0</v>
      </c>
      <c r="V149" s="244">
        <f t="shared" si="43"/>
        <v>0</v>
      </c>
      <c r="W149" s="244">
        <f>W147+W148</f>
        <v>107200.90335866841</v>
      </c>
    </row>
    <row r="150" spans="2:23" s="9" customFormat="1">
      <c r="B150" s="68"/>
      <c r="E150" s="230">
        <v>43831</v>
      </c>
      <c r="F150" s="230" t="s">
        <v>188</v>
      </c>
      <c r="G150" s="231" t="s">
        <v>65</v>
      </c>
      <c r="H150" s="256">
        <f>$C$51/12</f>
        <v>0</v>
      </c>
      <c r="I150" s="246">
        <f>(SUM('1.  LRAMVA Summary'!D$53:D$79)+SUM('1.  LRAMVA Summary'!D$80:D$81)*(MONTH($E150)-1)/12)*$H150</f>
        <v>0</v>
      </c>
      <c r="J150" s="246">
        <f>(SUM('1.  LRAMVA Summary'!E$53:E$79)+SUM('1.  LRAMVA Summary'!E$80:E$81)*(MONTH($E150)-1)/12)*$H150</f>
        <v>0</v>
      </c>
      <c r="K150" s="246">
        <f>(SUM('1.  LRAMVA Summary'!F$53:F$79)+SUM('1.  LRAMVA Summary'!F$80:F$81)*(MONTH($E150)-1)/12)*$H150</f>
        <v>0</v>
      </c>
      <c r="L150" s="246">
        <f>(SUM('1.  LRAMVA Summary'!G$53:G$79)+SUM('1.  LRAMVA Summary'!G$80:G$81)*(MONTH($E150)-1)/12)*$H150</f>
        <v>0</v>
      </c>
      <c r="M150" s="246">
        <f>(SUM('1.  LRAMVA Summary'!H$53:H$79)+SUM('1.  LRAMVA Summary'!H$80:H$81)*(MONTH($E150)-1)/12)*$H150</f>
        <v>0</v>
      </c>
      <c r="N150" s="246">
        <f>(SUM('1.  LRAMVA Summary'!I$53:I$79)+SUM('1.  LRAMVA Summary'!I$80:I$81)*(MONTH($E150)-1)/12)*$H150</f>
        <v>0</v>
      </c>
      <c r="O150" s="246">
        <f>(SUM('1.  LRAMVA Summary'!J$53:J$79)+SUM('1.  LRAMVA Summary'!J$80:J$81)*(MONTH($E150)-1)/12)*$H150</f>
        <v>0</v>
      </c>
      <c r="P150" s="246">
        <f>(SUM('1.  LRAMVA Summary'!K$53:K$79)+SUM('1.  LRAMVA Summary'!K$80:K$81)*(MONTH($E150)-1)/12)*$H150</f>
        <v>0</v>
      </c>
      <c r="Q150" s="246">
        <f>(SUM('1.  LRAMVA Summary'!L$53:L$79)+SUM('1.  LRAMVA Summary'!L$80:L$81)*(MONTH($E150)-1)/12)*$H150</f>
        <v>0</v>
      </c>
      <c r="R150" s="246">
        <f>(SUM('1.  LRAMVA Summary'!M$53:M$79)+SUM('1.  LRAMVA Summary'!M$80:M$81)*(MONTH($E150)-1)/12)*$H150</f>
        <v>0</v>
      </c>
      <c r="S150" s="246">
        <f>(SUM('1.  LRAMVA Summary'!N$53:N$79)+SUM('1.  LRAMVA Summary'!N$80:N$81)*(MONTH($E150)-1)/12)*$H150</f>
        <v>0</v>
      </c>
      <c r="T150" s="246">
        <f>(SUM('1.  LRAMVA Summary'!O$53:O$79)+SUM('1.  LRAMVA Summary'!O$80:O$81)*(MONTH($E150)-1)/12)*$H150</f>
        <v>0</v>
      </c>
      <c r="U150" s="246">
        <f>(SUM('1.  LRAMVA Summary'!P$53:P$79)+SUM('1.  LRAMVA Summary'!P$80:P$81)*(MONTH($E150)-1)/12)*$H150</f>
        <v>0</v>
      </c>
      <c r="V150" s="246">
        <f>(SUM('1.  LRAMVA Summary'!Q$53:Q$79)+SUM('1.  LRAMVA Summary'!Q$80:Q$81)*(MONTH($E150)-1)/12)*$H150</f>
        <v>0</v>
      </c>
      <c r="W150" s="247">
        <f>SUM(I150:V150)</f>
        <v>0</v>
      </c>
    </row>
    <row r="151" spans="2:23" s="9" customFormat="1">
      <c r="B151" s="68"/>
      <c r="E151" s="230">
        <v>43862</v>
      </c>
      <c r="F151" s="230" t="s">
        <v>188</v>
      </c>
      <c r="G151" s="231" t="s">
        <v>65</v>
      </c>
      <c r="H151" s="256">
        <f>$C$51/12</f>
        <v>0</v>
      </c>
      <c r="I151" s="246">
        <f>(SUM('1.  LRAMVA Summary'!D$53:D$79)+SUM('1.  LRAMVA Summary'!D$80:D$81)*(MONTH($E151)-1)/12)*$H151</f>
        <v>0</v>
      </c>
      <c r="J151" s="246">
        <f>(SUM('1.  LRAMVA Summary'!E$53:E$79)+SUM('1.  LRAMVA Summary'!E$80:E$81)*(MONTH($E151)-1)/12)*$H151</f>
        <v>0</v>
      </c>
      <c r="K151" s="246">
        <f>(SUM('1.  LRAMVA Summary'!F$53:F$79)+SUM('1.  LRAMVA Summary'!F$80:F$81)*(MONTH($E151)-1)/12)*$H151</f>
        <v>0</v>
      </c>
      <c r="L151" s="246">
        <f>(SUM('1.  LRAMVA Summary'!G$53:G$79)+SUM('1.  LRAMVA Summary'!G$80:G$81)*(MONTH($E151)-1)/12)*$H151</f>
        <v>0</v>
      </c>
      <c r="M151" s="246">
        <f>(SUM('1.  LRAMVA Summary'!H$53:H$79)+SUM('1.  LRAMVA Summary'!H$80:H$81)*(MONTH($E151)-1)/12)*$H151</f>
        <v>0</v>
      </c>
      <c r="N151" s="246">
        <f>(SUM('1.  LRAMVA Summary'!I$53:I$79)+SUM('1.  LRAMVA Summary'!I$80:I$81)*(MONTH($E151)-1)/12)*$H151</f>
        <v>0</v>
      </c>
      <c r="O151" s="246">
        <f>(SUM('1.  LRAMVA Summary'!J$53:J$79)+SUM('1.  LRAMVA Summary'!J$80:J$81)*(MONTH($E151)-1)/12)*$H151</f>
        <v>0</v>
      </c>
      <c r="P151" s="246">
        <f>(SUM('1.  LRAMVA Summary'!K$53:K$79)+SUM('1.  LRAMVA Summary'!K$80:K$81)*(MONTH($E151)-1)/12)*$H151</f>
        <v>0</v>
      </c>
      <c r="Q151" s="246">
        <f>(SUM('1.  LRAMVA Summary'!L$53:L$79)+SUM('1.  LRAMVA Summary'!L$80:L$81)*(MONTH($E151)-1)/12)*$H151</f>
        <v>0</v>
      </c>
      <c r="R151" s="246">
        <f>(SUM('1.  LRAMVA Summary'!M$53:M$79)+SUM('1.  LRAMVA Summary'!M$80:M$81)*(MONTH($E151)-1)/12)*$H151</f>
        <v>0</v>
      </c>
      <c r="S151" s="246">
        <f>(SUM('1.  LRAMVA Summary'!N$53:N$79)+SUM('1.  LRAMVA Summary'!N$80:N$81)*(MONTH($E151)-1)/12)*$H151</f>
        <v>0</v>
      </c>
      <c r="T151" s="246">
        <f>(SUM('1.  LRAMVA Summary'!O$53:O$79)+SUM('1.  LRAMVA Summary'!O$80:O$81)*(MONTH($E151)-1)/12)*$H151</f>
        <v>0</v>
      </c>
      <c r="U151" s="246">
        <f>(SUM('1.  LRAMVA Summary'!P$53:P$79)+SUM('1.  LRAMVA Summary'!P$80:P$81)*(MONTH($E151)-1)/12)*$H151</f>
        <v>0</v>
      </c>
      <c r="V151" s="246">
        <f>(SUM('1.  LRAMVA Summary'!Q$53:Q$79)+SUM('1.  LRAMVA Summary'!Q$80:Q$81)*(MONTH($E151)-1)/12)*$H151</f>
        <v>0</v>
      </c>
      <c r="W151" s="247">
        <f t="shared" ref="W151:W160" si="44">SUM(I151:V151)</f>
        <v>0</v>
      </c>
    </row>
    <row r="152" spans="2:23" s="9" customFormat="1">
      <c r="B152" s="68"/>
      <c r="E152" s="230">
        <v>43891</v>
      </c>
      <c r="F152" s="230" t="s">
        <v>188</v>
      </c>
      <c r="G152" s="231" t="s">
        <v>65</v>
      </c>
      <c r="H152" s="256">
        <f>$C$51/12</f>
        <v>0</v>
      </c>
      <c r="I152" s="246">
        <f>(SUM('1.  LRAMVA Summary'!D$53:D$79)+SUM('1.  LRAMVA Summary'!D$80:D$81)*(MONTH($E152)-1)/12)*$H152</f>
        <v>0</v>
      </c>
      <c r="J152" s="246">
        <f>(SUM('1.  LRAMVA Summary'!E$53:E$79)+SUM('1.  LRAMVA Summary'!E$80:E$81)*(MONTH($E152)-1)/12)*$H152</f>
        <v>0</v>
      </c>
      <c r="K152" s="246">
        <f>(SUM('1.  LRAMVA Summary'!F$53:F$79)+SUM('1.  LRAMVA Summary'!F$80:F$81)*(MONTH($E152)-1)/12)*$H152</f>
        <v>0</v>
      </c>
      <c r="L152" s="246">
        <f>(SUM('1.  LRAMVA Summary'!G$53:G$79)+SUM('1.  LRAMVA Summary'!G$80:G$81)*(MONTH($E152)-1)/12)*$H152</f>
        <v>0</v>
      </c>
      <c r="M152" s="246">
        <f>(SUM('1.  LRAMVA Summary'!H$53:H$79)+SUM('1.  LRAMVA Summary'!H$80:H$81)*(MONTH($E152)-1)/12)*$H152</f>
        <v>0</v>
      </c>
      <c r="N152" s="246">
        <f>(SUM('1.  LRAMVA Summary'!I$53:I$79)+SUM('1.  LRAMVA Summary'!I$80:I$81)*(MONTH($E152)-1)/12)*$H152</f>
        <v>0</v>
      </c>
      <c r="O152" s="246">
        <f>(SUM('1.  LRAMVA Summary'!J$53:J$79)+SUM('1.  LRAMVA Summary'!J$80:J$81)*(MONTH($E152)-1)/12)*$H152</f>
        <v>0</v>
      </c>
      <c r="P152" s="246">
        <f>(SUM('1.  LRAMVA Summary'!K$53:K$79)+SUM('1.  LRAMVA Summary'!K$80:K$81)*(MONTH($E152)-1)/12)*$H152</f>
        <v>0</v>
      </c>
      <c r="Q152" s="246">
        <f>(SUM('1.  LRAMVA Summary'!L$53:L$79)+SUM('1.  LRAMVA Summary'!L$80:L$81)*(MONTH($E152)-1)/12)*$H152</f>
        <v>0</v>
      </c>
      <c r="R152" s="246">
        <f>(SUM('1.  LRAMVA Summary'!M$53:M$79)+SUM('1.  LRAMVA Summary'!M$80:M$81)*(MONTH($E152)-1)/12)*$H152</f>
        <v>0</v>
      </c>
      <c r="S152" s="246">
        <f>(SUM('1.  LRAMVA Summary'!N$53:N$79)+SUM('1.  LRAMVA Summary'!N$80:N$81)*(MONTH($E152)-1)/12)*$H152</f>
        <v>0</v>
      </c>
      <c r="T152" s="246">
        <f>(SUM('1.  LRAMVA Summary'!O$53:O$79)+SUM('1.  LRAMVA Summary'!O$80:O$81)*(MONTH($E152)-1)/12)*$H152</f>
        <v>0</v>
      </c>
      <c r="U152" s="246">
        <f>(SUM('1.  LRAMVA Summary'!P$53:P$79)+SUM('1.  LRAMVA Summary'!P$80:P$81)*(MONTH($E152)-1)/12)*$H152</f>
        <v>0</v>
      </c>
      <c r="V152" s="246">
        <f>(SUM('1.  LRAMVA Summary'!Q$53:Q$79)+SUM('1.  LRAMVA Summary'!Q$80:Q$81)*(MONTH($E152)-1)/12)*$H152</f>
        <v>0</v>
      </c>
      <c r="W152" s="247">
        <f t="shared" si="44"/>
        <v>0</v>
      </c>
    </row>
    <row r="153" spans="2:23" s="9" customFormat="1">
      <c r="B153" s="68"/>
      <c r="E153" s="230">
        <v>43922</v>
      </c>
      <c r="F153" s="230" t="s">
        <v>188</v>
      </c>
      <c r="G153" s="231" t="s">
        <v>66</v>
      </c>
      <c r="H153" s="256">
        <f>$C$52/12</f>
        <v>0</v>
      </c>
      <c r="I153" s="246">
        <f>(SUM('1.  LRAMVA Summary'!D$53:D$79)+SUM('1.  LRAMVA Summary'!D$80:D$81)*(MONTH($E153)-1)/12)*$H153</f>
        <v>0</v>
      </c>
      <c r="J153" s="246">
        <f>(SUM('1.  LRAMVA Summary'!E$53:E$79)+SUM('1.  LRAMVA Summary'!E$80:E$81)*(MONTH($E153)-1)/12)*$H153</f>
        <v>0</v>
      </c>
      <c r="K153" s="246">
        <f>(SUM('1.  LRAMVA Summary'!F$53:F$79)+SUM('1.  LRAMVA Summary'!F$80:F$81)*(MONTH($E153)-1)/12)*$H153</f>
        <v>0</v>
      </c>
      <c r="L153" s="246">
        <f>(SUM('1.  LRAMVA Summary'!G$53:G$79)+SUM('1.  LRAMVA Summary'!G$80:G$81)*(MONTH($E153)-1)/12)*$H153</f>
        <v>0</v>
      </c>
      <c r="M153" s="246">
        <f>(SUM('1.  LRAMVA Summary'!H$53:H$79)+SUM('1.  LRAMVA Summary'!H$80:H$81)*(MONTH($E153)-1)/12)*$H153</f>
        <v>0</v>
      </c>
      <c r="N153" s="246">
        <f>(SUM('1.  LRAMVA Summary'!I$53:I$79)+SUM('1.  LRAMVA Summary'!I$80:I$81)*(MONTH($E153)-1)/12)*$H153</f>
        <v>0</v>
      </c>
      <c r="O153" s="246">
        <f>(SUM('1.  LRAMVA Summary'!J$53:J$79)+SUM('1.  LRAMVA Summary'!J$80:J$81)*(MONTH($E153)-1)/12)*$H153</f>
        <v>0</v>
      </c>
      <c r="P153" s="246">
        <f>(SUM('1.  LRAMVA Summary'!K$53:K$79)+SUM('1.  LRAMVA Summary'!K$80:K$81)*(MONTH($E153)-1)/12)*$H153</f>
        <v>0</v>
      </c>
      <c r="Q153" s="246">
        <f>(SUM('1.  LRAMVA Summary'!L$53:L$79)+SUM('1.  LRAMVA Summary'!L$80:L$81)*(MONTH($E153)-1)/12)*$H153</f>
        <v>0</v>
      </c>
      <c r="R153" s="246">
        <f>(SUM('1.  LRAMVA Summary'!M$53:M$79)+SUM('1.  LRAMVA Summary'!M$80:M$81)*(MONTH($E153)-1)/12)*$H153</f>
        <v>0</v>
      </c>
      <c r="S153" s="246">
        <f>(SUM('1.  LRAMVA Summary'!N$53:N$79)+SUM('1.  LRAMVA Summary'!N$80:N$81)*(MONTH($E153)-1)/12)*$H153</f>
        <v>0</v>
      </c>
      <c r="T153" s="246">
        <f>(SUM('1.  LRAMVA Summary'!O$53:O$79)+SUM('1.  LRAMVA Summary'!O$80:O$81)*(MONTH($E153)-1)/12)*$H153</f>
        <v>0</v>
      </c>
      <c r="U153" s="246">
        <f>(SUM('1.  LRAMVA Summary'!P$53:P$79)+SUM('1.  LRAMVA Summary'!P$80:P$81)*(MONTH($E153)-1)/12)*$H153</f>
        <v>0</v>
      </c>
      <c r="V153" s="246">
        <f>(SUM('1.  LRAMVA Summary'!Q$53:Q$79)+SUM('1.  LRAMVA Summary'!Q$80:Q$81)*(MONTH($E153)-1)/12)*$H153</f>
        <v>0</v>
      </c>
      <c r="W153" s="247">
        <f t="shared" si="44"/>
        <v>0</v>
      </c>
    </row>
    <row r="154" spans="2:23" s="9" customFormat="1">
      <c r="B154" s="68"/>
      <c r="E154" s="230">
        <v>43952</v>
      </c>
      <c r="F154" s="230" t="s">
        <v>188</v>
      </c>
      <c r="G154" s="231" t="s">
        <v>66</v>
      </c>
      <c r="H154" s="256">
        <f>$C$52/12</f>
        <v>0</v>
      </c>
      <c r="I154" s="246">
        <f>(SUM('1.  LRAMVA Summary'!D$53:D$79)+SUM('1.  LRAMVA Summary'!D$80:D$81)*(MONTH($E154)-1)/12)*$H154</f>
        <v>0</v>
      </c>
      <c r="J154" s="246">
        <f>(SUM('1.  LRAMVA Summary'!E$53:E$79)+SUM('1.  LRAMVA Summary'!E$80:E$81)*(MONTH($E154)-1)/12)*$H154</f>
        <v>0</v>
      </c>
      <c r="K154" s="246">
        <f>(SUM('1.  LRAMVA Summary'!F$53:F$79)+SUM('1.  LRAMVA Summary'!F$80:F$81)*(MONTH($E154)-1)/12)*$H154</f>
        <v>0</v>
      </c>
      <c r="L154" s="246">
        <f>(SUM('1.  LRAMVA Summary'!G$53:G$79)+SUM('1.  LRAMVA Summary'!G$80:G$81)*(MONTH($E154)-1)/12)*$H154</f>
        <v>0</v>
      </c>
      <c r="M154" s="246">
        <f>(SUM('1.  LRAMVA Summary'!H$53:H$79)+SUM('1.  LRAMVA Summary'!H$80:H$81)*(MONTH($E154)-1)/12)*$H154</f>
        <v>0</v>
      </c>
      <c r="N154" s="246">
        <f>(SUM('1.  LRAMVA Summary'!I$53:I$79)+SUM('1.  LRAMVA Summary'!I$80:I$81)*(MONTH($E154)-1)/12)*$H154</f>
        <v>0</v>
      </c>
      <c r="O154" s="246">
        <f>(SUM('1.  LRAMVA Summary'!J$53:J$79)+SUM('1.  LRAMVA Summary'!J$80:J$81)*(MONTH($E154)-1)/12)*$H154</f>
        <v>0</v>
      </c>
      <c r="P154" s="246">
        <f>(SUM('1.  LRAMVA Summary'!K$53:K$79)+SUM('1.  LRAMVA Summary'!K$80:K$81)*(MONTH($E154)-1)/12)*$H154</f>
        <v>0</v>
      </c>
      <c r="Q154" s="246">
        <f>(SUM('1.  LRAMVA Summary'!L$53:L$79)+SUM('1.  LRAMVA Summary'!L$80:L$81)*(MONTH($E154)-1)/12)*$H154</f>
        <v>0</v>
      </c>
      <c r="R154" s="246">
        <f>(SUM('1.  LRAMVA Summary'!M$53:M$79)+SUM('1.  LRAMVA Summary'!M$80:M$81)*(MONTH($E154)-1)/12)*$H154</f>
        <v>0</v>
      </c>
      <c r="S154" s="246">
        <f>(SUM('1.  LRAMVA Summary'!N$53:N$79)+SUM('1.  LRAMVA Summary'!N$80:N$81)*(MONTH($E154)-1)/12)*$H154</f>
        <v>0</v>
      </c>
      <c r="T154" s="246">
        <f>(SUM('1.  LRAMVA Summary'!O$53:O$79)+SUM('1.  LRAMVA Summary'!O$80:O$81)*(MONTH($E154)-1)/12)*$H154</f>
        <v>0</v>
      </c>
      <c r="U154" s="246">
        <f>(SUM('1.  LRAMVA Summary'!P$53:P$79)+SUM('1.  LRAMVA Summary'!P$80:P$81)*(MONTH($E154)-1)/12)*$H154</f>
        <v>0</v>
      </c>
      <c r="V154" s="246">
        <f>(SUM('1.  LRAMVA Summary'!Q$53:Q$79)+SUM('1.  LRAMVA Summary'!Q$80:Q$81)*(MONTH($E154)-1)/12)*$H154</f>
        <v>0</v>
      </c>
      <c r="W154" s="247">
        <f t="shared" si="44"/>
        <v>0</v>
      </c>
    </row>
    <row r="155" spans="2:23" s="9" customFormat="1">
      <c r="B155" s="68"/>
      <c r="E155" s="230">
        <v>43983</v>
      </c>
      <c r="F155" s="230" t="s">
        <v>188</v>
      </c>
      <c r="G155" s="231" t="s">
        <v>66</v>
      </c>
      <c r="H155" s="256">
        <f>$C$52/12</f>
        <v>0</v>
      </c>
      <c r="I155" s="246">
        <f>(SUM('1.  LRAMVA Summary'!D$53:D$79)+SUM('1.  LRAMVA Summary'!D$80:D$81)*(MONTH($E155)-1)/12)*$H155</f>
        <v>0</v>
      </c>
      <c r="J155" s="246">
        <f>(SUM('1.  LRAMVA Summary'!E$53:E$79)+SUM('1.  LRAMVA Summary'!E$80:E$81)*(MONTH($E155)-1)/12)*$H155</f>
        <v>0</v>
      </c>
      <c r="K155" s="246">
        <f>(SUM('1.  LRAMVA Summary'!F$53:F$79)+SUM('1.  LRAMVA Summary'!F$80:F$81)*(MONTH($E155)-1)/12)*$H155</f>
        <v>0</v>
      </c>
      <c r="L155" s="246">
        <f>(SUM('1.  LRAMVA Summary'!G$53:G$79)+SUM('1.  LRAMVA Summary'!G$80:G$81)*(MONTH($E155)-1)/12)*$H155</f>
        <v>0</v>
      </c>
      <c r="M155" s="246">
        <f>(SUM('1.  LRAMVA Summary'!H$53:H$79)+SUM('1.  LRAMVA Summary'!H$80:H$81)*(MONTH($E155)-1)/12)*$H155</f>
        <v>0</v>
      </c>
      <c r="N155" s="246">
        <f>(SUM('1.  LRAMVA Summary'!I$53:I$79)+SUM('1.  LRAMVA Summary'!I$80:I$81)*(MONTH($E155)-1)/12)*$H155</f>
        <v>0</v>
      </c>
      <c r="O155" s="246">
        <f>(SUM('1.  LRAMVA Summary'!J$53:J$79)+SUM('1.  LRAMVA Summary'!J$80:J$81)*(MONTH($E155)-1)/12)*$H155</f>
        <v>0</v>
      </c>
      <c r="P155" s="246">
        <f>(SUM('1.  LRAMVA Summary'!K$53:K$79)+SUM('1.  LRAMVA Summary'!K$80:K$81)*(MONTH($E155)-1)/12)*$H155</f>
        <v>0</v>
      </c>
      <c r="Q155" s="246">
        <f>(SUM('1.  LRAMVA Summary'!L$53:L$79)+SUM('1.  LRAMVA Summary'!L$80:L$81)*(MONTH($E155)-1)/12)*$H155</f>
        <v>0</v>
      </c>
      <c r="R155" s="246">
        <f>(SUM('1.  LRAMVA Summary'!M$53:M$79)+SUM('1.  LRAMVA Summary'!M$80:M$81)*(MONTH($E155)-1)/12)*$H155</f>
        <v>0</v>
      </c>
      <c r="S155" s="246">
        <f>(SUM('1.  LRAMVA Summary'!N$53:N$79)+SUM('1.  LRAMVA Summary'!N$80:N$81)*(MONTH($E155)-1)/12)*$H155</f>
        <v>0</v>
      </c>
      <c r="T155" s="246">
        <f>(SUM('1.  LRAMVA Summary'!O$53:O$79)+SUM('1.  LRAMVA Summary'!O$80:O$81)*(MONTH($E155)-1)/12)*$H155</f>
        <v>0</v>
      </c>
      <c r="U155" s="246">
        <f>(SUM('1.  LRAMVA Summary'!P$53:P$79)+SUM('1.  LRAMVA Summary'!P$80:P$81)*(MONTH($E155)-1)/12)*$H155</f>
        <v>0</v>
      </c>
      <c r="V155" s="246">
        <f>(SUM('1.  LRAMVA Summary'!Q$53:Q$79)+SUM('1.  LRAMVA Summary'!Q$80:Q$81)*(MONTH($E155)-1)/12)*$H155</f>
        <v>0</v>
      </c>
      <c r="W155" s="247">
        <f t="shared" si="44"/>
        <v>0</v>
      </c>
    </row>
    <row r="156" spans="2:23" s="9" customFormat="1">
      <c r="B156" s="68"/>
      <c r="E156" s="230">
        <v>44013</v>
      </c>
      <c r="F156" s="230" t="s">
        <v>188</v>
      </c>
      <c r="G156" s="231" t="s">
        <v>68</v>
      </c>
      <c r="H156" s="256">
        <f>$C$53/12</f>
        <v>0</v>
      </c>
      <c r="I156" s="246">
        <f>(SUM('1.  LRAMVA Summary'!D$53:D$79)+SUM('1.  LRAMVA Summary'!D$80:D$81)*(MONTH($E156)-1)/12)*$H156</f>
        <v>0</v>
      </c>
      <c r="J156" s="246">
        <f>(SUM('1.  LRAMVA Summary'!E$53:E$79)+SUM('1.  LRAMVA Summary'!E$80:E$81)*(MONTH($E156)-1)/12)*$H156</f>
        <v>0</v>
      </c>
      <c r="K156" s="246">
        <f>(SUM('1.  LRAMVA Summary'!F$53:F$79)+SUM('1.  LRAMVA Summary'!F$80:F$81)*(MONTH($E156)-1)/12)*$H156</f>
        <v>0</v>
      </c>
      <c r="L156" s="246">
        <f>(SUM('1.  LRAMVA Summary'!G$53:G$79)+SUM('1.  LRAMVA Summary'!G$80:G$81)*(MONTH($E156)-1)/12)*$H156</f>
        <v>0</v>
      </c>
      <c r="M156" s="246">
        <f>(SUM('1.  LRAMVA Summary'!H$53:H$79)+SUM('1.  LRAMVA Summary'!H$80:H$81)*(MONTH($E156)-1)/12)*$H156</f>
        <v>0</v>
      </c>
      <c r="N156" s="246">
        <f>(SUM('1.  LRAMVA Summary'!I$53:I$79)+SUM('1.  LRAMVA Summary'!I$80:I$81)*(MONTH($E156)-1)/12)*$H156</f>
        <v>0</v>
      </c>
      <c r="O156" s="246">
        <f>(SUM('1.  LRAMVA Summary'!J$53:J$79)+SUM('1.  LRAMVA Summary'!J$80:J$81)*(MONTH($E156)-1)/12)*$H156</f>
        <v>0</v>
      </c>
      <c r="P156" s="246">
        <f>(SUM('1.  LRAMVA Summary'!K$53:K$79)+SUM('1.  LRAMVA Summary'!K$80:K$81)*(MONTH($E156)-1)/12)*$H156</f>
        <v>0</v>
      </c>
      <c r="Q156" s="246">
        <f>(SUM('1.  LRAMVA Summary'!L$53:L$79)+SUM('1.  LRAMVA Summary'!L$80:L$81)*(MONTH($E156)-1)/12)*$H156</f>
        <v>0</v>
      </c>
      <c r="R156" s="246">
        <f>(SUM('1.  LRAMVA Summary'!M$53:M$79)+SUM('1.  LRAMVA Summary'!M$80:M$81)*(MONTH($E156)-1)/12)*$H156</f>
        <v>0</v>
      </c>
      <c r="S156" s="246">
        <f>(SUM('1.  LRAMVA Summary'!N$53:N$79)+SUM('1.  LRAMVA Summary'!N$80:N$81)*(MONTH($E156)-1)/12)*$H156</f>
        <v>0</v>
      </c>
      <c r="T156" s="246">
        <f>(SUM('1.  LRAMVA Summary'!O$53:O$79)+SUM('1.  LRAMVA Summary'!O$80:O$81)*(MONTH($E156)-1)/12)*$H156</f>
        <v>0</v>
      </c>
      <c r="U156" s="246">
        <f>(SUM('1.  LRAMVA Summary'!P$53:P$79)+SUM('1.  LRAMVA Summary'!P$80:P$81)*(MONTH($E156)-1)/12)*$H156</f>
        <v>0</v>
      </c>
      <c r="V156" s="246">
        <f>(SUM('1.  LRAMVA Summary'!Q$53:Q$79)+SUM('1.  LRAMVA Summary'!Q$80:Q$81)*(MONTH($E156)-1)/12)*$H156</f>
        <v>0</v>
      </c>
      <c r="W156" s="247">
        <f t="shared" si="44"/>
        <v>0</v>
      </c>
    </row>
    <row r="157" spans="2:23" s="9" customFormat="1">
      <c r="B157" s="68"/>
      <c r="E157" s="230">
        <v>44044</v>
      </c>
      <c r="F157" s="230" t="s">
        <v>188</v>
      </c>
      <c r="G157" s="231" t="s">
        <v>68</v>
      </c>
      <c r="H157" s="256">
        <f>$C$53/12</f>
        <v>0</v>
      </c>
      <c r="I157" s="246">
        <f>(SUM('1.  LRAMVA Summary'!D$53:D$79)+SUM('1.  LRAMVA Summary'!D$80:D$81)*(MONTH($E157)-1)/12)*$H157</f>
        <v>0</v>
      </c>
      <c r="J157" s="246">
        <f>(SUM('1.  LRAMVA Summary'!E$53:E$79)+SUM('1.  LRAMVA Summary'!E$80:E$81)*(MONTH($E157)-1)/12)*$H157</f>
        <v>0</v>
      </c>
      <c r="K157" s="246">
        <f>(SUM('1.  LRAMVA Summary'!F$53:F$79)+SUM('1.  LRAMVA Summary'!F$80:F$81)*(MONTH($E157)-1)/12)*$H157</f>
        <v>0</v>
      </c>
      <c r="L157" s="246">
        <f>(SUM('1.  LRAMVA Summary'!G$53:G$79)+SUM('1.  LRAMVA Summary'!G$80:G$81)*(MONTH($E157)-1)/12)*$H157</f>
        <v>0</v>
      </c>
      <c r="M157" s="246">
        <f>(SUM('1.  LRAMVA Summary'!H$53:H$79)+SUM('1.  LRAMVA Summary'!H$80:H$81)*(MONTH($E157)-1)/12)*$H157</f>
        <v>0</v>
      </c>
      <c r="N157" s="246">
        <f>(SUM('1.  LRAMVA Summary'!I$53:I$79)+SUM('1.  LRAMVA Summary'!I$80:I$81)*(MONTH($E157)-1)/12)*$H157</f>
        <v>0</v>
      </c>
      <c r="O157" s="246">
        <f>(SUM('1.  LRAMVA Summary'!J$53:J$79)+SUM('1.  LRAMVA Summary'!J$80:J$81)*(MONTH($E157)-1)/12)*$H157</f>
        <v>0</v>
      </c>
      <c r="P157" s="246">
        <f>(SUM('1.  LRAMVA Summary'!K$53:K$79)+SUM('1.  LRAMVA Summary'!K$80:K$81)*(MONTH($E157)-1)/12)*$H157</f>
        <v>0</v>
      </c>
      <c r="Q157" s="246">
        <f>(SUM('1.  LRAMVA Summary'!L$53:L$79)+SUM('1.  LRAMVA Summary'!L$80:L$81)*(MONTH($E157)-1)/12)*$H157</f>
        <v>0</v>
      </c>
      <c r="R157" s="246">
        <f>(SUM('1.  LRAMVA Summary'!M$53:M$79)+SUM('1.  LRAMVA Summary'!M$80:M$81)*(MONTH($E157)-1)/12)*$H157</f>
        <v>0</v>
      </c>
      <c r="S157" s="246">
        <f>(SUM('1.  LRAMVA Summary'!N$53:N$79)+SUM('1.  LRAMVA Summary'!N$80:N$81)*(MONTH($E157)-1)/12)*$H157</f>
        <v>0</v>
      </c>
      <c r="T157" s="246">
        <f>(SUM('1.  LRAMVA Summary'!O$53:O$79)+SUM('1.  LRAMVA Summary'!O$80:O$81)*(MONTH($E157)-1)/12)*$H157</f>
        <v>0</v>
      </c>
      <c r="U157" s="246">
        <f>(SUM('1.  LRAMVA Summary'!P$53:P$79)+SUM('1.  LRAMVA Summary'!P$80:P$81)*(MONTH($E157)-1)/12)*$H157</f>
        <v>0</v>
      </c>
      <c r="V157" s="246">
        <f>(SUM('1.  LRAMVA Summary'!Q$53:Q$79)+SUM('1.  LRAMVA Summary'!Q$80:Q$81)*(MONTH($E157)-1)/12)*$H157</f>
        <v>0</v>
      </c>
      <c r="W157" s="247">
        <f t="shared" si="44"/>
        <v>0</v>
      </c>
    </row>
    <row r="158" spans="2:23" s="9" customFormat="1">
      <c r="B158" s="68"/>
      <c r="E158" s="230">
        <v>44075</v>
      </c>
      <c r="F158" s="230" t="s">
        <v>188</v>
      </c>
      <c r="G158" s="231" t="s">
        <v>68</v>
      </c>
      <c r="H158" s="256">
        <f>$C$53/12</f>
        <v>0</v>
      </c>
      <c r="I158" s="246">
        <f>(SUM('1.  LRAMVA Summary'!D$53:D$79)+SUM('1.  LRAMVA Summary'!D$80:D$81)*(MONTH($E158)-1)/12)*$H158</f>
        <v>0</v>
      </c>
      <c r="J158" s="246">
        <f>(SUM('1.  LRAMVA Summary'!E$53:E$79)+SUM('1.  LRAMVA Summary'!E$80:E$81)*(MONTH($E158)-1)/12)*$H158</f>
        <v>0</v>
      </c>
      <c r="K158" s="246">
        <f>(SUM('1.  LRAMVA Summary'!F$53:F$79)+SUM('1.  LRAMVA Summary'!F$80:F$81)*(MONTH($E158)-1)/12)*$H158</f>
        <v>0</v>
      </c>
      <c r="L158" s="246">
        <f>(SUM('1.  LRAMVA Summary'!G$53:G$79)+SUM('1.  LRAMVA Summary'!G$80:G$81)*(MONTH($E158)-1)/12)*$H158</f>
        <v>0</v>
      </c>
      <c r="M158" s="246">
        <f>(SUM('1.  LRAMVA Summary'!H$53:H$79)+SUM('1.  LRAMVA Summary'!H$80:H$81)*(MONTH($E158)-1)/12)*$H158</f>
        <v>0</v>
      </c>
      <c r="N158" s="246">
        <f>(SUM('1.  LRAMVA Summary'!I$53:I$79)+SUM('1.  LRAMVA Summary'!I$80:I$81)*(MONTH($E158)-1)/12)*$H158</f>
        <v>0</v>
      </c>
      <c r="O158" s="246">
        <f>(SUM('1.  LRAMVA Summary'!J$53:J$79)+SUM('1.  LRAMVA Summary'!J$80:J$81)*(MONTH($E158)-1)/12)*$H158</f>
        <v>0</v>
      </c>
      <c r="P158" s="246">
        <f>(SUM('1.  LRAMVA Summary'!K$53:K$79)+SUM('1.  LRAMVA Summary'!K$80:K$81)*(MONTH($E158)-1)/12)*$H158</f>
        <v>0</v>
      </c>
      <c r="Q158" s="246">
        <f>(SUM('1.  LRAMVA Summary'!L$53:L$79)+SUM('1.  LRAMVA Summary'!L$80:L$81)*(MONTH($E158)-1)/12)*$H158</f>
        <v>0</v>
      </c>
      <c r="R158" s="246">
        <f>(SUM('1.  LRAMVA Summary'!M$53:M$79)+SUM('1.  LRAMVA Summary'!M$80:M$81)*(MONTH($E158)-1)/12)*$H158</f>
        <v>0</v>
      </c>
      <c r="S158" s="246">
        <f>(SUM('1.  LRAMVA Summary'!N$53:N$79)+SUM('1.  LRAMVA Summary'!N$80:N$81)*(MONTH($E158)-1)/12)*$H158</f>
        <v>0</v>
      </c>
      <c r="T158" s="246">
        <f>(SUM('1.  LRAMVA Summary'!O$53:O$79)+SUM('1.  LRAMVA Summary'!O$80:O$81)*(MONTH($E158)-1)/12)*$H158</f>
        <v>0</v>
      </c>
      <c r="U158" s="246">
        <f>(SUM('1.  LRAMVA Summary'!P$53:P$79)+SUM('1.  LRAMVA Summary'!P$80:P$81)*(MONTH($E158)-1)/12)*$H158</f>
        <v>0</v>
      </c>
      <c r="V158" s="246">
        <f>(SUM('1.  LRAMVA Summary'!Q$53:Q$79)+SUM('1.  LRAMVA Summary'!Q$80:Q$81)*(MONTH($E158)-1)/12)*$H158</f>
        <v>0</v>
      </c>
      <c r="W158" s="247">
        <f t="shared" si="44"/>
        <v>0</v>
      </c>
    </row>
    <row r="159" spans="2:23" s="9" customFormat="1">
      <c r="B159" s="68"/>
      <c r="E159" s="230">
        <v>44105</v>
      </c>
      <c r="F159" s="230" t="s">
        <v>188</v>
      </c>
      <c r="G159" s="231" t="s">
        <v>69</v>
      </c>
      <c r="H159" s="256">
        <f>$C$54/12</f>
        <v>0</v>
      </c>
      <c r="I159" s="246">
        <f>(SUM('1.  LRAMVA Summary'!D$53:D$79)+SUM('1.  LRAMVA Summary'!D$80:D$81)*(MONTH($E159)-1)/12)*$H159</f>
        <v>0</v>
      </c>
      <c r="J159" s="246">
        <f>(SUM('1.  LRAMVA Summary'!E$53:E$79)+SUM('1.  LRAMVA Summary'!E$80:E$81)*(MONTH($E159)-1)/12)*$H159</f>
        <v>0</v>
      </c>
      <c r="K159" s="246">
        <f>(SUM('1.  LRAMVA Summary'!F$53:F$79)+SUM('1.  LRAMVA Summary'!F$80:F$81)*(MONTH($E159)-1)/12)*$H159</f>
        <v>0</v>
      </c>
      <c r="L159" s="246">
        <f>(SUM('1.  LRAMVA Summary'!G$53:G$79)+SUM('1.  LRAMVA Summary'!G$80:G$81)*(MONTH($E159)-1)/12)*$H159</f>
        <v>0</v>
      </c>
      <c r="M159" s="246">
        <f>(SUM('1.  LRAMVA Summary'!H$53:H$79)+SUM('1.  LRAMVA Summary'!H$80:H$81)*(MONTH($E159)-1)/12)*$H159</f>
        <v>0</v>
      </c>
      <c r="N159" s="246">
        <f>(SUM('1.  LRAMVA Summary'!I$53:I$79)+SUM('1.  LRAMVA Summary'!I$80:I$81)*(MONTH($E159)-1)/12)*$H159</f>
        <v>0</v>
      </c>
      <c r="O159" s="246">
        <f>(SUM('1.  LRAMVA Summary'!J$53:J$79)+SUM('1.  LRAMVA Summary'!J$80:J$81)*(MONTH($E159)-1)/12)*$H159</f>
        <v>0</v>
      </c>
      <c r="P159" s="246">
        <f>(SUM('1.  LRAMVA Summary'!K$53:K$79)+SUM('1.  LRAMVA Summary'!K$80:K$81)*(MONTH($E159)-1)/12)*$H159</f>
        <v>0</v>
      </c>
      <c r="Q159" s="246">
        <f>(SUM('1.  LRAMVA Summary'!L$53:L$79)+SUM('1.  LRAMVA Summary'!L$80:L$81)*(MONTH($E159)-1)/12)*$H159</f>
        <v>0</v>
      </c>
      <c r="R159" s="246">
        <f>(SUM('1.  LRAMVA Summary'!M$53:M$79)+SUM('1.  LRAMVA Summary'!M$80:M$81)*(MONTH($E159)-1)/12)*$H159</f>
        <v>0</v>
      </c>
      <c r="S159" s="246">
        <f>(SUM('1.  LRAMVA Summary'!N$53:N$79)+SUM('1.  LRAMVA Summary'!N$80:N$81)*(MONTH($E159)-1)/12)*$H159</f>
        <v>0</v>
      </c>
      <c r="T159" s="246">
        <f>(SUM('1.  LRAMVA Summary'!O$53:O$79)+SUM('1.  LRAMVA Summary'!O$80:O$81)*(MONTH($E159)-1)/12)*$H159</f>
        <v>0</v>
      </c>
      <c r="U159" s="246">
        <f>(SUM('1.  LRAMVA Summary'!P$53:P$79)+SUM('1.  LRAMVA Summary'!P$80:P$81)*(MONTH($E159)-1)/12)*$H159</f>
        <v>0</v>
      </c>
      <c r="V159" s="246">
        <f>(SUM('1.  LRAMVA Summary'!Q$53:Q$79)+SUM('1.  LRAMVA Summary'!Q$80:Q$81)*(MONTH($E159)-1)/12)*$H159</f>
        <v>0</v>
      </c>
      <c r="W159" s="247">
        <f t="shared" si="44"/>
        <v>0</v>
      </c>
    </row>
    <row r="160" spans="2:23" s="9" customFormat="1">
      <c r="B160" s="68"/>
      <c r="E160" s="230">
        <v>44136</v>
      </c>
      <c r="F160" s="230" t="s">
        <v>188</v>
      </c>
      <c r="G160" s="231" t="s">
        <v>69</v>
      </c>
      <c r="H160" s="256">
        <f>$C$54/12</f>
        <v>0</v>
      </c>
      <c r="I160" s="246">
        <f>(SUM('1.  LRAMVA Summary'!D$53:D$79)+SUM('1.  LRAMVA Summary'!D$80:D$81)*(MONTH($E160)-1)/12)*$H160</f>
        <v>0</v>
      </c>
      <c r="J160" s="246">
        <f>(SUM('1.  LRAMVA Summary'!E$53:E$79)+SUM('1.  LRAMVA Summary'!E$80:E$81)*(MONTH($E160)-1)/12)*$H160</f>
        <v>0</v>
      </c>
      <c r="K160" s="246">
        <f>(SUM('1.  LRAMVA Summary'!F$53:F$79)+SUM('1.  LRAMVA Summary'!F$80:F$81)*(MONTH($E160)-1)/12)*$H160</f>
        <v>0</v>
      </c>
      <c r="L160" s="246">
        <f>(SUM('1.  LRAMVA Summary'!G$53:G$79)+SUM('1.  LRAMVA Summary'!G$80:G$81)*(MONTH($E160)-1)/12)*$H160</f>
        <v>0</v>
      </c>
      <c r="M160" s="246">
        <f>(SUM('1.  LRAMVA Summary'!H$53:H$79)+SUM('1.  LRAMVA Summary'!H$80:H$81)*(MONTH($E160)-1)/12)*$H160</f>
        <v>0</v>
      </c>
      <c r="N160" s="246">
        <f>(SUM('1.  LRAMVA Summary'!I$53:I$79)+SUM('1.  LRAMVA Summary'!I$80:I$81)*(MONTH($E160)-1)/12)*$H160</f>
        <v>0</v>
      </c>
      <c r="O160" s="246">
        <f>(SUM('1.  LRAMVA Summary'!J$53:J$79)+SUM('1.  LRAMVA Summary'!J$80:J$81)*(MONTH($E160)-1)/12)*$H160</f>
        <v>0</v>
      </c>
      <c r="P160" s="246">
        <f>(SUM('1.  LRAMVA Summary'!K$53:K$79)+SUM('1.  LRAMVA Summary'!K$80:K$81)*(MONTH($E160)-1)/12)*$H160</f>
        <v>0</v>
      </c>
      <c r="Q160" s="246">
        <f>(SUM('1.  LRAMVA Summary'!L$53:L$79)+SUM('1.  LRAMVA Summary'!L$80:L$81)*(MONTH($E160)-1)/12)*$H160</f>
        <v>0</v>
      </c>
      <c r="R160" s="246">
        <f>(SUM('1.  LRAMVA Summary'!M$53:M$79)+SUM('1.  LRAMVA Summary'!M$80:M$81)*(MONTH($E160)-1)/12)*$H160</f>
        <v>0</v>
      </c>
      <c r="S160" s="246">
        <f>(SUM('1.  LRAMVA Summary'!N$53:N$79)+SUM('1.  LRAMVA Summary'!N$80:N$81)*(MONTH($E160)-1)/12)*$H160</f>
        <v>0</v>
      </c>
      <c r="T160" s="246">
        <f>(SUM('1.  LRAMVA Summary'!O$53:O$79)+SUM('1.  LRAMVA Summary'!O$80:O$81)*(MONTH($E160)-1)/12)*$H160</f>
        <v>0</v>
      </c>
      <c r="U160" s="246">
        <f>(SUM('1.  LRAMVA Summary'!P$53:P$79)+SUM('1.  LRAMVA Summary'!P$80:P$81)*(MONTH($E160)-1)/12)*$H160</f>
        <v>0</v>
      </c>
      <c r="V160" s="246">
        <f>(SUM('1.  LRAMVA Summary'!Q$53:Q$79)+SUM('1.  LRAMVA Summary'!Q$80:Q$81)*(MONTH($E160)-1)/12)*$H160</f>
        <v>0</v>
      </c>
      <c r="W160" s="247">
        <f t="shared" si="44"/>
        <v>0</v>
      </c>
    </row>
    <row r="161" spans="2:23" s="9" customFormat="1">
      <c r="B161" s="68"/>
      <c r="E161" s="230">
        <v>44166</v>
      </c>
      <c r="F161" s="230" t="s">
        <v>188</v>
      </c>
      <c r="G161" s="231" t="s">
        <v>69</v>
      </c>
      <c r="H161" s="256">
        <f>$C$54/12</f>
        <v>0</v>
      </c>
      <c r="I161" s="246">
        <f>(SUM('1.  LRAMVA Summary'!D$53:D$79)+SUM('1.  LRAMVA Summary'!D$80:D$81)*(MONTH($E161)-1)/12)*$H161</f>
        <v>0</v>
      </c>
      <c r="J161" s="246">
        <f>(SUM('1.  LRAMVA Summary'!E$53:E$79)+SUM('1.  LRAMVA Summary'!E$80:E$81)*(MONTH($E161)-1)/12)*$H161</f>
        <v>0</v>
      </c>
      <c r="K161" s="246">
        <f>(SUM('1.  LRAMVA Summary'!F$53:F$79)+SUM('1.  LRAMVA Summary'!F$80:F$81)*(MONTH($E161)-1)/12)*$H161</f>
        <v>0</v>
      </c>
      <c r="L161" s="246">
        <f>(SUM('1.  LRAMVA Summary'!G$53:G$79)+SUM('1.  LRAMVA Summary'!G$80:G$81)*(MONTH($E161)-1)/12)*$H161</f>
        <v>0</v>
      </c>
      <c r="M161" s="246">
        <f>(SUM('1.  LRAMVA Summary'!H$53:H$79)+SUM('1.  LRAMVA Summary'!H$80:H$81)*(MONTH($E161)-1)/12)*$H161</f>
        <v>0</v>
      </c>
      <c r="N161" s="246">
        <f>(SUM('1.  LRAMVA Summary'!I$53:I$79)+SUM('1.  LRAMVA Summary'!I$80:I$81)*(MONTH($E161)-1)/12)*$H161</f>
        <v>0</v>
      </c>
      <c r="O161" s="246">
        <f>(SUM('1.  LRAMVA Summary'!J$53:J$79)+SUM('1.  LRAMVA Summary'!J$80:J$81)*(MONTH($E161)-1)/12)*$H161</f>
        <v>0</v>
      </c>
      <c r="P161" s="246">
        <f>(SUM('1.  LRAMVA Summary'!K$53:K$79)+SUM('1.  LRAMVA Summary'!K$80:K$81)*(MONTH($E161)-1)/12)*$H161</f>
        <v>0</v>
      </c>
      <c r="Q161" s="246">
        <f>(SUM('1.  LRAMVA Summary'!L$53:L$79)+SUM('1.  LRAMVA Summary'!L$80:L$81)*(MONTH($E161)-1)/12)*$H161</f>
        <v>0</v>
      </c>
      <c r="R161" s="246">
        <f>(SUM('1.  LRAMVA Summary'!M$53:M$79)+SUM('1.  LRAMVA Summary'!M$80:M$81)*(MONTH($E161)-1)/12)*$H161</f>
        <v>0</v>
      </c>
      <c r="S161" s="246">
        <f>(SUM('1.  LRAMVA Summary'!N$53:N$79)+SUM('1.  LRAMVA Summary'!N$80:N$81)*(MONTH($E161)-1)/12)*$H161</f>
        <v>0</v>
      </c>
      <c r="T161" s="246">
        <f>(SUM('1.  LRAMVA Summary'!O$53:O$79)+SUM('1.  LRAMVA Summary'!O$80:O$81)*(MONTH($E161)-1)/12)*$H161</f>
        <v>0</v>
      </c>
      <c r="U161" s="246">
        <f>(SUM('1.  LRAMVA Summary'!P$53:P$79)+SUM('1.  LRAMVA Summary'!P$80:P$81)*(MONTH($E161)-1)/12)*$H161</f>
        <v>0</v>
      </c>
      <c r="V161" s="246">
        <f>(SUM('1.  LRAMVA Summary'!Q$53:Q$79)+SUM('1.  LRAMVA Summary'!Q$80:Q$81)*(MONTH($E161)-1)/12)*$H161</f>
        <v>0</v>
      </c>
      <c r="W161" s="247">
        <f>SUM(I161:V161)</f>
        <v>0</v>
      </c>
    </row>
    <row r="162" spans="2:23" s="9" customFormat="1" ht="15.75" thickBot="1">
      <c r="B162" s="68"/>
      <c r="E162" s="232" t="s">
        <v>475</v>
      </c>
      <c r="F162" s="232"/>
      <c r="G162" s="233"/>
      <c r="H162" s="234"/>
      <c r="I162" s="235">
        <f t="shared" ref="I162:O162" si="45">SUM(I149:I161)</f>
        <v>21804.798647847139</v>
      </c>
      <c r="J162" s="235">
        <f t="shared" si="45"/>
        <v>1801.5558956367233</v>
      </c>
      <c r="K162" s="235">
        <f t="shared" si="45"/>
        <v>60953.360937389269</v>
      </c>
      <c r="L162" s="235">
        <f t="shared" si="45"/>
        <v>21254.176723713521</v>
      </c>
      <c r="M162" s="235">
        <f t="shared" si="45"/>
        <v>7319.2071036269499</v>
      </c>
      <c r="N162" s="235">
        <f t="shared" si="45"/>
        <v>-5932.1959495451529</v>
      </c>
      <c r="O162" s="235">
        <f t="shared" si="45"/>
        <v>0</v>
      </c>
      <c r="P162" s="235">
        <f t="shared" ref="P162:V162" si="46">SUM(P149:P161)</f>
        <v>0</v>
      </c>
      <c r="Q162" s="235">
        <f t="shared" si="46"/>
        <v>0</v>
      </c>
      <c r="R162" s="235">
        <f t="shared" si="46"/>
        <v>0</v>
      </c>
      <c r="S162" s="235">
        <f t="shared" si="46"/>
        <v>0</v>
      </c>
      <c r="T162" s="235">
        <f t="shared" si="46"/>
        <v>0</v>
      </c>
      <c r="U162" s="235">
        <f t="shared" si="46"/>
        <v>0</v>
      </c>
      <c r="V162" s="235">
        <f t="shared" si="46"/>
        <v>0</v>
      </c>
      <c r="W162" s="235">
        <f>SUM(W149:W161)</f>
        <v>107200.90335866841</v>
      </c>
    </row>
    <row r="163" spans="2:23" s="9" customFormat="1" ht="15.75" thickTop="1">
      <c r="B163" s="68"/>
      <c r="E163" s="236" t="s">
        <v>67</v>
      </c>
      <c r="F163" s="236"/>
      <c r="G163" s="237"/>
      <c r="H163" s="238"/>
      <c r="I163" s="239"/>
      <c r="J163" s="239"/>
      <c r="K163" s="239"/>
      <c r="L163" s="239"/>
      <c r="M163" s="239"/>
      <c r="N163" s="239"/>
      <c r="O163" s="239"/>
      <c r="P163" s="239"/>
      <c r="Q163" s="239"/>
      <c r="R163" s="239"/>
      <c r="S163" s="239"/>
      <c r="T163" s="239"/>
      <c r="U163" s="239"/>
      <c r="V163" s="239"/>
      <c r="W163" s="240"/>
    </row>
    <row r="164" spans="2:23" s="9" customFormat="1">
      <c r="B164" s="68"/>
      <c r="H164" s="18"/>
    </row>
    <row r="165" spans="2:23">
      <c r="E165" s="625" t="s">
        <v>588</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0866141732283472" right="0.70866141732283472" top="0.74803149606299213" bottom="0.74803149606299213" header="0.31496062992125984" footer="0.31496062992125984"/>
  <pageSetup scale="37" fitToWidth="2" fitToHeight="2" orientation="portrait" r:id="rId2"/>
  <rowBreaks count="1" manualBreakCount="1">
    <brk id="72" max="23" man="1"/>
  </rowBreaks>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2:CA30"/>
  <sheetViews>
    <sheetView zoomScale="90" zoomScaleNormal="90" workbookViewId="0">
      <selection activeCell="E58" sqref="E58"/>
    </sheetView>
  </sheetViews>
  <sheetFormatPr defaultColWidth="9.140625" defaultRowHeight="15"/>
  <cols>
    <col min="1" max="78" width="9.140625" style="12"/>
    <col min="79" max="79" width="9.140625" style="16"/>
    <col min="80" max="16384" width="9.140625" style="12"/>
  </cols>
  <sheetData>
    <row r="12" spans="2:8" ht="15.75" thickBot="1"/>
    <row r="13" spans="2:8" ht="24.75" customHeight="1" thickBot="1">
      <c r="B13" s="572" t="s">
        <v>172</v>
      </c>
      <c r="D13" s="655" t="s">
        <v>624</v>
      </c>
      <c r="E13" s="649"/>
      <c r="F13" s="649"/>
      <c r="H13" s="625"/>
    </row>
    <row r="15" spans="2:8" ht="15.75">
      <c r="B15" s="92"/>
    </row>
    <row r="16" spans="2:8" ht="15.75">
      <c r="B16" s="624" t="s">
        <v>613</v>
      </c>
    </row>
    <row r="17" spans="2:22" ht="15.75">
      <c r="B17" s="624"/>
    </row>
    <row r="18" spans="2:22" ht="19.5" customHeight="1">
      <c r="B18" s="656" t="s">
        <v>635</v>
      </c>
      <c r="C18" s="649"/>
      <c r="D18" s="649"/>
      <c r="E18" s="649"/>
      <c r="F18" s="649"/>
      <c r="G18" s="649"/>
      <c r="H18" s="649"/>
      <c r="I18" s="649"/>
      <c r="J18" s="649"/>
      <c r="K18" s="649"/>
      <c r="L18" s="649"/>
      <c r="M18" s="649"/>
      <c r="N18" s="649"/>
      <c r="O18" s="649"/>
      <c r="P18" s="649"/>
      <c r="Q18" s="649"/>
      <c r="R18" s="649"/>
      <c r="S18" s="649"/>
      <c r="T18" s="649"/>
      <c r="U18" s="649"/>
      <c r="V18" s="649"/>
    </row>
    <row r="19" spans="2:22" ht="19.5" customHeight="1">
      <c r="B19" s="656" t="s">
        <v>604</v>
      </c>
      <c r="C19" s="649"/>
      <c r="D19" s="649"/>
      <c r="E19" s="649"/>
      <c r="F19" s="649"/>
      <c r="G19" s="649"/>
      <c r="H19" s="649"/>
      <c r="I19" s="649"/>
      <c r="J19" s="649"/>
      <c r="K19" s="649"/>
      <c r="L19" s="649"/>
      <c r="M19" s="649"/>
      <c r="N19" s="649"/>
      <c r="O19" s="649"/>
      <c r="P19" s="649"/>
      <c r="Q19" s="649"/>
      <c r="R19" s="649"/>
      <c r="S19" s="649"/>
      <c r="T19" s="649"/>
      <c r="U19" s="649"/>
      <c r="V19" s="649"/>
    </row>
    <row r="21" spans="2:22">
      <c r="B21" s="625" t="s">
        <v>566</v>
      </c>
    </row>
    <row r="22" spans="2:22">
      <c r="B22" s="625" t="s">
        <v>567</v>
      </c>
    </row>
    <row r="23" spans="2:22">
      <c r="B23" s="625" t="s">
        <v>568</v>
      </c>
    </row>
    <row r="24" spans="2:22">
      <c r="B24" s="625" t="s">
        <v>569</v>
      </c>
    </row>
    <row r="25" spans="2:22">
      <c r="B25" s="625" t="s">
        <v>570</v>
      </c>
    </row>
    <row r="26" spans="2:22">
      <c r="B26" s="625" t="s">
        <v>571</v>
      </c>
    </row>
    <row r="27" spans="2:22" hidden="1">
      <c r="B27" s="625" t="s">
        <v>572</v>
      </c>
    </row>
    <row r="28" spans="2:22" hidden="1">
      <c r="B28" s="625" t="s">
        <v>573</v>
      </c>
    </row>
    <row r="29" spans="2:22" hidden="1">
      <c r="B29" s="625" t="s">
        <v>575</v>
      </c>
    </row>
    <row r="30" spans="2:22" hidden="1">
      <c r="B30" s="625" t="s">
        <v>574</v>
      </c>
    </row>
  </sheetData>
  <hyperlinks>
    <hyperlink ref="B21" location="'7-a.  2011'!A1" display="Tab 7-a.  2011"/>
    <hyperlink ref="B22" location="'7-b.  2012'!A1" display="Tab 7-b. 2012"/>
    <hyperlink ref="B23" location="'7-c.  2013'!A1" display="Tab 7-c. 2013"/>
    <hyperlink ref="B24" location="'7-d.  2014'!A1" display="Tab 7-d. 2014"/>
    <hyperlink ref="B25" location="'7-e.  2015'!A1" display="Tab 7-e. 2015"/>
    <hyperlink ref="B26" location="'7-f.  2016'!A1" display="Tab 7-f. 2016"/>
    <hyperlink ref="B27" location="'7-g.  2017'!A1" display="Tab 7-g. 2017"/>
    <hyperlink ref="B28" location="'7-h.  2018'!A1" display="Tab 7-h. 2018"/>
    <hyperlink ref="B29" location="'7-i.  2019'!A1" display="Tab 7-I. 2019"/>
    <hyperlink ref="B30" location="'7-j.  2020'!A1" display="Tab 7-j. 2020"/>
  </hyperlinks>
  <pageMargins left="0.7" right="0.7" top="0.75" bottom="0.75" header="0.3" footer="0.3"/>
  <pageSetup scale="5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CA40"/>
  <sheetViews>
    <sheetView view="pageBreakPreview" topLeftCell="A16" zoomScale="55" zoomScaleNormal="80" zoomScaleSheetLayoutView="55" workbookViewId="0">
      <pane xSplit="5" ySplit="9" topLeftCell="AC25" activePane="bottomRight" state="frozen"/>
      <selection activeCell="E58" sqref="E58"/>
      <selection pane="topRight" activeCell="E58" sqref="E58"/>
      <selection pane="bottomLeft" activeCell="E58" sqref="E58"/>
      <selection pane="bottomRight" activeCell="AC29" sqref="AC29"/>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63.7109375" style="12" bestFit="1"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4.85546875" style="12" bestFit="1" customWidth="1"/>
    <col min="17" max="48" width="9.140625" style="12"/>
    <col min="49" max="49" width="17.5703125" style="12" customWidth="1"/>
    <col min="50" max="54" width="13.7109375" style="12" bestFit="1" customWidth="1"/>
    <col min="55" max="63" width="17" style="12" bestFit="1" customWidth="1"/>
    <col min="64" max="74" width="17.28515625" style="12" customWidth="1"/>
    <col min="75" max="78" width="10" style="12" bestFit="1" customWidth="1"/>
    <col min="79" max="79" width="9.140625" style="16"/>
    <col min="80" max="16384" width="9.140625" style="12"/>
  </cols>
  <sheetData>
    <row r="14" spans="2:79" ht="15.75" thickBot="1">
      <c r="CA14" s="12"/>
    </row>
    <row r="15" spans="2:79" s="9" customFormat="1" ht="25.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15.75">
      <c r="B17" s="92"/>
      <c r="CA17" s="12"/>
    </row>
    <row r="18" spans="2:79" ht="13.5" customHeight="1">
      <c r="D18" s="92"/>
    </row>
    <row r="19" spans="2:79" ht="23.25" customHeight="1">
      <c r="B19" s="196" t="s">
        <v>559</v>
      </c>
      <c r="C19" s="196"/>
      <c r="D19" s="92"/>
      <c r="H19" s="625" t="s">
        <v>598</v>
      </c>
    </row>
    <row r="20" spans="2:79" ht="23.25" customHeight="1">
      <c r="B20" s="660" t="s">
        <v>523</v>
      </c>
      <c r="C20" s="661"/>
      <c r="D20" s="656"/>
      <c r="E20" s="649"/>
      <c r="F20" s="649"/>
      <c r="G20" s="649"/>
      <c r="H20" s="662"/>
      <c r="I20" s="649"/>
      <c r="J20" s="649"/>
      <c r="K20" s="649"/>
      <c r="L20" s="649"/>
      <c r="M20" s="649"/>
      <c r="N20" s="649"/>
      <c r="O20" s="649"/>
    </row>
    <row r="21" spans="2:79" ht="23.25" customHeight="1">
      <c r="B21" s="656" t="s">
        <v>521</v>
      </c>
      <c r="C21" s="661"/>
      <c r="D21" s="656"/>
      <c r="E21" s="649"/>
      <c r="F21" s="649"/>
      <c r="G21" s="649"/>
      <c r="H21" s="662"/>
      <c r="I21" s="649"/>
      <c r="J21" s="649"/>
      <c r="K21" s="649"/>
      <c r="L21" s="649"/>
      <c r="M21" s="649"/>
      <c r="N21" s="649"/>
      <c r="O21" s="649"/>
    </row>
    <row r="22" spans="2:79" ht="15.75">
      <c r="B22" s="92"/>
    </row>
    <row r="23" spans="2:79" s="270" customFormat="1" ht="88.5" customHeight="1">
      <c r="B23" s="795" t="s">
        <v>478</v>
      </c>
      <c r="C23" s="264" t="s">
        <v>479</v>
      </c>
      <c r="D23" s="264" t="s">
        <v>213</v>
      </c>
      <c r="E23" s="264" t="s">
        <v>480</v>
      </c>
      <c r="F23" s="264" t="s">
        <v>210</v>
      </c>
      <c r="G23" s="264" t="s">
        <v>481</v>
      </c>
      <c r="H23" s="264" t="s">
        <v>482</v>
      </c>
      <c r="I23" s="264" t="s">
        <v>483</v>
      </c>
      <c r="J23" s="264" t="s">
        <v>484</v>
      </c>
      <c r="K23" s="264" t="s">
        <v>485</v>
      </c>
      <c r="L23" s="264" t="s">
        <v>486</v>
      </c>
      <c r="M23" s="264" t="s">
        <v>487</v>
      </c>
      <c r="N23" s="264" t="s">
        <v>488</v>
      </c>
      <c r="O23" s="264" t="s">
        <v>489</v>
      </c>
      <c r="P23" s="264" t="s">
        <v>490</v>
      </c>
      <c r="Q23" s="265"/>
      <c r="R23" s="266" t="s">
        <v>491</v>
      </c>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8"/>
      <c r="AV23" s="265"/>
      <c r="AW23" s="266" t="s">
        <v>492</v>
      </c>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67"/>
      <c r="BU23" s="267"/>
      <c r="BV23" s="267"/>
      <c r="BW23" s="267"/>
      <c r="BX23" s="267"/>
      <c r="BY23" s="267"/>
      <c r="BZ23" s="268"/>
      <c r="CA23" s="269"/>
    </row>
    <row r="24" spans="2:79" s="270" customFormat="1" ht="45" customHeight="1">
      <c r="B24" s="795"/>
      <c r="C24" s="271"/>
      <c r="D24" s="271"/>
      <c r="E24" s="271"/>
      <c r="F24" s="271"/>
      <c r="G24" s="271"/>
      <c r="H24" s="271"/>
      <c r="I24" s="271"/>
      <c r="J24" s="271"/>
      <c r="K24" s="271"/>
      <c r="L24" s="271"/>
      <c r="M24" s="271"/>
      <c r="N24" s="271"/>
      <c r="O24" s="271"/>
      <c r="P24" s="271"/>
      <c r="Q24" s="269"/>
      <c r="R24" s="272">
        <v>2011</v>
      </c>
      <c r="S24" s="272">
        <v>2012</v>
      </c>
      <c r="T24" s="272">
        <v>2013</v>
      </c>
      <c r="U24" s="272">
        <v>2014</v>
      </c>
      <c r="V24" s="272">
        <v>2015</v>
      </c>
      <c r="W24" s="272">
        <v>2016</v>
      </c>
      <c r="X24" s="272">
        <v>2017</v>
      </c>
      <c r="Y24" s="272">
        <v>2018</v>
      </c>
      <c r="Z24" s="272">
        <v>2019</v>
      </c>
      <c r="AA24" s="272">
        <v>2020</v>
      </c>
      <c r="AB24" s="272">
        <v>2021</v>
      </c>
      <c r="AC24" s="272">
        <v>2022</v>
      </c>
      <c r="AD24" s="272">
        <v>2023</v>
      </c>
      <c r="AE24" s="272">
        <v>2024</v>
      </c>
      <c r="AF24" s="272">
        <v>2025</v>
      </c>
      <c r="AG24" s="272">
        <v>2026</v>
      </c>
      <c r="AH24" s="272">
        <v>2027</v>
      </c>
      <c r="AI24" s="272">
        <v>2028</v>
      </c>
      <c r="AJ24" s="272">
        <v>2029</v>
      </c>
      <c r="AK24" s="272">
        <v>2030</v>
      </c>
      <c r="AL24" s="272">
        <v>2031</v>
      </c>
      <c r="AM24" s="272">
        <v>2032</v>
      </c>
      <c r="AN24" s="272">
        <v>2033</v>
      </c>
      <c r="AO24" s="272">
        <v>2034</v>
      </c>
      <c r="AP24" s="272">
        <v>2035</v>
      </c>
      <c r="AQ24" s="272">
        <v>2036</v>
      </c>
      <c r="AR24" s="272">
        <v>2037</v>
      </c>
      <c r="AS24" s="272">
        <v>2038</v>
      </c>
      <c r="AT24" s="272">
        <v>2039</v>
      </c>
      <c r="AU24" s="272">
        <v>2040</v>
      </c>
      <c r="AV24" s="269"/>
      <c r="AW24" s="272">
        <v>2011</v>
      </c>
      <c r="AX24" s="272">
        <v>2012</v>
      </c>
      <c r="AY24" s="272">
        <v>2013</v>
      </c>
      <c r="AZ24" s="272">
        <v>2014</v>
      </c>
      <c r="BA24" s="272">
        <v>2015</v>
      </c>
      <c r="BB24" s="272">
        <v>2016</v>
      </c>
      <c r="BC24" s="272">
        <v>2017</v>
      </c>
      <c r="BD24" s="272">
        <v>2018</v>
      </c>
      <c r="BE24" s="272">
        <v>2019</v>
      </c>
      <c r="BF24" s="272">
        <v>2020</v>
      </c>
      <c r="BG24" s="272">
        <v>2021</v>
      </c>
      <c r="BH24" s="272">
        <v>2022</v>
      </c>
      <c r="BI24" s="272">
        <v>2023</v>
      </c>
      <c r="BJ24" s="272">
        <v>2024</v>
      </c>
      <c r="BK24" s="272">
        <v>2025</v>
      </c>
      <c r="BL24" s="272">
        <v>2026</v>
      </c>
      <c r="BM24" s="272">
        <v>2027</v>
      </c>
      <c r="BN24" s="272">
        <v>2028</v>
      </c>
      <c r="BO24" s="272">
        <v>2029</v>
      </c>
      <c r="BP24" s="272">
        <v>2030</v>
      </c>
      <c r="BQ24" s="272">
        <v>2031</v>
      </c>
      <c r="BR24" s="272">
        <v>2032</v>
      </c>
      <c r="BS24" s="272">
        <v>2033</v>
      </c>
      <c r="BT24" s="272">
        <v>2034</v>
      </c>
      <c r="BU24" s="272">
        <v>2035</v>
      </c>
      <c r="BV24" s="272">
        <v>2036</v>
      </c>
      <c r="BW24" s="272">
        <v>2037</v>
      </c>
      <c r="BX24" s="272">
        <v>2038</v>
      </c>
      <c r="BY24" s="272">
        <v>2039</v>
      </c>
      <c r="BZ24" s="272">
        <v>2040</v>
      </c>
      <c r="CA24" s="269"/>
    </row>
    <row r="25" spans="2:79" s="17" customFormat="1" ht="15.75">
      <c r="B25" s="273">
        <v>1</v>
      </c>
      <c r="C25" s="178" t="s">
        <v>668</v>
      </c>
      <c r="D25" s="178" t="s">
        <v>669</v>
      </c>
      <c r="E25" s="178" t="s">
        <v>2</v>
      </c>
      <c r="F25" s="178" t="s">
        <v>670</v>
      </c>
      <c r="G25" s="178" t="s">
        <v>29</v>
      </c>
      <c r="H25" s="178" t="s">
        <v>676</v>
      </c>
      <c r="I25" s="178">
        <v>2011</v>
      </c>
      <c r="J25" s="178"/>
      <c r="K25" s="178" t="s">
        <v>678</v>
      </c>
      <c r="L25" s="178"/>
      <c r="M25" s="178" t="s">
        <v>679</v>
      </c>
      <c r="N25" s="718">
        <v>98</v>
      </c>
      <c r="O25" s="718">
        <v>18.757153110000001</v>
      </c>
      <c r="P25" s="718">
        <v>22010.280549999999</v>
      </c>
      <c r="Q25" s="178"/>
      <c r="R25" s="716">
        <v>10</v>
      </c>
      <c r="S25" s="716">
        <v>10</v>
      </c>
      <c r="T25" s="716">
        <v>10</v>
      </c>
      <c r="U25" s="716">
        <v>3</v>
      </c>
      <c r="V25" s="178" t="s">
        <v>692</v>
      </c>
      <c r="W25" s="178" t="s">
        <v>691</v>
      </c>
      <c r="X25" s="178" t="s">
        <v>691</v>
      </c>
      <c r="Y25" s="178" t="s">
        <v>691</v>
      </c>
      <c r="Z25" s="178" t="s">
        <v>691</v>
      </c>
      <c r="AA25" s="178" t="s">
        <v>693</v>
      </c>
      <c r="AB25" s="178" t="s">
        <v>691</v>
      </c>
      <c r="AC25" s="178" t="s">
        <v>691</v>
      </c>
      <c r="AD25" s="178" t="s">
        <v>691</v>
      </c>
      <c r="AE25" s="178" t="s">
        <v>691</v>
      </c>
      <c r="AF25" s="178" t="s">
        <v>691</v>
      </c>
      <c r="AG25" s="178" t="s">
        <v>691</v>
      </c>
      <c r="AH25" s="178" t="s">
        <v>691</v>
      </c>
      <c r="AI25" s="178" t="s">
        <v>691</v>
      </c>
      <c r="AJ25" s="178" t="s">
        <v>691</v>
      </c>
      <c r="AK25" s="178" t="s">
        <v>691</v>
      </c>
      <c r="AL25" s="178" t="s">
        <v>691</v>
      </c>
      <c r="AM25" s="178" t="s">
        <v>691</v>
      </c>
      <c r="AN25" s="178" t="s">
        <v>691</v>
      </c>
      <c r="AO25" s="178" t="s">
        <v>691</v>
      </c>
      <c r="AP25" s="178" t="s">
        <v>691</v>
      </c>
      <c r="AQ25" s="178" t="s">
        <v>691</v>
      </c>
      <c r="AR25" s="178" t="s">
        <v>691</v>
      </c>
      <c r="AS25" s="178" t="s">
        <v>691</v>
      </c>
      <c r="AT25" s="178" t="s">
        <v>691</v>
      </c>
      <c r="AU25" s="178" t="s">
        <v>691</v>
      </c>
      <c r="AV25" s="178"/>
      <c r="AW25" s="718">
        <v>11343</v>
      </c>
      <c r="AX25" s="718">
        <v>11343</v>
      </c>
      <c r="AY25" s="718">
        <v>11343</v>
      </c>
      <c r="AZ25" s="718">
        <v>5414</v>
      </c>
      <c r="BA25" s="718" t="s">
        <v>689</v>
      </c>
      <c r="BB25" s="718" t="s">
        <v>689</v>
      </c>
      <c r="BC25" s="718" t="s">
        <v>690</v>
      </c>
      <c r="BD25" s="718" t="s">
        <v>690</v>
      </c>
      <c r="BE25" s="718" t="s">
        <v>690</v>
      </c>
      <c r="BF25" s="718" t="s">
        <v>690</v>
      </c>
      <c r="BG25" s="718" t="s">
        <v>690</v>
      </c>
      <c r="BH25" s="718" t="s">
        <v>690</v>
      </c>
      <c r="BI25" s="718" t="s">
        <v>690</v>
      </c>
      <c r="BJ25" s="718" t="s">
        <v>690</v>
      </c>
      <c r="BK25" s="718" t="s">
        <v>690</v>
      </c>
      <c r="BL25" s="718" t="s">
        <v>689</v>
      </c>
      <c r="BM25" s="718" t="s">
        <v>689</v>
      </c>
      <c r="BN25" s="718" t="s">
        <v>689</v>
      </c>
      <c r="BO25" s="718" t="s">
        <v>689</v>
      </c>
      <c r="BP25" s="718" t="s">
        <v>689</v>
      </c>
      <c r="BQ25" s="718" t="s">
        <v>689</v>
      </c>
      <c r="BR25" s="718" t="s">
        <v>689</v>
      </c>
      <c r="BS25" s="718" t="s">
        <v>689</v>
      </c>
      <c r="BT25" s="718" t="s">
        <v>689</v>
      </c>
      <c r="BU25" s="718" t="s">
        <v>689</v>
      </c>
      <c r="BV25" s="718" t="s">
        <v>689</v>
      </c>
      <c r="BW25" s="718" t="s">
        <v>691</v>
      </c>
      <c r="BX25" s="718" t="s">
        <v>691</v>
      </c>
      <c r="BY25" s="718" t="s">
        <v>691</v>
      </c>
      <c r="BZ25" s="719" t="s">
        <v>691</v>
      </c>
      <c r="CA25" s="167"/>
    </row>
    <row r="26" spans="2:79" s="17" customFormat="1" ht="15.75">
      <c r="B26" s="273">
        <v>2</v>
      </c>
      <c r="C26" s="178" t="s">
        <v>668</v>
      </c>
      <c r="D26" s="178" t="s">
        <v>669</v>
      </c>
      <c r="E26" s="178" t="s">
        <v>1</v>
      </c>
      <c r="F26" s="178" t="s">
        <v>670</v>
      </c>
      <c r="G26" s="178" t="s">
        <v>29</v>
      </c>
      <c r="H26" s="178" t="s">
        <v>676</v>
      </c>
      <c r="I26" s="178">
        <v>2011</v>
      </c>
      <c r="J26" s="178"/>
      <c r="K26" s="178" t="s">
        <v>678</v>
      </c>
      <c r="L26" s="178"/>
      <c r="M26" s="178" t="s">
        <v>679</v>
      </c>
      <c r="N26" s="718">
        <v>2062</v>
      </c>
      <c r="O26" s="718">
        <v>233.02316619999999</v>
      </c>
      <c r="P26" s="718">
        <v>1711573.8160000001</v>
      </c>
      <c r="Q26" s="178"/>
      <c r="R26" s="716">
        <v>110</v>
      </c>
      <c r="S26" s="716">
        <v>110</v>
      </c>
      <c r="T26" s="716">
        <v>110</v>
      </c>
      <c r="U26" s="716">
        <v>109</v>
      </c>
      <c r="V26" s="716">
        <v>81</v>
      </c>
      <c r="W26" s="178" t="s">
        <v>691</v>
      </c>
      <c r="X26" s="178" t="s">
        <v>691</v>
      </c>
      <c r="Y26" s="178" t="s">
        <v>691</v>
      </c>
      <c r="Z26" s="178" t="s">
        <v>691</v>
      </c>
      <c r="AA26" s="178" t="s">
        <v>693</v>
      </c>
      <c r="AB26" s="178" t="s">
        <v>691</v>
      </c>
      <c r="AC26" s="178" t="s">
        <v>691</v>
      </c>
      <c r="AD26" s="178" t="s">
        <v>691</v>
      </c>
      <c r="AE26" s="178" t="s">
        <v>691</v>
      </c>
      <c r="AF26" s="178" t="s">
        <v>691</v>
      </c>
      <c r="AG26" s="178" t="s">
        <v>691</v>
      </c>
      <c r="AH26" s="178" t="s">
        <v>691</v>
      </c>
      <c r="AI26" s="178" t="s">
        <v>691</v>
      </c>
      <c r="AJ26" s="178" t="s">
        <v>691</v>
      </c>
      <c r="AK26" s="178" t="s">
        <v>691</v>
      </c>
      <c r="AL26" s="178" t="s">
        <v>691</v>
      </c>
      <c r="AM26" s="178" t="s">
        <v>691</v>
      </c>
      <c r="AN26" s="178" t="s">
        <v>691</v>
      </c>
      <c r="AO26" s="178" t="s">
        <v>691</v>
      </c>
      <c r="AP26" s="178" t="s">
        <v>691</v>
      </c>
      <c r="AQ26" s="178" t="s">
        <v>691</v>
      </c>
      <c r="AR26" s="178" t="s">
        <v>691</v>
      </c>
      <c r="AS26" s="178" t="s">
        <v>691</v>
      </c>
      <c r="AT26" s="178" t="s">
        <v>691</v>
      </c>
      <c r="AU26" s="178" t="s">
        <v>691</v>
      </c>
      <c r="AV26" s="178"/>
      <c r="AW26" s="718">
        <v>812064</v>
      </c>
      <c r="AX26" s="718">
        <v>812064</v>
      </c>
      <c r="AY26" s="718">
        <v>812064</v>
      </c>
      <c r="AZ26" s="718">
        <v>811350</v>
      </c>
      <c r="BA26" s="718">
        <v>618340</v>
      </c>
      <c r="BB26" s="718" t="s">
        <v>689</v>
      </c>
      <c r="BC26" s="718" t="s">
        <v>690</v>
      </c>
      <c r="BD26" s="718" t="s">
        <v>690</v>
      </c>
      <c r="BE26" s="718" t="s">
        <v>690</v>
      </c>
      <c r="BF26" s="718" t="s">
        <v>690</v>
      </c>
      <c r="BG26" s="718" t="s">
        <v>690</v>
      </c>
      <c r="BH26" s="718" t="s">
        <v>690</v>
      </c>
      <c r="BI26" s="718" t="s">
        <v>690</v>
      </c>
      <c r="BJ26" s="718" t="s">
        <v>690</v>
      </c>
      <c r="BK26" s="718" t="s">
        <v>690</v>
      </c>
      <c r="BL26" s="718" t="s">
        <v>689</v>
      </c>
      <c r="BM26" s="718" t="s">
        <v>689</v>
      </c>
      <c r="BN26" s="718" t="s">
        <v>689</v>
      </c>
      <c r="BO26" s="718" t="s">
        <v>689</v>
      </c>
      <c r="BP26" s="718" t="s">
        <v>689</v>
      </c>
      <c r="BQ26" s="718" t="s">
        <v>689</v>
      </c>
      <c r="BR26" s="718" t="s">
        <v>689</v>
      </c>
      <c r="BS26" s="718" t="s">
        <v>689</v>
      </c>
      <c r="BT26" s="718" t="s">
        <v>689</v>
      </c>
      <c r="BU26" s="718" t="s">
        <v>689</v>
      </c>
      <c r="BV26" s="718" t="s">
        <v>689</v>
      </c>
      <c r="BW26" s="718" t="s">
        <v>691</v>
      </c>
      <c r="BX26" s="718" t="s">
        <v>691</v>
      </c>
      <c r="BY26" s="718" t="s">
        <v>691</v>
      </c>
      <c r="BZ26" s="719" t="s">
        <v>691</v>
      </c>
      <c r="CA26" s="167"/>
    </row>
    <row r="27" spans="2:79" s="17" customFormat="1" ht="16.5" customHeight="1">
      <c r="B27" s="273">
        <v>3</v>
      </c>
      <c r="C27" s="178" t="s">
        <v>668</v>
      </c>
      <c r="D27" s="178" t="s">
        <v>669</v>
      </c>
      <c r="E27" s="178" t="s">
        <v>5</v>
      </c>
      <c r="F27" s="178" t="s">
        <v>670</v>
      </c>
      <c r="G27" s="178" t="s">
        <v>29</v>
      </c>
      <c r="H27" s="178" t="s">
        <v>676</v>
      </c>
      <c r="I27" s="178">
        <v>2011</v>
      </c>
      <c r="J27" s="178"/>
      <c r="K27" s="178" t="s">
        <v>678</v>
      </c>
      <c r="L27" s="178"/>
      <c r="M27" s="178" t="s">
        <v>684</v>
      </c>
      <c r="N27" s="718">
        <v>34173</v>
      </c>
      <c r="O27" s="718">
        <v>59.055159179999997</v>
      </c>
      <c r="P27" s="718">
        <v>1056195.9380000001</v>
      </c>
      <c r="Q27" s="178"/>
      <c r="R27" s="716">
        <v>66</v>
      </c>
      <c r="S27" s="716">
        <v>66</v>
      </c>
      <c r="T27" s="716">
        <v>66</v>
      </c>
      <c r="U27" s="716">
        <v>66</v>
      </c>
      <c r="V27" s="716">
        <v>61</v>
      </c>
      <c r="W27" s="716">
        <v>56</v>
      </c>
      <c r="X27" s="716">
        <v>46</v>
      </c>
      <c r="Y27" s="716">
        <v>45</v>
      </c>
      <c r="Z27" s="716">
        <v>55</v>
      </c>
      <c r="AA27" s="716">
        <v>26</v>
      </c>
      <c r="AB27" s="716">
        <v>4</v>
      </c>
      <c r="AC27" s="716">
        <v>4</v>
      </c>
      <c r="AD27" s="716">
        <v>4</v>
      </c>
      <c r="AE27" s="716">
        <v>3</v>
      </c>
      <c r="AF27" s="716">
        <v>3</v>
      </c>
      <c r="AG27" s="716">
        <v>3</v>
      </c>
      <c r="AH27" s="178" t="s">
        <v>691</v>
      </c>
      <c r="AI27" s="178" t="s">
        <v>691</v>
      </c>
      <c r="AJ27" s="178" t="s">
        <v>691</v>
      </c>
      <c r="AK27" s="178" t="s">
        <v>691</v>
      </c>
      <c r="AL27" s="178" t="s">
        <v>691</v>
      </c>
      <c r="AM27" s="178" t="s">
        <v>691</v>
      </c>
      <c r="AN27" s="178" t="s">
        <v>691</v>
      </c>
      <c r="AO27" s="178" t="s">
        <v>691</v>
      </c>
      <c r="AP27" s="178" t="s">
        <v>691</v>
      </c>
      <c r="AQ27" s="178" t="s">
        <v>691</v>
      </c>
      <c r="AR27" s="178" t="s">
        <v>691</v>
      </c>
      <c r="AS27" s="178" t="s">
        <v>691</v>
      </c>
      <c r="AT27" s="178" t="s">
        <v>691</v>
      </c>
      <c r="AU27" s="178" t="s">
        <v>691</v>
      </c>
      <c r="AV27" s="178"/>
      <c r="AW27" s="718">
        <v>1153895</v>
      </c>
      <c r="AX27" s="718">
        <v>1153895</v>
      </c>
      <c r="AY27" s="718">
        <v>1153895</v>
      </c>
      <c r="AZ27" s="718">
        <v>1153895</v>
      </c>
      <c r="BA27" s="718">
        <v>1054575</v>
      </c>
      <c r="BB27" s="718">
        <v>946072</v>
      </c>
      <c r="BC27" s="718">
        <v>713278</v>
      </c>
      <c r="BD27" s="718">
        <v>710676</v>
      </c>
      <c r="BE27" s="718">
        <v>918499</v>
      </c>
      <c r="BF27" s="718">
        <v>294738</v>
      </c>
      <c r="BG27" s="718">
        <v>106126</v>
      </c>
      <c r="BH27" s="718">
        <v>93420</v>
      </c>
      <c r="BI27" s="718">
        <v>93420</v>
      </c>
      <c r="BJ27" s="718">
        <v>68994</v>
      </c>
      <c r="BK27" s="718">
        <v>68994</v>
      </c>
      <c r="BL27" s="718">
        <v>62689</v>
      </c>
      <c r="BM27" s="718" t="s">
        <v>689</v>
      </c>
      <c r="BN27" s="718" t="s">
        <v>689</v>
      </c>
      <c r="BO27" s="718" t="s">
        <v>689</v>
      </c>
      <c r="BP27" s="718" t="s">
        <v>689</v>
      </c>
      <c r="BQ27" s="718" t="s">
        <v>689</v>
      </c>
      <c r="BR27" s="718" t="s">
        <v>689</v>
      </c>
      <c r="BS27" s="718" t="s">
        <v>689</v>
      </c>
      <c r="BT27" s="718" t="s">
        <v>689</v>
      </c>
      <c r="BU27" s="718" t="s">
        <v>689</v>
      </c>
      <c r="BV27" s="718" t="s">
        <v>689</v>
      </c>
      <c r="BW27" s="718" t="s">
        <v>691</v>
      </c>
      <c r="BX27" s="718" t="s">
        <v>691</v>
      </c>
      <c r="BY27" s="718" t="s">
        <v>691</v>
      </c>
      <c r="BZ27" s="719" t="s">
        <v>691</v>
      </c>
      <c r="CA27" s="167"/>
    </row>
    <row r="28" spans="2:79" s="17" customFormat="1" ht="15.75">
      <c r="B28" s="273">
        <v>4</v>
      </c>
      <c r="C28" s="178" t="s">
        <v>668</v>
      </c>
      <c r="D28" s="178" t="s">
        <v>669</v>
      </c>
      <c r="E28" s="276" t="s">
        <v>4</v>
      </c>
      <c r="F28" s="178" t="s">
        <v>670</v>
      </c>
      <c r="G28" s="178" t="s">
        <v>29</v>
      </c>
      <c r="H28" s="178" t="s">
        <v>676</v>
      </c>
      <c r="I28" s="178">
        <v>2011</v>
      </c>
      <c r="J28" s="178"/>
      <c r="K28" s="178" t="s">
        <v>678</v>
      </c>
      <c r="L28" s="178"/>
      <c r="M28" s="178" t="s">
        <v>684</v>
      </c>
      <c r="N28" s="718">
        <v>20386</v>
      </c>
      <c r="O28" s="718">
        <v>41.590887449999997</v>
      </c>
      <c r="P28" s="718">
        <v>692278.13379999995</v>
      </c>
      <c r="Q28" s="178"/>
      <c r="R28" s="716">
        <v>47</v>
      </c>
      <c r="S28" s="716">
        <v>47</v>
      </c>
      <c r="T28" s="716">
        <v>47</v>
      </c>
      <c r="U28" s="716">
        <v>47</v>
      </c>
      <c r="V28" s="716">
        <v>44</v>
      </c>
      <c r="W28" s="716">
        <v>41</v>
      </c>
      <c r="X28" s="716">
        <v>35</v>
      </c>
      <c r="Y28" s="716">
        <v>34</v>
      </c>
      <c r="Z28" s="716">
        <v>40</v>
      </c>
      <c r="AA28" s="716">
        <v>23</v>
      </c>
      <c r="AB28" s="716">
        <v>3</v>
      </c>
      <c r="AC28" s="716">
        <v>3</v>
      </c>
      <c r="AD28" s="716">
        <v>3</v>
      </c>
      <c r="AE28" s="716">
        <v>3</v>
      </c>
      <c r="AF28" s="716">
        <v>3</v>
      </c>
      <c r="AG28" s="716">
        <v>3</v>
      </c>
      <c r="AH28" s="178" t="s">
        <v>691</v>
      </c>
      <c r="AI28" s="178" t="s">
        <v>691</v>
      </c>
      <c r="AJ28" s="178" t="s">
        <v>691</v>
      </c>
      <c r="AK28" s="178" t="s">
        <v>691</v>
      </c>
      <c r="AL28" s="178" t="s">
        <v>691</v>
      </c>
      <c r="AM28" s="178" t="s">
        <v>691</v>
      </c>
      <c r="AN28" s="178" t="s">
        <v>691</v>
      </c>
      <c r="AO28" s="178" t="s">
        <v>691</v>
      </c>
      <c r="AP28" s="178" t="s">
        <v>691</v>
      </c>
      <c r="AQ28" s="178" t="s">
        <v>691</v>
      </c>
      <c r="AR28" s="178" t="s">
        <v>691</v>
      </c>
      <c r="AS28" s="178" t="s">
        <v>691</v>
      </c>
      <c r="AT28" s="178" t="s">
        <v>691</v>
      </c>
      <c r="AU28" s="178" t="s">
        <v>691</v>
      </c>
      <c r="AV28" s="178"/>
      <c r="AW28" s="718">
        <v>763430</v>
      </c>
      <c r="AX28" s="718">
        <v>763430</v>
      </c>
      <c r="AY28" s="718">
        <v>763430</v>
      </c>
      <c r="AZ28" s="718">
        <v>763430</v>
      </c>
      <c r="BA28" s="718">
        <v>702240</v>
      </c>
      <c r="BB28" s="718">
        <v>635393</v>
      </c>
      <c r="BC28" s="718">
        <v>498237</v>
      </c>
      <c r="BD28" s="718">
        <v>495051</v>
      </c>
      <c r="BE28" s="718">
        <v>623089</v>
      </c>
      <c r="BF28" s="718">
        <v>238796</v>
      </c>
      <c r="BG28" s="718">
        <v>75884</v>
      </c>
      <c r="BH28" s="718">
        <v>61290</v>
      </c>
      <c r="BI28" s="718">
        <v>61290</v>
      </c>
      <c r="BJ28" s="718">
        <v>56171</v>
      </c>
      <c r="BK28" s="718">
        <v>56171</v>
      </c>
      <c r="BL28" s="718">
        <v>54539</v>
      </c>
      <c r="BM28" s="718" t="s">
        <v>689</v>
      </c>
      <c r="BN28" s="718" t="s">
        <v>689</v>
      </c>
      <c r="BO28" s="718" t="s">
        <v>689</v>
      </c>
      <c r="BP28" s="718" t="s">
        <v>689</v>
      </c>
      <c r="BQ28" s="718" t="s">
        <v>689</v>
      </c>
      <c r="BR28" s="718" t="s">
        <v>689</v>
      </c>
      <c r="BS28" s="718" t="s">
        <v>689</v>
      </c>
      <c r="BT28" s="718" t="s">
        <v>689</v>
      </c>
      <c r="BU28" s="718" t="s">
        <v>689</v>
      </c>
      <c r="BV28" s="718" t="s">
        <v>689</v>
      </c>
      <c r="BW28" s="718" t="s">
        <v>691</v>
      </c>
      <c r="BX28" s="718" t="s">
        <v>691</v>
      </c>
      <c r="BY28" s="718" t="s">
        <v>691</v>
      </c>
      <c r="BZ28" s="719" t="s">
        <v>691</v>
      </c>
      <c r="CA28" s="167"/>
    </row>
    <row r="29" spans="2:79" s="17" customFormat="1" ht="15.75">
      <c r="B29" s="273">
        <v>5</v>
      </c>
      <c r="C29" s="178" t="s">
        <v>668</v>
      </c>
      <c r="D29" s="178" t="s">
        <v>669</v>
      </c>
      <c r="E29" s="178" t="s">
        <v>3</v>
      </c>
      <c r="F29" s="178" t="s">
        <v>670</v>
      </c>
      <c r="G29" s="178" t="s">
        <v>29</v>
      </c>
      <c r="H29" s="178" t="s">
        <v>676</v>
      </c>
      <c r="I29" s="178">
        <v>2011</v>
      </c>
      <c r="J29" s="178"/>
      <c r="K29" s="178" t="s">
        <v>678</v>
      </c>
      <c r="L29" s="178"/>
      <c r="M29" s="178" t="s">
        <v>685</v>
      </c>
      <c r="N29" s="718">
        <v>7261</v>
      </c>
      <c r="O29" s="718">
        <v>3301.3238270000002</v>
      </c>
      <c r="P29" s="718">
        <v>6033152.9009999996</v>
      </c>
      <c r="Q29" s="178"/>
      <c r="R29" s="716">
        <v>1995</v>
      </c>
      <c r="S29" s="716">
        <v>1995</v>
      </c>
      <c r="T29" s="716">
        <v>1995</v>
      </c>
      <c r="U29" s="716">
        <v>1995</v>
      </c>
      <c r="V29" s="716">
        <v>1995</v>
      </c>
      <c r="W29" s="716">
        <v>1995</v>
      </c>
      <c r="X29" s="716">
        <v>1995</v>
      </c>
      <c r="Y29" s="716">
        <v>1995</v>
      </c>
      <c r="Z29" s="716">
        <v>1995</v>
      </c>
      <c r="AA29" s="716">
        <v>1995</v>
      </c>
      <c r="AB29" s="716">
        <v>1995</v>
      </c>
      <c r="AC29" s="716">
        <v>1995</v>
      </c>
      <c r="AD29" s="716">
        <v>1995</v>
      </c>
      <c r="AE29" s="716">
        <v>1995</v>
      </c>
      <c r="AF29" s="716">
        <v>1995</v>
      </c>
      <c r="AG29" s="716">
        <v>1995</v>
      </c>
      <c r="AH29" s="716">
        <v>1995</v>
      </c>
      <c r="AI29" s="716">
        <v>1995</v>
      </c>
      <c r="AJ29" s="716">
        <v>1577</v>
      </c>
      <c r="AK29" s="178" t="s">
        <v>691</v>
      </c>
      <c r="AL29" s="178" t="s">
        <v>691</v>
      </c>
      <c r="AM29" s="178" t="s">
        <v>691</v>
      </c>
      <c r="AN29" s="178" t="s">
        <v>691</v>
      </c>
      <c r="AO29" s="178" t="s">
        <v>691</v>
      </c>
      <c r="AP29" s="178" t="s">
        <v>691</v>
      </c>
      <c r="AQ29" s="178" t="s">
        <v>691</v>
      </c>
      <c r="AR29" s="178" t="s">
        <v>691</v>
      </c>
      <c r="AS29" s="178" t="s">
        <v>691</v>
      </c>
      <c r="AT29" s="178" t="s">
        <v>691</v>
      </c>
      <c r="AU29" s="178" t="s">
        <v>691</v>
      </c>
      <c r="AV29" s="178"/>
      <c r="AW29" s="718">
        <v>3614070</v>
      </c>
      <c r="AX29" s="718">
        <v>3614070</v>
      </c>
      <c r="AY29" s="718">
        <v>3614070</v>
      </c>
      <c r="AZ29" s="718">
        <v>3614070</v>
      </c>
      <c r="BA29" s="718">
        <v>3614070</v>
      </c>
      <c r="BB29" s="718">
        <v>3614070</v>
      </c>
      <c r="BC29" s="718">
        <v>3614070</v>
      </c>
      <c r="BD29" s="718">
        <v>3614070</v>
      </c>
      <c r="BE29" s="718">
        <v>3614070</v>
      </c>
      <c r="BF29" s="718">
        <v>3614070</v>
      </c>
      <c r="BG29" s="718">
        <v>3614070</v>
      </c>
      <c r="BH29" s="718">
        <v>3614070</v>
      </c>
      <c r="BI29" s="718">
        <v>3614070</v>
      </c>
      <c r="BJ29" s="718">
        <v>3614070</v>
      </c>
      <c r="BK29" s="718">
        <v>3614070</v>
      </c>
      <c r="BL29" s="718">
        <v>3614070</v>
      </c>
      <c r="BM29" s="718">
        <v>3614070</v>
      </c>
      <c r="BN29" s="718">
        <v>3614070</v>
      </c>
      <c r="BO29" s="718">
        <v>3240132</v>
      </c>
      <c r="BP29" s="718" t="s">
        <v>689</v>
      </c>
      <c r="BQ29" s="718" t="s">
        <v>689</v>
      </c>
      <c r="BR29" s="718" t="s">
        <v>689</v>
      </c>
      <c r="BS29" s="718" t="s">
        <v>689</v>
      </c>
      <c r="BT29" s="718" t="s">
        <v>689</v>
      </c>
      <c r="BU29" s="718" t="s">
        <v>689</v>
      </c>
      <c r="BV29" s="718" t="s">
        <v>689</v>
      </c>
      <c r="BW29" s="718" t="s">
        <v>691</v>
      </c>
      <c r="BX29" s="718" t="s">
        <v>691</v>
      </c>
      <c r="BY29" s="718" t="s">
        <v>691</v>
      </c>
      <c r="BZ29" s="719" t="s">
        <v>691</v>
      </c>
      <c r="CA29" s="167"/>
    </row>
    <row r="30" spans="2:79" s="17" customFormat="1" ht="15.75">
      <c r="B30" s="273">
        <v>6</v>
      </c>
      <c r="C30" s="178" t="s">
        <v>668</v>
      </c>
      <c r="D30" s="178" t="s">
        <v>669</v>
      </c>
      <c r="E30" s="178" t="s">
        <v>42</v>
      </c>
      <c r="F30" s="178" t="s">
        <v>670</v>
      </c>
      <c r="G30" s="178" t="s">
        <v>29</v>
      </c>
      <c r="H30" s="178" t="s">
        <v>677</v>
      </c>
      <c r="I30" s="178">
        <v>2011</v>
      </c>
      <c r="J30" s="178"/>
      <c r="K30" s="178" t="s">
        <v>678</v>
      </c>
      <c r="L30" s="178" t="s">
        <v>680</v>
      </c>
      <c r="M30" s="178" t="s">
        <v>686</v>
      </c>
      <c r="N30" s="718">
        <v>533</v>
      </c>
      <c r="O30" s="718">
        <v>298.48</v>
      </c>
      <c r="P30" s="718">
        <v>772.85</v>
      </c>
      <c r="Q30" s="178"/>
      <c r="R30" s="178">
        <v>298</v>
      </c>
      <c r="S30" s="178" t="s">
        <v>693</v>
      </c>
      <c r="T30" s="178" t="s">
        <v>692</v>
      </c>
      <c r="U30" s="178" t="s">
        <v>692</v>
      </c>
      <c r="V30" s="178" t="s">
        <v>692</v>
      </c>
      <c r="W30" s="178" t="s">
        <v>691</v>
      </c>
      <c r="X30" s="178" t="s">
        <v>691</v>
      </c>
      <c r="Y30" s="178" t="s">
        <v>691</v>
      </c>
      <c r="Z30" s="178" t="s">
        <v>691</v>
      </c>
      <c r="AA30" s="178" t="s">
        <v>693</v>
      </c>
      <c r="AB30" s="178" t="s">
        <v>691</v>
      </c>
      <c r="AC30" s="178" t="s">
        <v>691</v>
      </c>
      <c r="AD30" s="178" t="s">
        <v>691</v>
      </c>
      <c r="AE30" s="178" t="s">
        <v>691</v>
      </c>
      <c r="AF30" s="178" t="s">
        <v>691</v>
      </c>
      <c r="AG30" s="178" t="s">
        <v>691</v>
      </c>
      <c r="AH30" s="178" t="s">
        <v>691</v>
      </c>
      <c r="AI30" s="178" t="s">
        <v>691</v>
      </c>
      <c r="AJ30" s="178" t="s">
        <v>691</v>
      </c>
      <c r="AK30" s="178" t="s">
        <v>691</v>
      </c>
      <c r="AL30" s="178" t="s">
        <v>691</v>
      </c>
      <c r="AM30" s="178" t="s">
        <v>691</v>
      </c>
      <c r="AN30" s="178" t="s">
        <v>691</v>
      </c>
      <c r="AO30" s="178" t="s">
        <v>691</v>
      </c>
      <c r="AP30" s="178" t="s">
        <v>691</v>
      </c>
      <c r="AQ30" s="178" t="s">
        <v>691</v>
      </c>
      <c r="AR30" s="178" t="s">
        <v>691</v>
      </c>
      <c r="AS30" s="178" t="s">
        <v>691</v>
      </c>
      <c r="AT30" s="178" t="s">
        <v>691</v>
      </c>
      <c r="AU30" s="178" t="s">
        <v>691</v>
      </c>
      <c r="AV30" s="178"/>
      <c r="AW30" s="718">
        <v>773</v>
      </c>
      <c r="AX30" s="718" t="s">
        <v>689</v>
      </c>
      <c r="AY30" s="718" t="s">
        <v>689</v>
      </c>
      <c r="AZ30" s="718" t="s">
        <v>689</v>
      </c>
      <c r="BA30" s="718" t="s">
        <v>689</v>
      </c>
      <c r="BB30" s="718" t="s">
        <v>689</v>
      </c>
      <c r="BC30" s="718" t="s">
        <v>690</v>
      </c>
      <c r="BD30" s="718" t="s">
        <v>690</v>
      </c>
      <c r="BE30" s="718" t="s">
        <v>690</v>
      </c>
      <c r="BF30" s="718" t="s">
        <v>690</v>
      </c>
      <c r="BG30" s="718" t="s">
        <v>690</v>
      </c>
      <c r="BH30" s="718" t="s">
        <v>690</v>
      </c>
      <c r="BI30" s="718" t="s">
        <v>690</v>
      </c>
      <c r="BJ30" s="718" t="s">
        <v>690</v>
      </c>
      <c r="BK30" s="718" t="s">
        <v>690</v>
      </c>
      <c r="BL30" s="718" t="s">
        <v>689</v>
      </c>
      <c r="BM30" s="718" t="s">
        <v>689</v>
      </c>
      <c r="BN30" s="718" t="s">
        <v>689</v>
      </c>
      <c r="BO30" s="718" t="s">
        <v>689</v>
      </c>
      <c r="BP30" s="718" t="s">
        <v>689</v>
      </c>
      <c r="BQ30" s="718" t="s">
        <v>689</v>
      </c>
      <c r="BR30" s="718" t="s">
        <v>689</v>
      </c>
      <c r="BS30" s="718" t="s">
        <v>689</v>
      </c>
      <c r="BT30" s="718" t="s">
        <v>689</v>
      </c>
      <c r="BU30" s="718" t="s">
        <v>689</v>
      </c>
      <c r="BV30" s="718" t="s">
        <v>689</v>
      </c>
      <c r="BW30" s="718" t="s">
        <v>691</v>
      </c>
      <c r="BX30" s="718" t="s">
        <v>691</v>
      </c>
      <c r="BY30" s="718" t="s">
        <v>691</v>
      </c>
      <c r="BZ30" s="719" t="s">
        <v>691</v>
      </c>
      <c r="CA30" s="167"/>
    </row>
    <row r="31" spans="2:79" s="17" customFormat="1" ht="15.75">
      <c r="B31" s="273">
        <v>7</v>
      </c>
      <c r="C31" s="178" t="s">
        <v>668</v>
      </c>
      <c r="D31" s="178" t="s">
        <v>669</v>
      </c>
      <c r="E31" s="178" t="s">
        <v>6</v>
      </c>
      <c r="F31" s="178" t="s">
        <v>670</v>
      </c>
      <c r="G31" s="178" t="s">
        <v>29</v>
      </c>
      <c r="H31" s="178" t="s">
        <v>676</v>
      </c>
      <c r="I31" s="178">
        <v>2011</v>
      </c>
      <c r="J31" s="178"/>
      <c r="K31" s="178" t="s">
        <v>678</v>
      </c>
      <c r="L31" s="178" t="s">
        <v>681</v>
      </c>
      <c r="M31" s="178" t="s">
        <v>684</v>
      </c>
      <c r="N31" s="718">
        <v>5</v>
      </c>
      <c r="O31" s="718">
        <v>5.9340019999999999E-3</v>
      </c>
      <c r="P31" s="718">
        <v>128.7711122</v>
      </c>
      <c r="Q31" s="178"/>
      <c r="R31" s="178">
        <v>0</v>
      </c>
      <c r="S31" s="178">
        <v>0</v>
      </c>
      <c r="T31" s="178">
        <v>0</v>
      </c>
      <c r="U31" s="178">
        <v>0</v>
      </c>
      <c r="V31" s="178">
        <v>0</v>
      </c>
      <c r="W31" s="178">
        <v>0</v>
      </c>
      <c r="X31" s="178">
        <v>0</v>
      </c>
      <c r="Y31" s="178">
        <v>0</v>
      </c>
      <c r="Z31" s="178">
        <v>0</v>
      </c>
      <c r="AA31" s="178">
        <v>0</v>
      </c>
      <c r="AB31" s="178" t="s">
        <v>691</v>
      </c>
      <c r="AC31" s="178" t="s">
        <v>691</v>
      </c>
      <c r="AD31" s="178" t="s">
        <v>691</v>
      </c>
      <c r="AE31" s="178" t="s">
        <v>691</v>
      </c>
      <c r="AF31" s="178" t="s">
        <v>691</v>
      </c>
      <c r="AG31" s="178" t="s">
        <v>691</v>
      </c>
      <c r="AH31" s="178" t="s">
        <v>691</v>
      </c>
      <c r="AI31" s="178" t="s">
        <v>691</v>
      </c>
      <c r="AJ31" s="178" t="s">
        <v>691</v>
      </c>
      <c r="AK31" s="178" t="s">
        <v>691</v>
      </c>
      <c r="AL31" s="178" t="s">
        <v>691</v>
      </c>
      <c r="AM31" s="178" t="s">
        <v>691</v>
      </c>
      <c r="AN31" s="178" t="s">
        <v>691</v>
      </c>
      <c r="AO31" s="178" t="s">
        <v>691</v>
      </c>
      <c r="AP31" s="178" t="s">
        <v>691</v>
      </c>
      <c r="AQ31" s="178" t="s">
        <v>691</v>
      </c>
      <c r="AR31" s="178" t="s">
        <v>691</v>
      </c>
      <c r="AS31" s="178" t="s">
        <v>691</v>
      </c>
      <c r="AT31" s="178" t="s">
        <v>691</v>
      </c>
      <c r="AU31" s="178" t="s">
        <v>691</v>
      </c>
      <c r="AV31" s="178"/>
      <c r="AW31" s="718">
        <v>87</v>
      </c>
      <c r="AX31" s="718">
        <v>87</v>
      </c>
      <c r="AY31" s="718">
        <v>87</v>
      </c>
      <c r="AZ31" s="718">
        <v>87</v>
      </c>
      <c r="BA31" s="718">
        <v>87</v>
      </c>
      <c r="BB31" s="718">
        <v>87</v>
      </c>
      <c r="BC31" s="718">
        <v>49</v>
      </c>
      <c r="BD31" s="718">
        <v>49</v>
      </c>
      <c r="BE31" s="718">
        <v>49</v>
      </c>
      <c r="BF31" s="718">
        <v>12</v>
      </c>
      <c r="BG31" s="718" t="s">
        <v>690</v>
      </c>
      <c r="BH31" s="718" t="s">
        <v>690</v>
      </c>
      <c r="BI31" s="718" t="s">
        <v>690</v>
      </c>
      <c r="BJ31" s="718" t="s">
        <v>690</v>
      </c>
      <c r="BK31" s="718" t="s">
        <v>690</v>
      </c>
      <c r="BL31" s="718" t="s">
        <v>689</v>
      </c>
      <c r="BM31" s="718" t="s">
        <v>689</v>
      </c>
      <c r="BN31" s="718" t="s">
        <v>689</v>
      </c>
      <c r="BO31" s="718" t="s">
        <v>689</v>
      </c>
      <c r="BP31" s="718" t="s">
        <v>689</v>
      </c>
      <c r="BQ31" s="718" t="s">
        <v>689</v>
      </c>
      <c r="BR31" s="718" t="s">
        <v>689</v>
      </c>
      <c r="BS31" s="718" t="s">
        <v>689</v>
      </c>
      <c r="BT31" s="718" t="s">
        <v>689</v>
      </c>
      <c r="BU31" s="718" t="s">
        <v>689</v>
      </c>
      <c r="BV31" s="718" t="s">
        <v>689</v>
      </c>
      <c r="BW31" s="718" t="s">
        <v>691</v>
      </c>
      <c r="BX31" s="718" t="s">
        <v>691</v>
      </c>
      <c r="BY31" s="718" t="s">
        <v>691</v>
      </c>
      <c r="BZ31" s="719" t="s">
        <v>691</v>
      </c>
      <c r="CA31" s="167"/>
    </row>
    <row r="32" spans="2:79" s="17" customFormat="1" ht="15.75">
      <c r="B32" s="273">
        <v>8</v>
      </c>
      <c r="C32" s="178" t="s">
        <v>668</v>
      </c>
      <c r="D32" s="178" t="s">
        <v>671</v>
      </c>
      <c r="E32" s="178" t="s">
        <v>672</v>
      </c>
      <c r="F32" s="178" t="s">
        <v>670</v>
      </c>
      <c r="G32" s="178" t="s">
        <v>673</v>
      </c>
      <c r="H32" s="178" t="s">
        <v>677</v>
      </c>
      <c r="I32" s="178">
        <v>2011</v>
      </c>
      <c r="J32" s="178"/>
      <c r="K32" s="178" t="s">
        <v>678</v>
      </c>
      <c r="L32" s="178" t="s">
        <v>682</v>
      </c>
      <c r="M32" s="178" t="s">
        <v>687</v>
      </c>
      <c r="N32" s="718">
        <v>10</v>
      </c>
      <c r="O32" s="718">
        <v>2373</v>
      </c>
      <c r="P32" s="718">
        <v>70271.48</v>
      </c>
      <c r="Q32" s="178"/>
      <c r="R32" s="716">
        <v>1800</v>
      </c>
      <c r="S32" s="178" t="s">
        <v>693</v>
      </c>
      <c r="T32" s="178" t="s">
        <v>692</v>
      </c>
      <c r="U32" s="178" t="s">
        <v>692</v>
      </c>
      <c r="V32" s="178" t="s">
        <v>692</v>
      </c>
      <c r="W32" s="178" t="s">
        <v>691</v>
      </c>
      <c r="X32" s="178" t="s">
        <v>691</v>
      </c>
      <c r="Y32" s="178" t="s">
        <v>691</v>
      </c>
      <c r="Z32" s="178" t="s">
        <v>691</v>
      </c>
      <c r="AA32" s="178" t="s">
        <v>693</v>
      </c>
      <c r="AB32" s="178" t="s">
        <v>691</v>
      </c>
      <c r="AC32" s="178" t="s">
        <v>691</v>
      </c>
      <c r="AD32" s="178" t="s">
        <v>691</v>
      </c>
      <c r="AE32" s="178" t="s">
        <v>691</v>
      </c>
      <c r="AF32" s="178" t="s">
        <v>691</v>
      </c>
      <c r="AG32" s="178" t="s">
        <v>691</v>
      </c>
      <c r="AH32" s="178" t="s">
        <v>691</v>
      </c>
      <c r="AI32" s="178" t="s">
        <v>691</v>
      </c>
      <c r="AJ32" s="178" t="s">
        <v>691</v>
      </c>
      <c r="AK32" s="178" t="s">
        <v>691</v>
      </c>
      <c r="AL32" s="178" t="s">
        <v>691</v>
      </c>
      <c r="AM32" s="178" t="s">
        <v>691</v>
      </c>
      <c r="AN32" s="178" t="s">
        <v>691</v>
      </c>
      <c r="AO32" s="178" t="s">
        <v>691</v>
      </c>
      <c r="AP32" s="178" t="s">
        <v>691</v>
      </c>
      <c r="AQ32" s="178" t="s">
        <v>691</v>
      </c>
      <c r="AR32" s="178" t="s">
        <v>691</v>
      </c>
      <c r="AS32" s="178" t="s">
        <v>691</v>
      </c>
      <c r="AT32" s="178" t="s">
        <v>691</v>
      </c>
      <c r="AU32" s="178" t="s">
        <v>691</v>
      </c>
      <c r="AV32" s="178"/>
      <c r="AW32" s="718">
        <v>70271</v>
      </c>
      <c r="AX32" s="718" t="s">
        <v>689</v>
      </c>
      <c r="AY32" s="718" t="s">
        <v>689</v>
      </c>
      <c r="AZ32" s="718" t="s">
        <v>689</v>
      </c>
      <c r="BA32" s="718" t="s">
        <v>689</v>
      </c>
      <c r="BB32" s="718" t="s">
        <v>689</v>
      </c>
      <c r="BC32" s="718" t="s">
        <v>690</v>
      </c>
      <c r="BD32" s="718" t="s">
        <v>690</v>
      </c>
      <c r="BE32" s="718" t="s">
        <v>690</v>
      </c>
      <c r="BF32" s="718" t="s">
        <v>690</v>
      </c>
      <c r="BG32" s="718" t="s">
        <v>690</v>
      </c>
      <c r="BH32" s="718" t="s">
        <v>690</v>
      </c>
      <c r="BI32" s="718" t="s">
        <v>690</v>
      </c>
      <c r="BJ32" s="718" t="s">
        <v>690</v>
      </c>
      <c r="BK32" s="718" t="s">
        <v>690</v>
      </c>
      <c r="BL32" s="718" t="s">
        <v>689</v>
      </c>
      <c r="BM32" s="718" t="s">
        <v>689</v>
      </c>
      <c r="BN32" s="718" t="s">
        <v>689</v>
      </c>
      <c r="BO32" s="718" t="s">
        <v>689</v>
      </c>
      <c r="BP32" s="718" t="s">
        <v>689</v>
      </c>
      <c r="BQ32" s="718" t="s">
        <v>689</v>
      </c>
      <c r="BR32" s="718" t="s">
        <v>689</v>
      </c>
      <c r="BS32" s="718" t="s">
        <v>689</v>
      </c>
      <c r="BT32" s="718" t="s">
        <v>689</v>
      </c>
      <c r="BU32" s="718" t="s">
        <v>689</v>
      </c>
      <c r="BV32" s="718" t="s">
        <v>689</v>
      </c>
      <c r="BW32" s="718" t="s">
        <v>691</v>
      </c>
      <c r="BX32" s="718" t="s">
        <v>691</v>
      </c>
      <c r="BY32" s="718" t="s">
        <v>691</v>
      </c>
      <c r="BZ32" s="719" t="s">
        <v>691</v>
      </c>
      <c r="CA32" s="167"/>
    </row>
    <row r="33" spans="2:79" s="17" customFormat="1" ht="15.75">
      <c r="B33" s="273">
        <v>9</v>
      </c>
      <c r="C33" s="178" t="s">
        <v>668</v>
      </c>
      <c r="D33" s="178" t="s">
        <v>671</v>
      </c>
      <c r="E33" s="178" t="s">
        <v>21</v>
      </c>
      <c r="F33" s="178" t="s">
        <v>670</v>
      </c>
      <c r="G33" s="178" t="s">
        <v>673</v>
      </c>
      <c r="H33" s="178" t="s">
        <v>676</v>
      </c>
      <c r="I33" s="178">
        <v>2011</v>
      </c>
      <c r="J33" s="178"/>
      <c r="K33" s="178" t="s">
        <v>678</v>
      </c>
      <c r="L33" s="178"/>
      <c r="M33" s="178" t="s">
        <v>688</v>
      </c>
      <c r="N33" s="718">
        <v>3407</v>
      </c>
      <c r="O33" s="718">
        <v>3137.0529240000001</v>
      </c>
      <c r="P33" s="718">
        <v>9136175.0140000004</v>
      </c>
      <c r="Q33" s="178"/>
      <c r="R33" s="716">
        <v>3359</v>
      </c>
      <c r="S33" s="716">
        <v>3359</v>
      </c>
      <c r="T33" s="716">
        <v>3274</v>
      </c>
      <c r="U33" s="716">
        <v>2887</v>
      </c>
      <c r="V33" s="716">
        <v>2887</v>
      </c>
      <c r="W33" s="716">
        <v>2867</v>
      </c>
      <c r="X33" s="716">
        <v>415</v>
      </c>
      <c r="Y33" s="716">
        <v>407</v>
      </c>
      <c r="Z33" s="716">
        <v>407</v>
      </c>
      <c r="AA33" s="716">
        <v>407</v>
      </c>
      <c r="AB33" s="716">
        <v>371</v>
      </c>
      <c r="AC33" s="716">
        <v>371</v>
      </c>
      <c r="AD33" s="716">
        <v>18</v>
      </c>
      <c r="AE33" s="716">
        <v>18</v>
      </c>
      <c r="AF33" s="716">
        <v>18</v>
      </c>
      <c r="AG33" s="178" t="s">
        <v>691</v>
      </c>
      <c r="AH33" s="178" t="s">
        <v>691</v>
      </c>
      <c r="AI33" s="178" t="s">
        <v>691</v>
      </c>
      <c r="AJ33" s="178" t="s">
        <v>691</v>
      </c>
      <c r="AK33" s="178" t="s">
        <v>691</v>
      </c>
      <c r="AL33" s="178" t="s">
        <v>691</v>
      </c>
      <c r="AM33" s="178" t="s">
        <v>691</v>
      </c>
      <c r="AN33" s="178" t="s">
        <v>691</v>
      </c>
      <c r="AO33" s="178" t="s">
        <v>691</v>
      </c>
      <c r="AP33" s="178" t="s">
        <v>691</v>
      </c>
      <c r="AQ33" s="178" t="s">
        <v>691</v>
      </c>
      <c r="AR33" s="178" t="s">
        <v>691</v>
      </c>
      <c r="AS33" s="178" t="s">
        <v>691</v>
      </c>
      <c r="AT33" s="178" t="s">
        <v>691</v>
      </c>
      <c r="AU33" s="178" t="s">
        <v>691</v>
      </c>
      <c r="AV33" s="178"/>
      <c r="AW33" s="718">
        <v>8483296</v>
      </c>
      <c r="AX33" s="718">
        <v>8481220</v>
      </c>
      <c r="AY33" s="718">
        <v>8234295</v>
      </c>
      <c r="AZ33" s="718">
        <v>7110797</v>
      </c>
      <c r="BA33" s="718">
        <v>7110797</v>
      </c>
      <c r="BB33" s="718">
        <v>7065244</v>
      </c>
      <c r="BC33" s="718">
        <v>1115244</v>
      </c>
      <c r="BD33" s="718">
        <v>1109301</v>
      </c>
      <c r="BE33" s="718">
        <v>1109301</v>
      </c>
      <c r="BF33" s="718">
        <v>1109301</v>
      </c>
      <c r="BG33" s="718">
        <v>873450</v>
      </c>
      <c r="BH33" s="718">
        <v>873450</v>
      </c>
      <c r="BI33" s="718">
        <v>13492</v>
      </c>
      <c r="BJ33" s="718">
        <v>13492</v>
      </c>
      <c r="BK33" s="718">
        <v>13492</v>
      </c>
      <c r="BL33" s="718" t="s">
        <v>689</v>
      </c>
      <c r="BM33" s="718" t="s">
        <v>689</v>
      </c>
      <c r="BN33" s="718" t="s">
        <v>689</v>
      </c>
      <c r="BO33" s="718" t="s">
        <v>689</v>
      </c>
      <c r="BP33" s="718" t="s">
        <v>689</v>
      </c>
      <c r="BQ33" s="718" t="s">
        <v>689</v>
      </c>
      <c r="BR33" s="718" t="s">
        <v>689</v>
      </c>
      <c r="BS33" s="718" t="s">
        <v>689</v>
      </c>
      <c r="BT33" s="718" t="s">
        <v>689</v>
      </c>
      <c r="BU33" s="718" t="s">
        <v>689</v>
      </c>
      <c r="BV33" s="718" t="s">
        <v>689</v>
      </c>
      <c r="BW33" s="718" t="s">
        <v>691</v>
      </c>
      <c r="BX33" s="718" t="s">
        <v>691</v>
      </c>
      <c r="BY33" s="718" t="s">
        <v>691</v>
      </c>
      <c r="BZ33" s="719" t="s">
        <v>691</v>
      </c>
      <c r="CA33" s="167"/>
    </row>
    <row r="34" spans="2:79" s="17" customFormat="1" ht="15.75">
      <c r="B34" s="273">
        <v>10</v>
      </c>
      <c r="C34" s="178" t="s">
        <v>668</v>
      </c>
      <c r="D34" s="178" t="s">
        <v>671</v>
      </c>
      <c r="E34" s="178" t="s">
        <v>22</v>
      </c>
      <c r="F34" s="178" t="s">
        <v>670</v>
      </c>
      <c r="G34" s="178" t="s">
        <v>673</v>
      </c>
      <c r="H34" s="178" t="s">
        <v>676</v>
      </c>
      <c r="I34" s="178">
        <v>2011</v>
      </c>
      <c r="J34" s="178"/>
      <c r="K34" s="178" t="s">
        <v>678</v>
      </c>
      <c r="L34" s="178"/>
      <c r="M34" s="178" t="s">
        <v>688</v>
      </c>
      <c r="N34" s="718">
        <v>198</v>
      </c>
      <c r="O34" s="718">
        <v>3113.3151029999999</v>
      </c>
      <c r="P34" s="718">
        <v>16278797.93</v>
      </c>
      <c r="Q34" s="178"/>
      <c r="R34" s="716">
        <v>2236</v>
      </c>
      <c r="S34" s="716">
        <v>2236</v>
      </c>
      <c r="T34" s="716">
        <v>2236</v>
      </c>
      <c r="U34" s="716">
        <v>2236</v>
      </c>
      <c r="V34" s="716">
        <v>2236</v>
      </c>
      <c r="W34" s="716">
        <v>2236</v>
      </c>
      <c r="X34" s="716">
        <v>2236</v>
      </c>
      <c r="Y34" s="716">
        <v>2236</v>
      </c>
      <c r="Z34" s="716">
        <v>1733</v>
      </c>
      <c r="AA34" s="716">
        <v>1733</v>
      </c>
      <c r="AB34" s="716">
        <v>411</v>
      </c>
      <c r="AC34" s="716">
        <v>411</v>
      </c>
      <c r="AD34" s="716">
        <v>411</v>
      </c>
      <c r="AE34" s="716">
        <v>411</v>
      </c>
      <c r="AF34" s="716">
        <v>411</v>
      </c>
      <c r="AG34" s="178" t="s">
        <v>691</v>
      </c>
      <c r="AH34" s="178" t="s">
        <v>691</v>
      </c>
      <c r="AI34" s="178" t="s">
        <v>691</v>
      </c>
      <c r="AJ34" s="178" t="s">
        <v>691</v>
      </c>
      <c r="AK34" s="178" t="s">
        <v>691</v>
      </c>
      <c r="AL34" s="178" t="s">
        <v>691</v>
      </c>
      <c r="AM34" s="178" t="s">
        <v>691</v>
      </c>
      <c r="AN34" s="178" t="s">
        <v>691</v>
      </c>
      <c r="AO34" s="178" t="s">
        <v>691</v>
      </c>
      <c r="AP34" s="178" t="s">
        <v>691</v>
      </c>
      <c r="AQ34" s="178" t="s">
        <v>691</v>
      </c>
      <c r="AR34" s="178" t="s">
        <v>691</v>
      </c>
      <c r="AS34" s="178" t="s">
        <v>691</v>
      </c>
      <c r="AT34" s="178" t="s">
        <v>691</v>
      </c>
      <c r="AU34" s="178" t="s">
        <v>691</v>
      </c>
      <c r="AV34" s="178"/>
      <c r="AW34" s="718">
        <v>12075272</v>
      </c>
      <c r="AX34" s="718">
        <v>12075272</v>
      </c>
      <c r="AY34" s="718">
        <v>12075272</v>
      </c>
      <c r="AZ34" s="718">
        <v>12075272</v>
      </c>
      <c r="BA34" s="718">
        <v>12075272</v>
      </c>
      <c r="BB34" s="718">
        <v>12075272</v>
      </c>
      <c r="BC34" s="718">
        <v>12075272</v>
      </c>
      <c r="BD34" s="718">
        <v>12075272</v>
      </c>
      <c r="BE34" s="718">
        <v>9675568</v>
      </c>
      <c r="BF34" s="718">
        <v>9675568</v>
      </c>
      <c r="BG34" s="718">
        <v>2679785</v>
      </c>
      <c r="BH34" s="718">
        <v>2679785</v>
      </c>
      <c r="BI34" s="718">
        <v>2679785</v>
      </c>
      <c r="BJ34" s="718">
        <v>2679785</v>
      </c>
      <c r="BK34" s="718">
        <v>2679785</v>
      </c>
      <c r="BL34" s="718" t="s">
        <v>689</v>
      </c>
      <c r="BM34" s="718" t="s">
        <v>689</v>
      </c>
      <c r="BN34" s="718" t="s">
        <v>689</v>
      </c>
      <c r="BO34" s="718" t="s">
        <v>689</v>
      </c>
      <c r="BP34" s="718" t="s">
        <v>689</v>
      </c>
      <c r="BQ34" s="718" t="s">
        <v>689</v>
      </c>
      <c r="BR34" s="718" t="s">
        <v>689</v>
      </c>
      <c r="BS34" s="718" t="s">
        <v>689</v>
      </c>
      <c r="BT34" s="718" t="s">
        <v>689</v>
      </c>
      <c r="BU34" s="718" t="s">
        <v>689</v>
      </c>
      <c r="BV34" s="718" t="s">
        <v>689</v>
      </c>
      <c r="BW34" s="718" t="s">
        <v>691</v>
      </c>
      <c r="BX34" s="718" t="s">
        <v>691</v>
      </c>
      <c r="BY34" s="718" t="s">
        <v>691</v>
      </c>
      <c r="BZ34" s="719" t="s">
        <v>691</v>
      </c>
      <c r="CA34" s="167"/>
    </row>
    <row r="35" spans="2:79" s="17" customFormat="1" ht="15.75">
      <c r="B35" s="273">
        <v>11</v>
      </c>
      <c r="C35" s="178" t="s">
        <v>668</v>
      </c>
      <c r="D35" s="178" t="s">
        <v>674</v>
      </c>
      <c r="E35" s="178" t="s">
        <v>9</v>
      </c>
      <c r="F35" s="178" t="s">
        <v>670</v>
      </c>
      <c r="G35" s="178" t="s">
        <v>674</v>
      </c>
      <c r="H35" s="178" t="s">
        <v>677</v>
      </c>
      <c r="I35" s="178">
        <v>2011</v>
      </c>
      <c r="J35" s="178"/>
      <c r="K35" s="178" t="s">
        <v>678</v>
      </c>
      <c r="L35" s="178" t="s">
        <v>682</v>
      </c>
      <c r="M35" s="178" t="s">
        <v>687</v>
      </c>
      <c r="N35" s="718">
        <v>8</v>
      </c>
      <c r="O35" s="718">
        <v>3840</v>
      </c>
      <c r="P35" s="718">
        <v>189961.3</v>
      </c>
      <c r="Q35" s="178"/>
      <c r="R35" s="716">
        <v>3236</v>
      </c>
      <c r="S35" s="178" t="s">
        <v>693</v>
      </c>
      <c r="T35" s="178" t="s">
        <v>692</v>
      </c>
      <c r="U35" s="178" t="s">
        <v>692</v>
      </c>
      <c r="V35" s="178" t="s">
        <v>692</v>
      </c>
      <c r="W35" s="178" t="s">
        <v>691</v>
      </c>
      <c r="X35" s="178" t="s">
        <v>691</v>
      </c>
      <c r="Y35" s="178" t="s">
        <v>691</v>
      </c>
      <c r="Z35" s="178" t="s">
        <v>691</v>
      </c>
      <c r="AA35" s="178" t="s">
        <v>693</v>
      </c>
      <c r="AB35" s="178" t="s">
        <v>691</v>
      </c>
      <c r="AC35" s="178" t="s">
        <v>691</v>
      </c>
      <c r="AD35" s="178" t="s">
        <v>691</v>
      </c>
      <c r="AE35" s="178" t="s">
        <v>691</v>
      </c>
      <c r="AF35" s="178" t="s">
        <v>691</v>
      </c>
      <c r="AG35" s="178" t="s">
        <v>691</v>
      </c>
      <c r="AH35" s="178" t="s">
        <v>691</v>
      </c>
      <c r="AI35" s="178" t="s">
        <v>691</v>
      </c>
      <c r="AJ35" s="178" t="s">
        <v>691</v>
      </c>
      <c r="AK35" s="178" t="s">
        <v>691</v>
      </c>
      <c r="AL35" s="178" t="s">
        <v>691</v>
      </c>
      <c r="AM35" s="178" t="s">
        <v>691</v>
      </c>
      <c r="AN35" s="178" t="s">
        <v>691</v>
      </c>
      <c r="AO35" s="178" t="s">
        <v>691</v>
      </c>
      <c r="AP35" s="178" t="s">
        <v>691</v>
      </c>
      <c r="AQ35" s="178" t="s">
        <v>691</v>
      </c>
      <c r="AR35" s="178" t="s">
        <v>691</v>
      </c>
      <c r="AS35" s="178" t="s">
        <v>691</v>
      </c>
      <c r="AT35" s="178" t="s">
        <v>691</v>
      </c>
      <c r="AU35" s="178" t="s">
        <v>691</v>
      </c>
      <c r="AV35" s="178"/>
      <c r="AW35" s="718">
        <v>189961</v>
      </c>
      <c r="AX35" s="718" t="s">
        <v>689</v>
      </c>
      <c r="AY35" s="718" t="s">
        <v>689</v>
      </c>
      <c r="AZ35" s="718" t="s">
        <v>689</v>
      </c>
      <c r="BA35" s="718" t="s">
        <v>689</v>
      </c>
      <c r="BB35" s="718" t="s">
        <v>689</v>
      </c>
      <c r="BC35" s="718" t="s">
        <v>690</v>
      </c>
      <c r="BD35" s="718" t="s">
        <v>690</v>
      </c>
      <c r="BE35" s="718" t="s">
        <v>690</v>
      </c>
      <c r="BF35" s="718" t="s">
        <v>690</v>
      </c>
      <c r="BG35" s="718" t="s">
        <v>690</v>
      </c>
      <c r="BH35" s="718" t="s">
        <v>690</v>
      </c>
      <c r="BI35" s="718" t="s">
        <v>690</v>
      </c>
      <c r="BJ35" s="718" t="s">
        <v>690</v>
      </c>
      <c r="BK35" s="718" t="s">
        <v>690</v>
      </c>
      <c r="BL35" s="718" t="s">
        <v>689</v>
      </c>
      <c r="BM35" s="718" t="s">
        <v>689</v>
      </c>
      <c r="BN35" s="718" t="s">
        <v>689</v>
      </c>
      <c r="BO35" s="718" t="s">
        <v>689</v>
      </c>
      <c r="BP35" s="718" t="s">
        <v>689</v>
      </c>
      <c r="BQ35" s="718" t="s">
        <v>689</v>
      </c>
      <c r="BR35" s="718" t="s">
        <v>689</v>
      </c>
      <c r="BS35" s="718" t="s">
        <v>689</v>
      </c>
      <c r="BT35" s="718" t="s">
        <v>689</v>
      </c>
      <c r="BU35" s="718" t="s">
        <v>689</v>
      </c>
      <c r="BV35" s="718" t="s">
        <v>689</v>
      </c>
      <c r="BW35" s="718" t="s">
        <v>691</v>
      </c>
      <c r="BX35" s="718" t="s">
        <v>691</v>
      </c>
      <c r="BY35" s="718" t="s">
        <v>691</v>
      </c>
      <c r="BZ35" s="719" t="s">
        <v>691</v>
      </c>
      <c r="CA35" s="167"/>
    </row>
    <row r="36" spans="2:79" s="17" customFormat="1" ht="15.75">
      <c r="B36" s="273">
        <v>12</v>
      </c>
      <c r="C36" s="178" t="s">
        <v>668</v>
      </c>
      <c r="D36" s="178" t="s">
        <v>674</v>
      </c>
      <c r="E36" s="178" t="s">
        <v>22</v>
      </c>
      <c r="F36" s="178" t="s">
        <v>670</v>
      </c>
      <c r="G36" s="178" t="s">
        <v>674</v>
      </c>
      <c r="H36" s="178" t="s">
        <v>676</v>
      </c>
      <c r="I36" s="178">
        <v>2011</v>
      </c>
      <c r="J36" s="178"/>
      <c r="K36" s="178" t="s">
        <v>678</v>
      </c>
      <c r="L36" s="178"/>
      <c r="M36" s="178" t="s">
        <v>688</v>
      </c>
      <c r="N36" s="718">
        <v>32</v>
      </c>
      <c r="O36" s="718">
        <v>593.87023590000001</v>
      </c>
      <c r="P36" s="718">
        <v>2652720.9029999999</v>
      </c>
      <c r="Q36" s="178"/>
      <c r="R36" s="716">
        <v>422</v>
      </c>
      <c r="S36" s="716">
        <v>422</v>
      </c>
      <c r="T36" s="716">
        <v>422</v>
      </c>
      <c r="U36" s="716">
        <v>422</v>
      </c>
      <c r="V36" s="716">
        <v>422</v>
      </c>
      <c r="W36" s="716">
        <v>422</v>
      </c>
      <c r="X36" s="716">
        <v>422</v>
      </c>
      <c r="Y36" s="716">
        <v>422</v>
      </c>
      <c r="Z36" s="716">
        <v>402</v>
      </c>
      <c r="AA36" s="716">
        <v>402</v>
      </c>
      <c r="AB36" s="716">
        <v>129</v>
      </c>
      <c r="AC36" s="716">
        <v>129</v>
      </c>
      <c r="AD36" s="716">
        <v>129</v>
      </c>
      <c r="AE36" s="716">
        <v>129</v>
      </c>
      <c r="AF36" s="716">
        <v>129</v>
      </c>
      <c r="AG36" s="178" t="s">
        <v>691</v>
      </c>
      <c r="AH36" s="178" t="s">
        <v>691</v>
      </c>
      <c r="AI36" s="178" t="s">
        <v>691</v>
      </c>
      <c r="AJ36" s="178" t="s">
        <v>691</v>
      </c>
      <c r="AK36" s="178" t="s">
        <v>691</v>
      </c>
      <c r="AL36" s="178" t="s">
        <v>691</v>
      </c>
      <c r="AM36" s="178" t="s">
        <v>691</v>
      </c>
      <c r="AN36" s="178" t="s">
        <v>691</v>
      </c>
      <c r="AO36" s="178" t="s">
        <v>691</v>
      </c>
      <c r="AP36" s="178" t="s">
        <v>691</v>
      </c>
      <c r="AQ36" s="178" t="s">
        <v>691</v>
      </c>
      <c r="AR36" s="178" t="s">
        <v>691</v>
      </c>
      <c r="AS36" s="178" t="s">
        <v>691</v>
      </c>
      <c r="AT36" s="178" t="s">
        <v>691</v>
      </c>
      <c r="AU36" s="178" t="s">
        <v>691</v>
      </c>
      <c r="AV36" s="178"/>
      <c r="AW36" s="718">
        <v>1994497</v>
      </c>
      <c r="AX36" s="718">
        <v>1994497</v>
      </c>
      <c r="AY36" s="718">
        <v>1994497</v>
      </c>
      <c r="AZ36" s="718">
        <v>1994497</v>
      </c>
      <c r="BA36" s="718">
        <v>1994497</v>
      </c>
      <c r="BB36" s="718">
        <v>1994497</v>
      </c>
      <c r="BC36" s="718">
        <v>1994497</v>
      </c>
      <c r="BD36" s="718">
        <v>1994497</v>
      </c>
      <c r="BE36" s="718">
        <v>1932922</v>
      </c>
      <c r="BF36" s="718">
        <v>1932922</v>
      </c>
      <c r="BG36" s="718">
        <v>188877</v>
      </c>
      <c r="BH36" s="718">
        <v>188877</v>
      </c>
      <c r="BI36" s="718">
        <v>188877</v>
      </c>
      <c r="BJ36" s="718">
        <v>188877</v>
      </c>
      <c r="BK36" s="718">
        <v>188877</v>
      </c>
      <c r="BL36" s="718" t="s">
        <v>689</v>
      </c>
      <c r="BM36" s="718" t="s">
        <v>689</v>
      </c>
      <c r="BN36" s="718" t="s">
        <v>689</v>
      </c>
      <c r="BO36" s="718" t="s">
        <v>689</v>
      </c>
      <c r="BP36" s="718" t="s">
        <v>689</v>
      </c>
      <c r="BQ36" s="718" t="s">
        <v>689</v>
      </c>
      <c r="BR36" s="718" t="s">
        <v>689</v>
      </c>
      <c r="BS36" s="718" t="s">
        <v>689</v>
      </c>
      <c r="BT36" s="718" t="s">
        <v>689</v>
      </c>
      <c r="BU36" s="718" t="s">
        <v>689</v>
      </c>
      <c r="BV36" s="718" t="s">
        <v>689</v>
      </c>
      <c r="BW36" s="718" t="s">
        <v>691</v>
      </c>
      <c r="BX36" s="718" t="s">
        <v>691</v>
      </c>
      <c r="BY36" s="718" t="s">
        <v>691</v>
      </c>
      <c r="BZ36" s="719" t="s">
        <v>691</v>
      </c>
      <c r="CA36" s="167"/>
    </row>
    <row r="37" spans="2:79" s="17" customFormat="1" ht="15.75">
      <c r="B37" s="273">
        <v>13</v>
      </c>
      <c r="C37" s="178" t="s">
        <v>668</v>
      </c>
      <c r="D37" s="178" t="s">
        <v>675</v>
      </c>
      <c r="E37" s="178" t="s">
        <v>16</v>
      </c>
      <c r="F37" s="178" t="s">
        <v>670</v>
      </c>
      <c r="G37" s="178" t="s">
        <v>673</v>
      </c>
      <c r="H37" s="178" t="s">
        <v>676</v>
      </c>
      <c r="I37" s="178">
        <v>2011</v>
      </c>
      <c r="J37" s="178"/>
      <c r="K37" s="178" t="s">
        <v>678</v>
      </c>
      <c r="L37" s="178" t="s">
        <v>683</v>
      </c>
      <c r="M37" s="178" t="s">
        <v>688</v>
      </c>
      <c r="N37" s="718">
        <v>185</v>
      </c>
      <c r="O37" s="718">
        <v>4086.7089879999999</v>
      </c>
      <c r="P37" s="718">
        <v>23397457.809999999</v>
      </c>
      <c r="Q37" s="178"/>
      <c r="R37" s="716">
        <v>2148</v>
      </c>
      <c r="S37" s="716">
        <v>2148</v>
      </c>
      <c r="T37" s="716">
        <v>2148</v>
      </c>
      <c r="U37" s="716">
        <v>2148</v>
      </c>
      <c r="V37" s="716">
        <v>2148</v>
      </c>
      <c r="W37" s="716">
        <v>2148</v>
      </c>
      <c r="X37" s="716">
        <v>2148</v>
      </c>
      <c r="Y37" s="716">
        <v>2148</v>
      </c>
      <c r="Z37" s="716">
        <v>2148</v>
      </c>
      <c r="AA37" s="716">
        <v>2148</v>
      </c>
      <c r="AB37" s="716">
        <v>2148</v>
      </c>
      <c r="AC37" s="716">
        <v>2148</v>
      </c>
      <c r="AD37" s="716">
        <v>2148</v>
      </c>
      <c r="AE37" s="178" t="s">
        <v>691</v>
      </c>
      <c r="AF37" s="178" t="s">
        <v>691</v>
      </c>
      <c r="AG37" s="178" t="s">
        <v>691</v>
      </c>
      <c r="AH37" s="178" t="s">
        <v>691</v>
      </c>
      <c r="AI37" s="178" t="s">
        <v>691</v>
      </c>
      <c r="AJ37" s="178" t="s">
        <v>691</v>
      </c>
      <c r="AK37" s="178" t="s">
        <v>691</v>
      </c>
      <c r="AL37" s="178" t="s">
        <v>691</v>
      </c>
      <c r="AM37" s="178" t="s">
        <v>691</v>
      </c>
      <c r="AN37" s="178" t="s">
        <v>691</v>
      </c>
      <c r="AO37" s="178" t="s">
        <v>691</v>
      </c>
      <c r="AP37" s="178" t="s">
        <v>691</v>
      </c>
      <c r="AQ37" s="178" t="s">
        <v>691</v>
      </c>
      <c r="AR37" s="178" t="s">
        <v>691</v>
      </c>
      <c r="AS37" s="178" t="s">
        <v>691</v>
      </c>
      <c r="AT37" s="178" t="s">
        <v>691</v>
      </c>
      <c r="AU37" s="178" t="s">
        <v>691</v>
      </c>
      <c r="AV37" s="178"/>
      <c r="AW37" s="718">
        <v>12349671</v>
      </c>
      <c r="AX37" s="718">
        <v>12349671</v>
      </c>
      <c r="AY37" s="718">
        <v>12349671</v>
      </c>
      <c r="AZ37" s="718">
        <v>12349671</v>
      </c>
      <c r="BA37" s="718">
        <v>12349671</v>
      </c>
      <c r="BB37" s="718">
        <v>12349671</v>
      </c>
      <c r="BC37" s="718">
        <v>12349671</v>
      </c>
      <c r="BD37" s="718">
        <v>12349671</v>
      </c>
      <c r="BE37" s="718">
        <v>12349671</v>
      </c>
      <c r="BF37" s="718">
        <v>12349671</v>
      </c>
      <c r="BG37" s="718">
        <v>12349671</v>
      </c>
      <c r="BH37" s="718">
        <v>12349671</v>
      </c>
      <c r="BI37" s="718">
        <v>12349671</v>
      </c>
      <c r="BJ37" s="718" t="s">
        <v>690</v>
      </c>
      <c r="BK37" s="718" t="s">
        <v>690</v>
      </c>
      <c r="BL37" s="718" t="s">
        <v>689</v>
      </c>
      <c r="BM37" s="718" t="s">
        <v>689</v>
      </c>
      <c r="BN37" s="718" t="s">
        <v>689</v>
      </c>
      <c r="BO37" s="718" t="s">
        <v>689</v>
      </c>
      <c r="BP37" s="718" t="s">
        <v>689</v>
      </c>
      <c r="BQ37" s="718" t="s">
        <v>689</v>
      </c>
      <c r="BR37" s="718" t="s">
        <v>689</v>
      </c>
      <c r="BS37" s="718" t="s">
        <v>689</v>
      </c>
      <c r="BT37" s="718" t="s">
        <v>689</v>
      </c>
      <c r="BU37" s="718" t="s">
        <v>689</v>
      </c>
      <c r="BV37" s="718" t="s">
        <v>689</v>
      </c>
      <c r="BW37" s="718" t="s">
        <v>691</v>
      </c>
      <c r="BX37" s="718" t="s">
        <v>691</v>
      </c>
      <c r="BY37" s="718" t="s">
        <v>691</v>
      </c>
      <c r="BZ37" s="719" t="s">
        <v>691</v>
      </c>
      <c r="CA37" s="167"/>
    </row>
    <row r="38" spans="2:79" s="17" customFormat="1" ht="15.75">
      <c r="B38" s="273">
        <v>14</v>
      </c>
      <c r="C38" s="178" t="s">
        <v>668</v>
      </c>
      <c r="D38" s="178" t="s">
        <v>675</v>
      </c>
      <c r="E38" s="178" t="s">
        <v>17</v>
      </c>
      <c r="F38" s="178" t="s">
        <v>670</v>
      </c>
      <c r="G38" s="178" t="s">
        <v>673</v>
      </c>
      <c r="H38" s="178" t="s">
        <v>676</v>
      </c>
      <c r="I38" s="178">
        <v>2011</v>
      </c>
      <c r="J38" s="178"/>
      <c r="K38" s="178" t="s">
        <v>678</v>
      </c>
      <c r="L38" s="178" t="s">
        <v>683</v>
      </c>
      <c r="M38" s="178" t="s">
        <v>688</v>
      </c>
      <c r="N38" s="718">
        <v>4</v>
      </c>
      <c r="O38" s="718">
        <v>322.80901230000001</v>
      </c>
      <c r="P38" s="718">
        <v>1657947.0870000001</v>
      </c>
      <c r="Q38" s="178"/>
      <c r="R38" s="716">
        <v>161</v>
      </c>
      <c r="S38" s="716">
        <v>161</v>
      </c>
      <c r="T38" s="716">
        <v>161</v>
      </c>
      <c r="U38" s="716">
        <v>161</v>
      </c>
      <c r="V38" s="716">
        <v>161</v>
      </c>
      <c r="W38" s="716">
        <v>161</v>
      </c>
      <c r="X38" s="716">
        <v>161</v>
      </c>
      <c r="Y38" s="716">
        <v>161</v>
      </c>
      <c r="Z38" s="716">
        <v>161</v>
      </c>
      <c r="AA38" s="716">
        <v>161</v>
      </c>
      <c r="AB38" s="716">
        <v>161</v>
      </c>
      <c r="AC38" s="716">
        <v>161</v>
      </c>
      <c r="AD38" s="716">
        <v>161</v>
      </c>
      <c r="AE38" s="716">
        <v>161</v>
      </c>
      <c r="AF38" s="716">
        <v>161</v>
      </c>
      <c r="AG38" s="178">
        <v>96</v>
      </c>
      <c r="AH38" s="178">
        <v>96</v>
      </c>
      <c r="AI38" s="178">
        <v>96</v>
      </c>
      <c r="AJ38" s="178">
        <v>96</v>
      </c>
      <c r="AK38" s="178">
        <v>96</v>
      </c>
      <c r="AL38" s="178">
        <v>96</v>
      </c>
      <c r="AM38" s="178">
        <v>96</v>
      </c>
      <c r="AN38" s="178">
        <v>96</v>
      </c>
      <c r="AO38" s="178">
        <v>96</v>
      </c>
      <c r="AP38" s="178">
        <v>96</v>
      </c>
      <c r="AQ38" s="178">
        <v>96</v>
      </c>
      <c r="AR38" s="178" t="s">
        <v>691</v>
      </c>
      <c r="AS38" s="178" t="s">
        <v>691</v>
      </c>
      <c r="AT38" s="178" t="s">
        <v>691</v>
      </c>
      <c r="AU38" s="178" t="s">
        <v>691</v>
      </c>
      <c r="AV38" s="178"/>
      <c r="AW38" s="718">
        <v>828974</v>
      </c>
      <c r="AX38" s="718">
        <v>828974</v>
      </c>
      <c r="AY38" s="718">
        <v>828974</v>
      </c>
      <c r="AZ38" s="718">
        <v>828974</v>
      </c>
      <c r="BA38" s="718">
        <v>828974</v>
      </c>
      <c r="BB38" s="718">
        <v>828974</v>
      </c>
      <c r="BC38" s="718">
        <v>828974</v>
      </c>
      <c r="BD38" s="718">
        <v>828974</v>
      </c>
      <c r="BE38" s="718">
        <v>828974</v>
      </c>
      <c r="BF38" s="718">
        <v>828974</v>
      </c>
      <c r="BG38" s="718">
        <v>828974</v>
      </c>
      <c r="BH38" s="718">
        <v>828974</v>
      </c>
      <c r="BI38" s="718">
        <v>828974</v>
      </c>
      <c r="BJ38" s="718">
        <v>828974</v>
      </c>
      <c r="BK38" s="718">
        <v>828974</v>
      </c>
      <c r="BL38" s="718">
        <v>494260</v>
      </c>
      <c r="BM38" s="718">
        <v>494260</v>
      </c>
      <c r="BN38" s="718">
        <v>494260</v>
      </c>
      <c r="BO38" s="718">
        <v>494260</v>
      </c>
      <c r="BP38" s="718">
        <v>494260</v>
      </c>
      <c r="BQ38" s="718">
        <v>494260</v>
      </c>
      <c r="BR38" s="718">
        <v>494260</v>
      </c>
      <c r="BS38" s="718">
        <v>494260</v>
      </c>
      <c r="BT38" s="718">
        <v>494260</v>
      </c>
      <c r="BU38" s="718">
        <v>494260</v>
      </c>
      <c r="BV38" s="718">
        <v>494260</v>
      </c>
      <c r="BW38" s="718" t="s">
        <v>691</v>
      </c>
      <c r="BX38" s="718" t="s">
        <v>691</v>
      </c>
      <c r="BY38" s="718" t="s">
        <v>691</v>
      </c>
      <c r="BZ38" s="719" t="s">
        <v>691</v>
      </c>
      <c r="CA38" s="167"/>
    </row>
    <row r="39" spans="2:79" s="17" customFormat="1" ht="15.75">
      <c r="B39" s="273">
        <v>15</v>
      </c>
      <c r="C39" s="178" t="s">
        <v>668</v>
      </c>
      <c r="D39" s="178" t="s">
        <v>675</v>
      </c>
      <c r="E39" s="178" t="s">
        <v>19</v>
      </c>
      <c r="F39" s="178" t="s">
        <v>670</v>
      </c>
      <c r="G39" s="178" t="s">
        <v>673</v>
      </c>
      <c r="H39" s="178" t="s">
        <v>676</v>
      </c>
      <c r="I39" s="178">
        <v>2011</v>
      </c>
      <c r="J39" s="178"/>
      <c r="K39" s="178" t="s">
        <v>678</v>
      </c>
      <c r="L39" s="178" t="s">
        <v>683</v>
      </c>
      <c r="M39" s="178" t="s">
        <v>688</v>
      </c>
      <c r="N39" s="718">
        <v>2</v>
      </c>
      <c r="O39" s="718">
        <v>4.7039999999999998E-2</v>
      </c>
      <c r="P39" s="718">
        <v>462.33600000000001</v>
      </c>
      <c r="Q39" s="178"/>
      <c r="R39" s="178">
        <v>0</v>
      </c>
      <c r="S39" s="178">
        <v>0</v>
      </c>
      <c r="T39" s="178">
        <v>0</v>
      </c>
      <c r="U39" s="178">
        <v>0</v>
      </c>
      <c r="V39" s="178">
        <v>0</v>
      </c>
      <c r="W39" s="178">
        <v>0</v>
      </c>
      <c r="X39" s="178">
        <v>0</v>
      </c>
      <c r="Y39" s="178">
        <v>0</v>
      </c>
      <c r="Z39" s="178">
        <v>0</v>
      </c>
      <c r="AA39" s="178">
        <v>0</v>
      </c>
      <c r="AB39" s="178">
        <v>0</v>
      </c>
      <c r="AC39" s="178">
        <v>0</v>
      </c>
      <c r="AD39" s="178">
        <v>0</v>
      </c>
      <c r="AE39" s="178" t="s">
        <v>691</v>
      </c>
      <c r="AF39" s="178" t="s">
        <v>691</v>
      </c>
      <c r="AG39" s="178" t="s">
        <v>691</v>
      </c>
      <c r="AH39" s="178" t="s">
        <v>691</v>
      </c>
      <c r="AI39" s="178" t="s">
        <v>691</v>
      </c>
      <c r="AJ39" s="178" t="s">
        <v>691</v>
      </c>
      <c r="AK39" s="178" t="s">
        <v>691</v>
      </c>
      <c r="AL39" s="178" t="s">
        <v>691</v>
      </c>
      <c r="AM39" s="178" t="s">
        <v>691</v>
      </c>
      <c r="AN39" s="178" t="s">
        <v>691</v>
      </c>
      <c r="AO39" s="178" t="s">
        <v>691</v>
      </c>
      <c r="AP39" s="178" t="s">
        <v>691</v>
      </c>
      <c r="AQ39" s="178" t="s">
        <v>691</v>
      </c>
      <c r="AR39" s="178" t="s">
        <v>691</v>
      </c>
      <c r="AS39" s="178" t="s">
        <v>691</v>
      </c>
      <c r="AT39" s="178" t="s">
        <v>691</v>
      </c>
      <c r="AU39" s="178" t="s">
        <v>691</v>
      </c>
      <c r="AV39" s="178"/>
      <c r="AW39" s="718">
        <v>314</v>
      </c>
      <c r="AX39" s="718">
        <v>314</v>
      </c>
      <c r="AY39" s="718">
        <v>314</v>
      </c>
      <c r="AZ39" s="718">
        <v>314</v>
      </c>
      <c r="BA39" s="718">
        <v>314</v>
      </c>
      <c r="BB39" s="718">
        <v>314</v>
      </c>
      <c r="BC39" s="718">
        <v>314</v>
      </c>
      <c r="BD39" s="718">
        <v>314</v>
      </c>
      <c r="BE39" s="718">
        <v>314</v>
      </c>
      <c r="BF39" s="718">
        <v>314</v>
      </c>
      <c r="BG39" s="718">
        <v>314</v>
      </c>
      <c r="BH39" s="718">
        <v>314</v>
      </c>
      <c r="BI39" s="718">
        <v>314</v>
      </c>
      <c r="BJ39" s="718" t="s">
        <v>690</v>
      </c>
      <c r="BK39" s="718" t="s">
        <v>690</v>
      </c>
      <c r="BL39" s="718" t="s">
        <v>689</v>
      </c>
      <c r="BM39" s="718" t="s">
        <v>689</v>
      </c>
      <c r="BN39" s="718" t="s">
        <v>689</v>
      </c>
      <c r="BO39" s="718" t="s">
        <v>689</v>
      </c>
      <c r="BP39" s="718" t="s">
        <v>689</v>
      </c>
      <c r="BQ39" s="718" t="s">
        <v>689</v>
      </c>
      <c r="BR39" s="718" t="s">
        <v>689</v>
      </c>
      <c r="BS39" s="718" t="s">
        <v>689</v>
      </c>
      <c r="BT39" s="718" t="s">
        <v>689</v>
      </c>
      <c r="BU39" s="718" t="s">
        <v>689</v>
      </c>
      <c r="BV39" s="718" t="s">
        <v>689</v>
      </c>
      <c r="BW39" s="718" t="s">
        <v>691</v>
      </c>
      <c r="BX39" s="718" t="s">
        <v>691</v>
      </c>
      <c r="BY39" s="718" t="s">
        <v>691</v>
      </c>
      <c r="BZ39" s="719" t="s">
        <v>691</v>
      </c>
      <c r="CA39" s="167"/>
    </row>
    <row r="40" spans="2:79" s="17" customFormat="1" ht="15.75">
      <c r="B40" s="274" t="s">
        <v>493</v>
      </c>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7"/>
      <c r="BR40" s="277"/>
      <c r="BS40" s="277"/>
      <c r="BT40" s="277"/>
      <c r="BU40" s="277"/>
      <c r="BV40" s="277"/>
      <c r="BW40" s="277"/>
      <c r="BX40" s="277"/>
      <c r="BY40" s="277"/>
      <c r="BZ40" s="278"/>
      <c r="CA40" s="167"/>
    </row>
  </sheetData>
  <mergeCells count="1">
    <mergeCell ref="B23:B24"/>
  </mergeCells>
  <hyperlinks>
    <hyperlink ref="H19" location="Table_4_a.__2011_Lost_Revenues_Work_Form" display="Go to Tab 4."/>
  </hyperlinks>
  <pageMargins left="0.70866141732283472" right="0.70866141732283472" top="0.74803149606299213" bottom="0.74803149606299213" header="0.31496062992125984" footer="0.31496062992125984"/>
  <pageSetup paperSize="5" scale="60" fitToWidth="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CA51"/>
  <sheetViews>
    <sheetView view="pageBreakPreview" topLeftCell="A19" zoomScale="60" zoomScaleNormal="80" workbookViewId="0">
      <pane xSplit="5" ySplit="5" topLeftCell="F27" activePane="bottomRight" state="frozen"/>
      <selection activeCell="E58" sqref="E58"/>
      <selection pane="topRight" activeCell="E58" sqref="E58"/>
      <selection pane="bottomLeft" activeCell="E58" sqref="E58"/>
      <selection pane="bottomRight" activeCell="E58" sqref="E58"/>
    </sheetView>
  </sheetViews>
  <sheetFormatPr defaultColWidth="9.140625" defaultRowHeight="15"/>
  <cols>
    <col min="1" max="1" width="9.140625" style="12"/>
    <col min="2" max="2" width="13.28515625" style="12" customWidth="1"/>
    <col min="3" max="3" width="25.7109375" style="12" bestFit="1" customWidth="1"/>
    <col min="4" max="4" width="14.28515625" style="12" customWidth="1"/>
    <col min="5" max="5" width="63.7109375" style="12" bestFit="1"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4.85546875" style="12" bestFit="1" customWidth="1"/>
    <col min="17" max="17" width="9.140625" style="12"/>
    <col min="18" max="18" width="10.140625" style="12" bestFit="1" customWidth="1"/>
    <col min="19" max="19" width="12.42578125" style="12" bestFit="1" customWidth="1"/>
    <col min="20" max="20" width="8.140625" style="12" bestFit="1" customWidth="1"/>
    <col min="21" max="36" width="11.28515625" style="12" bestFit="1" customWidth="1"/>
    <col min="37" max="38" width="9.42578125" style="12" bestFit="1" customWidth="1"/>
    <col min="39" max="47" width="9.28515625" style="12" bestFit="1" customWidth="1"/>
    <col min="48" max="48" width="9.140625" style="12"/>
    <col min="49" max="49" width="15.7109375" style="12" bestFit="1" customWidth="1"/>
    <col min="50" max="61" width="17" style="12" bestFit="1" customWidth="1"/>
    <col min="62" max="68" width="15.7109375" style="12" bestFit="1" customWidth="1"/>
    <col min="69" max="69" width="13.7109375" style="12" bestFit="1" customWidth="1"/>
    <col min="70" max="70" width="11.28515625" style="12" bestFit="1" customWidth="1"/>
    <col min="71" max="78" width="9.28515625" style="12" bestFit="1" customWidth="1"/>
    <col min="79" max="79" width="9.140625" style="16"/>
    <col min="80" max="16384" width="9.140625" style="12"/>
  </cols>
  <sheetData>
    <row r="14" spans="2:79" ht="15.75" thickBot="1">
      <c r="CA14" s="12"/>
    </row>
    <row r="15" spans="2:79" s="9" customFormat="1" ht="31.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22.5" customHeight="1">
      <c r="D17" s="123"/>
    </row>
    <row r="18" spans="2:79" ht="23.25" customHeight="1">
      <c r="B18" s="196" t="s">
        <v>576</v>
      </c>
      <c r="C18" s="196"/>
      <c r="D18" s="92"/>
      <c r="G18" s="625" t="s">
        <v>598</v>
      </c>
    </row>
    <row r="19" spans="2:79" ht="23.25" customHeight="1">
      <c r="B19" s="660" t="s">
        <v>524</v>
      </c>
      <c r="C19" s="649"/>
      <c r="D19" s="649"/>
      <c r="E19" s="649"/>
      <c r="F19" s="649"/>
      <c r="G19" s="649"/>
      <c r="H19" s="649"/>
      <c r="I19" s="649"/>
      <c r="J19" s="649"/>
      <c r="K19" s="649"/>
      <c r="L19" s="649"/>
      <c r="M19" s="649"/>
      <c r="N19" s="649"/>
      <c r="O19" s="649"/>
      <c r="P19" s="649"/>
    </row>
    <row r="20" spans="2:79" ht="23.25" customHeight="1">
      <c r="B20" s="660" t="s">
        <v>522</v>
      </c>
      <c r="C20" s="649"/>
      <c r="D20" s="649"/>
      <c r="E20" s="649"/>
      <c r="F20" s="649"/>
      <c r="G20" s="649"/>
      <c r="H20" s="649"/>
      <c r="I20" s="649"/>
      <c r="J20" s="649"/>
      <c r="K20" s="649"/>
      <c r="L20" s="649"/>
      <c r="M20" s="649"/>
      <c r="N20" s="649"/>
      <c r="O20" s="649"/>
      <c r="P20" s="649"/>
    </row>
    <row r="21" spans="2:79" ht="15.75">
      <c r="B21" s="92"/>
    </row>
    <row r="22" spans="2:79" s="270" customFormat="1" ht="88.5" customHeight="1">
      <c r="B22" s="795"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795"/>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75">
      <c r="B24" s="273">
        <v>1</v>
      </c>
      <c r="C24" s="178" t="s">
        <v>668</v>
      </c>
      <c r="D24" s="178" t="s">
        <v>671</v>
      </c>
      <c r="E24" s="178" t="s">
        <v>21</v>
      </c>
      <c r="F24" s="178" t="s">
        <v>670</v>
      </c>
      <c r="G24" s="178" t="s">
        <v>694</v>
      </c>
      <c r="H24" s="178" t="s">
        <v>676</v>
      </c>
      <c r="I24" s="178">
        <v>2012</v>
      </c>
      <c r="J24" s="178"/>
      <c r="K24" s="178" t="s">
        <v>699</v>
      </c>
      <c r="L24" s="178"/>
      <c r="M24" s="178" t="s">
        <v>688</v>
      </c>
      <c r="N24" s="718">
        <v>1556</v>
      </c>
      <c r="O24" s="718">
        <v>64.366445290000001</v>
      </c>
      <c r="P24" s="718">
        <v>115551.0089</v>
      </c>
      <c r="Q24" s="178"/>
      <c r="R24" s="718">
        <v>0</v>
      </c>
      <c r="S24" s="718">
        <v>1340.0396639999999</v>
      </c>
      <c r="T24" s="718">
        <v>1340.021</v>
      </c>
      <c r="U24" s="718">
        <v>1294.2234000000001</v>
      </c>
      <c r="V24" s="718">
        <v>1093.0498</v>
      </c>
      <c r="W24" s="718">
        <v>1092.9958999999999</v>
      </c>
      <c r="X24" s="718">
        <v>240.69153</v>
      </c>
      <c r="Y24" s="718">
        <v>240.69153</v>
      </c>
      <c r="Z24" s="718">
        <v>232.73539</v>
      </c>
      <c r="AA24" s="718">
        <v>232.73539</v>
      </c>
      <c r="AB24" s="718">
        <v>232.73539</v>
      </c>
      <c r="AC24" s="718">
        <v>220.56725</v>
      </c>
      <c r="AD24" s="718">
        <v>220.56725</v>
      </c>
      <c r="AE24" s="718">
        <v>16.414123</v>
      </c>
      <c r="AF24" s="718">
        <v>16.414123</v>
      </c>
      <c r="AG24" s="718">
        <v>16.414123</v>
      </c>
      <c r="AH24" s="718">
        <v>0</v>
      </c>
      <c r="AI24" s="718">
        <v>0</v>
      </c>
      <c r="AJ24" s="718">
        <v>0</v>
      </c>
      <c r="AK24" s="718">
        <v>0</v>
      </c>
      <c r="AL24" s="718">
        <v>0</v>
      </c>
      <c r="AM24" s="718">
        <v>0</v>
      </c>
      <c r="AN24" s="718">
        <v>0</v>
      </c>
      <c r="AO24" s="718">
        <v>0</v>
      </c>
      <c r="AP24" s="718">
        <v>0</v>
      </c>
      <c r="AQ24" s="718">
        <v>0</v>
      </c>
      <c r="AR24" s="718">
        <v>0</v>
      </c>
      <c r="AS24" s="718">
        <v>0</v>
      </c>
      <c r="AT24" s="718">
        <v>0</v>
      </c>
      <c r="AU24" s="718">
        <v>0</v>
      </c>
      <c r="AV24" s="178"/>
      <c r="AW24" s="718">
        <v>0</v>
      </c>
      <c r="AX24" s="718">
        <v>4890220.2139999997</v>
      </c>
      <c r="AY24" s="718">
        <v>4890179.7609999999</v>
      </c>
      <c r="AZ24" s="718">
        <v>4693913.9910000004</v>
      </c>
      <c r="BA24" s="718">
        <v>3837660.7769999998</v>
      </c>
      <c r="BB24" s="718">
        <v>3837428.2969999998</v>
      </c>
      <c r="BC24" s="718">
        <v>853402.67200000002</v>
      </c>
      <c r="BD24" s="718">
        <v>853402.67200000002</v>
      </c>
      <c r="BE24" s="718">
        <v>845457.51650000003</v>
      </c>
      <c r="BF24" s="718">
        <v>845457.51650000003</v>
      </c>
      <c r="BG24" s="718">
        <v>845457.51650000003</v>
      </c>
      <c r="BH24" s="718">
        <v>726394.87860000005</v>
      </c>
      <c r="BI24" s="718">
        <v>726394.87860000005</v>
      </c>
      <c r="BJ24" s="718">
        <v>16391.475709999999</v>
      </c>
      <c r="BK24" s="718">
        <v>16391.475709999999</v>
      </c>
      <c r="BL24" s="718">
        <v>16391.475709999999</v>
      </c>
      <c r="BM24" s="718">
        <v>0</v>
      </c>
      <c r="BN24" s="718">
        <v>0</v>
      </c>
      <c r="BO24" s="718">
        <v>0</v>
      </c>
      <c r="BP24" s="718">
        <v>0</v>
      </c>
      <c r="BQ24" s="718">
        <v>0</v>
      </c>
      <c r="BR24" s="718">
        <v>0</v>
      </c>
      <c r="BS24" s="718">
        <v>0</v>
      </c>
      <c r="BT24" s="718">
        <v>0</v>
      </c>
      <c r="BU24" s="718">
        <v>0</v>
      </c>
      <c r="BV24" s="718">
        <v>0</v>
      </c>
      <c r="BW24" s="718">
        <v>0</v>
      </c>
      <c r="BX24" s="718">
        <v>0</v>
      </c>
      <c r="BY24" s="718">
        <v>0</v>
      </c>
      <c r="BZ24" s="719">
        <v>0</v>
      </c>
      <c r="CA24" s="167"/>
    </row>
    <row r="25" spans="2:79" s="17" customFormat="1" ht="15.75">
      <c r="B25" s="273">
        <v>2</v>
      </c>
      <c r="C25" s="178" t="s">
        <v>668</v>
      </c>
      <c r="D25" s="178" t="s">
        <v>671</v>
      </c>
      <c r="E25" s="178" t="s">
        <v>22</v>
      </c>
      <c r="F25" s="178" t="s">
        <v>670</v>
      </c>
      <c r="G25" s="178" t="s">
        <v>694</v>
      </c>
      <c r="H25" s="178" t="s">
        <v>676</v>
      </c>
      <c r="I25" s="178">
        <v>2012</v>
      </c>
      <c r="J25" s="178"/>
      <c r="K25" s="178" t="s">
        <v>699</v>
      </c>
      <c r="L25" s="178"/>
      <c r="M25" s="178" t="s">
        <v>688</v>
      </c>
      <c r="N25" s="718">
        <v>359</v>
      </c>
      <c r="O25" s="718">
        <v>6026.7936399999999</v>
      </c>
      <c r="P25" s="718">
        <v>32442206.809999999</v>
      </c>
      <c r="Q25" s="178"/>
      <c r="R25" s="718">
        <v>0</v>
      </c>
      <c r="S25" s="718">
        <v>4531.4237899999998</v>
      </c>
      <c r="T25" s="718">
        <v>4499.8347000000003</v>
      </c>
      <c r="U25" s="718">
        <v>4452.0397000000003</v>
      </c>
      <c r="V25" s="718">
        <v>4392.2739000000001</v>
      </c>
      <c r="W25" s="718">
        <v>4392.2739000000001</v>
      </c>
      <c r="X25" s="718">
        <v>4118.1211000000003</v>
      </c>
      <c r="Y25" s="718">
        <v>4019.8134</v>
      </c>
      <c r="Z25" s="718">
        <v>4019.8134</v>
      </c>
      <c r="AA25" s="718">
        <v>3671.2633999999998</v>
      </c>
      <c r="AB25" s="718">
        <v>2360.7714000000001</v>
      </c>
      <c r="AC25" s="718">
        <v>2316.6003000000001</v>
      </c>
      <c r="AD25" s="718">
        <v>2316.6003000000001</v>
      </c>
      <c r="AE25" s="718">
        <v>810.08306000000005</v>
      </c>
      <c r="AF25" s="718">
        <v>639.82602999999995</v>
      </c>
      <c r="AG25" s="718">
        <v>639.82602999999995</v>
      </c>
      <c r="AH25" s="718">
        <v>175.90714</v>
      </c>
      <c r="AI25" s="718">
        <v>137.15961999999999</v>
      </c>
      <c r="AJ25" s="718">
        <v>137.15961999999999</v>
      </c>
      <c r="AK25" s="718">
        <v>137.15961999999999</v>
      </c>
      <c r="AL25" s="718">
        <v>137.15961999999999</v>
      </c>
      <c r="AM25" s="718">
        <v>0</v>
      </c>
      <c r="AN25" s="718">
        <v>0</v>
      </c>
      <c r="AO25" s="718">
        <v>0</v>
      </c>
      <c r="AP25" s="718">
        <v>0</v>
      </c>
      <c r="AQ25" s="718">
        <v>0</v>
      </c>
      <c r="AR25" s="718">
        <v>0</v>
      </c>
      <c r="AS25" s="718">
        <v>0</v>
      </c>
      <c r="AT25" s="718">
        <v>0</v>
      </c>
      <c r="AU25" s="718">
        <v>0</v>
      </c>
      <c r="AV25" s="178"/>
      <c r="AW25" s="718">
        <v>0</v>
      </c>
      <c r="AX25" s="718">
        <v>24392636.699999999</v>
      </c>
      <c r="AY25" s="718">
        <v>24288756.170000002</v>
      </c>
      <c r="AZ25" s="718">
        <v>24131826.149999999</v>
      </c>
      <c r="BA25" s="718">
        <v>23935785.25</v>
      </c>
      <c r="BB25" s="718">
        <v>23935785.25</v>
      </c>
      <c r="BC25" s="718">
        <v>23037689.890000001</v>
      </c>
      <c r="BD25" s="718">
        <v>22455199.32</v>
      </c>
      <c r="BE25" s="718">
        <v>22455199.32</v>
      </c>
      <c r="BF25" s="718">
        <v>21163792.600000001</v>
      </c>
      <c r="BG25" s="718">
        <v>13698164.300000001</v>
      </c>
      <c r="BH25" s="718">
        <v>12836678.449999999</v>
      </c>
      <c r="BI25" s="718">
        <v>12737200.380000001</v>
      </c>
      <c r="BJ25" s="718">
        <v>3822450.9019999998</v>
      </c>
      <c r="BK25" s="718">
        <v>3263748.9270000001</v>
      </c>
      <c r="BL25" s="718">
        <v>3263748.9270000001</v>
      </c>
      <c r="BM25" s="718">
        <v>428145.87839999999</v>
      </c>
      <c r="BN25" s="718">
        <v>365474.46</v>
      </c>
      <c r="BO25" s="718">
        <v>365474.46</v>
      </c>
      <c r="BP25" s="718">
        <v>365474.45899999997</v>
      </c>
      <c r="BQ25" s="718">
        <v>365474.46</v>
      </c>
      <c r="BR25" s="718">
        <v>0</v>
      </c>
      <c r="BS25" s="718">
        <v>0</v>
      </c>
      <c r="BT25" s="718">
        <v>0</v>
      </c>
      <c r="BU25" s="718">
        <v>0</v>
      </c>
      <c r="BV25" s="718">
        <v>0</v>
      </c>
      <c r="BW25" s="718">
        <v>0</v>
      </c>
      <c r="BX25" s="718">
        <v>0</v>
      </c>
      <c r="BY25" s="718">
        <v>0</v>
      </c>
      <c r="BZ25" s="719">
        <v>0</v>
      </c>
      <c r="CA25" s="167"/>
    </row>
    <row r="26" spans="2:79" s="17" customFormat="1" ht="16.5" customHeight="1">
      <c r="B26" s="273">
        <v>3</v>
      </c>
      <c r="C26" s="178" t="s">
        <v>668</v>
      </c>
      <c r="D26" s="178" t="s">
        <v>671</v>
      </c>
      <c r="E26" s="178" t="s">
        <v>20</v>
      </c>
      <c r="F26" s="178" t="s">
        <v>670</v>
      </c>
      <c r="G26" s="178" t="s">
        <v>694</v>
      </c>
      <c r="H26" s="178" t="s">
        <v>676</v>
      </c>
      <c r="I26" s="178">
        <v>2012</v>
      </c>
      <c r="J26" s="178"/>
      <c r="K26" s="178" t="s">
        <v>699</v>
      </c>
      <c r="L26" s="178"/>
      <c r="M26" s="178" t="s">
        <v>700</v>
      </c>
      <c r="N26" s="718">
        <v>37</v>
      </c>
      <c r="O26" s="718">
        <v>254.76876350000001</v>
      </c>
      <c r="P26" s="718">
        <v>372632.342</v>
      </c>
      <c r="Q26" s="178"/>
      <c r="R26" s="718">
        <v>0</v>
      </c>
      <c r="S26" s="718">
        <v>191.55546129999999</v>
      </c>
      <c r="T26" s="718">
        <v>191.55546000000001</v>
      </c>
      <c r="U26" s="718">
        <v>191.55546000000001</v>
      </c>
      <c r="V26" s="718">
        <v>191.55546000000001</v>
      </c>
      <c r="W26" s="718">
        <v>0</v>
      </c>
      <c r="X26" s="718">
        <v>0</v>
      </c>
      <c r="Y26" s="718">
        <v>0</v>
      </c>
      <c r="Z26" s="718">
        <v>0</v>
      </c>
      <c r="AA26" s="718">
        <v>0</v>
      </c>
      <c r="AB26" s="718">
        <v>0</v>
      </c>
      <c r="AC26" s="718">
        <v>0</v>
      </c>
      <c r="AD26" s="718">
        <v>0</v>
      </c>
      <c r="AE26" s="718">
        <v>0</v>
      </c>
      <c r="AF26" s="718">
        <v>0</v>
      </c>
      <c r="AG26" s="718">
        <v>0</v>
      </c>
      <c r="AH26" s="718">
        <v>0</v>
      </c>
      <c r="AI26" s="718">
        <v>0</v>
      </c>
      <c r="AJ26" s="718">
        <v>0</v>
      </c>
      <c r="AK26" s="718">
        <v>0</v>
      </c>
      <c r="AL26" s="718">
        <v>0</v>
      </c>
      <c r="AM26" s="718">
        <v>0</v>
      </c>
      <c r="AN26" s="718">
        <v>0</v>
      </c>
      <c r="AO26" s="718">
        <v>0</v>
      </c>
      <c r="AP26" s="718">
        <v>0</v>
      </c>
      <c r="AQ26" s="718">
        <v>0</v>
      </c>
      <c r="AR26" s="718">
        <v>0</v>
      </c>
      <c r="AS26" s="718">
        <v>0</v>
      </c>
      <c r="AT26" s="718">
        <v>0</v>
      </c>
      <c r="AU26" s="718">
        <v>0</v>
      </c>
      <c r="AV26" s="178"/>
      <c r="AW26" s="718">
        <v>0</v>
      </c>
      <c r="AX26" s="718">
        <v>931521.41509999998</v>
      </c>
      <c r="AY26" s="718">
        <v>931521.41509999998</v>
      </c>
      <c r="AZ26" s="718">
        <v>931521.41509999998</v>
      </c>
      <c r="BA26" s="718">
        <v>931521.41509999998</v>
      </c>
      <c r="BB26" s="718">
        <v>0</v>
      </c>
      <c r="BC26" s="718">
        <v>0</v>
      </c>
      <c r="BD26" s="718">
        <v>0</v>
      </c>
      <c r="BE26" s="718">
        <v>0</v>
      </c>
      <c r="BF26" s="718">
        <v>0</v>
      </c>
      <c r="BG26" s="718">
        <v>0</v>
      </c>
      <c r="BH26" s="718">
        <v>0</v>
      </c>
      <c r="BI26" s="718">
        <v>0</v>
      </c>
      <c r="BJ26" s="718">
        <v>0</v>
      </c>
      <c r="BK26" s="718">
        <v>0</v>
      </c>
      <c r="BL26" s="718">
        <v>0</v>
      </c>
      <c r="BM26" s="718">
        <v>0</v>
      </c>
      <c r="BN26" s="718">
        <v>0</v>
      </c>
      <c r="BO26" s="718">
        <v>0</v>
      </c>
      <c r="BP26" s="718">
        <v>0</v>
      </c>
      <c r="BQ26" s="718">
        <v>0</v>
      </c>
      <c r="BR26" s="718">
        <v>0</v>
      </c>
      <c r="BS26" s="718">
        <v>0</v>
      </c>
      <c r="BT26" s="718">
        <v>0</v>
      </c>
      <c r="BU26" s="718">
        <v>0</v>
      </c>
      <c r="BV26" s="718">
        <v>0</v>
      </c>
      <c r="BW26" s="718">
        <v>0</v>
      </c>
      <c r="BX26" s="718">
        <v>0</v>
      </c>
      <c r="BY26" s="718">
        <v>0</v>
      </c>
      <c r="BZ26" s="719">
        <v>0</v>
      </c>
      <c r="CA26" s="167"/>
    </row>
    <row r="27" spans="2:79" s="17" customFormat="1" ht="15.75">
      <c r="B27" s="273">
        <v>4</v>
      </c>
      <c r="C27" s="178" t="s">
        <v>668</v>
      </c>
      <c r="D27" s="178" t="s">
        <v>671</v>
      </c>
      <c r="E27" s="276" t="s">
        <v>17</v>
      </c>
      <c r="F27" s="178" t="s">
        <v>670</v>
      </c>
      <c r="G27" s="178" t="s">
        <v>694</v>
      </c>
      <c r="H27" s="178" t="s">
        <v>676</v>
      </c>
      <c r="I27" s="178">
        <v>2012</v>
      </c>
      <c r="J27" s="178"/>
      <c r="K27" s="178" t="s">
        <v>699</v>
      </c>
      <c r="L27" s="178"/>
      <c r="M27" s="178" t="s">
        <v>688</v>
      </c>
      <c r="N27" s="718">
        <v>1</v>
      </c>
      <c r="O27" s="718">
        <v>128.38489999999999</v>
      </c>
      <c r="P27" s="718">
        <v>32228.825529999998</v>
      </c>
      <c r="Q27" s="178"/>
      <c r="R27" s="718">
        <v>0</v>
      </c>
      <c r="S27" s="718">
        <v>96.53</v>
      </c>
      <c r="T27" s="718">
        <v>96.53</v>
      </c>
      <c r="U27" s="718">
        <v>96.53</v>
      </c>
      <c r="V27" s="718">
        <v>96.53</v>
      </c>
      <c r="W27" s="718">
        <v>96.53</v>
      </c>
      <c r="X27" s="718">
        <v>96.53</v>
      </c>
      <c r="Y27" s="718">
        <v>96.53</v>
      </c>
      <c r="Z27" s="718">
        <v>96.53</v>
      </c>
      <c r="AA27" s="718">
        <v>96.53</v>
      </c>
      <c r="AB27" s="718">
        <v>96.53</v>
      </c>
      <c r="AC27" s="718">
        <v>96.53</v>
      </c>
      <c r="AD27" s="718">
        <v>96.53</v>
      </c>
      <c r="AE27" s="718">
        <v>96.53</v>
      </c>
      <c r="AF27" s="718">
        <v>96.53</v>
      </c>
      <c r="AG27" s="718">
        <v>96.53</v>
      </c>
      <c r="AH27" s="718">
        <v>0</v>
      </c>
      <c r="AI27" s="718">
        <v>0</v>
      </c>
      <c r="AJ27" s="718">
        <v>0</v>
      </c>
      <c r="AK27" s="718">
        <v>0</v>
      </c>
      <c r="AL27" s="718">
        <v>0</v>
      </c>
      <c r="AM27" s="718">
        <v>0</v>
      </c>
      <c r="AN27" s="718">
        <v>0</v>
      </c>
      <c r="AO27" s="718">
        <v>0</v>
      </c>
      <c r="AP27" s="718">
        <v>0</v>
      </c>
      <c r="AQ27" s="718">
        <v>0</v>
      </c>
      <c r="AR27" s="718">
        <v>0</v>
      </c>
      <c r="AS27" s="718">
        <v>0</v>
      </c>
      <c r="AT27" s="718">
        <v>0</v>
      </c>
      <c r="AU27" s="718">
        <v>0</v>
      </c>
      <c r="AV27" s="178"/>
      <c r="AW27" s="718">
        <v>0</v>
      </c>
      <c r="AX27" s="718">
        <v>247001.16</v>
      </c>
      <c r="AY27" s="718">
        <v>247001.16</v>
      </c>
      <c r="AZ27" s="718">
        <v>247001.16</v>
      </c>
      <c r="BA27" s="718">
        <v>247001.16</v>
      </c>
      <c r="BB27" s="718">
        <v>247001.16</v>
      </c>
      <c r="BC27" s="718">
        <v>247001.16</v>
      </c>
      <c r="BD27" s="718">
        <v>247001.16</v>
      </c>
      <c r="BE27" s="718">
        <v>247001.16</v>
      </c>
      <c r="BF27" s="718">
        <v>247001.16</v>
      </c>
      <c r="BG27" s="718">
        <v>247001.16</v>
      </c>
      <c r="BH27" s="718">
        <v>247001.16</v>
      </c>
      <c r="BI27" s="718">
        <v>247001.16</v>
      </c>
      <c r="BJ27" s="718">
        <v>247001.16</v>
      </c>
      <c r="BK27" s="718">
        <v>247001.16</v>
      </c>
      <c r="BL27" s="718">
        <v>247001.16</v>
      </c>
      <c r="BM27" s="718">
        <v>0</v>
      </c>
      <c r="BN27" s="718">
        <v>0</v>
      </c>
      <c r="BO27" s="718">
        <v>0</v>
      </c>
      <c r="BP27" s="718">
        <v>0</v>
      </c>
      <c r="BQ27" s="718">
        <v>0</v>
      </c>
      <c r="BR27" s="718">
        <v>0</v>
      </c>
      <c r="BS27" s="718">
        <v>0</v>
      </c>
      <c r="BT27" s="718">
        <v>0</v>
      </c>
      <c r="BU27" s="718">
        <v>0</v>
      </c>
      <c r="BV27" s="718">
        <v>0</v>
      </c>
      <c r="BW27" s="718">
        <v>0</v>
      </c>
      <c r="BX27" s="718">
        <v>0</v>
      </c>
      <c r="BY27" s="718">
        <v>0</v>
      </c>
      <c r="BZ27" s="719">
        <v>0</v>
      </c>
      <c r="CA27" s="167"/>
    </row>
    <row r="28" spans="2:79" s="17" customFormat="1" ht="15.75">
      <c r="B28" s="273">
        <v>5</v>
      </c>
      <c r="C28" s="178" t="s">
        <v>668</v>
      </c>
      <c r="D28" s="178" t="s">
        <v>669</v>
      </c>
      <c r="E28" s="178" t="s">
        <v>2</v>
      </c>
      <c r="F28" s="178" t="s">
        <v>670</v>
      </c>
      <c r="G28" s="178" t="s">
        <v>29</v>
      </c>
      <c r="H28" s="178" t="s">
        <v>676</v>
      </c>
      <c r="I28" s="178">
        <v>2012</v>
      </c>
      <c r="J28" s="178"/>
      <c r="K28" s="178" t="s">
        <v>699</v>
      </c>
      <c r="L28" s="178"/>
      <c r="M28" s="178" t="s">
        <v>679</v>
      </c>
      <c r="N28" s="718">
        <v>118</v>
      </c>
      <c r="O28" s="718">
        <v>22.90607134</v>
      </c>
      <c r="P28" s="718">
        <v>58856.26</v>
      </c>
      <c r="Q28" s="178"/>
      <c r="R28" s="718">
        <v>0</v>
      </c>
      <c r="S28" s="718">
        <v>17.222610029999998</v>
      </c>
      <c r="T28" s="718">
        <v>17.22261</v>
      </c>
      <c r="U28" s="718">
        <v>17.22261</v>
      </c>
      <c r="V28" s="718">
        <v>16.798992999999999</v>
      </c>
      <c r="W28" s="718">
        <v>0</v>
      </c>
      <c r="X28" s="718">
        <v>0</v>
      </c>
      <c r="Y28" s="718">
        <v>0</v>
      </c>
      <c r="Z28" s="718">
        <v>0</v>
      </c>
      <c r="AA28" s="718">
        <v>0</v>
      </c>
      <c r="AB28" s="718">
        <v>0</v>
      </c>
      <c r="AC28" s="718">
        <v>0</v>
      </c>
      <c r="AD28" s="718">
        <v>0</v>
      </c>
      <c r="AE28" s="718">
        <v>0</v>
      </c>
      <c r="AF28" s="718">
        <v>0</v>
      </c>
      <c r="AG28" s="718">
        <v>0</v>
      </c>
      <c r="AH28" s="718">
        <v>0</v>
      </c>
      <c r="AI28" s="718">
        <v>0</v>
      </c>
      <c r="AJ28" s="718">
        <v>0</v>
      </c>
      <c r="AK28" s="718">
        <v>0</v>
      </c>
      <c r="AL28" s="718">
        <v>0</v>
      </c>
      <c r="AM28" s="718">
        <v>0</v>
      </c>
      <c r="AN28" s="718">
        <v>0</v>
      </c>
      <c r="AO28" s="718">
        <v>0</v>
      </c>
      <c r="AP28" s="718">
        <v>0</v>
      </c>
      <c r="AQ28" s="718">
        <v>0</v>
      </c>
      <c r="AR28" s="718">
        <v>0</v>
      </c>
      <c r="AS28" s="718">
        <v>0</v>
      </c>
      <c r="AT28" s="718">
        <v>0</v>
      </c>
      <c r="AU28" s="718">
        <v>0</v>
      </c>
      <c r="AV28" s="178"/>
      <c r="AW28" s="718">
        <v>0</v>
      </c>
      <c r="AX28" s="718">
        <v>30332.46386</v>
      </c>
      <c r="AY28" s="718">
        <v>30332.46386</v>
      </c>
      <c r="AZ28" s="718">
        <v>30332.46386</v>
      </c>
      <c r="BA28" s="718">
        <v>29953.642650000002</v>
      </c>
      <c r="BB28" s="718">
        <v>0</v>
      </c>
      <c r="BC28" s="718">
        <v>0</v>
      </c>
      <c r="BD28" s="718">
        <v>0</v>
      </c>
      <c r="BE28" s="718">
        <v>0</v>
      </c>
      <c r="BF28" s="718">
        <v>0</v>
      </c>
      <c r="BG28" s="718">
        <v>0</v>
      </c>
      <c r="BH28" s="718">
        <v>0</v>
      </c>
      <c r="BI28" s="718">
        <v>0</v>
      </c>
      <c r="BJ28" s="718">
        <v>0</v>
      </c>
      <c r="BK28" s="718">
        <v>0</v>
      </c>
      <c r="BL28" s="718">
        <v>0</v>
      </c>
      <c r="BM28" s="718">
        <v>0</v>
      </c>
      <c r="BN28" s="718">
        <v>0</v>
      </c>
      <c r="BO28" s="718">
        <v>0</v>
      </c>
      <c r="BP28" s="718">
        <v>0</v>
      </c>
      <c r="BQ28" s="718">
        <v>0</v>
      </c>
      <c r="BR28" s="718">
        <v>0</v>
      </c>
      <c r="BS28" s="718">
        <v>0</v>
      </c>
      <c r="BT28" s="718">
        <v>0</v>
      </c>
      <c r="BU28" s="718">
        <v>0</v>
      </c>
      <c r="BV28" s="718">
        <v>0</v>
      </c>
      <c r="BW28" s="718">
        <v>0</v>
      </c>
      <c r="BX28" s="718">
        <v>0</v>
      </c>
      <c r="BY28" s="718">
        <v>0</v>
      </c>
      <c r="BZ28" s="719">
        <v>0</v>
      </c>
      <c r="CA28" s="167"/>
    </row>
    <row r="29" spans="2:79" s="17" customFormat="1" ht="15.75">
      <c r="B29" s="273">
        <v>6</v>
      </c>
      <c r="C29" s="178" t="s">
        <v>668</v>
      </c>
      <c r="D29" s="178" t="s">
        <v>669</v>
      </c>
      <c r="E29" s="178" t="s">
        <v>1</v>
      </c>
      <c r="F29" s="178" t="s">
        <v>670</v>
      </c>
      <c r="G29" s="178" t="s">
        <v>29</v>
      </c>
      <c r="H29" s="178" t="s">
        <v>676</v>
      </c>
      <c r="I29" s="178">
        <v>2012</v>
      </c>
      <c r="J29" s="178"/>
      <c r="K29" s="178" t="s">
        <v>699</v>
      </c>
      <c r="L29" s="178"/>
      <c r="M29" s="178" t="s">
        <v>679</v>
      </c>
      <c r="N29" s="718">
        <v>1075</v>
      </c>
      <c r="O29" s="718">
        <v>78.586727890000006</v>
      </c>
      <c r="P29" s="718">
        <v>916135.83239999996</v>
      </c>
      <c r="Q29" s="178"/>
      <c r="R29" s="718">
        <v>0</v>
      </c>
      <c r="S29" s="718">
        <v>59.087765330000003</v>
      </c>
      <c r="T29" s="718">
        <v>59.087764999999997</v>
      </c>
      <c r="U29" s="718">
        <v>59.087764999999997</v>
      </c>
      <c r="V29" s="718">
        <v>58.285538000000003</v>
      </c>
      <c r="W29" s="718">
        <v>36.354792000000003</v>
      </c>
      <c r="X29" s="718">
        <v>0</v>
      </c>
      <c r="Y29" s="718">
        <v>0</v>
      </c>
      <c r="Z29" s="718">
        <v>0</v>
      </c>
      <c r="AA29" s="718">
        <v>0</v>
      </c>
      <c r="AB29" s="718">
        <v>0</v>
      </c>
      <c r="AC29" s="718">
        <v>0</v>
      </c>
      <c r="AD29" s="718">
        <v>0</v>
      </c>
      <c r="AE29" s="718">
        <v>0</v>
      </c>
      <c r="AF29" s="718">
        <v>0</v>
      </c>
      <c r="AG29" s="718">
        <v>0</v>
      </c>
      <c r="AH29" s="718">
        <v>0</v>
      </c>
      <c r="AI29" s="718">
        <v>0</v>
      </c>
      <c r="AJ29" s="718">
        <v>0</v>
      </c>
      <c r="AK29" s="718">
        <v>0</v>
      </c>
      <c r="AL29" s="718">
        <v>0</v>
      </c>
      <c r="AM29" s="718">
        <v>0</v>
      </c>
      <c r="AN29" s="718">
        <v>0</v>
      </c>
      <c r="AO29" s="718">
        <v>0</v>
      </c>
      <c r="AP29" s="718">
        <v>0</v>
      </c>
      <c r="AQ29" s="718">
        <v>0</v>
      </c>
      <c r="AR29" s="718">
        <v>0</v>
      </c>
      <c r="AS29" s="718">
        <v>0</v>
      </c>
      <c r="AT29" s="718">
        <v>0</v>
      </c>
      <c r="AU29" s="718">
        <v>0</v>
      </c>
      <c r="AV29" s="178"/>
      <c r="AW29" s="718">
        <v>0</v>
      </c>
      <c r="AX29" s="718">
        <v>430436.40820000001</v>
      </c>
      <c r="AY29" s="718">
        <v>430436.40820000001</v>
      </c>
      <c r="AZ29" s="718">
        <v>430436.40820000001</v>
      </c>
      <c r="BA29" s="718">
        <v>429719.01280000003</v>
      </c>
      <c r="BB29" s="718">
        <v>276504.93410000001</v>
      </c>
      <c r="BC29" s="718">
        <v>0</v>
      </c>
      <c r="BD29" s="718">
        <v>0</v>
      </c>
      <c r="BE29" s="718">
        <v>0</v>
      </c>
      <c r="BF29" s="718">
        <v>0</v>
      </c>
      <c r="BG29" s="718">
        <v>0</v>
      </c>
      <c r="BH29" s="718">
        <v>0</v>
      </c>
      <c r="BI29" s="718">
        <v>0</v>
      </c>
      <c r="BJ29" s="718">
        <v>0</v>
      </c>
      <c r="BK29" s="718">
        <v>0</v>
      </c>
      <c r="BL29" s="718">
        <v>0</v>
      </c>
      <c r="BM29" s="718">
        <v>0</v>
      </c>
      <c r="BN29" s="718">
        <v>0</v>
      </c>
      <c r="BO29" s="718">
        <v>0</v>
      </c>
      <c r="BP29" s="718">
        <v>0</v>
      </c>
      <c r="BQ29" s="718">
        <v>0</v>
      </c>
      <c r="BR29" s="718">
        <v>0</v>
      </c>
      <c r="BS29" s="718">
        <v>0</v>
      </c>
      <c r="BT29" s="718">
        <v>0</v>
      </c>
      <c r="BU29" s="718">
        <v>0</v>
      </c>
      <c r="BV29" s="718">
        <v>0</v>
      </c>
      <c r="BW29" s="718">
        <v>0</v>
      </c>
      <c r="BX29" s="718">
        <v>0</v>
      </c>
      <c r="BY29" s="718">
        <v>0</v>
      </c>
      <c r="BZ29" s="719">
        <v>0</v>
      </c>
      <c r="CA29" s="167"/>
    </row>
    <row r="30" spans="2:79" s="17" customFormat="1" ht="15.75">
      <c r="B30" s="273">
        <v>7</v>
      </c>
      <c r="C30" s="178" t="s">
        <v>668</v>
      </c>
      <c r="D30" s="178" t="s">
        <v>669</v>
      </c>
      <c r="E30" s="178" t="s">
        <v>5</v>
      </c>
      <c r="F30" s="178" t="s">
        <v>670</v>
      </c>
      <c r="G30" s="178" t="s">
        <v>29</v>
      </c>
      <c r="H30" s="178" t="s">
        <v>676</v>
      </c>
      <c r="I30" s="178">
        <v>2012</v>
      </c>
      <c r="J30" s="178"/>
      <c r="K30" s="178" t="s">
        <v>699</v>
      </c>
      <c r="L30" s="178"/>
      <c r="M30" s="178" t="s">
        <v>684</v>
      </c>
      <c r="N30" s="718">
        <v>41656</v>
      </c>
      <c r="O30" s="718">
        <v>77.288087950000005</v>
      </c>
      <c r="P30" s="718">
        <v>1147400.6680000001</v>
      </c>
      <c r="Q30" s="178"/>
      <c r="R30" s="718">
        <v>0</v>
      </c>
      <c r="S30" s="718">
        <v>58.111344320000001</v>
      </c>
      <c r="T30" s="718">
        <v>58.111344000000003</v>
      </c>
      <c r="U30" s="718">
        <v>58.111344000000003</v>
      </c>
      <c r="V30" s="718">
        <v>58.111344000000003</v>
      </c>
      <c r="W30" s="718">
        <v>53.190435999999998</v>
      </c>
      <c r="X30" s="718">
        <v>45.011642999999999</v>
      </c>
      <c r="Y30" s="718">
        <v>33.697197000000003</v>
      </c>
      <c r="Z30" s="718">
        <v>33.572783000000001</v>
      </c>
      <c r="AA30" s="718">
        <v>33.572783000000001</v>
      </c>
      <c r="AB30" s="718">
        <v>21.651458000000002</v>
      </c>
      <c r="AC30" s="718">
        <v>8.4708991999999999</v>
      </c>
      <c r="AD30" s="718">
        <v>8.4701553999999994</v>
      </c>
      <c r="AE30" s="718">
        <v>8.4701553999999994</v>
      </c>
      <c r="AF30" s="718">
        <v>8.3248013000000007</v>
      </c>
      <c r="AG30" s="718">
        <v>8.3248013000000007</v>
      </c>
      <c r="AH30" s="718">
        <v>8.1179661999999997</v>
      </c>
      <c r="AI30" s="718">
        <v>2.2777447</v>
      </c>
      <c r="AJ30" s="718">
        <v>2.2777447</v>
      </c>
      <c r="AK30" s="718">
        <v>2.2777447</v>
      </c>
      <c r="AL30" s="718">
        <v>2.2777447</v>
      </c>
      <c r="AM30" s="718">
        <v>0</v>
      </c>
      <c r="AN30" s="718">
        <v>0</v>
      </c>
      <c r="AO30" s="718">
        <v>0</v>
      </c>
      <c r="AP30" s="718">
        <v>0</v>
      </c>
      <c r="AQ30" s="718">
        <v>0</v>
      </c>
      <c r="AR30" s="718">
        <v>0</v>
      </c>
      <c r="AS30" s="718">
        <v>0</v>
      </c>
      <c r="AT30" s="718">
        <v>0</v>
      </c>
      <c r="AU30" s="718">
        <v>0</v>
      </c>
      <c r="AV30" s="178"/>
      <c r="AW30" s="718">
        <v>0</v>
      </c>
      <c r="AX30" s="718">
        <v>1051578.7690000001</v>
      </c>
      <c r="AY30" s="718">
        <v>1051578.7690000001</v>
      </c>
      <c r="AZ30" s="718">
        <v>1051578.7690000001</v>
      </c>
      <c r="BA30" s="718">
        <v>1051578.7690000001</v>
      </c>
      <c r="BB30" s="718">
        <v>945302.41650000005</v>
      </c>
      <c r="BC30" s="718">
        <v>768665.8861</v>
      </c>
      <c r="BD30" s="718">
        <v>524308.97140000004</v>
      </c>
      <c r="BE30" s="718">
        <v>523219.09889999998</v>
      </c>
      <c r="BF30" s="718">
        <v>523219.09889999998</v>
      </c>
      <c r="BG30" s="718">
        <v>265755.48690000002</v>
      </c>
      <c r="BH30" s="718">
        <v>197225.23499999999</v>
      </c>
      <c r="BI30" s="718">
        <v>191095.79829999999</v>
      </c>
      <c r="BJ30" s="718">
        <v>191095.79829999999</v>
      </c>
      <c r="BK30" s="718">
        <v>177754.46660000001</v>
      </c>
      <c r="BL30" s="718">
        <v>177754.46660000001</v>
      </c>
      <c r="BM30" s="718">
        <v>175322.8731</v>
      </c>
      <c r="BN30" s="718">
        <v>49192.216</v>
      </c>
      <c r="BO30" s="718">
        <v>49192.216</v>
      </c>
      <c r="BP30" s="718">
        <v>49192.216399999998</v>
      </c>
      <c r="BQ30" s="718">
        <v>49192.216</v>
      </c>
      <c r="BR30" s="718">
        <v>0</v>
      </c>
      <c r="BS30" s="718">
        <v>0</v>
      </c>
      <c r="BT30" s="718">
        <v>0</v>
      </c>
      <c r="BU30" s="718">
        <v>0</v>
      </c>
      <c r="BV30" s="718">
        <v>0</v>
      </c>
      <c r="BW30" s="718">
        <v>0</v>
      </c>
      <c r="BX30" s="718">
        <v>0</v>
      </c>
      <c r="BY30" s="718">
        <v>0</v>
      </c>
      <c r="BZ30" s="719">
        <v>0</v>
      </c>
      <c r="CA30" s="167"/>
    </row>
    <row r="31" spans="2:79" s="17" customFormat="1" ht="15.75">
      <c r="B31" s="273">
        <v>8</v>
      </c>
      <c r="C31" s="178" t="s">
        <v>668</v>
      </c>
      <c r="D31" s="178" t="s">
        <v>669</v>
      </c>
      <c r="E31" s="178" t="s">
        <v>4</v>
      </c>
      <c r="F31" s="178" t="s">
        <v>670</v>
      </c>
      <c r="G31" s="178" t="s">
        <v>29</v>
      </c>
      <c r="H31" s="178" t="s">
        <v>676</v>
      </c>
      <c r="I31" s="178">
        <v>2012</v>
      </c>
      <c r="J31" s="178"/>
      <c r="K31" s="178" t="s">
        <v>699</v>
      </c>
      <c r="L31" s="178"/>
      <c r="M31" s="178" t="s">
        <v>684</v>
      </c>
      <c r="N31" s="718">
        <v>1213</v>
      </c>
      <c r="O31" s="718">
        <v>12.032823349999999</v>
      </c>
      <c r="P31" s="718">
        <v>54900.204120000002</v>
      </c>
      <c r="Q31" s="178"/>
      <c r="R31" s="718">
        <v>0</v>
      </c>
      <c r="S31" s="718">
        <v>9.0472356020000007</v>
      </c>
      <c r="T31" s="718">
        <v>9.0472356000000005</v>
      </c>
      <c r="U31" s="718">
        <v>9.0472356000000005</v>
      </c>
      <c r="V31" s="718">
        <v>9.0472356000000005</v>
      </c>
      <c r="W31" s="718">
        <v>9.0090453000000004</v>
      </c>
      <c r="X31" s="718">
        <v>9.0090453000000004</v>
      </c>
      <c r="Y31" s="718">
        <v>7.6842492</v>
      </c>
      <c r="Z31" s="718">
        <v>7.6682062000000002</v>
      </c>
      <c r="AA31" s="718">
        <v>7.6682062000000002</v>
      </c>
      <c r="AB31" s="718">
        <v>7.6682062000000002</v>
      </c>
      <c r="AC31" s="718">
        <v>0.14105429999999999</v>
      </c>
      <c r="AD31" s="718">
        <v>0.1409571</v>
      </c>
      <c r="AE31" s="718">
        <v>0.1409571</v>
      </c>
      <c r="AF31" s="718">
        <v>0.13588140000000001</v>
      </c>
      <c r="AG31" s="718">
        <v>0.13588140000000001</v>
      </c>
      <c r="AH31" s="718">
        <v>0.12692400000000001</v>
      </c>
      <c r="AI31" s="718">
        <v>0</v>
      </c>
      <c r="AJ31" s="718">
        <v>0</v>
      </c>
      <c r="AK31" s="718">
        <v>0</v>
      </c>
      <c r="AL31" s="718">
        <v>0</v>
      </c>
      <c r="AM31" s="718">
        <v>0</v>
      </c>
      <c r="AN31" s="718">
        <v>0</v>
      </c>
      <c r="AO31" s="718">
        <v>0</v>
      </c>
      <c r="AP31" s="718">
        <v>0</v>
      </c>
      <c r="AQ31" s="718">
        <v>0</v>
      </c>
      <c r="AR31" s="718">
        <v>0</v>
      </c>
      <c r="AS31" s="718">
        <v>0</v>
      </c>
      <c r="AT31" s="718">
        <v>0</v>
      </c>
      <c r="AU31" s="718">
        <v>0</v>
      </c>
      <c r="AV31" s="178"/>
      <c r="AW31" s="718">
        <v>0</v>
      </c>
      <c r="AX31" s="718">
        <v>54900.204120000002</v>
      </c>
      <c r="AY31" s="718">
        <v>54900.204120000002</v>
      </c>
      <c r="AZ31" s="718">
        <v>54900.204120000002</v>
      </c>
      <c r="BA31" s="718">
        <v>54900.204120000002</v>
      </c>
      <c r="BB31" s="718">
        <v>54075.411480000002</v>
      </c>
      <c r="BC31" s="718">
        <v>54075.411480000002</v>
      </c>
      <c r="BD31" s="718">
        <v>25463.927439999999</v>
      </c>
      <c r="BE31" s="718">
        <v>25323.391250000001</v>
      </c>
      <c r="BF31" s="718">
        <v>25323.391250000001</v>
      </c>
      <c r="BG31" s="718">
        <v>25323.391250000001</v>
      </c>
      <c r="BH31" s="718">
        <v>4112.9069090000003</v>
      </c>
      <c r="BI31" s="718">
        <v>3312.3456679999999</v>
      </c>
      <c r="BJ31" s="718">
        <v>3312.3456679999999</v>
      </c>
      <c r="BK31" s="718">
        <v>2846.4687650000001</v>
      </c>
      <c r="BL31" s="718">
        <v>2846.4687650000001</v>
      </c>
      <c r="BM31" s="718">
        <v>2741.163532</v>
      </c>
      <c r="BN31" s="718">
        <v>0</v>
      </c>
      <c r="BO31" s="718">
        <v>0</v>
      </c>
      <c r="BP31" s="718">
        <v>0</v>
      </c>
      <c r="BQ31" s="718">
        <v>0</v>
      </c>
      <c r="BR31" s="718">
        <v>0</v>
      </c>
      <c r="BS31" s="718">
        <v>0</v>
      </c>
      <c r="BT31" s="718">
        <v>0</v>
      </c>
      <c r="BU31" s="718">
        <v>0</v>
      </c>
      <c r="BV31" s="718">
        <v>0</v>
      </c>
      <c r="BW31" s="718">
        <v>0</v>
      </c>
      <c r="BX31" s="718">
        <v>0</v>
      </c>
      <c r="BY31" s="718">
        <v>0</v>
      </c>
      <c r="BZ31" s="719">
        <v>0</v>
      </c>
      <c r="CA31" s="167"/>
    </row>
    <row r="32" spans="2:79" s="17" customFormat="1" ht="15.75">
      <c r="B32" s="273">
        <v>9</v>
      </c>
      <c r="C32" s="178" t="s">
        <v>668</v>
      </c>
      <c r="D32" s="178" t="s">
        <v>669</v>
      </c>
      <c r="E32" s="178" t="s">
        <v>3</v>
      </c>
      <c r="F32" s="178" t="s">
        <v>670</v>
      </c>
      <c r="G32" s="178" t="s">
        <v>29</v>
      </c>
      <c r="H32" s="178" t="s">
        <v>676</v>
      </c>
      <c r="I32" s="178">
        <v>2012</v>
      </c>
      <c r="J32" s="178"/>
      <c r="K32" s="178" t="s">
        <v>699</v>
      </c>
      <c r="L32" s="178"/>
      <c r="M32" s="178" t="s">
        <v>685</v>
      </c>
      <c r="N32" s="718">
        <v>5640</v>
      </c>
      <c r="O32" s="718">
        <v>1598.6789200000001</v>
      </c>
      <c r="P32" s="718">
        <v>4840487.9060000004</v>
      </c>
      <c r="Q32" s="178"/>
      <c r="R32" s="718">
        <v>0</v>
      </c>
      <c r="S32" s="718">
        <v>1202.0142249999999</v>
      </c>
      <c r="T32" s="718">
        <v>1202.0142000000001</v>
      </c>
      <c r="U32" s="718">
        <v>1202.0142000000001</v>
      </c>
      <c r="V32" s="718">
        <v>1202.0142000000001</v>
      </c>
      <c r="W32" s="718">
        <v>1202.0142000000001</v>
      </c>
      <c r="X32" s="718">
        <v>1202.0142000000001</v>
      </c>
      <c r="Y32" s="718">
        <v>1202.0142000000001</v>
      </c>
      <c r="Z32" s="718">
        <v>1202.0142000000001</v>
      </c>
      <c r="AA32" s="718">
        <v>1202.0142000000001</v>
      </c>
      <c r="AB32" s="718">
        <v>1202.0142000000001</v>
      </c>
      <c r="AC32" s="718">
        <v>1202.0142000000001</v>
      </c>
      <c r="AD32" s="718">
        <v>1202.0142000000001</v>
      </c>
      <c r="AE32" s="718">
        <v>1202.0142000000001</v>
      </c>
      <c r="AF32" s="718">
        <v>1202.0142000000001</v>
      </c>
      <c r="AG32" s="718">
        <v>1202.0142000000001</v>
      </c>
      <c r="AH32" s="718">
        <v>1202.0142000000001</v>
      </c>
      <c r="AI32" s="718">
        <v>1202.0142000000001</v>
      </c>
      <c r="AJ32" s="718">
        <v>1202.0142000000001</v>
      </c>
      <c r="AK32" s="718">
        <v>908.50878999999998</v>
      </c>
      <c r="AL32" s="718">
        <v>0</v>
      </c>
      <c r="AM32" s="718">
        <v>0</v>
      </c>
      <c r="AN32" s="718">
        <v>0</v>
      </c>
      <c r="AO32" s="718">
        <v>0</v>
      </c>
      <c r="AP32" s="718">
        <v>0</v>
      </c>
      <c r="AQ32" s="718">
        <v>0</v>
      </c>
      <c r="AR32" s="718">
        <v>0</v>
      </c>
      <c r="AS32" s="718">
        <v>0</v>
      </c>
      <c r="AT32" s="718">
        <v>0</v>
      </c>
      <c r="AU32" s="718">
        <v>0</v>
      </c>
      <c r="AV32" s="178"/>
      <c r="AW32" s="718">
        <v>0</v>
      </c>
      <c r="AX32" s="718">
        <v>2016290.855</v>
      </c>
      <c r="AY32" s="718">
        <v>2016290.855</v>
      </c>
      <c r="AZ32" s="718">
        <v>2016290.855</v>
      </c>
      <c r="BA32" s="718">
        <v>2016290.855</v>
      </c>
      <c r="BB32" s="718">
        <v>2016290.855</v>
      </c>
      <c r="BC32" s="718">
        <v>2016290.855</v>
      </c>
      <c r="BD32" s="718">
        <v>2016290.855</v>
      </c>
      <c r="BE32" s="718">
        <v>2016290.855</v>
      </c>
      <c r="BF32" s="718">
        <v>2016290.855</v>
      </c>
      <c r="BG32" s="718">
        <v>2016290.855</v>
      </c>
      <c r="BH32" s="718">
        <v>2016290.855</v>
      </c>
      <c r="BI32" s="718">
        <v>2016290.855</v>
      </c>
      <c r="BJ32" s="718">
        <v>2016290.855</v>
      </c>
      <c r="BK32" s="718">
        <v>2016290.855</v>
      </c>
      <c r="BL32" s="718">
        <v>2016290.855</v>
      </c>
      <c r="BM32" s="718">
        <v>2016290.855</v>
      </c>
      <c r="BN32" s="718">
        <v>2016290.9</v>
      </c>
      <c r="BO32" s="718">
        <v>2016290.9</v>
      </c>
      <c r="BP32" s="718">
        <v>1753822.32</v>
      </c>
      <c r="BQ32" s="718">
        <v>0</v>
      </c>
      <c r="BR32" s="718">
        <v>0</v>
      </c>
      <c r="BS32" s="718">
        <v>0</v>
      </c>
      <c r="BT32" s="718">
        <v>0</v>
      </c>
      <c r="BU32" s="718">
        <v>0</v>
      </c>
      <c r="BV32" s="718">
        <v>0</v>
      </c>
      <c r="BW32" s="718">
        <v>0</v>
      </c>
      <c r="BX32" s="718">
        <v>0</v>
      </c>
      <c r="BY32" s="718">
        <v>0</v>
      </c>
      <c r="BZ32" s="719">
        <v>0</v>
      </c>
      <c r="CA32" s="167"/>
    </row>
    <row r="33" spans="1:79" s="17" customFormat="1" ht="15.75">
      <c r="B33" s="273">
        <v>10</v>
      </c>
      <c r="C33" s="178" t="s">
        <v>668</v>
      </c>
      <c r="D33" s="178" t="s">
        <v>669</v>
      </c>
      <c r="E33" s="178" t="s">
        <v>42</v>
      </c>
      <c r="F33" s="178" t="s">
        <v>670</v>
      </c>
      <c r="G33" s="178" t="s">
        <v>29</v>
      </c>
      <c r="H33" s="178" t="s">
        <v>677</v>
      </c>
      <c r="I33" s="178">
        <v>2012</v>
      </c>
      <c r="J33" s="178"/>
      <c r="K33" s="178" t="s">
        <v>699</v>
      </c>
      <c r="L33" s="178"/>
      <c r="M33" s="178" t="s">
        <v>686</v>
      </c>
      <c r="N33" s="718">
        <v>2742</v>
      </c>
      <c r="O33" s="718">
        <v>1679.0930800000001</v>
      </c>
      <c r="P33" s="718">
        <v>10075.23</v>
      </c>
      <c r="Q33" s="178"/>
      <c r="R33" s="718">
        <v>0</v>
      </c>
      <c r="S33" s="718">
        <v>1262.4760000000001</v>
      </c>
      <c r="T33" s="718">
        <v>0</v>
      </c>
      <c r="U33" s="718">
        <v>0</v>
      </c>
      <c r="V33" s="718">
        <v>0</v>
      </c>
      <c r="W33" s="718">
        <v>0</v>
      </c>
      <c r="X33" s="718">
        <v>0</v>
      </c>
      <c r="Y33" s="718">
        <v>0</v>
      </c>
      <c r="Z33" s="718">
        <v>0</v>
      </c>
      <c r="AA33" s="718">
        <v>0</v>
      </c>
      <c r="AB33" s="718">
        <v>0</v>
      </c>
      <c r="AC33" s="718">
        <v>0</v>
      </c>
      <c r="AD33" s="718">
        <v>0</v>
      </c>
      <c r="AE33" s="718">
        <v>0</v>
      </c>
      <c r="AF33" s="718">
        <v>0</v>
      </c>
      <c r="AG33" s="718">
        <v>0</v>
      </c>
      <c r="AH33" s="718">
        <v>0</v>
      </c>
      <c r="AI33" s="718">
        <v>0</v>
      </c>
      <c r="AJ33" s="718">
        <v>0</v>
      </c>
      <c r="AK33" s="718">
        <v>0</v>
      </c>
      <c r="AL33" s="718">
        <v>0</v>
      </c>
      <c r="AM33" s="718">
        <v>0</v>
      </c>
      <c r="AN33" s="718">
        <v>0</v>
      </c>
      <c r="AO33" s="718">
        <v>0</v>
      </c>
      <c r="AP33" s="718">
        <v>0</v>
      </c>
      <c r="AQ33" s="718">
        <v>0</v>
      </c>
      <c r="AR33" s="718">
        <v>0</v>
      </c>
      <c r="AS33" s="718">
        <v>0</v>
      </c>
      <c r="AT33" s="718">
        <v>0</v>
      </c>
      <c r="AU33" s="718">
        <v>0</v>
      </c>
      <c r="AV33" s="178"/>
      <c r="AW33" s="718">
        <v>0</v>
      </c>
      <c r="AX33" s="718">
        <v>10075.23</v>
      </c>
      <c r="AY33" s="718">
        <v>0</v>
      </c>
      <c r="AZ33" s="718">
        <v>0</v>
      </c>
      <c r="BA33" s="718">
        <v>0</v>
      </c>
      <c r="BB33" s="718">
        <v>0</v>
      </c>
      <c r="BC33" s="718">
        <v>0</v>
      </c>
      <c r="BD33" s="718">
        <v>0</v>
      </c>
      <c r="BE33" s="718">
        <v>0</v>
      </c>
      <c r="BF33" s="718">
        <v>0</v>
      </c>
      <c r="BG33" s="718">
        <v>0</v>
      </c>
      <c r="BH33" s="718">
        <v>0</v>
      </c>
      <c r="BI33" s="718">
        <v>0</v>
      </c>
      <c r="BJ33" s="718">
        <v>0</v>
      </c>
      <c r="BK33" s="718">
        <v>0</v>
      </c>
      <c r="BL33" s="718">
        <v>0</v>
      </c>
      <c r="BM33" s="718">
        <v>0</v>
      </c>
      <c r="BN33" s="718">
        <v>0</v>
      </c>
      <c r="BO33" s="718">
        <v>0</v>
      </c>
      <c r="BP33" s="718">
        <v>0</v>
      </c>
      <c r="BQ33" s="718">
        <v>0</v>
      </c>
      <c r="BR33" s="718">
        <v>0</v>
      </c>
      <c r="BS33" s="718">
        <v>0</v>
      </c>
      <c r="BT33" s="718">
        <v>0</v>
      </c>
      <c r="BU33" s="718">
        <v>0</v>
      </c>
      <c r="BV33" s="718">
        <v>0</v>
      </c>
      <c r="BW33" s="718">
        <v>0</v>
      </c>
      <c r="BX33" s="718">
        <v>0</v>
      </c>
      <c r="BY33" s="718">
        <v>0</v>
      </c>
      <c r="BZ33" s="719">
        <v>0</v>
      </c>
      <c r="CA33" s="167"/>
    </row>
    <row r="34" spans="1:79" s="17" customFormat="1" ht="15.75">
      <c r="B34" s="273">
        <v>11</v>
      </c>
      <c r="C34" s="178" t="s">
        <v>668</v>
      </c>
      <c r="D34" s="178" t="s">
        <v>695</v>
      </c>
      <c r="E34" s="178" t="s">
        <v>14</v>
      </c>
      <c r="F34" s="178" t="s">
        <v>670</v>
      </c>
      <c r="G34" s="178" t="s">
        <v>29</v>
      </c>
      <c r="H34" s="178" t="s">
        <v>676</v>
      </c>
      <c r="I34" s="178">
        <v>2012</v>
      </c>
      <c r="J34" s="178"/>
      <c r="K34" s="178" t="s">
        <v>699</v>
      </c>
      <c r="L34" s="178"/>
      <c r="M34" s="178" t="s">
        <v>688</v>
      </c>
      <c r="N34" s="718">
        <v>246</v>
      </c>
      <c r="O34" s="718">
        <v>52.680768829999998</v>
      </c>
      <c r="P34" s="718">
        <v>-47678.914299999997</v>
      </c>
      <c r="Q34" s="178"/>
      <c r="R34" s="718">
        <v>0</v>
      </c>
      <c r="S34" s="718">
        <v>39.609600620000002</v>
      </c>
      <c r="T34" s="718">
        <v>38.281646000000002</v>
      </c>
      <c r="U34" s="718">
        <v>38.281646000000002</v>
      </c>
      <c r="V34" s="718">
        <v>38.281646000000002</v>
      </c>
      <c r="W34" s="718">
        <v>38.260658999999997</v>
      </c>
      <c r="X34" s="718">
        <v>38.260658999999997</v>
      </c>
      <c r="Y34" s="718">
        <v>37.892752000000002</v>
      </c>
      <c r="Z34" s="718">
        <v>37.892752000000002</v>
      </c>
      <c r="AA34" s="718">
        <v>31.794568999999999</v>
      </c>
      <c r="AB34" s="718">
        <v>31.091097000000001</v>
      </c>
      <c r="AC34" s="718">
        <v>30.521239000000001</v>
      </c>
      <c r="AD34" s="718">
        <v>30.521239000000001</v>
      </c>
      <c r="AE34" s="718">
        <v>28.976382000000001</v>
      </c>
      <c r="AF34" s="718">
        <v>28.976382000000001</v>
      </c>
      <c r="AG34" s="718">
        <v>24.579657000000001</v>
      </c>
      <c r="AH34" s="718">
        <v>24.478278</v>
      </c>
      <c r="AI34" s="718">
        <v>24.478278</v>
      </c>
      <c r="AJ34" s="718">
        <v>24.478278</v>
      </c>
      <c r="AK34" s="718">
        <v>24.478278</v>
      </c>
      <c r="AL34" s="718">
        <v>24.478278</v>
      </c>
      <c r="AM34" s="718">
        <v>0.42930550000000001</v>
      </c>
      <c r="AN34" s="718">
        <v>0</v>
      </c>
      <c r="AO34" s="718">
        <v>0</v>
      </c>
      <c r="AP34" s="718">
        <v>0</v>
      </c>
      <c r="AQ34" s="718">
        <v>0</v>
      </c>
      <c r="AR34" s="718">
        <v>0</v>
      </c>
      <c r="AS34" s="718">
        <v>0</v>
      </c>
      <c r="AT34" s="718">
        <v>0</v>
      </c>
      <c r="AU34" s="718">
        <v>0</v>
      </c>
      <c r="AV34" s="178"/>
      <c r="AW34" s="718">
        <v>0</v>
      </c>
      <c r="AX34" s="718">
        <v>261836.67180000001</v>
      </c>
      <c r="AY34" s="718">
        <v>261836.6716</v>
      </c>
      <c r="AZ34" s="718">
        <v>261836.6716</v>
      </c>
      <c r="BA34" s="718">
        <v>236272.67180000001</v>
      </c>
      <c r="BB34" s="718">
        <v>235658.67180000001</v>
      </c>
      <c r="BC34" s="718">
        <v>235658.67180000001</v>
      </c>
      <c r="BD34" s="718">
        <v>228576.21179999999</v>
      </c>
      <c r="BE34" s="718">
        <v>227169.79370000001</v>
      </c>
      <c r="BF34" s="718">
        <v>109775.79369999999</v>
      </c>
      <c r="BG34" s="718">
        <v>109118.79369999999</v>
      </c>
      <c r="BH34" s="718">
        <v>104419.57369999999</v>
      </c>
      <c r="BI34" s="718">
        <v>104419.57369999999</v>
      </c>
      <c r="BJ34" s="718">
        <v>99283.457599999994</v>
      </c>
      <c r="BK34" s="718">
        <v>99283.457599999994</v>
      </c>
      <c r="BL34" s="718">
        <v>64858.457600000002</v>
      </c>
      <c r="BM34" s="718">
        <v>64022.457600000002</v>
      </c>
      <c r="BN34" s="718">
        <v>64022.457999999999</v>
      </c>
      <c r="BO34" s="718">
        <v>64022.457999999999</v>
      </c>
      <c r="BP34" s="718">
        <v>64022.457600000002</v>
      </c>
      <c r="BQ34" s="718">
        <v>64022.457999999999</v>
      </c>
      <c r="BR34" s="718">
        <v>3165</v>
      </c>
      <c r="BS34" s="718">
        <v>0</v>
      </c>
      <c r="BT34" s="718">
        <v>0</v>
      </c>
      <c r="BU34" s="718">
        <v>0</v>
      </c>
      <c r="BV34" s="718">
        <v>0</v>
      </c>
      <c r="BW34" s="718">
        <v>0</v>
      </c>
      <c r="BX34" s="718">
        <v>0</v>
      </c>
      <c r="BY34" s="718">
        <v>0</v>
      </c>
      <c r="BZ34" s="719">
        <v>0</v>
      </c>
      <c r="CA34" s="167"/>
    </row>
    <row r="35" spans="1:79" s="17" customFormat="1" ht="15.75">
      <c r="B35" s="273">
        <v>12</v>
      </c>
      <c r="C35" s="178" t="s">
        <v>668</v>
      </c>
      <c r="D35" s="178" t="s">
        <v>674</v>
      </c>
      <c r="E35" s="178" t="s">
        <v>9</v>
      </c>
      <c r="F35" s="178" t="s">
        <v>670</v>
      </c>
      <c r="G35" s="178" t="s">
        <v>674</v>
      </c>
      <c r="H35" s="178" t="s">
        <v>677</v>
      </c>
      <c r="I35" s="178">
        <v>2012</v>
      </c>
      <c r="J35" s="178"/>
      <c r="K35" s="178" t="s">
        <v>699</v>
      </c>
      <c r="L35" s="178"/>
      <c r="M35" s="178" t="s">
        <v>687</v>
      </c>
      <c r="N35" s="718">
        <v>10</v>
      </c>
      <c r="O35" s="718">
        <v>4881.2833049999999</v>
      </c>
      <c r="P35" s="718">
        <v>-58400.304940000002</v>
      </c>
      <c r="Q35" s="178"/>
      <c r="R35" s="718">
        <v>0</v>
      </c>
      <c r="S35" s="718">
        <v>3670.1378239999999</v>
      </c>
      <c r="T35" s="718">
        <v>0</v>
      </c>
      <c r="U35" s="718">
        <v>0</v>
      </c>
      <c r="V35" s="718">
        <v>0</v>
      </c>
      <c r="W35" s="718">
        <v>0</v>
      </c>
      <c r="X35" s="718">
        <v>0</v>
      </c>
      <c r="Y35" s="718">
        <v>0</v>
      </c>
      <c r="Z35" s="718">
        <v>0</v>
      </c>
      <c r="AA35" s="718">
        <v>0</v>
      </c>
      <c r="AB35" s="718">
        <v>0</v>
      </c>
      <c r="AC35" s="718">
        <v>0</v>
      </c>
      <c r="AD35" s="718">
        <v>0</v>
      </c>
      <c r="AE35" s="718">
        <v>0</v>
      </c>
      <c r="AF35" s="718">
        <v>0</v>
      </c>
      <c r="AG35" s="718">
        <v>0</v>
      </c>
      <c r="AH35" s="718">
        <v>0</v>
      </c>
      <c r="AI35" s="718">
        <v>0</v>
      </c>
      <c r="AJ35" s="718">
        <v>0</v>
      </c>
      <c r="AK35" s="718">
        <v>0</v>
      </c>
      <c r="AL35" s="718">
        <v>0</v>
      </c>
      <c r="AM35" s="718">
        <v>0</v>
      </c>
      <c r="AN35" s="718">
        <v>0</v>
      </c>
      <c r="AO35" s="718">
        <v>0</v>
      </c>
      <c r="AP35" s="718">
        <v>0</v>
      </c>
      <c r="AQ35" s="718">
        <v>0</v>
      </c>
      <c r="AR35" s="718">
        <v>0</v>
      </c>
      <c r="AS35" s="718">
        <v>0</v>
      </c>
      <c r="AT35" s="718">
        <v>0</v>
      </c>
      <c r="AU35" s="718">
        <v>0</v>
      </c>
      <c r="AV35" s="178"/>
      <c r="AW35" s="718">
        <v>0</v>
      </c>
      <c r="AX35" s="718">
        <v>88448.72</v>
      </c>
      <c r="AY35" s="718">
        <v>0</v>
      </c>
      <c r="AZ35" s="718">
        <v>0</v>
      </c>
      <c r="BA35" s="718">
        <v>0</v>
      </c>
      <c r="BB35" s="718">
        <v>0</v>
      </c>
      <c r="BC35" s="718">
        <v>0</v>
      </c>
      <c r="BD35" s="718">
        <v>0</v>
      </c>
      <c r="BE35" s="718">
        <v>0</v>
      </c>
      <c r="BF35" s="718">
        <v>0</v>
      </c>
      <c r="BG35" s="718">
        <v>0</v>
      </c>
      <c r="BH35" s="718">
        <v>0</v>
      </c>
      <c r="BI35" s="718">
        <v>0</v>
      </c>
      <c r="BJ35" s="718">
        <v>0</v>
      </c>
      <c r="BK35" s="718">
        <v>0</v>
      </c>
      <c r="BL35" s="718">
        <v>0</v>
      </c>
      <c r="BM35" s="718">
        <v>0</v>
      </c>
      <c r="BN35" s="718">
        <v>0</v>
      </c>
      <c r="BO35" s="718">
        <v>0</v>
      </c>
      <c r="BP35" s="718">
        <v>0</v>
      </c>
      <c r="BQ35" s="718">
        <v>0</v>
      </c>
      <c r="BR35" s="718">
        <v>0</v>
      </c>
      <c r="BS35" s="718">
        <v>0</v>
      </c>
      <c r="BT35" s="718">
        <v>0</v>
      </c>
      <c r="BU35" s="718">
        <v>0</v>
      </c>
      <c r="BV35" s="718">
        <v>0</v>
      </c>
      <c r="BW35" s="718">
        <v>0</v>
      </c>
      <c r="BX35" s="718">
        <v>0</v>
      </c>
      <c r="BY35" s="718">
        <v>0</v>
      </c>
      <c r="BZ35" s="719">
        <v>0</v>
      </c>
      <c r="CA35" s="167"/>
    </row>
    <row r="36" spans="1:79" s="17" customFormat="1" ht="15.75">
      <c r="B36" s="273">
        <v>13</v>
      </c>
      <c r="C36" s="178" t="s">
        <v>668</v>
      </c>
      <c r="D36" s="178" t="s">
        <v>675</v>
      </c>
      <c r="E36" s="178" t="s">
        <v>17</v>
      </c>
      <c r="F36" s="178" t="s">
        <v>670</v>
      </c>
      <c r="G36" s="178" t="s">
        <v>694</v>
      </c>
      <c r="H36" s="178" t="s">
        <v>676</v>
      </c>
      <c r="I36" s="178">
        <v>2012</v>
      </c>
      <c r="J36" s="178"/>
      <c r="K36" s="178" t="s">
        <v>699</v>
      </c>
      <c r="L36" s="178"/>
      <c r="M36" s="178" t="s">
        <v>688</v>
      </c>
      <c r="N36" s="718">
        <v>5</v>
      </c>
      <c r="O36" s="718">
        <v>251.4084762</v>
      </c>
      <c r="P36" s="718">
        <v>836259.94059999997</v>
      </c>
      <c r="Q36" s="178"/>
      <c r="R36" s="718">
        <v>0</v>
      </c>
      <c r="S36" s="718">
        <v>189.0289295</v>
      </c>
      <c r="T36" s="718">
        <v>189.02893</v>
      </c>
      <c r="U36" s="718">
        <v>189.02893</v>
      </c>
      <c r="V36" s="718">
        <v>189.02893</v>
      </c>
      <c r="W36" s="718">
        <v>189.02893</v>
      </c>
      <c r="X36" s="718">
        <v>189.02893</v>
      </c>
      <c r="Y36" s="718">
        <v>189.02893</v>
      </c>
      <c r="Z36" s="718">
        <v>189.02893</v>
      </c>
      <c r="AA36" s="718">
        <v>189.02893</v>
      </c>
      <c r="AB36" s="718">
        <v>189.02893</v>
      </c>
      <c r="AC36" s="718">
        <v>189.02893</v>
      </c>
      <c r="AD36" s="718">
        <v>189.02893</v>
      </c>
      <c r="AE36" s="718">
        <v>0</v>
      </c>
      <c r="AF36" s="718">
        <v>0</v>
      </c>
      <c r="AG36" s="718">
        <v>0</v>
      </c>
      <c r="AH36" s="718">
        <v>0</v>
      </c>
      <c r="AI36" s="718">
        <v>0</v>
      </c>
      <c r="AJ36" s="718">
        <v>0</v>
      </c>
      <c r="AK36" s="718">
        <v>0</v>
      </c>
      <c r="AL36" s="718">
        <v>0</v>
      </c>
      <c r="AM36" s="718">
        <v>0</v>
      </c>
      <c r="AN36" s="718">
        <v>0</v>
      </c>
      <c r="AO36" s="718">
        <v>0</v>
      </c>
      <c r="AP36" s="718">
        <v>0</v>
      </c>
      <c r="AQ36" s="718">
        <v>0</v>
      </c>
      <c r="AR36" s="718">
        <v>0</v>
      </c>
      <c r="AS36" s="718">
        <v>0</v>
      </c>
      <c r="AT36" s="718">
        <v>0</v>
      </c>
      <c r="AU36" s="718">
        <v>0</v>
      </c>
      <c r="AV36" s="178"/>
      <c r="AW36" s="718">
        <v>0</v>
      </c>
      <c r="AX36" s="718">
        <v>418129.97029999999</v>
      </c>
      <c r="AY36" s="718">
        <v>418129.97029999999</v>
      </c>
      <c r="AZ36" s="718">
        <v>418129.97029999999</v>
      </c>
      <c r="BA36" s="718">
        <v>418129.97029999999</v>
      </c>
      <c r="BB36" s="718">
        <v>418129.97029999999</v>
      </c>
      <c r="BC36" s="718">
        <v>418129.97029999999</v>
      </c>
      <c r="BD36" s="718">
        <v>418129.97029999999</v>
      </c>
      <c r="BE36" s="718">
        <v>418129.97029999999</v>
      </c>
      <c r="BF36" s="718">
        <v>418129.97029999999</v>
      </c>
      <c r="BG36" s="718">
        <v>418129.97029999999</v>
      </c>
      <c r="BH36" s="718">
        <v>418129.97029999999</v>
      </c>
      <c r="BI36" s="718">
        <v>418129.97029999999</v>
      </c>
      <c r="BJ36" s="718">
        <v>0</v>
      </c>
      <c r="BK36" s="718">
        <v>0</v>
      </c>
      <c r="BL36" s="718">
        <v>0</v>
      </c>
      <c r="BM36" s="718">
        <v>0</v>
      </c>
      <c r="BN36" s="718">
        <v>0</v>
      </c>
      <c r="BO36" s="718">
        <v>0</v>
      </c>
      <c r="BP36" s="718">
        <v>0</v>
      </c>
      <c r="BQ36" s="718">
        <v>0</v>
      </c>
      <c r="BR36" s="718">
        <v>0</v>
      </c>
      <c r="BS36" s="718">
        <v>0</v>
      </c>
      <c r="BT36" s="718">
        <v>0</v>
      </c>
      <c r="BU36" s="718">
        <v>0</v>
      </c>
      <c r="BV36" s="718">
        <v>0</v>
      </c>
      <c r="BW36" s="718">
        <v>0</v>
      </c>
      <c r="BX36" s="718">
        <v>0</v>
      </c>
      <c r="BY36" s="718">
        <v>0</v>
      </c>
      <c r="BZ36" s="719">
        <v>0</v>
      </c>
      <c r="CA36" s="167"/>
    </row>
    <row r="37" spans="1:79" s="17" customFormat="1" ht="15.75">
      <c r="B37" s="273">
        <v>14</v>
      </c>
      <c r="C37" s="178" t="s">
        <v>668</v>
      </c>
      <c r="D37" s="178" t="s">
        <v>671</v>
      </c>
      <c r="E37" s="178" t="s">
        <v>672</v>
      </c>
      <c r="F37" s="178" t="s">
        <v>670</v>
      </c>
      <c r="G37" s="178" t="s">
        <v>694</v>
      </c>
      <c r="H37" s="178" t="s">
        <v>677</v>
      </c>
      <c r="I37" s="178">
        <v>2012</v>
      </c>
      <c r="J37" s="178"/>
      <c r="K37" s="178" t="s">
        <v>699</v>
      </c>
      <c r="L37" s="178"/>
      <c r="M37" s="178" t="s">
        <v>687</v>
      </c>
      <c r="N37" s="718">
        <v>12</v>
      </c>
      <c r="O37" s="718">
        <v>2887.5011509999999</v>
      </c>
      <c r="P37" s="718">
        <v>31556.959999999999</v>
      </c>
      <c r="Q37" s="178"/>
      <c r="R37" s="718">
        <v>0</v>
      </c>
      <c r="S37" s="718">
        <v>2171.0534969999999</v>
      </c>
      <c r="T37" s="718">
        <v>0</v>
      </c>
      <c r="U37" s="718">
        <v>0</v>
      </c>
      <c r="V37" s="718">
        <v>0</v>
      </c>
      <c r="W37" s="718">
        <v>0</v>
      </c>
      <c r="X37" s="718">
        <v>0</v>
      </c>
      <c r="Y37" s="718">
        <v>0</v>
      </c>
      <c r="Z37" s="718">
        <v>0</v>
      </c>
      <c r="AA37" s="718">
        <v>0</v>
      </c>
      <c r="AB37" s="718">
        <v>0</v>
      </c>
      <c r="AC37" s="718">
        <v>0</v>
      </c>
      <c r="AD37" s="718">
        <v>0</v>
      </c>
      <c r="AE37" s="718">
        <v>0</v>
      </c>
      <c r="AF37" s="718">
        <v>0</v>
      </c>
      <c r="AG37" s="718">
        <v>0</v>
      </c>
      <c r="AH37" s="718">
        <v>0</v>
      </c>
      <c r="AI37" s="718">
        <v>0</v>
      </c>
      <c r="AJ37" s="718">
        <v>0</v>
      </c>
      <c r="AK37" s="718">
        <v>0</v>
      </c>
      <c r="AL37" s="718">
        <v>0</v>
      </c>
      <c r="AM37" s="718">
        <v>0</v>
      </c>
      <c r="AN37" s="718">
        <v>0</v>
      </c>
      <c r="AO37" s="718">
        <v>0</v>
      </c>
      <c r="AP37" s="718">
        <v>0</v>
      </c>
      <c r="AQ37" s="718">
        <v>0</v>
      </c>
      <c r="AR37" s="718">
        <v>0</v>
      </c>
      <c r="AS37" s="718">
        <v>0</v>
      </c>
      <c r="AT37" s="718">
        <v>0</v>
      </c>
      <c r="AU37" s="718">
        <v>0</v>
      </c>
      <c r="AV37" s="178"/>
      <c r="AW37" s="718">
        <v>0</v>
      </c>
      <c r="AX37" s="718">
        <v>31556.959999999999</v>
      </c>
      <c r="AY37" s="718">
        <v>0</v>
      </c>
      <c r="AZ37" s="718">
        <v>0</v>
      </c>
      <c r="BA37" s="718">
        <v>0</v>
      </c>
      <c r="BB37" s="718">
        <v>0</v>
      </c>
      <c r="BC37" s="718">
        <v>0</v>
      </c>
      <c r="BD37" s="718">
        <v>0</v>
      </c>
      <c r="BE37" s="718">
        <v>0</v>
      </c>
      <c r="BF37" s="718">
        <v>0</v>
      </c>
      <c r="BG37" s="718">
        <v>0</v>
      </c>
      <c r="BH37" s="718">
        <v>0</v>
      </c>
      <c r="BI37" s="718">
        <v>0</v>
      </c>
      <c r="BJ37" s="718">
        <v>0</v>
      </c>
      <c r="BK37" s="718">
        <v>0</v>
      </c>
      <c r="BL37" s="718">
        <v>0</v>
      </c>
      <c r="BM37" s="718">
        <v>0</v>
      </c>
      <c r="BN37" s="718">
        <v>0</v>
      </c>
      <c r="BO37" s="718">
        <v>0</v>
      </c>
      <c r="BP37" s="718">
        <v>0</v>
      </c>
      <c r="BQ37" s="718">
        <v>0</v>
      </c>
      <c r="BR37" s="718">
        <v>0</v>
      </c>
      <c r="BS37" s="718">
        <v>0</v>
      </c>
      <c r="BT37" s="718">
        <v>0</v>
      </c>
      <c r="BU37" s="718">
        <v>0</v>
      </c>
      <c r="BV37" s="718">
        <v>0</v>
      </c>
      <c r="BW37" s="718">
        <v>0</v>
      </c>
      <c r="BX37" s="718">
        <v>0</v>
      </c>
      <c r="BY37" s="718">
        <v>0</v>
      </c>
      <c r="BZ37" s="719">
        <v>0</v>
      </c>
      <c r="CA37" s="167"/>
    </row>
    <row r="38" spans="1:79" s="17" customFormat="1" ht="15.75">
      <c r="B38" s="273">
        <v>15</v>
      </c>
      <c r="C38" s="178" t="s">
        <v>668</v>
      </c>
      <c r="D38" s="178" t="s">
        <v>674</v>
      </c>
      <c r="E38" s="178" t="s">
        <v>13</v>
      </c>
      <c r="F38" s="178" t="s">
        <v>670</v>
      </c>
      <c r="G38" s="178" t="s">
        <v>674</v>
      </c>
      <c r="H38" s="178" t="s">
        <v>676</v>
      </c>
      <c r="I38" s="178">
        <v>2012</v>
      </c>
      <c r="J38" s="178"/>
      <c r="K38" s="178" t="s">
        <v>699</v>
      </c>
      <c r="L38" s="178"/>
      <c r="M38" s="178"/>
      <c r="N38" s="718">
        <v>1</v>
      </c>
      <c r="O38" s="718">
        <v>3.3336060810000001</v>
      </c>
      <c r="P38" s="718">
        <v>19155</v>
      </c>
      <c r="Q38" s="178"/>
      <c r="R38" s="718">
        <v>0</v>
      </c>
      <c r="S38" s="718">
        <v>2.506470738</v>
      </c>
      <c r="T38" s="718">
        <v>2.5064706999999999</v>
      </c>
      <c r="U38" s="718">
        <v>2.5064706999999999</v>
      </c>
      <c r="V38" s="718">
        <v>2.5064706999999999</v>
      </c>
      <c r="W38" s="718">
        <v>2.5064706999999999</v>
      </c>
      <c r="X38" s="718">
        <v>2.5064706999999999</v>
      </c>
      <c r="Y38" s="718">
        <v>2.5064706999999999</v>
      </c>
      <c r="Z38" s="718">
        <v>2.5064706999999999</v>
      </c>
      <c r="AA38" s="718">
        <v>2.5064706999999999</v>
      </c>
      <c r="AB38" s="718">
        <v>2.5064706999999999</v>
      </c>
      <c r="AC38" s="718">
        <v>2.5064706999999999</v>
      </c>
      <c r="AD38" s="718">
        <v>2.5064706999999999</v>
      </c>
      <c r="AE38" s="718">
        <v>2.5064706999999999</v>
      </c>
      <c r="AF38" s="718">
        <v>2.5064706999999999</v>
      </c>
      <c r="AG38" s="718">
        <v>2.5064706999999999</v>
      </c>
      <c r="AH38" s="718">
        <v>2.5064706999999999</v>
      </c>
      <c r="AI38" s="718">
        <v>2.5064706999999999</v>
      </c>
      <c r="AJ38" s="718">
        <v>2.5064706999999999</v>
      </c>
      <c r="AK38" s="718">
        <v>0</v>
      </c>
      <c r="AL38" s="718">
        <v>0</v>
      </c>
      <c r="AM38" s="718">
        <v>0</v>
      </c>
      <c r="AN38" s="718">
        <v>0</v>
      </c>
      <c r="AO38" s="718">
        <v>0</v>
      </c>
      <c r="AP38" s="718">
        <v>0</v>
      </c>
      <c r="AQ38" s="718">
        <v>0</v>
      </c>
      <c r="AR38" s="718">
        <v>0</v>
      </c>
      <c r="AS38" s="718">
        <v>0</v>
      </c>
      <c r="AT38" s="718">
        <v>0</v>
      </c>
      <c r="AU38" s="718">
        <v>0</v>
      </c>
      <c r="AV38" s="178"/>
      <c r="AW38" s="718">
        <v>0</v>
      </c>
      <c r="AX38" s="718">
        <v>17295.60484</v>
      </c>
      <c r="AY38" s="718">
        <v>17295.60484</v>
      </c>
      <c r="AZ38" s="718">
        <v>17295.60484</v>
      </c>
      <c r="BA38" s="718">
        <v>17295.60484</v>
      </c>
      <c r="BB38" s="718">
        <v>17295.60484</v>
      </c>
      <c r="BC38" s="718">
        <v>17295.60484</v>
      </c>
      <c r="BD38" s="718">
        <v>17295.60484</v>
      </c>
      <c r="BE38" s="718">
        <v>17295.60484</v>
      </c>
      <c r="BF38" s="718">
        <v>17295.60484</v>
      </c>
      <c r="BG38" s="718">
        <v>17295.60484</v>
      </c>
      <c r="BH38" s="718">
        <v>17295.60484</v>
      </c>
      <c r="BI38" s="718">
        <v>17295.60484</v>
      </c>
      <c r="BJ38" s="718">
        <v>17295.60484</v>
      </c>
      <c r="BK38" s="718">
        <v>17295.60484</v>
      </c>
      <c r="BL38" s="718">
        <v>17295.60484</v>
      </c>
      <c r="BM38" s="718">
        <v>17295.60484</v>
      </c>
      <c r="BN38" s="718">
        <v>17295.605</v>
      </c>
      <c r="BO38" s="718">
        <v>17295.605</v>
      </c>
      <c r="BP38" s="718">
        <v>0</v>
      </c>
      <c r="BQ38" s="718">
        <v>0</v>
      </c>
      <c r="BR38" s="718">
        <v>0</v>
      </c>
      <c r="BS38" s="718">
        <v>0</v>
      </c>
      <c r="BT38" s="718">
        <v>0</v>
      </c>
      <c r="BU38" s="718">
        <v>0</v>
      </c>
      <c r="BV38" s="718">
        <v>0</v>
      </c>
      <c r="BW38" s="718">
        <v>0</v>
      </c>
      <c r="BX38" s="718">
        <v>0</v>
      </c>
      <c r="BY38" s="718">
        <v>0</v>
      </c>
      <c r="BZ38" s="719">
        <v>0</v>
      </c>
      <c r="CA38" s="167"/>
    </row>
    <row r="39" spans="1:79" s="17" customFormat="1" ht="15.75">
      <c r="A39" s="17" t="s">
        <v>729</v>
      </c>
      <c r="B39" s="273">
        <v>16</v>
      </c>
      <c r="C39" s="178" t="s">
        <v>696</v>
      </c>
      <c r="D39" s="178" t="s">
        <v>669</v>
      </c>
      <c r="E39" s="178" t="s">
        <v>697</v>
      </c>
      <c r="F39" s="178" t="s">
        <v>670</v>
      </c>
      <c r="G39" s="178" t="s">
        <v>29</v>
      </c>
      <c r="H39" s="178" t="s">
        <v>677</v>
      </c>
      <c r="I39" s="178">
        <v>2012</v>
      </c>
      <c r="J39" s="178"/>
      <c r="K39" s="178" t="s">
        <v>699</v>
      </c>
      <c r="L39" s="178"/>
      <c r="M39" s="178" t="s">
        <v>686</v>
      </c>
      <c r="N39" s="718">
        <v>3</v>
      </c>
      <c r="O39" s="718">
        <v>1.97879129</v>
      </c>
      <c r="P39" s="718">
        <v>10.524369999999999</v>
      </c>
      <c r="Q39" s="178"/>
      <c r="R39" s="718">
        <v>0</v>
      </c>
      <c r="S39" s="718">
        <v>1.4878130000000001</v>
      </c>
      <c r="T39" s="718">
        <v>0</v>
      </c>
      <c r="U39" s="718">
        <v>0</v>
      </c>
      <c r="V39" s="718">
        <v>0</v>
      </c>
      <c r="W39" s="718">
        <v>0</v>
      </c>
      <c r="X39" s="718">
        <v>0</v>
      </c>
      <c r="Y39" s="718">
        <v>0</v>
      </c>
      <c r="Z39" s="718">
        <v>0</v>
      </c>
      <c r="AA39" s="718">
        <v>0</v>
      </c>
      <c r="AB39" s="718">
        <v>0</v>
      </c>
      <c r="AC39" s="718">
        <v>0</v>
      </c>
      <c r="AD39" s="718">
        <v>0</v>
      </c>
      <c r="AE39" s="718">
        <v>0</v>
      </c>
      <c r="AF39" s="718">
        <v>0</v>
      </c>
      <c r="AG39" s="718">
        <v>0</v>
      </c>
      <c r="AH39" s="718">
        <v>0</v>
      </c>
      <c r="AI39" s="718">
        <v>0</v>
      </c>
      <c r="AJ39" s="718">
        <v>0</v>
      </c>
      <c r="AK39" s="718">
        <v>0</v>
      </c>
      <c r="AL39" s="718">
        <v>0</v>
      </c>
      <c r="AM39" s="718">
        <v>0</v>
      </c>
      <c r="AN39" s="718">
        <v>0</v>
      </c>
      <c r="AO39" s="718">
        <v>0</v>
      </c>
      <c r="AP39" s="718">
        <v>0</v>
      </c>
      <c r="AQ39" s="718">
        <v>0</v>
      </c>
      <c r="AR39" s="718">
        <v>0</v>
      </c>
      <c r="AS39" s="718">
        <v>0</v>
      </c>
      <c r="AT39" s="718">
        <v>0</v>
      </c>
      <c r="AU39" s="718">
        <v>0</v>
      </c>
      <c r="AV39" s="178"/>
      <c r="AW39" s="718">
        <v>0</v>
      </c>
      <c r="AX39" s="718">
        <v>10.524369999999999</v>
      </c>
      <c r="AY39" s="718">
        <v>0</v>
      </c>
      <c r="AZ39" s="718">
        <v>0</v>
      </c>
      <c r="BA39" s="718">
        <v>0</v>
      </c>
      <c r="BB39" s="718">
        <v>0</v>
      </c>
      <c r="BC39" s="718">
        <v>0</v>
      </c>
      <c r="BD39" s="718">
        <v>0</v>
      </c>
      <c r="BE39" s="718">
        <v>0</v>
      </c>
      <c r="BF39" s="718">
        <v>0</v>
      </c>
      <c r="BG39" s="718">
        <v>0</v>
      </c>
      <c r="BH39" s="718">
        <v>0</v>
      </c>
      <c r="BI39" s="718">
        <v>0</v>
      </c>
      <c r="BJ39" s="718">
        <v>0</v>
      </c>
      <c r="BK39" s="718">
        <v>0</v>
      </c>
      <c r="BL39" s="718">
        <v>0</v>
      </c>
      <c r="BM39" s="718">
        <v>0</v>
      </c>
      <c r="BN39" s="718">
        <v>0</v>
      </c>
      <c r="BO39" s="718">
        <v>0</v>
      </c>
      <c r="BP39" s="718">
        <v>0</v>
      </c>
      <c r="BQ39" s="718">
        <v>0</v>
      </c>
      <c r="BR39" s="718">
        <v>0</v>
      </c>
      <c r="BS39" s="718">
        <v>0</v>
      </c>
      <c r="BT39" s="718">
        <v>0</v>
      </c>
      <c r="BU39" s="718">
        <v>0</v>
      </c>
      <c r="BV39" s="718">
        <v>0</v>
      </c>
      <c r="BW39" s="718">
        <v>0</v>
      </c>
      <c r="BX39" s="718">
        <v>0</v>
      </c>
      <c r="BY39" s="718">
        <v>0</v>
      </c>
      <c r="BZ39" s="719">
        <v>0</v>
      </c>
      <c r="CA39" s="167"/>
    </row>
    <row r="40" spans="1:79" s="17" customFormat="1" ht="15.75">
      <c r="A40" s="17" t="s">
        <v>729</v>
      </c>
      <c r="B40" s="273">
        <v>17</v>
      </c>
      <c r="C40" s="178" t="s">
        <v>696</v>
      </c>
      <c r="D40" s="178" t="s">
        <v>669</v>
      </c>
      <c r="E40" s="178" t="s">
        <v>697</v>
      </c>
      <c r="F40" s="178" t="s">
        <v>670</v>
      </c>
      <c r="G40" s="178" t="s">
        <v>29</v>
      </c>
      <c r="H40" s="178" t="s">
        <v>677</v>
      </c>
      <c r="I40" s="178">
        <v>2012</v>
      </c>
      <c r="J40" s="178"/>
      <c r="K40" s="178" t="s">
        <v>699</v>
      </c>
      <c r="L40" s="178"/>
      <c r="M40" s="178" t="s">
        <v>686</v>
      </c>
      <c r="N40" s="718">
        <v>9293</v>
      </c>
      <c r="O40" s="718">
        <v>5690.6683400000002</v>
      </c>
      <c r="P40" s="718">
        <v>34146.28</v>
      </c>
      <c r="Q40" s="178"/>
      <c r="R40" s="718">
        <v>0</v>
      </c>
      <c r="S40" s="718">
        <v>4278.6980000000003</v>
      </c>
      <c r="T40" s="718">
        <v>0</v>
      </c>
      <c r="U40" s="718">
        <v>0</v>
      </c>
      <c r="V40" s="718">
        <v>0</v>
      </c>
      <c r="W40" s="718">
        <v>0</v>
      </c>
      <c r="X40" s="718">
        <v>0</v>
      </c>
      <c r="Y40" s="718">
        <v>0</v>
      </c>
      <c r="Z40" s="718">
        <v>0</v>
      </c>
      <c r="AA40" s="718">
        <v>0</v>
      </c>
      <c r="AB40" s="718">
        <v>0</v>
      </c>
      <c r="AC40" s="718">
        <v>0</v>
      </c>
      <c r="AD40" s="718">
        <v>0</v>
      </c>
      <c r="AE40" s="718">
        <v>0</v>
      </c>
      <c r="AF40" s="718">
        <v>0</v>
      </c>
      <c r="AG40" s="718">
        <v>0</v>
      </c>
      <c r="AH40" s="718">
        <v>0</v>
      </c>
      <c r="AI40" s="718">
        <v>0</v>
      </c>
      <c r="AJ40" s="718">
        <v>0</v>
      </c>
      <c r="AK40" s="718">
        <v>0</v>
      </c>
      <c r="AL40" s="718">
        <v>0</v>
      </c>
      <c r="AM40" s="718">
        <v>0</v>
      </c>
      <c r="AN40" s="718">
        <v>0</v>
      </c>
      <c r="AO40" s="718">
        <v>0</v>
      </c>
      <c r="AP40" s="718">
        <v>0</v>
      </c>
      <c r="AQ40" s="718">
        <v>0</v>
      </c>
      <c r="AR40" s="718">
        <v>0</v>
      </c>
      <c r="AS40" s="718">
        <v>0</v>
      </c>
      <c r="AT40" s="718">
        <v>0</v>
      </c>
      <c r="AU40" s="718">
        <v>0</v>
      </c>
      <c r="AV40" s="178"/>
      <c r="AW40" s="718">
        <v>0</v>
      </c>
      <c r="AX40" s="718">
        <v>34146.28</v>
      </c>
      <c r="AY40" s="718">
        <v>0</v>
      </c>
      <c r="AZ40" s="718">
        <v>0</v>
      </c>
      <c r="BA40" s="718">
        <v>0</v>
      </c>
      <c r="BB40" s="718">
        <v>0</v>
      </c>
      <c r="BC40" s="718">
        <v>0</v>
      </c>
      <c r="BD40" s="718">
        <v>0</v>
      </c>
      <c r="BE40" s="718">
        <v>0</v>
      </c>
      <c r="BF40" s="718">
        <v>0</v>
      </c>
      <c r="BG40" s="718">
        <v>0</v>
      </c>
      <c r="BH40" s="718">
        <v>0</v>
      </c>
      <c r="BI40" s="718">
        <v>0</v>
      </c>
      <c r="BJ40" s="718">
        <v>0</v>
      </c>
      <c r="BK40" s="718">
        <v>0</v>
      </c>
      <c r="BL40" s="718">
        <v>0</v>
      </c>
      <c r="BM40" s="718">
        <v>0</v>
      </c>
      <c r="BN40" s="718">
        <v>0</v>
      </c>
      <c r="BO40" s="718">
        <v>0</v>
      </c>
      <c r="BP40" s="718">
        <v>0</v>
      </c>
      <c r="BQ40" s="718">
        <v>0</v>
      </c>
      <c r="BR40" s="718">
        <v>0</v>
      </c>
      <c r="BS40" s="718">
        <v>0</v>
      </c>
      <c r="BT40" s="718">
        <v>0</v>
      </c>
      <c r="BU40" s="718">
        <v>0</v>
      </c>
      <c r="BV40" s="718">
        <v>0</v>
      </c>
      <c r="BW40" s="718">
        <v>0</v>
      </c>
      <c r="BX40" s="718">
        <v>0</v>
      </c>
      <c r="BY40" s="718">
        <v>0</v>
      </c>
      <c r="BZ40" s="719">
        <v>0</v>
      </c>
      <c r="CA40" s="167"/>
    </row>
    <row r="41" spans="1:79" s="17" customFormat="1" ht="15.75">
      <c r="A41" s="17" t="s">
        <v>729</v>
      </c>
      <c r="B41" s="273">
        <v>18</v>
      </c>
      <c r="C41" s="178" t="s">
        <v>696</v>
      </c>
      <c r="D41" s="178" t="s">
        <v>674</v>
      </c>
      <c r="E41" s="178" t="s">
        <v>9</v>
      </c>
      <c r="F41" s="178" t="s">
        <v>670</v>
      </c>
      <c r="G41" s="178" t="s">
        <v>674</v>
      </c>
      <c r="H41" s="178" t="s">
        <v>677</v>
      </c>
      <c r="I41" s="178">
        <v>2012</v>
      </c>
      <c r="J41" s="178"/>
      <c r="K41" s="178" t="s">
        <v>699</v>
      </c>
      <c r="L41" s="178"/>
      <c r="M41" s="178" t="s">
        <v>687</v>
      </c>
      <c r="N41" s="718">
        <v>22</v>
      </c>
      <c r="O41" s="718">
        <v>20765.19282</v>
      </c>
      <c r="P41" s="718">
        <v>376264.7</v>
      </c>
      <c r="Q41" s="178"/>
      <c r="R41" s="718">
        <v>0</v>
      </c>
      <c r="S41" s="718">
        <v>15612.926939999999</v>
      </c>
      <c r="T41" s="718">
        <v>0</v>
      </c>
      <c r="U41" s="718">
        <v>0</v>
      </c>
      <c r="V41" s="718">
        <v>0</v>
      </c>
      <c r="W41" s="718">
        <v>0</v>
      </c>
      <c r="X41" s="718">
        <v>0</v>
      </c>
      <c r="Y41" s="718">
        <v>0</v>
      </c>
      <c r="Z41" s="718">
        <v>0</v>
      </c>
      <c r="AA41" s="718">
        <v>0</v>
      </c>
      <c r="AB41" s="718">
        <v>0</v>
      </c>
      <c r="AC41" s="718">
        <v>0</v>
      </c>
      <c r="AD41" s="718">
        <v>0</v>
      </c>
      <c r="AE41" s="718">
        <v>0</v>
      </c>
      <c r="AF41" s="718">
        <v>0</v>
      </c>
      <c r="AG41" s="718">
        <v>0</v>
      </c>
      <c r="AH41" s="718">
        <v>0</v>
      </c>
      <c r="AI41" s="718">
        <v>0</v>
      </c>
      <c r="AJ41" s="718">
        <v>0</v>
      </c>
      <c r="AK41" s="718">
        <v>0</v>
      </c>
      <c r="AL41" s="718">
        <v>0</v>
      </c>
      <c r="AM41" s="718">
        <v>0</v>
      </c>
      <c r="AN41" s="718">
        <v>0</v>
      </c>
      <c r="AO41" s="718">
        <v>0</v>
      </c>
      <c r="AP41" s="718">
        <v>0</v>
      </c>
      <c r="AQ41" s="718">
        <v>0</v>
      </c>
      <c r="AR41" s="718">
        <v>0</v>
      </c>
      <c r="AS41" s="718">
        <v>0</v>
      </c>
      <c r="AT41" s="718">
        <v>0</v>
      </c>
      <c r="AU41" s="718">
        <v>0</v>
      </c>
      <c r="AV41" s="178"/>
      <c r="AW41" s="718">
        <v>0</v>
      </c>
      <c r="AX41" s="718">
        <v>376264.7</v>
      </c>
      <c r="AY41" s="718">
        <v>0</v>
      </c>
      <c r="AZ41" s="718">
        <v>0</v>
      </c>
      <c r="BA41" s="718">
        <v>0</v>
      </c>
      <c r="BB41" s="718">
        <v>0</v>
      </c>
      <c r="BC41" s="718">
        <v>0</v>
      </c>
      <c r="BD41" s="718">
        <v>0</v>
      </c>
      <c r="BE41" s="718">
        <v>0</v>
      </c>
      <c r="BF41" s="718">
        <v>0</v>
      </c>
      <c r="BG41" s="718">
        <v>0</v>
      </c>
      <c r="BH41" s="718">
        <v>0</v>
      </c>
      <c r="BI41" s="718">
        <v>0</v>
      </c>
      <c r="BJ41" s="718">
        <v>0</v>
      </c>
      <c r="BK41" s="718">
        <v>0</v>
      </c>
      <c r="BL41" s="718">
        <v>0</v>
      </c>
      <c r="BM41" s="718">
        <v>0</v>
      </c>
      <c r="BN41" s="718">
        <v>0</v>
      </c>
      <c r="BO41" s="718">
        <v>0</v>
      </c>
      <c r="BP41" s="718">
        <v>0</v>
      </c>
      <c r="BQ41" s="718">
        <v>0</v>
      </c>
      <c r="BR41" s="718">
        <v>0</v>
      </c>
      <c r="BS41" s="718">
        <v>0</v>
      </c>
      <c r="BT41" s="718">
        <v>0</v>
      </c>
      <c r="BU41" s="718">
        <v>0</v>
      </c>
      <c r="BV41" s="718">
        <v>0</v>
      </c>
      <c r="BW41" s="718">
        <v>0</v>
      </c>
      <c r="BX41" s="718">
        <v>0</v>
      </c>
      <c r="BY41" s="718">
        <v>0</v>
      </c>
      <c r="BZ41" s="719">
        <v>0</v>
      </c>
      <c r="CA41" s="167"/>
    </row>
    <row r="42" spans="1:79" s="17" customFormat="1" ht="15.75">
      <c r="A42" s="17" t="s">
        <v>729</v>
      </c>
      <c r="B42" s="273">
        <v>19</v>
      </c>
      <c r="C42" s="178" t="s">
        <v>696</v>
      </c>
      <c r="D42" s="178" t="s">
        <v>671</v>
      </c>
      <c r="E42" s="178" t="s">
        <v>697</v>
      </c>
      <c r="F42" s="178" t="s">
        <v>670</v>
      </c>
      <c r="G42" s="178" t="s">
        <v>671</v>
      </c>
      <c r="H42" s="178" t="s">
        <v>677</v>
      </c>
      <c r="I42" s="178">
        <v>2012</v>
      </c>
      <c r="J42" s="178"/>
      <c r="K42" s="178" t="s">
        <v>699</v>
      </c>
      <c r="L42" s="178"/>
      <c r="M42" s="178" t="s">
        <v>686</v>
      </c>
      <c r="N42" s="718">
        <v>7</v>
      </c>
      <c r="O42" s="718">
        <v>5.9584000000000001</v>
      </c>
      <c r="P42" s="718">
        <v>25.48</v>
      </c>
      <c r="Q42" s="178"/>
      <c r="R42" s="718">
        <v>0</v>
      </c>
      <c r="S42" s="718">
        <v>4.4800000000000004</v>
      </c>
      <c r="T42" s="718">
        <v>0</v>
      </c>
      <c r="U42" s="718">
        <v>0</v>
      </c>
      <c r="V42" s="718">
        <v>0</v>
      </c>
      <c r="W42" s="718">
        <v>0</v>
      </c>
      <c r="X42" s="718">
        <v>0</v>
      </c>
      <c r="Y42" s="718">
        <v>0</v>
      </c>
      <c r="Z42" s="718">
        <v>0</v>
      </c>
      <c r="AA42" s="718">
        <v>0</v>
      </c>
      <c r="AB42" s="718">
        <v>0</v>
      </c>
      <c r="AC42" s="718">
        <v>0</v>
      </c>
      <c r="AD42" s="718">
        <v>0</v>
      </c>
      <c r="AE42" s="718">
        <v>0</v>
      </c>
      <c r="AF42" s="718">
        <v>0</v>
      </c>
      <c r="AG42" s="718">
        <v>0</v>
      </c>
      <c r="AH42" s="718">
        <v>0</v>
      </c>
      <c r="AI42" s="718">
        <v>0</v>
      </c>
      <c r="AJ42" s="718">
        <v>0</v>
      </c>
      <c r="AK42" s="718">
        <v>0</v>
      </c>
      <c r="AL42" s="718">
        <v>0</v>
      </c>
      <c r="AM42" s="718">
        <v>0</v>
      </c>
      <c r="AN42" s="718">
        <v>0</v>
      </c>
      <c r="AO42" s="718">
        <v>0</v>
      </c>
      <c r="AP42" s="718">
        <v>0</v>
      </c>
      <c r="AQ42" s="718">
        <v>0</v>
      </c>
      <c r="AR42" s="718">
        <v>0</v>
      </c>
      <c r="AS42" s="718">
        <v>0</v>
      </c>
      <c r="AT42" s="718">
        <v>0</v>
      </c>
      <c r="AU42" s="718">
        <v>0</v>
      </c>
      <c r="AV42" s="178"/>
      <c r="AW42" s="718">
        <v>0</v>
      </c>
      <c r="AX42" s="718">
        <v>25.48</v>
      </c>
      <c r="AY42" s="718">
        <v>0</v>
      </c>
      <c r="AZ42" s="718">
        <v>0</v>
      </c>
      <c r="BA42" s="718">
        <v>0</v>
      </c>
      <c r="BB42" s="718">
        <v>0</v>
      </c>
      <c r="BC42" s="718">
        <v>0</v>
      </c>
      <c r="BD42" s="718">
        <v>0</v>
      </c>
      <c r="BE42" s="718">
        <v>0</v>
      </c>
      <c r="BF42" s="718">
        <v>0</v>
      </c>
      <c r="BG42" s="718">
        <v>0</v>
      </c>
      <c r="BH42" s="718">
        <v>0</v>
      </c>
      <c r="BI42" s="718">
        <v>0</v>
      </c>
      <c r="BJ42" s="718">
        <v>0</v>
      </c>
      <c r="BK42" s="718">
        <v>0</v>
      </c>
      <c r="BL42" s="718">
        <v>0</v>
      </c>
      <c r="BM42" s="718">
        <v>0</v>
      </c>
      <c r="BN42" s="718">
        <v>0</v>
      </c>
      <c r="BO42" s="718">
        <v>0</v>
      </c>
      <c r="BP42" s="718">
        <v>0</v>
      </c>
      <c r="BQ42" s="718">
        <v>0</v>
      </c>
      <c r="BR42" s="718">
        <v>0</v>
      </c>
      <c r="BS42" s="718">
        <v>0</v>
      </c>
      <c r="BT42" s="718">
        <v>0</v>
      </c>
      <c r="BU42" s="718">
        <v>0</v>
      </c>
      <c r="BV42" s="718">
        <v>0</v>
      </c>
      <c r="BW42" s="718">
        <v>0</v>
      </c>
      <c r="BX42" s="718">
        <v>0</v>
      </c>
      <c r="BY42" s="718">
        <v>0</v>
      </c>
      <c r="BZ42" s="719">
        <v>0</v>
      </c>
      <c r="CA42" s="167"/>
    </row>
    <row r="43" spans="1:79" s="17" customFormat="1" ht="15.75">
      <c r="A43" s="17" t="s">
        <v>729</v>
      </c>
      <c r="B43" s="273">
        <v>20</v>
      </c>
      <c r="C43" s="178" t="s">
        <v>696</v>
      </c>
      <c r="D43" s="178" t="s">
        <v>671</v>
      </c>
      <c r="E43" s="178" t="s">
        <v>9</v>
      </c>
      <c r="F43" s="178" t="s">
        <v>670</v>
      </c>
      <c r="G43" s="178" t="s">
        <v>671</v>
      </c>
      <c r="H43" s="178" t="s">
        <v>677</v>
      </c>
      <c r="I43" s="178">
        <v>2012</v>
      </c>
      <c r="J43" s="178"/>
      <c r="K43" s="178" t="s">
        <v>699</v>
      </c>
      <c r="L43" s="178"/>
      <c r="M43" s="178" t="s">
        <v>687</v>
      </c>
      <c r="N43" s="718">
        <v>4</v>
      </c>
      <c r="O43" s="718">
        <v>271.14586839999998</v>
      </c>
      <c r="P43" s="718">
        <v>2963.3020000000001</v>
      </c>
      <c r="Q43" s="178"/>
      <c r="R43" s="718">
        <v>0</v>
      </c>
      <c r="S43" s="718">
        <v>203.86907400000001</v>
      </c>
      <c r="T43" s="718">
        <v>0</v>
      </c>
      <c r="U43" s="718">
        <v>0</v>
      </c>
      <c r="V43" s="718">
        <v>0</v>
      </c>
      <c r="W43" s="718">
        <v>0</v>
      </c>
      <c r="X43" s="718">
        <v>0</v>
      </c>
      <c r="Y43" s="718">
        <v>0</v>
      </c>
      <c r="Z43" s="718">
        <v>0</v>
      </c>
      <c r="AA43" s="718">
        <v>0</v>
      </c>
      <c r="AB43" s="718">
        <v>0</v>
      </c>
      <c r="AC43" s="718">
        <v>0</v>
      </c>
      <c r="AD43" s="718">
        <v>0</v>
      </c>
      <c r="AE43" s="718">
        <v>0</v>
      </c>
      <c r="AF43" s="718">
        <v>0</v>
      </c>
      <c r="AG43" s="718">
        <v>0</v>
      </c>
      <c r="AH43" s="718">
        <v>0</v>
      </c>
      <c r="AI43" s="718">
        <v>0</v>
      </c>
      <c r="AJ43" s="718">
        <v>0</v>
      </c>
      <c r="AK43" s="718">
        <v>0</v>
      </c>
      <c r="AL43" s="718">
        <v>0</v>
      </c>
      <c r="AM43" s="718">
        <v>0</v>
      </c>
      <c r="AN43" s="718">
        <v>0</v>
      </c>
      <c r="AO43" s="718">
        <v>0</v>
      </c>
      <c r="AP43" s="718">
        <v>0</v>
      </c>
      <c r="AQ43" s="718">
        <v>0</v>
      </c>
      <c r="AR43" s="718">
        <v>0</v>
      </c>
      <c r="AS43" s="718">
        <v>0</v>
      </c>
      <c r="AT43" s="718">
        <v>0</v>
      </c>
      <c r="AU43" s="718">
        <v>0</v>
      </c>
      <c r="AV43" s="178"/>
      <c r="AW43" s="718">
        <v>0</v>
      </c>
      <c r="AX43" s="718">
        <v>2963.3020000000001</v>
      </c>
      <c r="AY43" s="718">
        <v>0</v>
      </c>
      <c r="AZ43" s="718">
        <v>0</v>
      </c>
      <c r="BA43" s="718">
        <v>0</v>
      </c>
      <c r="BB43" s="718">
        <v>0</v>
      </c>
      <c r="BC43" s="718">
        <v>0</v>
      </c>
      <c r="BD43" s="718">
        <v>0</v>
      </c>
      <c r="BE43" s="718">
        <v>0</v>
      </c>
      <c r="BF43" s="718">
        <v>0</v>
      </c>
      <c r="BG43" s="718">
        <v>0</v>
      </c>
      <c r="BH43" s="718">
        <v>0</v>
      </c>
      <c r="BI43" s="718">
        <v>0</v>
      </c>
      <c r="BJ43" s="718">
        <v>0</v>
      </c>
      <c r="BK43" s="718">
        <v>0</v>
      </c>
      <c r="BL43" s="718">
        <v>0</v>
      </c>
      <c r="BM43" s="718">
        <v>0</v>
      </c>
      <c r="BN43" s="718">
        <v>0</v>
      </c>
      <c r="BO43" s="718">
        <v>0</v>
      </c>
      <c r="BP43" s="718">
        <v>0</v>
      </c>
      <c r="BQ43" s="718">
        <v>0</v>
      </c>
      <c r="BR43" s="718">
        <v>0</v>
      </c>
      <c r="BS43" s="718">
        <v>0</v>
      </c>
      <c r="BT43" s="718">
        <v>0</v>
      </c>
      <c r="BU43" s="718">
        <v>0</v>
      </c>
      <c r="BV43" s="718">
        <v>0</v>
      </c>
      <c r="BW43" s="718">
        <v>0</v>
      </c>
      <c r="BX43" s="718">
        <v>0</v>
      </c>
      <c r="BY43" s="718">
        <v>0</v>
      </c>
      <c r="BZ43" s="719">
        <v>0</v>
      </c>
      <c r="CA43" s="167"/>
    </row>
    <row r="44" spans="1:79" s="17" customFormat="1" ht="15.75">
      <c r="B44" s="273">
        <v>21</v>
      </c>
      <c r="C44" s="178" t="s">
        <v>698</v>
      </c>
      <c r="D44" s="178" t="s">
        <v>671</v>
      </c>
      <c r="E44" s="178" t="s">
        <v>22</v>
      </c>
      <c r="F44" s="178" t="s">
        <v>670</v>
      </c>
      <c r="G44" s="178" t="s">
        <v>694</v>
      </c>
      <c r="H44" s="178" t="s">
        <v>676</v>
      </c>
      <c r="I44" s="178">
        <v>2011</v>
      </c>
      <c r="J44" s="178"/>
      <c r="K44" s="178" t="s">
        <v>699</v>
      </c>
      <c r="L44" s="178"/>
      <c r="M44" s="178" t="s">
        <v>688</v>
      </c>
      <c r="N44" s="718">
        <v>42</v>
      </c>
      <c r="O44" s="718">
        <v>616.54881680000005</v>
      </c>
      <c r="P44" s="718">
        <v>2278456.7760000001</v>
      </c>
      <c r="Q44" s="178"/>
      <c r="R44" s="718">
        <v>463.570539</v>
      </c>
      <c r="S44" s="718">
        <v>463.570539</v>
      </c>
      <c r="T44" s="718">
        <v>463.57053999999999</v>
      </c>
      <c r="U44" s="718">
        <v>463.57053999999999</v>
      </c>
      <c r="V44" s="718">
        <v>463.57053999999999</v>
      </c>
      <c r="W44" s="718">
        <v>418.70438999999999</v>
      </c>
      <c r="X44" s="718">
        <v>348.11506000000003</v>
      </c>
      <c r="Y44" s="718">
        <v>182.35061999999999</v>
      </c>
      <c r="Z44" s="718">
        <v>174.68422000000001</v>
      </c>
      <c r="AA44" s="718">
        <v>174.68422000000001</v>
      </c>
      <c r="AB44" s="718">
        <v>171.90338</v>
      </c>
      <c r="AC44" s="718">
        <v>137.68342999999999</v>
      </c>
      <c r="AD44" s="718">
        <v>86.935979000000003</v>
      </c>
      <c r="AE44" s="718">
        <v>86.935979000000003</v>
      </c>
      <c r="AF44" s="718">
        <v>86.935979000000003</v>
      </c>
      <c r="AG44" s="718">
        <v>26.121849000000001</v>
      </c>
      <c r="AH44" s="718">
        <v>3.6581123999999998</v>
      </c>
      <c r="AI44" s="718">
        <v>3.6581123999999998</v>
      </c>
      <c r="AJ44" s="718">
        <v>3.6581123999999998</v>
      </c>
      <c r="AK44" s="718">
        <v>3.6581123999999998</v>
      </c>
      <c r="AL44" s="718">
        <v>0</v>
      </c>
      <c r="AM44" s="718">
        <v>0</v>
      </c>
      <c r="AN44" s="718">
        <v>0</v>
      </c>
      <c r="AO44" s="718">
        <v>0</v>
      </c>
      <c r="AP44" s="718">
        <v>0</v>
      </c>
      <c r="AQ44" s="718">
        <v>0</v>
      </c>
      <c r="AR44" s="718">
        <v>0</v>
      </c>
      <c r="AS44" s="718">
        <v>0</v>
      </c>
      <c r="AT44" s="718">
        <v>0</v>
      </c>
      <c r="AU44" s="718">
        <v>0</v>
      </c>
      <c r="AV44" s="178"/>
      <c r="AW44" s="718">
        <v>1702656.8</v>
      </c>
      <c r="AX44" s="718">
        <v>1702656.7509999999</v>
      </c>
      <c r="AY44" s="718">
        <v>1702656.7509999999</v>
      </c>
      <c r="AZ44" s="718">
        <v>1702656.7509999999</v>
      </c>
      <c r="BA44" s="718">
        <v>1702656.7509999999</v>
      </c>
      <c r="BB44" s="718">
        <v>1530308.145</v>
      </c>
      <c r="BC44" s="718">
        <v>1276471.2350000001</v>
      </c>
      <c r="BD44" s="718">
        <v>756134.28870000003</v>
      </c>
      <c r="BE44" s="718">
        <v>726513.36289999995</v>
      </c>
      <c r="BF44" s="718">
        <v>726513.36289999995</v>
      </c>
      <c r="BG44" s="718">
        <v>690549.85470000003</v>
      </c>
      <c r="BH44" s="718">
        <v>593305.07750000001</v>
      </c>
      <c r="BI44" s="718">
        <v>273972.54229999997</v>
      </c>
      <c r="BJ44" s="718">
        <v>273972.54229999997</v>
      </c>
      <c r="BK44" s="718">
        <v>273972.54229999997</v>
      </c>
      <c r="BL44" s="718">
        <v>236313.5552</v>
      </c>
      <c r="BM44" s="718">
        <v>14158.882820000001</v>
      </c>
      <c r="BN44" s="718">
        <v>14158.883</v>
      </c>
      <c r="BO44" s="718">
        <v>14158.883</v>
      </c>
      <c r="BP44" s="718">
        <v>14158.882799999999</v>
      </c>
      <c r="BQ44" s="718">
        <v>0</v>
      </c>
      <c r="BR44" s="718">
        <v>0</v>
      </c>
      <c r="BS44" s="718">
        <v>0</v>
      </c>
      <c r="BT44" s="718">
        <v>0</v>
      </c>
      <c r="BU44" s="718">
        <v>0</v>
      </c>
      <c r="BV44" s="718">
        <v>0</v>
      </c>
      <c r="BW44" s="718">
        <v>0</v>
      </c>
      <c r="BX44" s="718">
        <v>0</v>
      </c>
      <c r="BY44" s="718">
        <v>0</v>
      </c>
      <c r="BZ44" s="719">
        <v>0</v>
      </c>
      <c r="CA44" s="167"/>
    </row>
    <row r="45" spans="1:79" s="17" customFormat="1" ht="15.75">
      <c r="B45" s="273">
        <v>22</v>
      </c>
      <c r="C45" s="178" t="s">
        <v>698</v>
      </c>
      <c r="D45" s="178" t="s">
        <v>671</v>
      </c>
      <c r="E45" s="178" t="s">
        <v>21</v>
      </c>
      <c r="F45" s="178" t="s">
        <v>670</v>
      </c>
      <c r="G45" s="178" t="s">
        <v>694</v>
      </c>
      <c r="H45" s="178" t="s">
        <v>676</v>
      </c>
      <c r="I45" s="178">
        <v>2011</v>
      </c>
      <c r="J45" s="178"/>
      <c r="K45" s="178" t="s">
        <v>699</v>
      </c>
      <c r="L45" s="178"/>
      <c r="M45" s="178" t="s">
        <v>688</v>
      </c>
      <c r="N45" s="718">
        <v>43</v>
      </c>
      <c r="O45" s="718">
        <v>57.677628249999998</v>
      </c>
      <c r="P45" s="718">
        <v>133740.48009999999</v>
      </c>
      <c r="Q45" s="178"/>
      <c r="R45" s="718">
        <v>53.379389400000001</v>
      </c>
      <c r="S45" s="718">
        <v>53.379389400000001</v>
      </c>
      <c r="T45" s="718">
        <v>53.175457999999999</v>
      </c>
      <c r="U45" s="718">
        <v>44.348790000000001</v>
      </c>
      <c r="V45" s="718">
        <v>44.348790000000001</v>
      </c>
      <c r="W45" s="718">
        <v>44.219307999999998</v>
      </c>
      <c r="X45" s="718">
        <v>4.4584031</v>
      </c>
      <c r="Y45" s="718">
        <v>4.4584031</v>
      </c>
      <c r="Z45" s="718">
        <v>4.4584031</v>
      </c>
      <c r="AA45" s="718">
        <v>4.4584031</v>
      </c>
      <c r="AB45" s="718">
        <v>4.0851044999999999</v>
      </c>
      <c r="AC45" s="718">
        <v>4.0851044999999999</v>
      </c>
      <c r="AD45" s="718">
        <v>0</v>
      </c>
      <c r="AE45" s="718">
        <v>0</v>
      </c>
      <c r="AF45" s="718">
        <v>0</v>
      </c>
      <c r="AG45" s="718">
        <v>0</v>
      </c>
      <c r="AH45" s="718">
        <v>0</v>
      </c>
      <c r="AI45" s="718">
        <v>0</v>
      </c>
      <c r="AJ45" s="718">
        <v>0</v>
      </c>
      <c r="AK45" s="718">
        <v>0</v>
      </c>
      <c r="AL45" s="718">
        <v>0</v>
      </c>
      <c r="AM45" s="718">
        <v>0</v>
      </c>
      <c r="AN45" s="718">
        <v>0</v>
      </c>
      <c r="AO45" s="718">
        <v>0</v>
      </c>
      <c r="AP45" s="718">
        <v>0</v>
      </c>
      <c r="AQ45" s="718">
        <v>0</v>
      </c>
      <c r="AR45" s="718">
        <v>0</v>
      </c>
      <c r="AS45" s="718">
        <v>0</v>
      </c>
      <c r="AT45" s="718">
        <v>0</v>
      </c>
      <c r="AU45" s="718">
        <v>0</v>
      </c>
      <c r="AV45" s="178"/>
      <c r="AW45" s="718">
        <v>124183.27</v>
      </c>
      <c r="AX45" s="718">
        <v>124183.2678</v>
      </c>
      <c r="AY45" s="718">
        <v>123613.6629</v>
      </c>
      <c r="AZ45" s="718">
        <v>103162.0151</v>
      </c>
      <c r="BA45" s="718">
        <v>103162.0151</v>
      </c>
      <c r="BB45" s="718">
        <v>102816.546</v>
      </c>
      <c r="BC45" s="718">
        <v>11875.07201</v>
      </c>
      <c r="BD45" s="718">
        <v>11875.07201</v>
      </c>
      <c r="BE45" s="718">
        <v>11875.07201</v>
      </c>
      <c r="BF45" s="718">
        <v>11875.07201</v>
      </c>
      <c r="BG45" s="718">
        <v>9420.4202280000009</v>
      </c>
      <c r="BH45" s="718">
        <v>9420.4202280000009</v>
      </c>
      <c r="BI45" s="718">
        <v>0</v>
      </c>
      <c r="BJ45" s="718">
        <v>0</v>
      </c>
      <c r="BK45" s="718">
        <v>0</v>
      </c>
      <c r="BL45" s="718">
        <v>0</v>
      </c>
      <c r="BM45" s="718">
        <v>0</v>
      </c>
      <c r="BN45" s="718">
        <v>0</v>
      </c>
      <c r="BO45" s="718">
        <v>0</v>
      </c>
      <c r="BP45" s="718">
        <v>0</v>
      </c>
      <c r="BQ45" s="718">
        <v>0</v>
      </c>
      <c r="BR45" s="718">
        <v>0</v>
      </c>
      <c r="BS45" s="718">
        <v>0</v>
      </c>
      <c r="BT45" s="718">
        <v>0</v>
      </c>
      <c r="BU45" s="718">
        <v>0</v>
      </c>
      <c r="BV45" s="718">
        <v>0</v>
      </c>
      <c r="BW45" s="718">
        <v>0</v>
      </c>
      <c r="BX45" s="718">
        <v>0</v>
      </c>
      <c r="BY45" s="718">
        <v>0</v>
      </c>
      <c r="BZ45" s="719">
        <v>0</v>
      </c>
      <c r="CA45" s="167"/>
    </row>
    <row r="46" spans="1:79" s="17" customFormat="1" ht="15.75">
      <c r="B46" s="273">
        <v>23</v>
      </c>
      <c r="C46" s="178" t="s">
        <v>698</v>
      </c>
      <c r="D46" s="178" t="s">
        <v>671</v>
      </c>
      <c r="E46" s="178" t="s">
        <v>20</v>
      </c>
      <c r="F46" s="178" t="s">
        <v>670</v>
      </c>
      <c r="G46" s="178" t="s">
        <v>694</v>
      </c>
      <c r="H46" s="178" t="s">
        <v>676</v>
      </c>
      <c r="I46" s="178">
        <v>2011</v>
      </c>
      <c r="J46" s="178"/>
      <c r="K46" s="178" t="s">
        <v>699</v>
      </c>
      <c r="L46" s="178"/>
      <c r="M46" s="178" t="s">
        <v>688</v>
      </c>
      <c r="N46" s="718">
        <v>9</v>
      </c>
      <c r="O46" s="718">
        <v>46.594571670000001</v>
      </c>
      <c r="P46" s="718">
        <v>226586.29019999999</v>
      </c>
      <c r="Q46" s="178"/>
      <c r="R46" s="718">
        <v>46.594571700000003</v>
      </c>
      <c r="S46" s="718">
        <v>46.594571670000001</v>
      </c>
      <c r="T46" s="718">
        <v>46.594571999999999</v>
      </c>
      <c r="U46" s="718">
        <v>46.594571999999999</v>
      </c>
      <c r="V46" s="718">
        <v>46.594571999999999</v>
      </c>
      <c r="W46" s="718">
        <v>0</v>
      </c>
      <c r="X46" s="718">
        <v>0</v>
      </c>
      <c r="Y46" s="718">
        <v>0</v>
      </c>
      <c r="Z46" s="718">
        <v>0</v>
      </c>
      <c r="AA46" s="718">
        <v>0</v>
      </c>
      <c r="AB46" s="718">
        <v>0</v>
      </c>
      <c r="AC46" s="718">
        <v>0</v>
      </c>
      <c r="AD46" s="718">
        <v>0</v>
      </c>
      <c r="AE46" s="718">
        <v>0</v>
      </c>
      <c r="AF46" s="718">
        <v>0</v>
      </c>
      <c r="AG46" s="718">
        <v>0</v>
      </c>
      <c r="AH46" s="718">
        <v>0</v>
      </c>
      <c r="AI46" s="718">
        <v>0</v>
      </c>
      <c r="AJ46" s="718">
        <v>0</v>
      </c>
      <c r="AK46" s="718">
        <v>0</v>
      </c>
      <c r="AL46" s="718">
        <v>0</v>
      </c>
      <c r="AM46" s="718">
        <v>0</v>
      </c>
      <c r="AN46" s="718">
        <v>0</v>
      </c>
      <c r="AO46" s="718">
        <v>0</v>
      </c>
      <c r="AP46" s="718">
        <v>0</v>
      </c>
      <c r="AQ46" s="718">
        <v>0</v>
      </c>
      <c r="AR46" s="718">
        <v>0</v>
      </c>
      <c r="AS46" s="718">
        <v>0</v>
      </c>
      <c r="AT46" s="718">
        <v>0</v>
      </c>
      <c r="AU46" s="718">
        <v>0</v>
      </c>
      <c r="AV46" s="178"/>
      <c r="AW46" s="718">
        <v>226586.29</v>
      </c>
      <c r="AX46" s="718">
        <v>226586.29019999999</v>
      </c>
      <c r="AY46" s="718">
        <v>226586.29019999999</v>
      </c>
      <c r="AZ46" s="718">
        <v>226586.29019999999</v>
      </c>
      <c r="BA46" s="718">
        <v>226586.29019999999</v>
      </c>
      <c r="BB46" s="718">
        <v>0</v>
      </c>
      <c r="BC46" s="718">
        <v>0</v>
      </c>
      <c r="BD46" s="718">
        <v>0</v>
      </c>
      <c r="BE46" s="718">
        <v>0</v>
      </c>
      <c r="BF46" s="718">
        <v>0</v>
      </c>
      <c r="BG46" s="718">
        <v>0</v>
      </c>
      <c r="BH46" s="718">
        <v>0</v>
      </c>
      <c r="BI46" s="718">
        <v>0</v>
      </c>
      <c r="BJ46" s="718">
        <v>0</v>
      </c>
      <c r="BK46" s="718">
        <v>0</v>
      </c>
      <c r="BL46" s="718">
        <v>0</v>
      </c>
      <c r="BM46" s="718">
        <v>0</v>
      </c>
      <c r="BN46" s="718">
        <v>0</v>
      </c>
      <c r="BO46" s="718">
        <v>0</v>
      </c>
      <c r="BP46" s="718">
        <v>0</v>
      </c>
      <c r="BQ46" s="718">
        <v>0</v>
      </c>
      <c r="BR46" s="718">
        <v>0</v>
      </c>
      <c r="BS46" s="718">
        <v>0</v>
      </c>
      <c r="BT46" s="718">
        <v>0</v>
      </c>
      <c r="BU46" s="718">
        <v>0</v>
      </c>
      <c r="BV46" s="718">
        <v>0</v>
      </c>
      <c r="BW46" s="718">
        <v>0</v>
      </c>
      <c r="BX46" s="718">
        <v>0</v>
      </c>
      <c r="BY46" s="718">
        <v>0</v>
      </c>
      <c r="BZ46" s="719">
        <v>0</v>
      </c>
      <c r="CA46" s="167"/>
    </row>
    <row r="47" spans="1:79" s="17" customFormat="1" ht="15.75">
      <c r="B47" s="273">
        <v>24</v>
      </c>
      <c r="C47" s="178" t="s">
        <v>698</v>
      </c>
      <c r="D47" s="178" t="s">
        <v>675</v>
      </c>
      <c r="E47" s="178" t="s">
        <v>17</v>
      </c>
      <c r="F47" s="178" t="s">
        <v>670</v>
      </c>
      <c r="G47" s="178" t="s">
        <v>694</v>
      </c>
      <c r="H47" s="178" t="s">
        <v>676</v>
      </c>
      <c r="I47" s="178">
        <v>2011</v>
      </c>
      <c r="J47" s="178"/>
      <c r="K47" s="178" t="s">
        <v>699</v>
      </c>
      <c r="L47" s="178"/>
      <c r="M47" s="178" t="s">
        <v>701</v>
      </c>
      <c r="N47" s="718">
        <v>1</v>
      </c>
      <c r="O47" s="718">
        <v>180.1209877</v>
      </c>
      <c r="P47" s="718">
        <v>187365.15270000001</v>
      </c>
      <c r="Q47" s="178"/>
      <c r="R47" s="718">
        <v>90.060493800000003</v>
      </c>
      <c r="S47" s="718">
        <v>90.060493840000007</v>
      </c>
      <c r="T47" s="718">
        <v>90.060494000000006</v>
      </c>
      <c r="U47" s="718">
        <v>90.060494000000006</v>
      </c>
      <c r="V47" s="718">
        <v>90.060494000000006</v>
      </c>
      <c r="W47" s="718">
        <v>90.060494000000006</v>
      </c>
      <c r="X47" s="718">
        <v>90.060494000000006</v>
      </c>
      <c r="Y47" s="718">
        <v>90.060494000000006</v>
      </c>
      <c r="Z47" s="718">
        <v>90.060494000000006</v>
      </c>
      <c r="AA47" s="718">
        <v>90.060494000000006</v>
      </c>
      <c r="AB47" s="718">
        <v>90.060494000000006</v>
      </c>
      <c r="AC47" s="718">
        <v>90.060494000000006</v>
      </c>
      <c r="AD47" s="718">
        <v>90.060494000000006</v>
      </c>
      <c r="AE47" s="718">
        <v>90.060494000000006</v>
      </c>
      <c r="AF47" s="718">
        <v>90.060494000000006</v>
      </c>
      <c r="AG47" s="718">
        <v>0</v>
      </c>
      <c r="AH47" s="718">
        <v>0</v>
      </c>
      <c r="AI47" s="718">
        <v>0</v>
      </c>
      <c r="AJ47" s="718">
        <v>0</v>
      </c>
      <c r="AK47" s="718">
        <v>0</v>
      </c>
      <c r="AL47" s="718">
        <v>0</v>
      </c>
      <c r="AM47" s="718">
        <v>0</v>
      </c>
      <c r="AN47" s="718">
        <v>0</v>
      </c>
      <c r="AO47" s="718">
        <v>0</v>
      </c>
      <c r="AP47" s="718">
        <v>0</v>
      </c>
      <c r="AQ47" s="718">
        <v>0</v>
      </c>
      <c r="AR47" s="718">
        <v>0</v>
      </c>
      <c r="AS47" s="718">
        <v>0</v>
      </c>
      <c r="AT47" s="718">
        <v>0</v>
      </c>
      <c r="AU47" s="718">
        <v>0</v>
      </c>
      <c r="AV47" s="178"/>
      <c r="AW47" s="718">
        <v>93682.576000000001</v>
      </c>
      <c r="AX47" s="718">
        <v>93682.576369999995</v>
      </c>
      <c r="AY47" s="718">
        <v>93682.576369999995</v>
      </c>
      <c r="AZ47" s="718">
        <v>93682.576369999995</v>
      </c>
      <c r="BA47" s="718">
        <v>93682.576369999995</v>
      </c>
      <c r="BB47" s="718">
        <v>93682.576369999995</v>
      </c>
      <c r="BC47" s="718">
        <v>93682.576369999995</v>
      </c>
      <c r="BD47" s="718">
        <v>93682.576369999995</v>
      </c>
      <c r="BE47" s="718">
        <v>93682.576369999995</v>
      </c>
      <c r="BF47" s="718">
        <v>93682.576369999995</v>
      </c>
      <c r="BG47" s="718">
        <v>93682.576369999995</v>
      </c>
      <c r="BH47" s="718">
        <v>93682.576369999995</v>
      </c>
      <c r="BI47" s="718">
        <v>93682.576369999995</v>
      </c>
      <c r="BJ47" s="718">
        <v>93682.576369999995</v>
      </c>
      <c r="BK47" s="718">
        <v>93682.576369999995</v>
      </c>
      <c r="BL47" s="718">
        <v>0</v>
      </c>
      <c r="BM47" s="718">
        <v>0</v>
      </c>
      <c r="BN47" s="718">
        <v>0</v>
      </c>
      <c r="BO47" s="718">
        <v>0</v>
      </c>
      <c r="BP47" s="718">
        <v>0</v>
      </c>
      <c r="BQ47" s="718">
        <v>0</v>
      </c>
      <c r="BR47" s="718">
        <v>0</v>
      </c>
      <c r="BS47" s="718">
        <v>0</v>
      </c>
      <c r="BT47" s="718">
        <v>0</v>
      </c>
      <c r="BU47" s="718">
        <v>0</v>
      </c>
      <c r="BV47" s="718">
        <v>0</v>
      </c>
      <c r="BW47" s="718">
        <v>0</v>
      </c>
      <c r="BX47" s="718">
        <v>0</v>
      </c>
      <c r="BY47" s="718">
        <v>0</v>
      </c>
      <c r="BZ47" s="719">
        <v>0</v>
      </c>
      <c r="CA47" s="167"/>
    </row>
    <row r="48" spans="1:79" s="17" customFormat="1" ht="15.75">
      <c r="B48" s="273">
        <v>25</v>
      </c>
      <c r="C48" s="178" t="s">
        <v>698</v>
      </c>
      <c r="D48" s="178" t="s">
        <v>669</v>
      </c>
      <c r="E48" s="178" t="s">
        <v>3</v>
      </c>
      <c r="F48" s="178" t="s">
        <v>670</v>
      </c>
      <c r="G48" s="178" t="s">
        <v>29</v>
      </c>
      <c r="H48" s="178" t="s">
        <v>676</v>
      </c>
      <c r="I48" s="178">
        <v>2011</v>
      </c>
      <c r="J48" s="178"/>
      <c r="K48" s="178" t="s">
        <v>699</v>
      </c>
      <c r="L48" s="178"/>
      <c r="M48" s="178" t="s">
        <v>685</v>
      </c>
      <c r="N48" s="718">
        <v>-1208</v>
      </c>
      <c r="O48" s="718">
        <v>-786.98537539999995</v>
      </c>
      <c r="P48" s="718">
        <v>-1424169.2609999999</v>
      </c>
      <c r="Q48" s="178"/>
      <c r="R48" s="718">
        <v>-327.81641999999999</v>
      </c>
      <c r="S48" s="718">
        <v>-327.81641980000001</v>
      </c>
      <c r="T48" s="718">
        <v>-327.81639999999999</v>
      </c>
      <c r="U48" s="718">
        <v>-327.81639999999999</v>
      </c>
      <c r="V48" s="718">
        <v>-327.81639999999999</v>
      </c>
      <c r="W48" s="718">
        <v>-327.81639999999999</v>
      </c>
      <c r="X48" s="718">
        <v>-327.81639999999999</v>
      </c>
      <c r="Y48" s="718">
        <v>-327.81639999999999</v>
      </c>
      <c r="Z48" s="718">
        <v>-327.81639999999999</v>
      </c>
      <c r="AA48" s="718">
        <v>-327.81639999999999</v>
      </c>
      <c r="AB48" s="718">
        <v>-327.81639999999999</v>
      </c>
      <c r="AC48" s="718">
        <v>-327.81639999999999</v>
      </c>
      <c r="AD48" s="718">
        <v>-327.81639999999999</v>
      </c>
      <c r="AE48" s="718">
        <v>-327.81639999999999</v>
      </c>
      <c r="AF48" s="718">
        <v>-327.81639999999999</v>
      </c>
      <c r="AG48" s="718">
        <v>-327.81639999999999</v>
      </c>
      <c r="AH48" s="718">
        <v>-327.81639999999999</v>
      </c>
      <c r="AI48" s="718">
        <v>-327.81639999999999</v>
      </c>
      <c r="AJ48" s="718">
        <v>-258.33440000000002</v>
      </c>
      <c r="AK48" s="718">
        <v>0</v>
      </c>
      <c r="AL48" s="718">
        <v>0</v>
      </c>
      <c r="AM48" s="718">
        <v>0</v>
      </c>
      <c r="AN48" s="718">
        <v>0</v>
      </c>
      <c r="AO48" s="718">
        <v>0</v>
      </c>
      <c r="AP48" s="718">
        <v>0</v>
      </c>
      <c r="AQ48" s="718">
        <v>0</v>
      </c>
      <c r="AR48" s="718">
        <v>0</v>
      </c>
      <c r="AS48" s="718">
        <v>0</v>
      </c>
      <c r="AT48" s="718">
        <v>0</v>
      </c>
      <c r="AU48" s="718">
        <v>0</v>
      </c>
      <c r="AV48" s="178"/>
      <c r="AW48" s="718">
        <v>-593233.47</v>
      </c>
      <c r="AX48" s="718">
        <v>-593233.47400000005</v>
      </c>
      <c r="AY48" s="718">
        <v>-593233.47400000005</v>
      </c>
      <c r="AZ48" s="718">
        <v>-593233.47400000005</v>
      </c>
      <c r="BA48" s="718">
        <v>-593233.47400000005</v>
      </c>
      <c r="BB48" s="718">
        <v>-593233.47400000005</v>
      </c>
      <c r="BC48" s="718">
        <v>-593233.47400000005</v>
      </c>
      <c r="BD48" s="718">
        <v>-593233.47400000005</v>
      </c>
      <c r="BE48" s="718">
        <v>-593233.47400000005</v>
      </c>
      <c r="BF48" s="718">
        <v>-593233.47400000005</v>
      </c>
      <c r="BG48" s="718">
        <v>-593233.47400000005</v>
      </c>
      <c r="BH48" s="718">
        <v>-593233.47400000005</v>
      </c>
      <c r="BI48" s="718">
        <v>-593233.47400000005</v>
      </c>
      <c r="BJ48" s="718">
        <v>-593233.47400000005</v>
      </c>
      <c r="BK48" s="718">
        <v>-593233.47400000005</v>
      </c>
      <c r="BL48" s="718">
        <v>-593233.47400000005</v>
      </c>
      <c r="BM48" s="718">
        <v>-593233.47400000005</v>
      </c>
      <c r="BN48" s="718">
        <v>-593233.47</v>
      </c>
      <c r="BO48" s="718">
        <v>-531205.25</v>
      </c>
      <c r="BP48" s="718">
        <v>0</v>
      </c>
      <c r="BQ48" s="718">
        <v>0</v>
      </c>
      <c r="BR48" s="718">
        <v>0</v>
      </c>
      <c r="BS48" s="718">
        <v>0</v>
      </c>
      <c r="BT48" s="718">
        <v>0</v>
      </c>
      <c r="BU48" s="718">
        <v>0</v>
      </c>
      <c r="BV48" s="718">
        <v>0</v>
      </c>
      <c r="BW48" s="718">
        <v>0</v>
      </c>
      <c r="BX48" s="718">
        <v>0</v>
      </c>
      <c r="BY48" s="718">
        <v>0</v>
      </c>
      <c r="BZ48" s="719">
        <v>0</v>
      </c>
      <c r="CA48" s="167"/>
    </row>
    <row r="49" spans="2:79" s="17" customFormat="1" ht="15.75">
      <c r="B49" s="273">
        <v>26</v>
      </c>
      <c r="C49" s="178" t="s">
        <v>698</v>
      </c>
      <c r="D49" s="178" t="s">
        <v>669</v>
      </c>
      <c r="E49" s="178" t="s">
        <v>5</v>
      </c>
      <c r="F49" s="178" t="s">
        <v>670</v>
      </c>
      <c r="G49" s="178" t="s">
        <v>29</v>
      </c>
      <c r="H49" s="178" t="s">
        <v>676</v>
      </c>
      <c r="I49" s="178">
        <v>2011</v>
      </c>
      <c r="J49" s="178"/>
      <c r="K49" s="178" t="s">
        <v>699</v>
      </c>
      <c r="L49" s="178"/>
      <c r="M49" s="178" t="s">
        <v>684</v>
      </c>
      <c r="N49" s="718">
        <v>3213</v>
      </c>
      <c r="O49" s="718">
        <v>4.5786509979999996</v>
      </c>
      <c r="P49" s="718">
        <v>93199.725340000005</v>
      </c>
      <c r="Q49" s="178"/>
      <c r="R49" s="718">
        <v>4.2352679699999998</v>
      </c>
      <c r="S49" s="718">
        <v>4.235267973</v>
      </c>
      <c r="T49" s="718">
        <v>4.2352679999999996</v>
      </c>
      <c r="U49" s="718">
        <v>4.2352679999999996</v>
      </c>
      <c r="V49" s="718">
        <v>4.2352679999999996</v>
      </c>
      <c r="W49" s="718">
        <v>3.8728986999999999</v>
      </c>
      <c r="X49" s="718">
        <v>2.2131832999999999</v>
      </c>
      <c r="Y49" s="718">
        <v>2.2122052000000001</v>
      </c>
      <c r="Z49" s="718">
        <v>2.2122052000000001</v>
      </c>
      <c r="AA49" s="718">
        <v>0.69465399999999999</v>
      </c>
      <c r="AB49" s="718">
        <v>0.28862009999999999</v>
      </c>
      <c r="AC49" s="718">
        <v>0.28854289999999999</v>
      </c>
      <c r="AD49" s="718">
        <v>0.28854289999999999</v>
      </c>
      <c r="AE49" s="718">
        <v>0.27527580000000001</v>
      </c>
      <c r="AF49" s="718">
        <v>0.27527580000000001</v>
      </c>
      <c r="AG49" s="718">
        <v>0.27466829999999998</v>
      </c>
      <c r="AH49" s="718">
        <v>0</v>
      </c>
      <c r="AI49" s="718">
        <v>0</v>
      </c>
      <c r="AJ49" s="718">
        <v>0</v>
      </c>
      <c r="AK49" s="718">
        <v>0</v>
      </c>
      <c r="AL49" s="718">
        <v>0</v>
      </c>
      <c r="AM49" s="718">
        <v>0</v>
      </c>
      <c r="AN49" s="718">
        <v>0</v>
      </c>
      <c r="AO49" s="718">
        <v>0</v>
      </c>
      <c r="AP49" s="718">
        <v>0</v>
      </c>
      <c r="AQ49" s="718">
        <v>0</v>
      </c>
      <c r="AR49" s="718">
        <v>0</v>
      </c>
      <c r="AS49" s="718">
        <v>0</v>
      </c>
      <c r="AT49" s="718">
        <v>0</v>
      </c>
      <c r="AU49" s="718">
        <v>0</v>
      </c>
      <c r="AV49" s="178"/>
      <c r="AW49" s="718">
        <v>85730.539000000004</v>
      </c>
      <c r="AX49" s="718">
        <v>85730.539380000002</v>
      </c>
      <c r="AY49" s="718">
        <v>85730.539380000002</v>
      </c>
      <c r="AZ49" s="718">
        <v>85730.539380000002</v>
      </c>
      <c r="BA49" s="718">
        <v>85730.539380000002</v>
      </c>
      <c r="BB49" s="718">
        <v>77904.486839999998</v>
      </c>
      <c r="BC49" s="718">
        <v>42059.787600000003</v>
      </c>
      <c r="BD49" s="718">
        <v>42051.218979999998</v>
      </c>
      <c r="BE49" s="718">
        <v>42051.218979999998</v>
      </c>
      <c r="BF49" s="718">
        <v>9276.8243669999993</v>
      </c>
      <c r="BG49" s="718">
        <v>7793.5656689999996</v>
      </c>
      <c r="BH49" s="718">
        <v>7156.8463240000001</v>
      </c>
      <c r="BI49" s="718">
        <v>7156.8463240000001</v>
      </c>
      <c r="BJ49" s="718">
        <v>5939.1239079999996</v>
      </c>
      <c r="BK49" s="718">
        <v>5939.1239079999996</v>
      </c>
      <c r="BL49" s="718">
        <v>5931.982207</v>
      </c>
      <c r="BM49" s="718">
        <v>0</v>
      </c>
      <c r="BN49" s="718">
        <v>0</v>
      </c>
      <c r="BO49" s="718">
        <v>0</v>
      </c>
      <c r="BP49" s="718">
        <v>0</v>
      </c>
      <c r="BQ49" s="718">
        <v>0</v>
      </c>
      <c r="BR49" s="718">
        <v>0</v>
      </c>
      <c r="BS49" s="718">
        <v>0</v>
      </c>
      <c r="BT49" s="718">
        <v>0</v>
      </c>
      <c r="BU49" s="718">
        <v>0</v>
      </c>
      <c r="BV49" s="718">
        <v>0</v>
      </c>
      <c r="BW49" s="718">
        <v>0</v>
      </c>
      <c r="BX49" s="718">
        <v>0</v>
      </c>
      <c r="BY49" s="718">
        <v>0</v>
      </c>
      <c r="BZ49" s="719">
        <v>0</v>
      </c>
      <c r="CA49" s="167"/>
    </row>
    <row r="50" spans="2:79" s="17" customFormat="1" ht="15.75">
      <c r="B50" s="273">
        <v>27</v>
      </c>
      <c r="C50" s="178" t="s">
        <v>698</v>
      </c>
      <c r="D50" s="178" t="s">
        <v>669</v>
      </c>
      <c r="E50" s="178" t="s">
        <v>4</v>
      </c>
      <c r="F50" s="178" t="s">
        <v>670</v>
      </c>
      <c r="G50" s="178" t="s">
        <v>29</v>
      </c>
      <c r="H50" s="178" t="s">
        <v>676</v>
      </c>
      <c r="I50" s="178">
        <v>2011</v>
      </c>
      <c r="J50" s="178"/>
      <c r="K50" s="178" t="s">
        <v>699</v>
      </c>
      <c r="L50" s="178"/>
      <c r="M50" s="178" t="s">
        <v>684</v>
      </c>
      <c r="N50" s="718">
        <v>323</v>
      </c>
      <c r="O50" s="718">
        <v>0.63212470300000001</v>
      </c>
      <c r="P50" s="718">
        <v>10050.840759999999</v>
      </c>
      <c r="Q50" s="178"/>
      <c r="R50" s="718">
        <v>0.63212469999999998</v>
      </c>
      <c r="S50" s="718">
        <v>0.63212470300000001</v>
      </c>
      <c r="T50" s="718">
        <v>0.63212469999999998</v>
      </c>
      <c r="U50" s="718">
        <v>0.63212469999999998</v>
      </c>
      <c r="V50" s="718">
        <v>0.63212469999999998</v>
      </c>
      <c r="W50" s="718">
        <v>0.58886470000000002</v>
      </c>
      <c r="X50" s="718">
        <v>0.41188130000000001</v>
      </c>
      <c r="Y50" s="718">
        <v>0.41093839999999998</v>
      </c>
      <c r="Z50" s="718">
        <v>0.41093839999999998</v>
      </c>
      <c r="AA50" s="718">
        <v>0.2297717</v>
      </c>
      <c r="AB50" s="718">
        <v>3.0372699999999999E-2</v>
      </c>
      <c r="AC50" s="718">
        <v>3.0340700000000002E-2</v>
      </c>
      <c r="AD50" s="718">
        <v>3.0340700000000002E-2</v>
      </c>
      <c r="AE50" s="718">
        <v>2.95529E-2</v>
      </c>
      <c r="AF50" s="718">
        <v>2.95529E-2</v>
      </c>
      <c r="AG50" s="718">
        <v>2.9012400000000001E-2</v>
      </c>
      <c r="AH50" s="718">
        <v>0</v>
      </c>
      <c r="AI50" s="718">
        <v>0</v>
      </c>
      <c r="AJ50" s="718">
        <v>0</v>
      </c>
      <c r="AK50" s="718">
        <v>0</v>
      </c>
      <c r="AL50" s="718">
        <v>0</v>
      </c>
      <c r="AM50" s="718">
        <v>0</v>
      </c>
      <c r="AN50" s="718">
        <v>0</v>
      </c>
      <c r="AO50" s="718">
        <v>0</v>
      </c>
      <c r="AP50" s="718">
        <v>0</v>
      </c>
      <c r="AQ50" s="718">
        <v>0</v>
      </c>
      <c r="AR50" s="718">
        <v>0</v>
      </c>
      <c r="AS50" s="718">
        <v>0</v>
      </c>
      <c r="AT50" s="718">
        <v>0</v>
      </c>
      <c r="AU50" s="718">
        <v>0</v>
      </c>
      <c r="AV50" s="178"/>
      <c r="AW50" s="718">
        <v>10823.561</v>
      </c>
      <c r="AX50" s="718">
        <v>10823.56113</v>
      </c>
      <c r="AY50" s="718">
        <v>10823.56113</v>
      </c>
      <c r="AZ50" s="718">
        <v>10823.56113</v>
      </c>
      <c r="BA50" s="718">
        <v>10823.56113</v>
      </c>
      <c r="BB50" s="718">
        <v>9889.2797630000005</v>
      </c>
      <c r="BC50" s="718">
        <v>6066.9876439999998</v>
      </c>
      <c r="BD50" s="718">
        <v>6058.727296</v>
      </c>
      <c r="BE50" s="718">
        <v>6058.727296</v>
      </c>
      <c r="BF50" s="718">
        <v>2146.0898590000002</v>
      </c>
      <c r="BG50" s="718">
        <v>969.26265780000006</v>
      </c>
      <c r="BH50" s="718">
        <v>705.23739560000001</v>
      </c>
      <c r="BI50" s="718">
        <v>705.23739560000001</v>
      </c>
      <c r="BJ50" s="718">
        <v>632.93178169999999</v>
      </c>
      <c r="BK50" s="718">
        <v>632.93178169999999</v>
      </c>
      <c r="BL50" s="718">
        <v>626.57749590000003</v>
      </c>
      <c r="BM50" s="718">
        <v>0</v>
      </c>
      <c r="BN50" s="718">
        <v>0</v>
      </c>
      <c r="BO50" s="718">
        <v>0</v>
      </c>
      <c r="BP50" s="718">
        <v>0</v>
      </c>
      <c r="BQ50" s="718">
        <v>0</v>
      </c>
      <c r="BR50" s="718">
        <v>0</v>
      </c>
      <c r="BS50" s="718">
        <v>0</v>
      </c>
      <c r="BT50" s="718">
        <v>0</v>
      </c>
      <c r="BU50" s="718">
        <v>0</v>
      </c>
      <c r="BV50" s="718">
        <v>0</v>
      </c>
      <c r="BW50" s="718">
        <v>0</v>
      </c>
      <c r="BX50" s="718">
        <v>0</v>
      </c>
      <c r="BY50" s="718">
        <v>0</v>
      </c>
      <c r="BZ50" s="719">
        <v>0</v>
      </c>
      <c r="CA50" s="167"/>
    </row>
    <row r="51" spans="2:79" s="17" customFormat="1" ht="15.75">
      <c r="B51" s="274" t="s">
        <v>493</v>
      </c>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7"/>
      <c r="BR51" s="277"/>
      <c r="BS51" s="277"/>
      <c r="BT51" s="277"/>
      <c r="BU51" s="277"/>
      <c r="BV51" s="277"/>
      <c r="BW51" s="277"/>
      <c r="BX51" s="277"/>
      <c r="BY51" s="277"/>
      <c r="BZ51" s="278"/>
      <c r="CA51" s="167"/>
    </row>
  </sheetData>
  <mergeCells count="1">
    <mergeCell ref="B22:B23"/>
  </mergeCells>
  <hyperlinks>
    <hyperlink ref="G18" location="Table_4_b.__2012_Lost_Revenues_Work_Form" display="Go to Tab 4."/>
  </hyperlinks>
  <pageMargins left="0.70866141732283472" right="0.70866141732283472" top="0.74803149606299213" bottom="0.74803149606299213" header="0.31496062992125984" footer="0.31496062992125984"/>
  <pageSetup paperSize="5" scale="50" fitToWidth="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CA60"/>
  <sheetViews>
    <sheetView topLeftCell="A22" zoomScale="80" zoomScaleNormal="80" workbookViewId="0">
      <pane xSplit="5" ySplit="2" topLeftCell="AD24" activePane="bottomRight" state="frozen"/>
      <selection activeCell="E58" sqref="E58"/>
      <selection pane="topRight" activeCell="E58" sqref="E58"/>
      <selection pane="bottomLeft" activeCell="E58" sqref="E58"/>
      <selection pane="bottomRight" activeCell="E58" sqref="E58"/>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27.28515625" style="12" bestFit="1"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4.85546875" style="12" bestFit="1" customWidth="1"/>
    <col min="17" max="17" width="9.140625" style="12"/>
    <col min="18" max="18" width="9.28515625" style="12" bestFit="1" customWidth="1"/>
    <col min="19" max="19" width="9.42578125" style="12" bestFit="1" customWidth="1"/>
    <col min="20" max="20" width="12.42578125" style="12" bestFit="1" customWidth="1"/>
    <col min="21" max="38" width="11.28515625" style="12" bestFit="1" customWidth="1"/>
    <col min="39" max="39" width="9.42578125" style="12" bestFit="1" customWidth="1"/>
    <col min="40" max="47" width="9.28515625" style="12" bestFit="1" customWidth="1"/>
    <col min="48" max="48" width="9.140625" style="12"/>
    <col min="49" max="49" width="9.42578125" style="12" bestFit="1" customWidth="1"/>
    <col min="50" max="50" width="15.7109375" style="12" bestFit="1" customWidth="1"/>
    <col min="51" max="62" width="17" style="12" bestFit="1" customWidth="1"/>
    <col min="63" max="69" width="15.7109375" style="12" bestFit="1" customWidth="1"/>
    <col min="70" max="70" width="13.7109375" style="12" bestFit="1" customWidth="1"/>
    <col min="71" max="71" width="11.28515625" style="12" bestFit="1" customWidth="1"/>
    <col min="72" max="77" width="9.28515625" style="12" bestFit="1" customWidth="1"/>
    <col min="78" max="78" width="9.140625" style="12"/>
    <col min="79" max="79" width="9.140625" style="16"/>
    <col min="80" max="16384" width="9.140625" style="12"/>
  </cols>
  <sheetData>
    <row r="14" spans="2:79" ht="15.75" thickBot="1">
      <c r="CA14" s="12"/>
    </row>
    <row r="15" spans="2:79" s="9" customFormat="1" ht="31.5" customHeight="1" thickBot="1">
      <c r="B15" s="572"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22.5" customHeight="1">
      <c r="D17" s="123"/>
    </row>
    <row r="18" spans="2:79" ht="23.25" customHeight="1">
      <c r="B18" s="196" t="s">
        <v>577</v>
      </c>
      <c r="C18" s="196"/>
      <c r="D18" s="92"/>
      <c r="H18" s="625" t="s">
        <v>598</v>
      </c>
    </row>
    <row r="19" spans="2:79" ht="23.25" customHeight="1">
      <c r="B19" s="660" t="s">
        <v>525</v>
      </c>
      <c r="C19" s="649"/>
      <c r="D19" s="649"/>
      <c r="E19" s="649"/>
      <c r="F19" s="649"/>
      <c r="G19" s="649"/>
      <c r="H19" s="649"/>
      <c r="I19" s="649"/>
      <c r="J19" s="649"/>
      <c r="K19" s="649"/>
      <c r="L19" s="649"/>
      <c r="M19" s="649"/>
      <c r="N19" s="649"/>
      <c r="O19" s="649"/>
      <c r="P19" s="649"/>
    </row>
    <row r="20" spans="2:79" ht="23.25" customHeight="1">
      <c r="B20" s="660" t="s">
        <v>526</v>
      </c>
      <c r="C20" s="649"/>
      <c r="D20" s="649"/>
      <c r="E20" s="649"/>
      <c r="F20" s="649"/>
      <c r="G20" s="649"/>
      <c r="H20" s="649"/>
      <c r="I20" s="649"/>
      <c r="J20" s="649"/>
      <c r="K20" s="649"/>
      <c r="L20" s="649"/>
      <c r="M20" s="649"/>
      <c r="N20" s="649"/>
      <c r="O20" s="649"/>
      <c r="P20" s="649"/>
    </row>
    <row r="21" spans="2:79" ht="15.75">
      <c r="B21" s="92"/>
    </row>
    <row r="22" spans="2:79" s="270" customFormat="1" ht="88.5" customHeight="1">
      <c r="B22" s="795"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795"/>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75">
      <c r="B24" s="273">
        <v>1</v>
      </c>
      <c r="C24" s="178" t="s">
        <v>210</v>
      </c>
      <c r="D24" s="178" t="s">
        <v>671</v>
      </c>
      <c r="E24" s="178" t="s">
        <v>702</v>
      </c>
      <c r="F24" s="178" t="s">
        <v>670</v>
      </c>
      <c r="G24" s="178" t="s">
        <v>673</v>
      </c>
      <c r="H24" s="178" t="s">
        <v>676</v>
      </c>
      <c r="I24" s="178">
        <v>2012</v>
      </c>
      <c r="J24" s="178" t="s">
        <v>711</v>
      </c>
      <c r="K24" s="178"/>
      <c r="L24" s="178" t="s">
        <v>712</v>
      </c>
      <c r="M24" s="178" t="s">
        <v>713</v>
      </c>
      <c r="N24" s="178">
        <v>9</v>
      </c>
      <c r="O24" s="718">
        <v>47</v>
      </c>
      <c r="P24" s="718">
        <v>226586</v>
      </c>
      <c r="Q24" s="178"/>
      <c r="R24" s="718">
        <v>0</v>
      </c>
      <c r="S24" s="718">
        <v>46.594571700000003</v>
      </c>
      <c r="T24" s="718">
        <v>46.594571700000003</v>
      </c>
      <c r="U24" s="718">
        <v>46.594571700000003</v>
      </c>
      <c r="V24" s="718">
        <v>46.594571700000003</v>
      </c>
      <c r="W24" s="718">
        <v>0</v>
      </c>
      <c r="X24" s="718">
        <v>0</v>
      </c>
      <c r="Y24" s="718">
        <v>0</v>
      </c>
      <c r="Z24" s="718">
        <v>0</v>
      </c>
      <c r="AA24" s="718">
        <v>0</v>
      </c>
      <c r="AB24" s="718">
        <v>0</v>
      </c>
      <c r="AC24" s="718">
        <v>0</v>
      </c>
      <c r="AD24" s="718">
        <v>0</v>
      </c>
      <c r="AE24" s="718">
        <v>0</v>
      </c>
      <c r="AF24" s="718">
        <v>0</v>
      </c>
      <c r="AG24" s="718">
        <v>0</v>
      </c>
      <c r="AH24" s="718">
        <v>0</v>
      </c>
      <c r="AI24" s="718">
        <v>0</v>
      </c>
      <c r="AJ24" s="718">
        <v>0</v>
      </c>
      <c r="AK24" s="718">
        <v>0</v>
      </c>
      <c r="AL24" s="718">
        <v>0</v>
      </c>
      <c r="AM24" s="718">
        <v>0</v>
      </c>
      <c r="AN24" s="718">
        <v>0</v>
      </c>
      <c r="AO24" s="718">
        <v>0</v>
      </c>
      <c r="AP24" s="718">
        <v>0</v>
      </c>
      <c r="AQ24" s="718">
        <v>0</v>
      </c>
      <c r="AR24" s="718">
        <v>0</v>
      </c>
      <c r="AS24" s="718">
        <v>0</v>
      </c>
      <c r="AT24" s="718">
        <v>0</v>
      </c>
      <c r="AU24" s="718">
        <v>0</v>
      </c>
      <c r="AV24" s="178"/>
      <c r="AW24" s="718">
        <v>0</v>
      </c>
      <c r="AX24" s="718">
        <v>226586.29</v>
      </c>
      <c r="AY24" s="718">
        <v>226586.29</v>
      </c>
      <c r="AZ24" s="718">
        <v>226586.29</v>
      </c>
      <c r="BA24" s="718">
        <v>226586.29</v>
      </c>
      <c r="BB24" s="718">
        <v>0</v>
      </c>
      <c r="BC24" s="718">
        <v>0</v>
      </c>
      <c r="BD24" s="718">
        <v>0</v>
      </c>
      <c r="BE24" s="718">
        <v>0</v>
      </c>
      <c r="BF24" s="718">
        <v>0</v>
      </c>
      <c r="BG24" s="718">
        <v>0</v>
      </c>
      <c r="BH24" s="718">
        <v>0</v>
      </c>
      <c r="BI24" s="718">
        <v>0</v>
      </c>
      <c r="BJ24" s="718">
        <v>0</v>
      </c>
      <c r="BK24" s="718">
        <v>0</v>
      </c>
      <c r="BL24" s="718">
        <v>0</v>
      </c>
      <c r="BM24" s="718">
        <v>0</v>
      </c>
      <c r="BN24" s="718">
        <v>0</v>
      </c>
      <c r="BO24" s="718">
        <v>0</v>
      </c>
      <c r="BP24" s="718">
        <v>0</v>
      </c>
      <c r="BQ24" s="718">
        <v>0</v>
      </c>
      <c r="BR24" s="718">
        <v>0</v>
      </c>
      <c r="BS24" s="718">
        <v>0</v>
      </c>
      <c r="BT24" s="718">
        <v>0</v>
      </c>
      <c r="BU24" s="718">
        <v>0</v>
      </c>
      <c r="BV24" s="718">
        <v>0</v>
      </c>
      <c r="BW24" s="718">
        <v>0</v>
      </c>
      <c r="BX24" s="718">
        <v>0</v>
      </c>
      <c r="BY24" s="718">
        <v>0</v>
      </c>
      <c r="BZ24" s="717">
        <v>0</v>
      </c>
      <c r="CA24" s="167"/>
    </row>
    <row r="25" spans="2:79" s="17" customFormat="1" ht="15.75">
      <c r="B25" s="273">
        <v>2</v>
      </c>
      <c r="C25" s="178" t="s">
        <v>210</v>
      </c>
      <c r="D25" s="178" t="s">
        <v>671</v>
      </c>
      <c r="E25" s="178" t="s">
        <v>702</v>
      </c>
      <c r="F25" s="178" t="s">
        <v>670</v>
      </c>
      <c r="G25" s="178" t="s">
        <v>673</v>
      </c>
      <c r="H25" s="178" t="s">
        <v>676</v>
      </c>
      <c r="I25" s="178">
        <v>2013</v>
      </c>
      <c r="J25" s="178" t="s">
        <v>711</v>
      </c>
      <c r="K25" s="178"/>
      <c r="L25" s="178" t="s">
        <v>712</v>
      </c>
      <c r="M25" s="178" t="s">
        <v>713</v>
      </c>
      <c r="N25" s="178">
        <v>11</v>
      </c>
      <c r="O25" s="718">
        <v>148</v>
      </c>
      <c r="P25" s="718">
        <v>806418</v>
      </c>
      <c r="Q25" s="178"/>
      <c r="R25" s="718">
        <v>0</v>
      </c>
      <c r="S25" s="718">
        <v>0</v>
      </c>
      <c r="T25" s="718">
        <v>96.939442900000003</v>
      </c>
      <c r="U25" s="718">
        <v>96.939442900000003</v>
      </c>
      <c r="V25" s="718">
        <v>96.939442900000003</v>
      </c>
      <c r="W25" s="718">
        <v>96.939442900000003</v>
      </c>
      <c r="X25" s="718">
        <v>0</v>
      </c>
      <c r="Y25" s="718">
        <v>0</v>
      </c>
      <c r="Z25" s="718">
        <v>0</v>
      </c>
      <c r="AA25" s="718">
        <v>0</v>
      </c>
      <c r="AB25" s="718">
        <v>0</v>
      </c>
      <c r="AC25" s="718">
        <v>0</v>
      </c>
      <c r="AD25" s="718">
        <v>0</v>
      </c>
      <c r="AE25" s="718">
        <v>0</v>
      </c>
      <c r="AF25" s="718">
        <v>0</v>
      </c>
      <c r="AG25" s="718">
        <v>0</v>
      </c>
      <c r="AH25" s="718">
        <v>0</v>
      </c>
      <c r="AI25" s="718">
        <v>0</v>
      </c>
      <c r="AJ25" s="718">
        <v>0</v>
      </c>
      <c r="AK25" s="718">
        <v>0</v>
      </c>
      <c r="AL25" s="718">
        <v>0</v>
      </c>
      <c r="AM25" s="718">
        <v>0</v>
      </c>
      <c r="AN25" s="718">
        <v>0</v>
      </c>
      <c r="AO25" s="718">
        <v>0</v>
      </c>
      <c r="AP25" s="718">
        <v>0</v>
      </c>
      <c r="AQ25" s="718">
        <v>0</v>
      </c>
      <c r="AR25" s="718">
        <v>0</v>
      </c>
      <c r="AS25" s="718">
        <v>0</v>
      </c>
      <c r="AT25" s="718">
        <v>0</v>
      </c>
      <c r="AU25" s="718">
        <v>0</v>
      </c>
      <c r="AV25" s="178"/>
      <c r="AW25" s="718">
        <v>0</v>
      </c>
      <c r="AX25" s="718">
        <v>0</v>
      </c>
      <c r="AY25" s="718">
        <v>532958.446</v>
      </c>
      <c r="AZ25" s="718">
        <v>532958.446</v>
      </c>
      <c r="BA25" s="718">
        <v>532958.446</v>
      </c>
      <c r="BB25" s="718">
        <v>532958.446</v>
      </c>
      <c r="BC25" s="718">
        <v>0</v>
      </c>
      <c r="BD25" s="718">
        <v>0</v>
      </c>
      <c r="BE25" s="718">
        <v>0</v>
      </c>
      <c r="BF25" s="718">
        <v>0</v>
      </c>
      <c r="BG25" s="718">
        <v>0</v>
      </c>
      <c r="BH25" s="718">
        <v>0</v>
      </c>
      <c r="BI25" s="718">
        <v>0</v>
      </c>
      <c r="BJ25" s="718">
        <v>0</v>
      </c>
      <c r="BK25" s="718">
        <v>0</v>
      </c>
      <c r="BL25" s="718">
        <v>0</v>
      </c>
      <c r="BM25" s="718">
        <v>0</v>
      </c>
      <c r="BN25" s="718">
        <v>0</v>
      </c>
      <c r="BO25" s="718">
        <v>0</v>
      </c>
      <c r="BP25" s="718">
        <v>0</v>
      </c>
      <c r="BQ25" s="718">
        <v>0</v>
      </c>
      <c r="BR25" s="718">
        <v>0</v>
      </c>
      <c r="BS25" s="718">
        <v>0</v>
      </c>
      <c r="BT25" s="718">
        <v>0</v>
      </c>
      <c r="BU25" s="718">
        <v>0</v>
      </c>
      <c r="BV25" s="718">
        <v>0</v>
      </c>
      <c r="BW25" s="718">
        <v>0</v>
      </c>
      <c r="BX25" s="718">
        <v>0</v>
      </c>
      <c r="BY25" s="718">
        <v>0</v>
      </c>
      <c r="BZ25" s="717">
        <v>0</v>
      </c>
      <c r="CA25" s="167"/>
    </row>
    <row r="26" spans="2:79" s="17" customFormat="1" ht="15.75">
      <c r="B26" s="273">
        <v>3</v>
      </c>
      <c r="C26" s="178" t="s">
        <v>210</v>
      </c>
      <c r="D26" s="178" t="s">
        <v>671</v>
      </c>
      <c r="E26" s="178" t="s">
        <v>703</v>
      </c>
      <c r="F26" s="178" t="s">
        <v>670</v>
      </c>
      <c r="G26" s="178" t="s">
        <v>673</v>
      </c>
      <c r="H26" s="178" t="s">
        <v>677</v>
      </c>
      <c r="I26" s="178">
        <v>2013</v>
      </c>
      <c r="J26" s="178" t="s">
        <v>711</v>
      </c>
      <c r="K26" s="178"/>
      <c r="L26" s="178" t="s">
        <v>712</v>
      </c>
      <c r="M26" s="178" t="s">
        <v>687</v>
      </c>
      <c r="N26" s="178">
        <v>7</v>
      </c>
      <c r="O26" s="718">
        <v>0</v>
      </c>
      <c r="P26" s="718">
        <v>0</v>
      </c>
      <c r="Q26" s="178"/>
      <c r="R26" s="718">
        <v>0</v>
      </c>
      <c r="S26" s="718">
        <v>0</v>
      </c>
      <c r="T26" s="718">
        <v>1078.99</v>
      </c>
      <c r="U26" s="718">
        <v>0</v>
      </c>
      <c r="V26" s="718">
        <v>0</v>
      </c>
      <c r="W26" s="718">
        <v>0</v>
      </c>
      <c r="X26" s="718">
        <v>0</v>
      </c>
      <c r="Y26" s="718">
        <v>0</v>
      </c>
      <c r="Z26" s="718">
        <v>0</v>
      </c>
      <c r="AA26" s="718">
        <v>0</v>
      </c>
      <c r="AB26" s="718">
        <v>0</v>
      </c>
      <c r="AC26" s="718">
        <v>0</v>
      </c>
      <c r="AD26" s="718">
        <v>0</v>
      </c>
      <c r="AE26" s="718">
        <v>0</v>
      </c>
      <c r="AF26" s="718">
        <v>0</v>
      </c>
      <c r="AG26" s="718">
        <v>0</v>
      </c>
      <c r="AH26" s="718">
        <v>0</v>
      </c>
      <c r="AI26" s="718">
        <v>0</v>
      </c>
      <c r="AJ26" s="718">
        <v>0</v>
      </c>
      <c r="AK26" s="718">
        <v>0</v>
      </c>
      <c r="AL26" s="718">
        <v>0</v>
      </c>
      <c r="AM26" s="718">
        <v>0</v>
      </c>
      <c r="AN26" s="718">
        <v>0</v>
      </c>
      <c r="AO26" s="718">
        <v>0</v>
      </c>
      <c r="AP26" s="718">
        <v>0</v>
      </c>
      <c r="AQ26" s="718">
        <v>0</v>
      </c>
      <c r="AR26" s="718">
        <v>0</v>
      </c>
      <c r="AS26" s="718">
        <v>0</v>
      </c>
      <c r="AT26" s="718">
        <v>0</v>
      </c>
      <c r="AU26" s="718">
        <v>0</v>
      </c>
      <c r="AV26" s="178"/>
      <c r="AW26" s="718">
        <v>0</v>
      </c>
      <c r="AX26" s="718">
        <v>0</v>
      </c>
      <c r="AY26" s="718">
        <v>17168.63</v>
      </c>
      <c r="AZ26" s="718">
        <v>0</v>
      </c>
      <c r="BA26" s="718">
        <v>0</v>
      </c>
      <c r="BB26" s="718">
        <v>0</v>
      </c>
      <c r="BC26" s="718">
        <v>0</v>
      </c>
      <c r="BD26" s="718">
        <v>0</v>
      </c>
      <c r="BE26" s="718">
        <v>0</v>
      </c>
      <c r="BF26" s="718">
        <v>0</v>
      </c>
      <c r="BG26" s="718">
        <v>0</v>
      </c>
      <c r="BH26" s="718">
        <v>0</v>
      </c>
      <c r="BI26" s="718">
        <v>0</v>
      </c>
      <c r="BJ26" s="718">
        <v>0</v>
      </c>
      <c r="BK26" s="718">
        <v>0</v>
      </c>
      <c r="BL26" s="718">
        <v>0</v>
      </c>
      <c r="BM26" s="718">
        <v>0</v>
      </c>
      <c r="BN26" s="718">
        <v>0</v>
      </c>
      <c r="BO26" s="718">
        <v>0</v>
      </c>
      <c r="BP26" s="718">
        <v>0</v>
      </c>
      <c r="BQ26" s="718">
        <v>0</v>
      </c>
      <c r="BR26" s="718">
        <v>0</v>
      </c>
      <c r="BS26" s="718">
        <v>0</v>
      </c>
      <c r="BT26" s="718">
        <v>0</v>
      </c>
      <c r="BU26" s="718">
        <v>0</v>
      </c>
      <c r="BV26" s="718">
        <v>0</v>
      </c>
      <c r="BW26" s="718">
        <v>0</v>
      </c>
      <c r="BX26" s="718">
        <v>0</v>
      </c>
      <c r="BY26" s="718">
        <v>0</v>
      </c>
      <c r="BZ26" s="717">
        <v>0</v>
      </c>
      <c r="CA26" s="167"/>
    </row>
    <row r="27" spans="2:79" s="17" customFormat="1" ht="15.75">
      <c r="B27" s="273">
        <v>4</v>
      </c>
      <c r="C27" s="178" t="s">
        <v>210</v>
      </c>
      <c r="D27" s="178" t="s">
        <v>671</v>
      </c>
      <c r="E27" s="178" t="s">
        <v>22</v>
      </c>
      <c r="F27" s="178" t="s">
        <v>670</v>
      </c>
      <c r="G27" s="178" t="s">
        <v>673</v>
      </c>
      <c r="H27" s="178" t="s">
        <v>676</v>
      </c>
      <c r="I27" s="178">
        <v>2012</v>
      </c>
      <c r="J27" s="178" t="s">
        <v>711</v>
      </c>
      <c r="K27" s="178"/>
      <c r="L27" s="178" t="s">
        <v>712</v>
      </c>
      <c r="M27" s="178" t="s">
        <v>688</v>
      </c>
      <c r="N27" s="178">
        <v>40</v>
      </c>
      <c r="O27" s="718">
        <v>567</v>
      </c>
      <c r="P27" s="718">
        <v>5250452</v>
      </c>
      <c r="Q27" s="178"/>
      <c r="R27" s="718">
        <v>0</v>
      </c>
      <c r="S27" s="718">
        <v>418.70606099999998</v>
      </c>
      <c r="T27" s="718">
        <v>418.70606099999998</v>
      </c>
      <c r="U27" s="718">
        <v>412.69853999999998</v>
      </c>
      <c r="V27" s="718">
        <v>385.15605099999999</v>
      </c>
      <c r="W27" s="718">
        <v>385.15605099999999</v>
      </c>
      <c r="X27" s="718">
        <v>361.748762</v>
      </c>
      <c r="Y27" s="718">
        <v>360.12686400000001</v>
      </c>
      <c r="Z27" s="718">
        <v>360.12686400000001</v>
      </c>
      <c r="AA27" s="718">
        <v>347.14755400000001</v>
      </c>
      <c r="AB27" s="718">
        <v>336.89433600000001</v>
      </c>
      <c r="AC27" s="718">
        <v>310.810047</v>
      </c>
      <c r="AD27" s="718">
        <v>308.62352700000002</v>
      </c>
      <c r="AE27" s="718">
        <v>147.06971200000001</v>
      </c>
      <c r="AF27" s="718">
        <v>128.54094599999999</v>
      </c>
      <c r="AG27" s="718">
        <v>128.54094599999999</v>
      </c>
      <c r="AH27" s="718">
        <v>94.226532700000007</v>
      </c>
      <c r="AI27" s="718">
        <v>9.1659655200000003</v>
      </c>
      <c r="AJ27" s="718">
        <v>8.3768945099999996</v>
      </c>
      <c r="AK27" s="718">
        <v>8.3768945099999996</v>
      </c>
      <c r="AL27" s="718">
        <v>8.3768945099999996</v>
      </c>
      <c r="AM27" s="718">
        <v>0</v>
      </c>
      <c r="AN27" s="718">
        <v>0</v>
      </c>
      <c r="AO27" s="718">
        <v>0</v>
      </c>
      <c r="AP27" s="718">
        <v>0</v>
      </c>
      <c r="AQ27" s="718">
        <v>0</v>
      </c>
      <c r="AR27" s="718">
        <v>0</v>
      </c>
      <c r="AS27" s="718">
        <v>0</v>
      </c>
      <c r="AT27" s="718">
        <v>0</v>
      </c>
      <c r="AU27" s="718">
        <v>0</v>
      </c>
      <c r="AV27" s="178"/>
      <c r="AW27" s="718">
        <v>0</v>
      </c>
      <c r="AX27" s="718">
        <v>3651010.52</v>
      </c>
      <c r="AY27" s="718">
        <v>3651010.52</v>
      </c>
      <c r="AZ27" s="718">
        <v>3632558.58</v>
      </c>
      <c r="BA27" s="718">
        <v>3547962.57</v>
      </c>
      <c r="BB27" s="718">
        <v>3547962.57</v>
      </c>
      <c r="BC27" s="718">
        <v>3473117.75</v>
      </c>
      <c r="BD27" s="718">
        <v>3461338.58</v>
      </c>
      <c r="BE27" s="718">
        <v>3461338.58</v>
      </c>
      <c r="BF27" s="718">
        <v>3405748.9</v>
      </c>
      <c r="BG27" s="718">
        <v>3330157.79</v>
      </c>
      <c r="BH27" s="718">
        <v>3125885.85</v>
      </c>
      <c r="BI27" s="718">
        <v>3105619.2</v>
      </c>
      <c r="BJ27" s="718">
        <v>2156755.14</v>
      </c>
      <c r="BK27" s="718">
        <v>2099844.54</v>
      </c>
      <c r="BL27" s="718">
        <v>2099844.54</v>
      </c>
      <c r="BM27" s="718">
        <v>1506187.02</v>
      </c>
      <c r="BN27" s="718">
        <v>32757.557799999999</v>
      </c>
      <c r="BO27" s="718">
        <v>32104.470600000001</v>
      </c>
      <c r="BP27" s="718">
        <v>32104.470600000001</v>
      </c>
      <c r="BQ27" s="718">
        <v>32104.470600000001</v>
      </c>
      <c r="BR27" s="718">
        <v>0</v>
      </c>
      <c r="BS27" s="718">
        <v>0</v>
      </c>
      <c r="BT27" s="718">
        <v>0</v>
      </c>
      <c r="BU27" s="718">
        <v>0</v>
      </c>
      <c r="BV27" s="718">
        <v>0</v>
      </c>
      <c r="BW27" s="718">
        <v>0</v>
      </c>
      <c r="BX27" s="718">
        <v>0</v>
      </c>
      <c r="BY27" s="718">
        <v>0</v>
      </c>
      <c r="BZ27" s="717">
        <v>0</v>
      </c>
      <c r="CA27" s="167"/>
    </row>
    <row r="28" spans="2:79" s="17" customFormat="1" ht="15.75">
      <c r="B28" s="273">
        <v>5</v>
      </c>
      <c r="C28" s="178" t="s">
        <v>210</v>
      </c>
      <c r="D28" s="178" t="s">
        <v>671</v>
      </c>
      <c r="E28" s="178" t="s">
        <v>22</v>
      </c>
      <c r="F28" s="178" t="s">
        <v>670</v>
      </c>
      <c r="G28" s="178" t="s">
        <v>673</v>
      </c>
      <c r="H28" s="178" t="s">
        <v>676</v>
      </c>
      <c r="I28" s="178">
        <v>2013</v>
      </c>
      <c r="J28" s="178" t="s">
        <v>711</v>
      </c>
      <c r="K28" s="178"/>
      <c r="L28" s="178" t="s">
        <v>712</v>
      </c>
      <c r="M28" s="178" t="s">
        <v>688</v>
      </c>
      <c r="N28" s="178">
        <v>547</v>
      </c>
      <c r="O28" s="718">
        <v>5817</v>
      </c>
      <c r="P28" s="718">
        <v>31277603</v>
      </c>
      <c r="Q28" s="178"/>
      <c r="R28" s="718">
        <v>0</v>
      </c>
      <c r="S28" s="718">
        <v>0</v>
      </c>
      <c r="T28" s="718">
        <v>4347.6409199999998</v>
      </c>
      <c r="U28" s="718">
        <v>4257.9465499999997</v>
      </c>
      <c r="V28" s="718">
        <v>4189.3681200000001</v>
      </c>
      <c r="W28" s="718">
        <v>4187.0784000000003</v>
      </c>
      <c r="X28" s="718">
        <v>3942.7469000000001</v>
      </c>
      <c r="Y28" s="718">
        <v>3870.10214</v>
      </c>
      <c r="Z28" s="718">
        <v>3870.10214</v>
      </c>
      <c r="AA28" s="718">
        <v>3860.4640800000002</v>
      </c>
      <c r="AB28" s="718">
        <v>3543.36141</v>
      </c>
      <c r="AC28" s="718">
        <v>3081.9249500000001</v>
      </c>
      <c r="AD28" s="718">
        <v>2447.2775900000001</v>
      </c>
      <c r="AE28" s="718">
        <v>2367.364</v>
      </c>
      <c r="AF28" s="718">
        <v>1093.3436200000001</v>
      </c>
      <c r="AG28" s="718">
        <v>721.57313599999998</v>
      </c>
      <c r="AH28" s="718">
        <v>721.57313599999998</v>
      </c>
      <c r="AI28" s="718">
        <v>623.423</v>
      </c>
      <c r="AJ28" s="718">
        <v>197.87647699999999</v>
      </c>
      <c r="AK28" s="718">
        <v>192.497488</v>
      </c>
      <c r="AL28" s="718">
        <v>192.497488</v>
      </c>
      <c r="AM28" s="718">
        <v>192.497488</v>
      </c>
      <c r="AN28" s="718">
        <v>0</v>
      </c>
      <c r="AO28" s="718">
        <v>0</v>
      </c>
      <c r="AP28" s="718">
        <v>0</v>
      </c>
      <c r="AQ28" s="718">
        <v>0</v>
      </c>
      <c r="AR28" s="718">
        <v>0</v>
      </c>
      <c r="AS28" s="718">
        <v>0</v>
      </c>
      <c r="AT28" s="718">
        <v>0</v>
      </c>
      <c r="AU28" s="718">
        <v>0</v>
      </c>
      <c r="AV28" s="178"/>
      <c r="AW28" s="718">
        <v>0</v>
      </c>
      <c r="AX28" s="718">
        <v>0</v>
      </c>
      <c r="AY28" s="718">
        <v>23178166.5</v>
      </c>
      <c r="AZ28" s="718">
        <v>22859494.199999999</v>
      </c>
      <c r="BA28" s="718">
        <v>22613362.300000001</v>
      </c>
      <c r="BB28" s="718">
        <v>22605819.899999999</v>
      </c>
      <c r="BC28" s="718">
        <v>21805031.800000001</v>
      </c>
      <c r="BD28" s="718">
        <v>21449602.100000001</v>
      </c>
      <c r="BE28" s="718">
        <v>21449602.100000001</v>
      </c>
      <c r="BF28" s="718">
        <v>21379475</v>
      </c>
      <c r="BG28" s="718">
        <v>20317723.100000001</v>
      </c>
      <c r="BH28" s="718">
        <v>17938523</v>
      </c>
      <c r="BI28" s="718">
        <v>14390380.6</v>
      </c>
      <c r="BJ28" s="718">
        <v>13808923.699999999</v>
      </c>
      <c r="BK28" s="718">
        <v>6318931.8600000003</v>
      </c>
      <c r="BL28" s="718">
        <v>4998332.42</v>
      </c>
      <c r="BM28" s="718">
        <v>4998332.42</v>
      </c>
      <c r="BN28" s="718">
        <v>4121410.95</v>
      </c>
      <c r="BO28" s="718">
        <v>461408.12300000002</v>
      </c>
      <c r="BP28" s="718">
        <v>447482.82400000002</v>
      </c>
      <c r="BQ28" s="718">
        <v>447482.82400000002</v>
      </c>
      <c r="BR28" s="718">
        <v>447482.82400000002</v>
      </c>
      <c r="BS28" s="718">
        <v>0</v>
      </c>
      <c r="BT28" s="718">
        <v>0</v>
      </c>
      <c r="BU28" s="718">
        <v>0</v>
      </c>
      <c r="BV28" s="718">
        <v>0</v>
      </c>
      <c r="BW28" s="718">
        <v>0</v>
      </c>
      <c r="BX28" s="718">
        <v>0</v>
      </c>
      <c r="BY28" s="718">
        <v>0</v>
      </c>
      <c r="BZ28" s="717">
        <v>0</v>
      </c>
      <c r="CA28" s="167"/>
    </row>
    <row r="29" spans="2:79" s="17" customFormat="1" ht="15.75">
      <c r="B29" s="273">
        <v>6</v>
      </c>
      <c r="C29" s="178" t="s">
        <v>210</v>
      </c>
      <c r="D29" s="178" t="s">
        <v>671</v>
      </c>
      <c r="E29" s="178" t="s">
        <v>704</v>
      </c>
      <c r="F29" s="178" t="s">
        <v>670</v>
      </c>
      <c r="G29" s="178" t="s">
        <v>673</v>
      </c>
      <c r="H29" s="178" t="s">
        <v>676</v>
      </c>
      <c r="I29" s="178">
        <v>2012</v>
      </c>
      <c r="J29" s="178" t="s">
        <v>711</v>
      </c>
      <c r="K29" s="178"/>
      <c r="L29" s="178" t="s">
        <v>712</v>
      </c>
      <c r="M29" s="178" t="s">
        <v>688</v>
      </c>
      <c r="N29" s="178">
        <v>2</v>
      </c>
      <c r="O29" s="718">
        <v>4</v>
      </c>
      <c r="P29" s="718">
        <v>17773</v>
      </c>
      <c r="Q29" s="178"/>
      <c r="R29" s="718">
        <v>0</v>
      </c>
      <c r="S29" s="718">
        <v>4.2109897299999997</v>
      </c>
      <c r="T29" s="718">
        <v>4.2109897299999997</v>
      </c>
      <c r="U29" s="718">
        <v>4.2109897299999997</v>
      </c>
      <c r="V29" s="718">
        <v>1.45257916</v>
      </c>
      <c r="W29" s="718">
        <v>1.45257916</v>
      </c>
      <c r="X29" s="718">
        <v>0.13909898000000001</v>
      </c>
      <c r="Y29" s="718">
        <v>0.13909898000000001</v>
      </c>
      <c r="Z29" s="718">
        <v>0.13909898000000001</v>
      </c>
      <c r="AA29" s="718">
        <v>0.13909898000000001</v>
      </c>
      <c r="AB29" s="718">
        <v>0.13909898000000001</v>
      </c>
      <c r="AC29" s="718">
        <v>0.13909898000000001</v>
      </c>
      <c r="AD29" s="718">
        <v>0.13909898000000001</v>
      </c>
      <c r="AE29" s="718">
        <v>0</v>
      </c>
      <c r="AF29" s="718">
        <v>0</v>
      </c>
      <c r="AG29" s="718">
        <v>0</v>
      </c>
      <c r="AH29" s="718">
        <v>0</v>
      </c>
      <c r="AI29" s="718">
        <v>0</v>
      </c>
      <c r="AJ29" s="718">
        <v>0</v>
      </c>
      <c r="AK29" s="718">
        <v>0</v>
      </c>
      <c r="AL29" s="718">
        <v>0</v>
      </c>
      <c r="AM29" s="718">
        <v>0</v>
      </c>
      <c r="AN29" s="718">
        <v>0</v>
      </c>
      <c r="AO29" s="718">
        <v>0</v>
      </c>
      <c r="AP29" s="718">
        <v>0</v>
      </c>
      <c r="AQ29" s="718">
        <v>0</v>
      </c>
      <c r="AR29" s="718">
        <v>0</v>
      </c>
      <c r="AS29" s="718">
        <v>0</v>
      </c>
      <c r="AT29" s="718">
        <v>0</v>
      </c>
      <c r="AU29" s="718">
        <v>0</v>
      </c>
      <c r="AV29" s="178"/>
      <c r="AW29" s="718">
        <v>0</v>
      </c>
      <c r="AX29" s="718">
        <v>16742.796399999999</v>
      </c>
      <c r="AY29" s="718">
        <v>16742.796399999999</v>
      </c>
      <c r="AZ29" s="718">
        <v>16742.796399999999</v>
      </c>
      <c r="BA29" s="718">
        <v>5278.0187599999999</v>
      </c>
      <c r="BB29" s="718">
        <v>5278.0187599999999</v>
      </c>
      <c r="BC29" s="718">
        <v>505.42307699999998</v>
      </c>
      <c r="BD29" s="718">
        <v>505.42307699999998</v>
      </c>
      <c r="BE29" s="718">
        <v>505.42307699999998</v>
      </c>
      <c r="BF29" s="718">
        <v>505.42307699999998</v>
      </c>
      <c r="BG29" s="718">
        <v>505.42307699999998</v>
      </c>
      <c r="BH29" s="718">
        <v>505.42307699999998</v>
      </c>
      <c r="BI29" s="718">
        <v>505.42307699999998</v>
      </c>
      <c r="BJ29" s="718">
        <v>0</v>
      </c>
      <c r="BK29" s="718">
        <v>0</v>
      </c>
      <c r="BL29" s="718">
        <v>0</v>
      </c>
      <c r="BM29" s="718">
        <v>0</v>
      </c>
      <c r="BN29" s="718">
        <v>0</v>
      </c>
      <c r="BO29" s="718">
        <v>0</v>
      </c>
      <c r="BP29" s="718">
        <v>0</v>
      </c>
      <c r="BQ29" s="718">
        <v>0</v>
      </c>
      <c r="BR29" s="718">
        <v>0</v>
      </c>
      <c r="BS29" s="718">
        <v>0</v>
      </c>
      <c r="BT29" s="718">
        <v>0</v>
      </c>
      <c r="BU29" s="718">
        <v>0</v>
      </c>
      <c r="BV29" s="718">
        <v>0</v>
      </c>
      <c r="BW29" s="718">
        <v>0</v>
      </c>
      <c r="BX29" s="718">
        <v>0</v>
      </c>
      <c r="BY29" s="718">
        <v>0</v>
      </c>
      <c r="BZ29" s="717">
        <v>0</v>
      </c>
      <c r="CA29" s="167"/>
    </row>
    <row r="30" spans="2:79" s="17" customFormat="1" ht="15.75">
      <c r="B30" s="273">
        <v>7</v>
      </c>
      <c r="C30" s="178" t="s">
        <v>210</v>
      </c>
      <c r="D30" s="178" t="s">
        <v>671</v>
      </c>
      <c r="E30" s="178" t="s">
        <v>704</v>
      </c>
      <c r="F30" s="178" t="s">
        <v>670</v>
      </c>
      <c r="G30" s="178" t="s">
        <v>673</v>
      </c>
      <c r="H30" s="178" t="s">
        <v>676</v>
      </c>
      <c r="I30" s="178">
        <v>2013</v>
      </c>
      <c r="J30" s="178" t="s">
        <v>711</v>
      </c>
      <c r="K30" s="178"/>
      <c r="L30" s="178" t="s">
        <v>712</v>
      </c>
      <c r="M30" s="178" t="s">
        <v>688</v>
      </c>
      <c r="N30" s="178">
        <v>1248</v>
      </c>
      <c r="O30" s="718">
        <v>1263</v>
      </c>
      <c r="P30" s="718">
        <v>4147308</v>
      </c>
      <c r="Q30" s="178"/>
      <c r="R30" s="718">
        <v>0</v>
      </c>
      <c r="S30" s="718">
        <v>0</v>
      </c>
      <c r="T30" s="718">
        <v>1193.2774099999999</v>
      </c>
      <c r="U30" s="718">
        <v>1193.2774099999999</v>
      </c>
      <c r="V30" s="718">
        <v>1137.8845100000001</v>
      </c>
      <c r="W30" s="718">
        <v>949.45305800000006</v>
      </c>
      <c r="X30" s="718">
        <v>283.52096799999998</v>
      </c>
      <c r="Y30" s="718">
        <v>276.83145500000001</v>
      </c>
      <c r="Z30" s="718">
        <v>276.83145500000001</v>
      </c>
      <c r="AA30" s="718">
        <v>273.01549999999997</v>
      </c>
      <c r="AB30" s="718">
        <v>273.01549999999997</v>
      </c>
      <c r="AC30" s="718">
        <v>273.01549999999997</v>
      </c>
      <c r="AD30" s="718">
        <v>262.76107000000002</v>
      </c>
      <c r="AE30" s="718">
        <v>185.16703799999999</v>
      </c>
      <c r="AF30" s="718">
        <v>5.1005346500000002</v>
      </c>
      <c r="AG30" s="718">
        <v>5.1005346500000002</v>
      </c>
      <c r="AH30" s="718">
        <v>5.1005346500000002</v>
      </c>
      <c r="AI30" s="718">
        <v>0</v>
      </c>
      <c r="AJ30" s="718">
        <v>0</v>
      </c>
      <c r="AK30" s="718">
        <v>0</v>
      </c>
      <c r="AL30" s="718">
        <v>0</v>
      </c>
      <c r="AM30" s="718">
        <v>0</v>
      </c>
      <c r="AN30" s="718">
        <v>0</v>
      </c>
      <c r="AO30" s="718">
        <v>0</v>
      </c>
      <c r="AP30" s="718">
        <v>0</v>
      </c>
      <c r="AQ30" s="718">
        <v>0</v>
      </c>
      <c r="AR30" s="718">
        <v>0</v>
      </c>
      <c r="AS30" s="718">
        <v>0</v>
      </c>
      <c r="AT30" s="718">
        <v>0</v>
      </c>
      <c r="AU30" s="718">
        <v>0</v>
      </c>
      <c r="AV30" s="178"/>
      <c r="AW30" s="718">
        <v>0</v>
      </c>
      <c r="AX30" s="718">
        <v>0</v>
      </c>
      <c r="AY30" s="718">
        <v>3914520.96</v>
      </c>
      <c r="AZ30" s="718">
        <v>3914520.96</v>
      </c>
      <c r="BA30" s="718">
        <v>3709132.6</v>
      </c>
      <c r="BB30" s="718">
        <v>3004015.87</v>
      </c>
      <c r="BC30" s="718">
        <v>962285.72699999996</v>
      </c>
      <c r="BD30" s="718">
        <v>946789.89599999995</v>
      </c>
      <c r="BE30" s="718">
        <v>946789.89599999995</v>
      </c>
      <c r="BF30" s="718">
        <v>942976.65899999999</v>
      </c>
      <c r="BG30" s="718">
        <v>942976.65899999999</v>
      </c>
      <c r="BH30" s="718">
        <v>942976.65899999999</v>
      </c>
      <c r="BI30" s="718">
        <v>849949.75800000003</v>
      </c>
      <c r="BJ30" s="718">
        <v>557161.94799999997</v>
      </c>
      <c r="BK30" s="718">
        <v>5096.8996900000002</v>
      </c>
      <c r="BL30" s="718">
        <v>5096.8996900000002</v>
      </c>
      <c r="BM30" s="718">
        <v>5096.8996900000002</v>
      </c>
      <c r="BN30" s="718">
        <v>0</v>
      </c>
      <c r="BO30" s="718">
        <v>0</v>
      </c>
      <c r="BP30" s="718">
        <v>0</v>
      </c>
      <c r="BQ30" s="718">
        <v>0</v>
      </c>
      <c r="BR30" s="718">
        <v>0</v>
      </c>
      <c r="BS30" s="718">
        <v>0</v>
      </c>
      <c r="BT30" s="718">
        <v>0</v>
      </c>
      <c r="BU30" s="718">
        <v>0</v>
      </c>
      <c r="BV30" s="718">
        <v>0</v>
      </c>
      <c r="BW30" s="718">
        <v>0</v>
      </c>
      <c r="BX30" s="718">
        <v>0</v>
      </c>
      <c r="BY30" s="718">
        <v>0</v>
      </c>
      <c r="BZ30" s="717">
        <v>0</v>
      </c>
      <c r="CA30" s="167"/>
    </row>
    <row r="31" spans="2:79" s="17" customFormat="1" ht="15.75">
      <c r="B31" s="273">
        <v>8</v>
      </c>
      <c r="C31" s="178" t="s">
        <v>210</v>
      </c>
      <c r="D31" s="178" t="s">
        <v>669</v>
      </c>
      <c r="E31" s="178" t="s">
        <v>705</v>
      </c>
      <c r="F31" s="178" t="s">
        <v>670</v>
      </c>
      <c r="G31" s="178" t="s">
        <v>29</v>
      </c>
      <c r="H31" s="178" t="s">
        <v>676</v>
      </c>
      <c r="I31" s="178">
        <v>2013</v>
      </c>
      <c r="J31" s="178" t="s">
        <v>711</v>
      </c>
      <c r="K31" s="178"/>
      <c r="L31" s="178" t="s">
        <v>714</v>
      </c>
      <c r="M31" s="178" t="s">
        <v>715</v>
      </c>
      <c r="N31" s="178">
        <v>13621</v>
      </c>
      <c r="O31" s="718">
        <v>18</v>
      </c>
      <c r="P31" s="718">
        <v>268660</v>
      </c>
      <c r="Q31" s="178"/>
      <c r="R31" s="718">
        <v>0</v>
      </c>
      <c r="S31" s="718">
        <v>0</v>
      </c>
      <c r="T31" s="718">
        <v>20.283671900000002</v>
      </c>
      <c r="U31" s="718">
        <v>20.283671900000002</v>
      </c>
      <c r="V31" s="718">
        <v>19.551539600000002</v>
      </c>
      <c r="W31" s="718">
        <v>16.760521099999998</v>
      </c>
      <c r="X31" s="718">
        <v>16.760521099999998</v>
      </c>
      <c r="Y31" s="718">
        <v>16.760521099999998</v>
      </c>
      <c r="Z31" s="718">
        <v>16.760521099999998</v>
      </c>
      <c r="AA31" s="718">
        <v>16.737068499999999</v>
      </c>
      <c r="AB31" s="718">
        <v>12.5183579</v>
      </c>
      <c r="AC31" s="718">
        <v>12.5183579</v>
      </c>
      <c r="AD31" s="718">
        <v>10.055569999999999</v>
      </c>
      <c r="AE31" s="718">
        <v>10.055288600000001</v>
      </c>
      <c r="AF31" s="718">
        <v>10.055288600000001</v>
      </c>
      <c r="AG31" s="718">
        <v>10.040298099999999</v>
      </c>
      <c r="AH31" s="718">
        <v>10.040298099999999</v>
      </c>
      <c r="AI31" s="718">
        <v>10.028017999999999</v>
      </c>
      <c r="AJ31" s="718">
        <v>9.7181393299999996</v>
      </c>
      <c r="AK31" s="718">
        <v>5.7043321599999999</v>
      </c>
      <c r="AL31" s="718">
        <v>5.7043321599999999</v>
      </c>
      <c r="AM31" s="718">
        <v>5.7043321599999999</v>
      </c>
      <c r="AN31" s="718">
        <v>0</v>
      </c>
      <c r="AO31" s="718">
        <v>0</v>
      </c>
      <c r="AP31" s="718">
        <v>0</v>
      </c>
      <c r="AQ31" s="718">
        <v>0</v>
      </c>
      <c r="AR31" s="718">
        <v>0</v>
      </c>
      <c r="AS31" s="718">
        <v>0</v>
      </c>
      <c r="AT31" s="718">
        <v>0</v>
      </c>
      <c r="AU31" s="718">
        <v>0</v>
      </c>
      <c r="AV31" s="178"/>
      <c r="AW31" s="718">
        <v>0</v>
      </c>
      <c r="AX31" s="718">
        <v>0</v>
      </c>
      <c r="AY31" s="718">
        <v>302636.79499999998</v>
      </c>
      <c r="AZ31" s="718">
        <v>302636.79499999998</v>
      </c>
      <c r="BA31" s="718">
        <v>290974.42</v>
      </c>
      <c r="BB31" s="718">
        <v>246515.38</v>
      </c>
      <c r="BC31" s="718">
        <v>246515.38</v>
      </c>
      <c r="BD31" s="718">
        <v>246515.38</v>
      </c>
      <c r="BE31" s="718">
        <v>246515.38</v>
      </c>
      <c r="BF31" s="718">
        <v>246309.935</v>
      </c>
      <c r="BG31" s="718">
        <v>179108.723</v>
      </c>
      <c r="BH31" s="718">
        <v>179108.723</v>
      </c>
      <c r="BI31" s="718">
        <v>162853.913</v>
      </c>
      <c r="BJ31" s="718">
        <v>160534.80100000001</v>
      </c>
      <c r="BK31" s="718">
        <v>160534.80100000001</v>
      </c>
      <c r="BL31" s="718">
        <v>159874.867</v>
      </c>
      <c r="BM31" s="718">
        <v>159874.867</v>
      </c>
      <c r="BN31" s="718">
        <v>159739.55799999999</v>
      </c>
      <c r="BO31" s="718">
        <v>154803.4</v>
      </c>
      <c r="BP31" s="718">
        <v>90866.160999999993</v>
      </c>
      <c r="BQ31" s="718">
        <v>90866.160999999993</v>
      </c>
      <c r="BR31" s="718">
        <v>90866.160999999993</v>
      </c>
      <c r="BS31" s="718">
        <v>0</v>
      </c>
      <c r="BT31" s="718">
        <v>0</v>
      </c>
      <c r="BU31" s="718">
        <v>0</v>
      </c>
      <c r="BV31" s="718">
        <v>0</v>
      </c>
      <c r="BW31" s="718">
        <v>0</v>
      </c>
      <c r="BX31" s="718">
        <v>0</v>
      </c>
      <c r="BY31" s="718">
        <v>0</v>
      </c>
      <c r="BZ31" s="717">
        <v>0</v>
      </c>
      <c r="CA31" s="167"/>
    </row>
    <row r="32" spans="2:79" s="17" customFormat="1" ht="15.75">
      <c r="B32" s="273">
        <v>9</v>
      </c>
      <c r="C32" s="178" t="s">
        <v>210</v>
      </c>
      <c r="D32" s="178" t="s">
        <v>669</v>
      </c>
      <c r="E32" s="178" t="s">
        <v>2</v>
      </c>
      <c r="F32" s="178" t="s">
        <v>670</v>
      </c>
      <c r="G32" s="178" t="s">
        <v>29</v>
      </c>
      <c r="H32" s="178" t="s">
        <v>676</v>
      </c>
      <c r="I32" s="178">
        <v>2013</v>
      </c>
      <c r="J32" s="178" t="s">
        <v>711</v>
      </c>
      <c r="K32" s="178"/>
      <c r="L32" s="178" t="s">
        <v>716</v>
      </c>
      <c r="M32" s="178" t="s">
        <v>679</v>
      </c>
      <c r="N32" s="178">
        <v>89</v>
      </c>
      <c r="O32" s="718">
        <v>35</v>
      </c>
      <c r="P32" s="718">
        <v>62470</v>
      </c>
      <c r="Q32" s="178"/>
      <c r="R32" s="718">
        <v>0</v>
      </c>
      <c r="S32" s="718">
        <v>0</v>
      </c>
      <c r="T32" s="718">
        <v>18.440274800000001</v>
      </c>
      <c r="U32" s="718">
        <v>18.440274800000001</v>
      </c>
      <c r="V32" s="718">
        <v>18.440274800000001</v>
      </c>
      <c r="W32" s="718">
        <v>18.440274800000001</v>
      </c>
      <c r="X32" s="718">
        <v>0</v>
      </c>
      <c r="Y32" s="718">
        <v>0</v>
      </c>
      <c r="Z32" s="718">
        <v>0</v>
      </c>
      <c r="AA32" s="718">
        <v>0</v>
      </c>
      <c r="AB32" s="718">
        <v>0</v>
      </c>
      <c r="AC32" s="718">
        <v>0</v>
      </c>
      <c r="AD32" s="718">
        <v>0</v>
      </c>
      <c r="AE32" s="718">
        <v>0</v>
      </c>
      <c r="AF32" s="718">
        <v>0</v>
      </c>
      <c r="AG32" s="718">
        <v>0</v>
      </c>
      <c r="AH32" s="718">
        <v>0</v>
      </c>
      <c r="AI32" s="718">
        <v>0</v>
      </c>
      <c r="AJ32" s="718">
        <v>0</v>
      </c>
      <c r="AK32" s="718">
        <v>0</v>
      </c>
      <c r="AL32" s="718">
        <v>0</v>
      </c>
      <c r="AM32" s="718">
        <v>0</v>
      </c>
      <c r="AN32" s="718">
        <v>0</v>
      </c>
      <c r="AO32" s="718">
        <v>0</v>
      </c>
      <c r="AP32" s="718">
        <v>0</v>
      </c>
      <c r="AQ32" s="718">
        <v>0</v>
      </c>
      <c r="AR32" s="718">
        <v>0</v>
      </c>
      <c r="AS32" s="718">
        <v>0</v>
      </c>
      <c r="AT32" s="718">
        <v>0</v>
      </c>
      <c r="AU32" s="718">
        <v>0</v>
      </c>
      <c r="AV32" s="178"/>
      <c r="AW32" s="718">
        <v>0</v>
      </c>
      <c r="AX32" s="718">
        <v>0</v>
      </c>
      <c r="AY32" s="718">
        <v>32880.149100000002</v>
      </c>
      <c r="AZ32" s="718">
        <v>32880.149100000002</v>
      </c>
      <c r="BA32" s="718">
        <v>32880.149100000002</v>
      </c>
      <c r="BB32" s="718">
        <v>32880.149100000002</v>
      </c>
      <c r="BC32" s="718">
        <v>0</v>
      </c>
      <c r="BD32" s="718">
        <v>0</v>
      </c>
      <c r="BE32" s="718">
        <v>0</v>
      </c>
      <c r="BF32" s="718">
        <v>0</v>
      </c>
      <c r="BG32" s="718">
        <v>0</v>
      </c>
      <c r="BH32" s="718">
        <v>0</v>
      </c>
      <c r="BI32" s="718">
        <v>0</v>
      </c>
      <c r="BJ32" s="718">
        <v>0</v>
      </c>
      <c r="BK32" s="718">
        <v>0</v>
      </c>
      <c r="BL32" s="718">
        <v>0</v>
      </c>
      <c r="BM32" s="718">
        <v>0</v>
      </c>
      <c r="BN32" s="718">
        <v>0</v>
      </c>
      <c r="BO32" s="718">
        <v>0</v>
      </c>
      <c r="BP32" s="718">
        <v>0</v>
      </c>
      <c r="BQ32" s="718">
        <v>0</v>
      </c>
      <c r="BR32" s="718">
        <v>0</v>
      </c>
      <c r="BS32" s="718">
        <v>0</v>
      </c>
      <c r="BT32" s="718">
        <v>0</v>
      </c>
      <c r="BU32" s="718">
        <v>0</v>
      </c>
      <c r="BV32" s="718">
        <v>0</v>
      </c>
      <c r="BW32" s="718">
        <v>0</v>
      </c>
      <c r="BX32" s="718">
        <v>0</v>
      </c>
      <c r="BY32" s="718">
        <v>0</v>
      </c>
      <c r="BZ32" s="717">
        <v>0</v>
      </c>
      <c r="CA32" s="167"/>
    </row>
    <row r="33" spans="2:79" s="17" customFormat="1" ht="15.75">
      <c r="B33" s="273">
        <v>10</v>
      </c>
      <c r="C33" s="178" t="s">
        <v>210</v>
      </c>
      <c r="D33" s="178" t="s">
        <v>669</v>
      </c>
      <c r="E33" s="178" t="s">
        <v>1</v>
      </c>
      <c r="F33" s="178" t="s">
        <v>670</v>
      </c>
      <c r="G33" s="178" t="s">
        <v>29</v>
      </c>
      <c r="H33" s="178" t="s">
        <v>676</v>
      </c>
      <c r="I33" s="178">
        <v>2013</v>
      </c>
      <c r="J33" s="178" t="s">
        <v>711</v>
      </c>
      <c r="K33" s="178"/>
      <c r="L33" s="178" t="s">
        <v>712</v>
      </c>
      <c r="M33" s="178" t="s">
        <v>679</v>
      </c>
      <c r="N33" s="178">
        <v>575</v>
      </c>
      <c r="O33" s="718">
        <v>79</v>
      </c>
      <c r="P33" s="718">
        <v>524800</v>
      </c>
      <c r="Q33" s="178"/>
      <c r="R33" s="718">
        <v>0</v>
      </c>
      <c r="S33" s="718">
        <v>0</v>
      </c>
      <c r="T33" s="718">
        <v>36.8655872</v>
      </c>
      <c r="U33" s="718">
        <v>36.8655872</v>
      </c>
      <c r="V33" s="718">
        <v>36.8655872</v>
      </c>
      <c r="W33" s="718">
        <v>36.551235200000001</v>
      </c>
      <c r="X33" s="718">
        <v>21.240190399999999</v>
      </c>
      <c r="Y33" s="718">
        <v>0</v>
      </c>
      <c r="Z33" s="718">
        <v>0</v>
      </c>
      <c r="AA33" s="718">
        <v>0</v>
      </c>
      <c r="AB33" s="718">
        <v>0</v>
      </c>
      <c r="AC33" s="718">
        <v>0</v>
      </c>
      <c r="AD33" s="718">
        <v>0</v>
      </c>
      <c r="AE33" s="718">
        <v>0</v>
      </c>
      <c r="AF33" s="718">
        <v>0</v>
      </c>
      <c r="AG33" s="718">
        <v>0</v>
      </c>
      <c r="AH33" s="718">
        <v>0</v>
      </c>
      <c r="AI33" s="718">
        <v>0</v>
      </c>
      <c r="AJ33" s="718">
        <v>0</v>
      </c>
      <c r="AK33" s="718">
        <v>0</v>
      </c>
      <c r="AL33" s="718">
        <v>0</v>
      </c>
      <c r="AM33" s="718">
        <v>0</v>
      </c>
      <c r="AN33" s="718">
        <v>0</v>
      </c>
      <c r="AO33" s="718">
        <v>0</v>
      </c>
      <c r="AP33" s="718">
        <v>0</v>
      </c>
      <c r="AQ33" s="718">
        <v>0</v>
      </c>
      <c r="AR33" s="718">
        <v>0</v>
      </c>
      <c r="AS33" s="718">
        <v>0</v>
      </c>
      <c r="AT33" s="718">
        <v>0</v>
      </c>
      <c r="AU33" s="718">
        <v>0</v>
      </c>
      <c r="AV33" s="178"/>
      <c r="AW33" s="718">
        <v>0</v>
      </c>
      <c r="AX33" s="718">
        <v>0</v>
      </c>
      <c r="AY33" s="718">
        <v>247498.77600000001</v>
      </c>
      <c r="AZ33" s="718">
        <v>247498.77600000001</v>
      </c>
      <c r="BA33" s="718">
        <v>247498.77600000001</v>
      </c>
      <c r="BB33" s="718">
        <v>247191.14300000001</v>
      </c>
      <c r="BC33" s="718">
        <v>144521.76500000001</v>
      </c>
      <c r="BD33" s="718">
        <v>0</v>
      </c>
      <c r="BE33" s="718">
        <v>0</v>
      </c>
      <c r="BF33" s="718">
        <v>0</v>
      </c>
      <c r="BG33" s="718">
        <v>0</v>
      </c>
      <c r="BH33" s="718">
        <v>0</v>
      </c>
      <c r="BI33" s="718">
        <v>0</v>
      </c>
      <c r="BJ33" s="718">
        <v>0</v>
      </c>
      <c r="BK33" s="718">
        <v>0</v>
      </c>
      <c r="BL33" s="718">
        <v>0</v>
      </c>
      <c r="BM33" s="718">
        <v>0</v>
      </c>
      <c r="BN33" s="718">
        <v>0</v>
      </c>
      <c r="BO33" s="718">
        <v>0</v>
      </c>
      <c r="BP33" s="718">
        <v>0</v>
      </c>
      <c r="BQ33" s="718">
        <v>0</v>
      </c>
      <c r="BR33" s="718">
        <v>0</v>
      </c>
      <c r="BS33" s="718">
        <v>0</v>
      </c>
      <c r="BT33" s="718">
        <v>0</v>
      </c>
      <c r="BU33" s="718">
        <v>0</v>
      </c>
      <c r="BV33" s="718">
        <v>0</v>
      </c>
      <c r="BW33" s="718">
        <v>0</v>
      </c>
      <c r="BX33" s="718">
        <v>0</v>
      </c>
      <c r="BY33" s="718">
        <v>0</v>
      </c>
      <c r="BZ33" s="717">
        <v>0</v>
      </c>
      <c r="CA33" s="167"/>
    </row>
    <row r="34" spans="2:79" s="17" customFormat="1" ht="15.75">
      <c r="B34" s="273">
        <v>11</v>
      </c>
      <c r="C34" s="178" t="s">
        <v>210</v>
      </c>
      <c r="D34" s="178" t="s">
        <v>669</v>
      </c>
      <c r="E34" s="178" t="s">
        <v>706</v>
      </c>
      <c r="F34" s="178" t="s">
        <v>670</v>
      </c>
      <c r="G34" s="178" t="s">
        <v>29</v>
      </c>
      <c r="H34" s="178" t="s">
        <v>676</v>
      </c>
      <c r="I34" s="178">
        <v>2013</v>
      </c>
      <c r="J34" s="178" t="s">
        <v>711</v>
      </c>
      <c r="K34" s="178"/>
      <c r="L34" s="178" t="s">
        <v>714</v>
      </c>
      <c r="M34" s="178" t="s">
        <v>715</v>
      </c>
      <c r="N34" s="178">
        <v>37096</v>
      </c>
      <c r="O34" s="718">
        <v>45</v>
      </c>
      <c r="P34" s="718">
        <v>645567</v>
      </c>
      <c r="Q34" s="178"/>
      <c r="R34" s="718">
        <v>0</v>
      </c>
      <c r="S34" s="718">
        <v>0</v>
      </c>
      <c r="T34" s="718">
        <v>46.476309100000002</v>
      </c>
      <c r="U34" s="718">
        <v>46.476309100000002</v>
      </c>
      <c r="V34" s="718">
        <v>43.924781500000002</v>
      </c>
      <c r="W34" s="718">
        <v>35.2170658</v>
      </c>
      <c r="X34" s="718">
        <v>35.2170658</v>
      </c>
      <c r="Y34" s="718">
        <v>35.2170658</v>
      </c>
      <c r="Z34" s="718">
        <v>35.2170658</v>
      </c>
      <c r="AA34" s="718">
        <v>35.150446799999997</v>
      </c>
      <c r="AB34" s="718">
        <v>30.211464899999999</v>
      </c>
      <c r="AC34" s="718">
        <v>30.211464899999999</v>
      </c>
      <c r="AD34" s="718">
        <v>21.922310599999999</v>
      </c>
      <c r="AE34" s="718">
        <v>14.160225000000001</v>
      </c>
      <c r="AF34" s="718">
        <v>14.160225000000001</v>
      </c>
      <c r="AG34" s="718">
        <v>13.8812786</v>
      </c>
      <c r="AH34" s="718">
        <v>13.8812786</v>
      </c>
      <c r="AI34" s="718">
        <v>13.7381715</v>
      </c>
      <c r="AJ34" s="718">
        <v>11.858350400000001</v>
      </c>
      <c r="AK34" s="718">
        <v>6.9605838599999998</v>
      </c>
      <c r="AL34" s="718">
        <v>6.9605838599999998</v>
      </c>
      <c r="AM34" s="718">
        <v>6.9605838599999998</v>
      </c>
      <c r="AN34" s="718">
        <v>0</v>
      </c>
      <c r="AO34" s="718">
        <v>0</v>
      </c>
      <c r="AP34" s="718">
        <v>0</v>
      </c>
      <c r="AQ34" s="718">
        <v>0</v>
      </c>
      <c r="AR34" s="718">
        <v>0</v>
      </c>
      <c r="AS34" s="718">
        <v>0</v>
      </c>
      <c r="AT34" s="718">
        <v>0</v>
      </c>
      <c r="AU34" s="718">
        <v>0</v>
      </c>
      <c r="AV34" s="178"/>
      <c r="AW34" s="718">
        <v>0</v>
      </c>
      <c r="AX34" s="718">
        <v>0</v>
      </c>
      <c r="AY34" s="718">
        <v>674564.1</v>
      </c>
      <c r="AZ34" s="718">
        <v>674564.1</v>
      </c>
      <c r="BA34" s="718">
        <v>633919.98800000001</v>
      </c>
      <c r="BB34" s="718">
        <v>495211.95299999998</v>
      </c>
      <c r="BC34" s="718">
        <v>495211.95299999998</v>
      </c>
      <c r="BD34" s="718">
        <v>495211.95299999998</v>
      </c>
      <c r="BE34" s="718">
        <v>495211.95299999998</v>
      </c>
      <c r="BF34" s="718">
        <v>494628.37099999998</v>
      </c>
      <c r="BG34" s="718">
        <v>415953.723</v>
      </c>
      <c r="BH34" s="718">
        <v>415953.723</v>
      </c>
      <c r="BI34" s="718">
        <v>361946.84</v>
      </c>
      <c r="BJ34" s="718">
        <v>232696.837</v>
      </c>
      <c r="BK34" s="718">
        <v>232696.837</v>
      </c>
      <c r="BL34" s="718">
        <v>220416.63699999999</v>
      </c>
      <c r="BM34" s="718">
        <v>220416.63699999999</v>
      </c>
      <c r="BN34" s="718">
        <v>218839.799</v>
      </c>
      <c r="BO34" s="718">
        <v>188895.51699999999</v>
      </c>
      <c r="BP34" s="718">
        <v>110877.40300000001</v>
      </c>
      <c r="BQ34" s="718">
        <v>110877.40300000001</v>
      </c>
      <c r="BR34" s="718">
        <v>110877.40300000001</v>
      </c>
      <c r="BS34" s="718">
        <v>0</v>
      </c>
      <c r="BT34" s="718">
        <v>0</v>
      </c>
      <c r="BU34" s="718">
        <v>0</v>
      </c>
      <c r="BV34" s="718">
        <v>0</v>
      </c>
      <c r="BW34" s="718">
        <v>0</v>
      </c>
      <c r="BX34" s="718">
        <v>0</v>
      </c>
      <c r="BY34" s="718">
        <v>0</v>
      </c>
      <c r="BZ34" s="717">
        <v>0</v>
      </c>
      <c r="CA34" s="167"/>
    </row>
    <row r="35" spans="2:79" s="17" customFormat="1" ht="15.75">
      <c r="B35" s="273">
        <v>12</v>
      </c>
      <c r="C35" s="178" t="s">
        <v>210</v>
      </c>
      <c r="D35" s="178" t="s">
        <v>669</v>
      </c>
      <c r="E35" s="178" t="s">
        <v>14</v>
      </c>
      <c r="F35" s="178" t="s">
        <v>670</v>
      </c>
      <c r="G35" s="178" t="s">
        <v>29</v>
      </c>
      <c r="H35" s="178" t="s">
        <v>676</v>
      </c>
      <c r="I35" s="178">
        <v>2013</v>
      </c>
      <c r="J35" s="178" t="s">
        <v>711</v>
      </c>
      <c r="K35" s="178"/>
      <c r="L35" s="178" t="s">
        <v>712</v>
      </c>
      <c r="M35" s="178" t="s">
        <v>717</v>
      </c>
      <c r="N35" s="178">
        <v>240</v>
      </c>
      <c r="O35" s="718">
        <v>20</v>
      </c>
      <c r="P35" s="718">
        <v>198590</v>
      </c>
      <c r="Q35" s="178"/>
      <c r="R35" s="718">
        <v>0</v>
      </c>
      <c r="S35" s="718">
        <v>0</v>
      </c>
      <c r="T35" s="718">
        <v>19.746704399999999</v>
      </c>
      <c r="U35" s="718">
        <v>19.376546099999999</v>
      </c>
      <c r="V35" s="718">
        <v>19.342895299999999</v>
      </c>
      <c r="W35" s="718">
        <v>18.379512099999999</v>
      </c>
      <c r="X35" s="718">
        <v>18.0324235</v>
      </c>
      <c r="Y35" s="718">
        <v>17.685334900000001</v>
      </c>
      <c r="Z35" s="718">
        <v>17.5395672</v>
      </c>
      <c r="AA35" s="718">
        <v>17.5395672</v>
      </c>
      <c r="AB35" s="718">
        <v>13.0679269</v>
      </c>
      <c r="AC35" s="718">
        <v>12.911583</v>
      </c>
      <c r="AD35" s="718">
        <v>12.866693</v>
      </c>
      <c r="AE35" s="718">
        <v>12.866693</v>
      </c>
      <c r="AF35" s="718">
        <v>12.4517437</v>
      </c>
      <c r="AG35" s="718">
        <v>12.4517437</v>
      </c>
      <c r="AH35" s="718">
        <v>6.34651108</v>
      </c>
      <c r="AI35" s="718">
        <v>6.3384330999999996</v>
      </c>
      <c r="AJ35" s="718">
        <v>6.3384330999999996</v>
      </c>
      <c r="AK35" s="718">
        <v>6.3384330999999996</v>
      </c>
      <c r="AL35" s="718">
        <v>6.3384330999999996</v>
      </c>
      <c r="AM35" s="718">
        <v>6.3384330999999996</v>
      </c>
      <c r="AN35" s="718">
        <v>0.59948630000000003</v>
      </c>
      <c r="AO35" s="718">
        <v>0</v>
      </c>
      <c r="AP35" s="718">
        <v>0</v>
      </c>
      <c r="AQ35" s="718">
        <v>0</v>
      </c>
      <c r="AR35" s="718">
        <v>0</v>
      </c>
      <c r="AS35" s="718">
        <v>0</v>
      </c>
      <c r="AT35" s="718">
        <v>0</v>
      </c>
      <c r="AU35" s="718">
        <v>0</v>
      </c>
      <c r="AV35" s="178"/>
      <c r="AW35" s="718">
        <v>0</v>
      </c>
      <c r="AX35" s="718">
        <v>0</v>
      </c>
      <c r="AY35" s="718">
        <v>198590.06899999999</v>
      </c>
      <c r="AZ35" s="718">
        <v>191464.27900000001</v>
      </c>
      <c r="BA35" s="718">
        <v>190816.481</v>
      </c>
      <c r="BB35" s="718">
        <v>172270.723</v>
      </c>
      <c r="BC35" s="718">
        <v>165589.04300000001</v>
      </c>
      <c r="BD35" s="718">
        <v>158907.35999999999</v>
      </c>
      <c r="BE35" s="718">
        <v>156101.23699999999</v>
      </c>
      <c r="BF35" s="718">
        <v>155095.704</v>
      </c>
      <c r="BG35" s="718">
        <v>69013.701199999996</v>
      </c>
      <c r="BH35" s="718">
        <v>68867.685500000007</v>
      </c>
      <c r="BI35" s="718">
        <v>68190.671499999997</v>
      </c>
      <c r="BJ35" s="718">
        <v>68190.671499999997</v>
      </c>
      <c r="BK35" s="718">
        <v>66811.108200000002</v>
      </c>
      <c r="BL35" s="718">
        <v>66811.108200000002</v>
      </c>
      <c r="BM35" s="718">
        <v>19009.019199999999</v>
      </c>
      <c r="BN35" s="718">
        <v>18942.405699999999</v>
      </c>
      <c r="BO35" s="718">
        <v>18942.405699999999</v>
      </c>
      <c r="BP35" s="718">
        <v>18942.405699999999</v>
      </c>
      <c r="BQ35" s="718">
        <v>18942.405699999999</v>
      </c>
      <c r="BR35" s="718">
        <v>18942.405699999999</v>
      </c>
      <c r="BS35" s="718">
        <v>4419.6361100000004</v>
      </c>
      <c r="BT35" s="718">
        <v>0</v>
      </c>
      <c r="BU35" s="718">
        <v>0</v>
      </c>
      <c r="BV35" s="718">
        <v>0</v>
      </c>
      <c r="BW35" s="718">
        <v>0</v>
      </c>
      <c r="BX35" s="718">
        <v>0</v>
      </c>
      <c r="BY35" s="718">
        <v>0</v>
      </c>
      <c r="BZ35" s="717">
        <v>0</v>
      </c>
      <c r="CA35" s="167"/>
    </row>
    <row r="36" spans="2:79" s="17" customFormat="1" ht="15.75">
      <c r="B36" s="273">
        <v>13</v>
      </c>
      <c r="C36" s="178" t="s">
        <v>210</v>
      </c>
      <c r="D36" s="178" t="s">
        <v>669</v>
      </c>
      <c r="E36" s="178" t="s">
        <v>707</v>
      </c>
      <c r="F36" s="178" t="s">
        <v>670</v>
      </c>
      <c r="G36" s="178" t="s">
        <v>29</v>
      </c>
      <c r="H36" s="178" t="s">
        <v>676</v>
      </c>
      <c r="I36" s="178">
        <v>2013</v>
      </c>
      <c r="J36" s="178" t="s">
        <v>711</v>
      </c>
      <c r="K36" s="178"/>
      <c r="L36" s="178" t="s">
        <v>718</v>
      </c>
      <c r="M36" s="178" t="s">
        <v>719</v>
      </c>
      <c r="N36" s="178">
        <v>6174</v>
      </c>
      <c r="O36" s="718">
        <v>2655</v>
      </c>
      <c r="P36" s="718">
        <v>4620192</v>
      </c>
      <c r="Q36" s="178"/>
      <c r="R36" s="718">
        <v>0</v>
      </c>
      <c r="S36" s="718">
        <v>0</v>
      </c>
      <c r="T36" s="718">
        <v>1288.8594800000001</v>
      </c>
      <c r="U36" s="718">
        <v>1288.8594800000001</v>
      </c>
      <c r="V36" s="718">
        <v>1288.8594800000001</v>
      </c>
      <c r="W36" s="718">
        <v>1288.8594800000001</v>
      </c>
      <c r="X36" s="718">
        <v>1288.8594800000001</v>
      </c>
      <c r="Y36" s="718">
        <v>1288.8594800000001</v>
      </c>
      <c r="Z36" s="718">
        <v>1288.8594800000001</v>
      </c>
      <c r="AA36" s="718">
        <v>1288.8594800000001</v>
      </c>
      <c r="AB36" s="718">
        <v>1288.8594800000001</v>
      </c>
      <c r="AC36" s="718">
        <v>1288.8594800000001</v>
      </c>
      <c r="AD36" s="718">
        <v>1288.8594800000001</v>
      </c>
      <c r="AE36" s="718">
        <v>1288.8594800000001</v>
      </c>
      <c r="AF36" s="718">
        <v>1288.8594800000001</v>
      </c>
      <c r="AG36" s="718">
        <v>1288.8594800000001</v>
      </c>
      <c r="AH36" s="718">
        <v>1288.8594800000001</v>
      </c>
      <c r="AI36" s="718">
        <v>1288.8594800000001</v>
      </c>
      <c r="AJ36" s="718">
        <v>1288.8594800000001</v>
      </c>
      <c r="AK36" s="718">
        <v>1288.8594800000001</v>
      </c>
      <c r="AL36" s="718">
        <v>1004.9451299999999</v>
      </c>
      <c r="AM36" s="718">
        <v>0</v>
      </c>
      <c r="AN36" s="718">
        <v>0</v>
      </c>
      <c r="AO36" s="718">
        <v>0</v>
      </c>
      <c r="AP36" s="718">
        <v>0</v>
      </c>
      <c r="AQ36" s="718">
        <v>0</v>
      </c>
      <c r="AR36" s="718">
        <v>0</v>
      </c>
      <c r="AS36" s="718">
        <v>0</v>
      </c>
      <c r="AT36" s="718">
        <v>0</v>
      </c>
      <c r="AU36" s="718">
        <v>0</v>
      </c>
      <c r="AV36" s="178"/>
      <c r="AW36" s="718">
        <v>0</v>
      </c>
      <c r="AX36" s="718">
        <v>0</v>
      </c>
      <c r="AY36" s="718">
        <v>2205222.64</v>
      </c>
      <c r="AZ36" s="718">
        <v>2205222.64</v>
      </c>
      <c r="BA36" s="718">
        <v>2205222.64</v>
      </c>
      <c r="BB36" s="718">
        <v>2205222.64</v>
      </c>
      <c r="BC36" s="718">
        <v>2205222.64</v>
      </c>
      <c r="BD36" s="718">
        <v>2205222.64</v>
      </c>
      <c r="BE36" s="718">
        <v>2205222.64</v>
      </c>
      <c r="BF36" s="718">
        <v>2205222.64</v>
      </c>
      <c r="BG36" s="718">
        <v>2205222.64</v>
      </c>
      <c r="BH36" s="718">
        <v>2205222.64</v>
      </c>
      <c r="BI36" s="718">
        <v>2205222.64</v>
      </c>
      <c r="BJ36" s="718">
        <v>2205222.64</v>
      </c>
      <c r="BK36" s="718">
        <v>2205222.64</v>
      </c>
      <c r="BL36" s="718">
        <v>2205222.64</v>
      </c>
      <c r="BM36" s="718">
        <v>2205222.64</v>
      </c>
      <c r="BN36" s="718">
        <v>2205222.64</v>
      </c>
      <c r="BO36" s="718">
        <v>2205222.64</v>
      </c>
      <c r="BP36" s="718">
        <v>2205222.64</v>
      </c>
      <c r="BQ36" s="718">
        <v>1951330.97</v>
      </c>
      <c r="BR36" s="718">
        <v>0</v>
      </c>
      <c r="BS36" s="718">
        <v>0</v>
      </c>
      <c r="BT36" s="718">
        <v>0</v>
      </c>
      <c r="BU36" s="718">
        <v>0</v>
      </c>
      <c r="BV36" s="718">
        <v>0</v>
      </c>
      <c r="BW36" s="718">
        <v>0</v>
      </c>
      <c r="BX36" s="718">
        <v>0</v>
      </c>
      <c r="BY36" s="718">
        <v>0</v>
      </c>
      <c r="BZ36" s="717">
        <v>0</v>
      </c>
      <c r="CA36" s="167"/>
    </row>
    <row r="37" spans="2:79" s="17" customFormat="1" ht="15.75">
      <c r="B37" s="273">
        <v>14</v>
      </c>
      <c r="C37" s="178" t="s">
        <v>210</v>
      </c>
      <c r="D37" s="178" t="s">
        <v>669</v>
      </c>
      <c r="E37" s="178" t="s">
        <v>707</v>
      </c>
      <c r="F37" s="178" t="s">
        <v>670</v>
      </c>
      <c r="G37" s="178" t="s">
        <v>29</v>
      </c>
      <c r="H37" s="178" t="s">
        <v>676</v>
      </c>
      <c r="I37" s="178">
        <v>2011</v>
      </c>
      <c r="J37" s="178" t="s">
        <v>711</v>
      </c>
      <c r="K37" s="178"/>
      <c r="L37" s="178" t="s">
        <v>718</v>
      </c>
      <c r="M37" s="178" t="s">
        <v>719</v>
      </c>
      <c r="N37" s="178">
        <v>2</v>
      </c>
      <c r="O37" s="718">
        <v>1</v>
      </c>
      <c r="P37" s="718">
        <v>1488</v>
      </c>
      <c r="Q37" s="178"/>
      <c r="R37" s="718">
        <v>0.52716432999999996</v>
      </c>
      <c r="S37" s="718">
        <v>0.52716432999999996</v>
      </c>
      <c r="T37" s="718">
        <v>0.52716432999999996</v>
      </c>
      <c r="U37" s="718">
        <v>0.52716432999999996</v>
      </c>
      <c r="V37" s="718">
        <v>0.52716432999999996</v>
      </c>
      <c r="W37" s="718">
        <v>0.52716432999999996</v>
      </c>
      <c r="X37" s="718">
        <v>0.52716432999999996</v>
      </c>
      <c r="Y37" s="718">
        <v>0.52716432999999996</v>
      </c>
      <c r="Z37" s="718">
        <v>0.52716432999999996</v>
      </c>
      <c r="AA37" s="718">
        <v>0.52716432999999996</v>
      </c>
      <c r="AB37" s="718">
        <v>0.52716432999999996</v>
      </c>
      <c r="AC37" s="718">
        <v>0.52716432999999996</v>
      </c>
      <c r="AD37" s="718">
        <v>0.52716432999999996</v>
      </c>
      <c r="AE37" s="718">
        <v>0.52716432999999996</v>
      </c>
      <c r="AF37" s="718">
        <v>0.52716432999999996</v>
      </c>
      <c r="AG37" s="718">
        <v>0.52716432999999996</v>
      </c>
      <c r="AH37" s="718">
        <v>0.52716432999999996</v>
      </c>
      <c r="AI37" s="718">
        <v>0.52716432999999996</v>
      </c>
      <c r="AJ37" s="718">
        <v>0.36971779999999999</v>
      </c>
      <c r="AK37" s="718">
        <v>0</v>
      </c>
      <c r="AL37" s="718">
        <v>0</v>
      </c>
      <c r="AM37" s="718">
        <v>0</v>
      </c>
      <c r="AN37" s="718">
        <v>0</v>
      </c>
      <c r="AO37" s="718">
        <v>0</v>
      </c>
      <c r="AP37" s="718">
        <v>0</v>
      </c>
      <c r="AQ37" s="718">
        <v>0</v>
      </c>
      <c r="AR37" s="718">
        <v>0</v>
      </c>
      <c r="AS37" s="718">
        <v>0</v>
      </c>
      <c r="AT37" s="718">
        <v>0</v>
      </c>
      <c r="AU37" s="718">
        <v>0</v>
      </c>
      <c r="AV37" s="178"/>
      <c r="AW37" s="718">
        <v>900.32480299999997</v>
      </c>
      <c r="AX37" s="718">
        <v>900.32480299999997</v>
      </c>
      <c r="AY37" s="718">
        <v>900.32480299999997</v>
      </c>
      <c r="AZ37" s="718">
        <v>900.32480299999997</v>
      </c>
      <c r="BA37" s="718">
        <v>900.32480299999997</v>
      </c>
      <c r="BB37" s="718">
        <v>900.32480299999997</v>
      </c>
      <c r="BC37" s="718">
        <v>900.32480299999997</v>
      </c>
      <c r="BD37" s="718">
        <v>900.32480299999997</v>
      </c>
      <c r="BE37" s="718">
        <v>900.32480299999997</v>
      </c>
      <c r="BF37" s="718">
        <v>900.32480299999997</v>
      </c>
      <c r="BG37" s="718">
        <v>900.32480299999997</v>
      </c>
      <c r="BH37" s="718">
        <v>900.32480299999997</v>
      </c>
      <c r="BI37" s="718">
        <v>900.32480299999997</v>
      </c>
      <c r="BJ37" s="718">
        <v>900.32480299999997</v>
      </c>
      <c r="BK37" s="718">
        <v>900.32480299999997</v>
      </c>
      <c r="BL37" s="718">
        <v>900.32480299999997</v>
      </c>
      <c r="BM37" s="718">
        <v>900.32480299999997</v>
      </c>
      <c r="BN37" s="718">
        <v>900.32480299999997</v>
      </c>
      <c r="BO37" s="718">
        <v>759.52755100000002</v>
      </c>
      <c r="BP37" s="718">
        <v>0</v>
      </c>
      <c r="BQ37" s="718">
        <v>0</v>
      </c>
      <c r="BR37" s="718">
        <v>0</v>
      </c>
      <c r="BS37" s="718">
        <v>0</v>
      </c>
      <c r="BT37" s="718">
        <v>0</v>
      </c>
      <c r="BU37" s="718">
        <v>0</v>
      </c>
      <c r="BV37" s="718">
        <v>0</v>
      </c>
      <c r="BW37" s="718">
        <v>0</v>
      </c>
      <c r="BX37" s="718">
        <v>0</v>
      </c>
      <c r="BY37" s="718">
        <v>0</v>
      </c>
      <c r="BZ37" s="717">
        <v>0</v>
      </c>
      <c r="CA37" s="167"/>
    </row>
    <row r="38" spans="2:79" s="17" customFormat="1" ht="15.75">
      <c r="B38" s="273">
        <v>15</v>
      </c>
      <c r="C38" s="178" t="s">
        <v>210</v>
      </c>
      <c r="D38" s="178" t="s">
        <v>669</v>
      </c>
      <c r="E38" s="178" t="s">
        <v>707</v>
      </c>
      <c r="F38" s="178" t="s">
        <v>670</v>
      </c>
      <c r="G38" s="178" t="s">
        <v>29</v>
      </c>
      <c r="H38" s="178" t="s">
        <v>676</v>
      </c>
      <c r="I38" s="178">
        <v>2012</v>
      </c>
      <c r="J38" s="178" t="s">
        <v>711</v>
      </c>
      <c r="K38" s="178"/>
      <c r="L38" s="178" t="s">
        <v>718</v>
      </c>
      <c r="M38" s="178" t="s">
        <v>719</v>
      </c>
      <c r="N38" s="178">
        <v>140</v>
      </c>
      <c r="O38" s="718">
        <v>61</v>
      </c>
      <c r="P38" s="718">
        <v>105147</v>
      </c>
      <c r="Q38" s="178"/>
      <c r="R38" s="718">
        <v>0</v>
      </c>
      <c r="S38" s="718">
        <v>26.630780999999999</v>
      </c>
      <c r="T38" s="718">
        <v>26.630780999999999</v>
      </c>
      <c r="U38" s="718">
        <v>26.630780999999999</v>
      </c>
      <c r="V38" s="718">
        <v>26.630780999999999</v>
      </c>
      <c r="W38" s="718">
        <v>26.630780999999999</v>
      </c>
      <c r="X38" s="718">
        <v>26.630780999999999</v>
      </c>
      <c r="Y38" s="718">
        <v>26.630780999999999</v>
      </c>
      <c r="Z38" s="718">
        <v>26.630780999999999</v>
      </c>
      <c r="AA38" s="718">
        <v>26.630780999999999</v>
      </c>
      <c r="AB38" s="718">
        <v>26.630780999999999</v>
      </c>
      <c r="AC38" s="718">
        <v>26.630780999999999</v>
      </c>
      <c r="AD38" s="718">
        <v>26.630780999999999</v>
      </c>
      <c r="AE38" s="718">
        <v>26.630780999999999</v>
      </c>
      <c r="AF38" s="718">
        <v>26.630780999999999</v>
      </c>
      <c r="AG38" s="718">
        <v>26.630780999999999</v>
      </c>
      <c r="AH38" s="718">
        <v>26.630780999999999</v>
      </c>
      <c r="AI38" s="718">
        <v>26.630780999999999</v>
      </c>
      <c r="AJ38" s="718">
        <v>26.630780999999999</v>
      </c>
      <c r="AK38" s="718">
        <v>26.630780999999999</v>
      </c>
      <c r="AL38" s="718">
        <v>20.802405799999999</v>
      </c>
      <c r="AM38" s="718">
        <v>0</v>
      </c>
      <c r="AN38" s="718">
        <v>0</v>
      </c>
      <c r="AO38" s="718">
        <v>0</v>
      </c>
      <c r="AP38" s="718">
        <v>0</v>
      </c>
      <c r="AQ38" s="718">
        <v>0</v>
      </c>
      <c r="AR38" s="718">
        <v>0</v>
      </c>
      <c r="AS38" s="718">
        <v>0</v>
      </c>
      <c r="AT38" s="718">
        <v>0</v>
      </c>
      <c r="AU38" s="718">
        <v>0</v>
      </c>
      <c r="AV38" s="178"/>
      <c r="AW38" s="718">
        <v>0</v>
      </c>
      <c r="AX38" s="718">
        <v>51626.487099999998</v>
      </c>
      <c r="AY38" s="718">
        <v>51626.487099999998</v>
      </c>
      <c r="AZ38" s="718">
        <v>51626.487099999998</v>
      </c>
      <c r="BA38" s="718">
        <v>51626.487099999998</v>
      </c>
      <c r="BB38" s="718">
        <v>51626.487099999998</v>
      </c>
      <c r="BC38" s="718">
        <v>51626.487099999998</v>
      </c>
      <c r="BD38" s="718">
        <v>51626.487099999998</v>
      </c>
      <c r="BE38" s="718">
        <v>51626.487099999998</v>
      </c>
      <c r="BF38" s="718">
        <v>51626.487099999998</v>
      </c>
      <c r="BG38" s="718">
        <v>51626.487099999998</v>
      </c>
      <c r="BH38" s="718">
        <v>51626.487099999998</v>
      </c>
      <c r="BI38" s="718">
        <v>51626.487099999998</v>
      </c>
      <c r="BJ38" s="718">
        <v>51626.487099999998</v>
      </c>
      <c r="BK38" s="718">
        <v>51626.487099999998</v>
      </c>
      <c r="BL38" s="718">
        <v>51626.487099999998</v>
      </c>
      <c r="BM38" s="718">
        <v>51626.487099999998</v>
      </c>
      <c r="BN38" s="718">
        <v>51626.487099999998</v>
      </c>
      <c r="BO38" s="718">
        <v>51626.487099999998</v>
      </c>
      <c r="BP38" s="718">
        <v>45798.850100000003</v>
      </c>
      <c r="BQ38" s="718">
        <v>0</v>
      </c>
      <c r="BR38" s="718">
        <v>0</v>
      </c>
      <c r="BS38" s="718">
        <v>0</v>
      </c>
      <c r="BT38" s="718">
        <v>0</v>
      </c>
      <c r="BU38" s="718">
        <v>0</v>
      </c>
      <c r="BV38" s="718">
        <v>0</v>
      </c>
      <c r="BW38" s="718">
        <v>0</v>
      </c>
      <c r="BX38" s="718">
        <v>0</v>
      </c>
      <c r="BY38" s="718">
        <v>0</v>
      </c>
      <c r="BZ38" s="717">
        <v>0</v>
      </c>
      <c r="CA38" s="167"/>
    </row>
    <row r="39" spans="2:79" s="17" customFormat="1" ht="15.75">
      <c r="B39" s="273">
        <v>16</v>
      </c>
      <c r="C39" s="178" t="s">
        <v>210</v>
      </c>
      <c r="D39" s="178" t="s">
        <v>669</v>
      </c>
      <c r="E39" s="178" t="s">
        <v>708</v>
      </c>
      <c r="F39" s="178" t="s">
        <v>670</v>
      </c>
      <c r="G39" s="178" t="s">
        <v>29</v>
      </c>
      <c r="H39" s="178" t="s">
        <v>677</v>
      </c>
      <c r="I39" s="178">
        <v>2006</v>
      </c>
      <c r="J39" s="178" t="s">
        <v>711</v>
      </c>
      <c r="K39" s="178"/>
      <c r="L39" s="178" t="s">
        <v>712</v>
      </c>
      <c r="M39" s="178" t="s">
        <v>686</v>
      </c>
      <c r="N39" s="178">
        <v>33</v>
      </c>
      <c r="O39" s="718">
        <v>0</v>
      </c>
      <c r="P39" s="718">
        <v>0</v>
      </c>
      <c r="Q39" s="178"/>
      <c r="R39" s="718">
        <v>0</v>
      </c>
      <c r="S39" s="718">
        <v>0</v>
      </c>
      <c r="T39" s="718">
        <v>18.705570000000002</v>
      </c>
      <c r="U39" s="718">
        <v>0</v>
      </c>
      <c r="V39" s="718">
        <v>0</v>
      </c>
      <c r="W39" s="718">
        <v>0</v>
      </c>
      <c r="X39" s="718">
        <v>0</v>
      </c>
      <c r="Y39" s="718">
        <v>0</v>
      </c>
      <c r="Z39" s="718">
        <v>0</v>
      </c>
      <c r="AA39" s="718">
        <v>0</v>
      </c>
      <c r="AB39" s="718">
        <v>0</v>
      </c>
      <c r="AC39" s="718">
        <v>0</v>
      </c>
      <c r="AD39" s="718">
        <v>0</v>
      </c>
      <c r="AE39" s="718">
        <v>0</v>
      </c>
      <c r="AF39" s="718">
        <v>0</v>
      </c>
      <c r="AG39" s="718">
        <v>0</v>
      </c>
      <c r="AH39" s="718">
        <v>0</v>
      </c>
      <c r="AI39" s="718">
        <v>0</v>
      </c>
      <c r="AJ39" s="718">
        <v>0</v>
      </c>
      <c r="AK39" s="718">
        <v>0</v>
      </c>
      <c r="AL39" s="718">
        <v>0</v>
      </c>
      <c r="AM39" s="718">
        <v>0</v>
      </c>
      <c r="AN39" s="718">
        <v>0</v>
      </c>
      <c r="AO39" s="718">
        <v>0</v>
      </c>
      <c r="AP39" s="718">
        <v>0</v>
      </c>
      <c r="AQ39" s="718">
        <v>0</v>
      </c>
      <c r="AR39" s="718">
        <v>0</v>
      </c>
      <c r="AS39" s="718">
        <v>0</v>
      </c>
      <c r="AT39" s="718">
        <v>0</v>
      </c>
      <c r="AU39" s="718">
        <v>0</v>
      </c>
      <c r="AV39" s="178"/>
      <c r="AW39" s="718">
        <v>0</v>
      </c>
      <c r="AX39" s="718">
        <v>0</v>
      </c>
      <c r="AY39" s="718">
        <v>44.841230000000003</v>
      </c>
      <c r="AZ39" s="718">
        <v>0</v>
      </c>
      <c r="BA39" s="718">
        <v>0</v>
      </c>
      <c r="BB39" s="718">
        <v>0</v>
      </c>
      <c r="BC39" s="718">
        <v>0</v>
      </c>
      <c r="BD39" s="718">
        <v>0</v>
      </c>
      <c r="BE39" s="718">
        <v>0</v>
      </c>
      <c r="BF39" s="718">
        <v>0</v>
      </c>
      <c r="BG39" s="718">
        <v>0</v>
      </c>
      <c r="BH39" s="718">
        <v>0</v>
      </c>
      <c r="BI39" s="718">
        <v>0</v>
      </c>
      <c r="BJ39" s="718">
        <v>0</v>
      </c>
      <c r="BK39" s="718">
        <v>0</v>
      </c>
      <c r="BL39" s="718">
        <v>0</v>
      </c>
      <c r="BM39" s="718">
        <v>0</v>
      </c>
      <c r="BN39" s="718">
        <v>0</v>
      </c>
      <c r="BO39" s="718">
        <v>0</v>
      </c>
      <c r="BP39" s="718">
        <v>0</v>
      </c>
      <c r="BQ39" s="718">
        <v>0</v>
      </c>
      <c r="BR39" s="718">
        <v>0</v>
      </c>
      <c r="BS39" s="718">
        <v>0</v>
      </c>
      <c r="BT39" s="718">
        <v>0</v>
      </c>
      <c r="BU39" s="718">
        <v>0</v>
      </c>
      <c r="BV39" s="718">
        <v>0</v>
      </c>
      <c r="BW39" s="718">
        <v>0</v>
      </c>
      <c r="BX39" s="718">
        <v>0</v>
      </c>
      <c r="BY39" s="718">
        <v>0</v>
      </c>
      <c r="BZ39" s="717">
        <v>0</v>
      </c>
      <c r="CA39" s="167"/>
    </row>
    <row r="40" spans="2:79" s="17" customFormat="1" ht="15.75">
      <c r="B40" s="273">
        <v>17</v>
      </c>
      <c r="C40" s="178" t="s">
        <v>210</v>
      </c>
      <c r="D40" s="178" t="s">
        <v>669</v>
      </c>
      <c r="E40" s="178" t="s">
        <v>708</v>
      </c>
      <c r="F40" s="178" t="s">
        <v>670</v>
      </c>
      <c r="G40" s="178" t="s">
        <v>29</v>
      </c>
      <c r="H40" s="178" t="s">
        <v>677</v>
      </c>
      <c r="I40" s="178">
        <v>2007</v>
      </c>
      <c r="J40" s="178" t="s">
        <v>711</v>
      </c>
      <c r="K40" s="178"/>
      <c r="L40" s="178" t="s">
        <v>712</v>
      </c>
      <c r="M40" s="178" t="s">
        <v>686</v>
      </c>
      <c r="N40" s="178">
        <v>869</v>
      </c>
      <c r="O40" s="718">
        <v>0</v>
      </c>
      <c r="P40" s="718">
        <v>0</v>
      </c>
      <c r="Q40" s="178"/>
      <c r="R40" s="718">
        <v>0</v>
      </c>
      <c r="S40" s="718">
        <v>0</v>
      </c>
      <c r="T40" s="718">
        <v>492.58</v>
      </c>
      <c r="U40" s="718">
        <v>0</v>
      </c>
      <c r="V40" s="718">
        <v>0</v>
      </c>
      <c r="W40" s="718">
        <v>0</v>
      </c>
      <c r="X40" s="718">
        <v>0</v>
      </c>
      <c r="Y40" s="718">
        <v>0</v>
      </c>
      <c r="Z40" s="718">
        <v>0</v>
      </c>
      <c r="AA40" s="718">
        <v>0</v>
      </c>
      <c r="AB40" s="718">
        <v>0</v>
      </c>
      <c r="AC40" s="718">
        <v>0</v>
      </c>
      <c r="AD40" s="718">
        <v>0</v>
      </c>
      <c r="AE40" s="718">
        <v>0</v>
      </c>
      <c r="AF40" s="718">
        <v>0</v>
      </c>
      <c r="AG40" s="718">
        <v>0</v>
      </c>
      <c r="AH40" s="718">
        <v>0</v>
      </c>
      <c r="AI40" s="718">
        <v>0</v>
      </c>
      <c r="AJ40" s="718">
        <v>0</v>
      </c>
      <c r="AK40" s="718">
        <v>0</v>
      </c>
      <c r="AL40" s="718">
        <v>0</v>
      </c>
      <c r="AM40" s="718">
        <v>0</v>
      </c>
      <c r="AN40" s="718">
        <v>0</v>
      </c>
      <c r="AO40" s="718">
        <v>0</v>
      </c>
      <c r="AP40" s="718">
        <v>0</v>
      </c>
      <c r="AQ40" s="718">
        <v>0</v>
      </c>
      <c r="AR40" s="718">
        <v>0</v>
      </c>
      <c r="AS40" s="718">
        <v>0</v>
      </c>
      <c r="AT40" s="718">
        <v>0</v>
      </c>
      <c r="AU40" s="718">
        <v>0</v>
      </c>
      <c r="AV40" s="178"/>
      <c r="AW40" s="718">
        <v>0</v>
      </c>
      <c r="AX40" s="718">
        <v>0</v>
      </c>
      <c r="AY40" s="718">
        <v>1582.8810000000001</v>
      </c>
      <c r="AZ40" s="718">
        <v>0</v>
      </c>
      <c r="BA40" s="718">
        <v>0</v>
      </c>
      <c r="BB40" s="718">
        <v>0</v>
      </c>
      <c r="BC40" s="718">
        <v>0</v>
      </c>
      <c r="BD40" s="718">
        <v>0</v>
      </c>
      <c r="BE40" s="718">
        <v>0</v>
      </c>
      <c r="BF40" s="718">
        <v>0</v>
      </c>
      <c r="BG40" s="718">
        <v>0</v>
      </c>
      <c r="BH40" s="718">
        <v>0</v>
      </c>
      <c r="BI40" s="718">
        <v>0</v>
      </c>
      <c r="BJ40" s="718">
        <v>0</v>
      </c>
      <c r="BK40" s="718">
        <v>0</v>
      </c>
      <c r="BL40" s="718">
        <v>0</v>
      </c>
      <c r="BM40" s="718">
        <v>0</v>
      </c>
      <c r="BN40" s="718">
        <v>0</v>
      </c>
      <c r="BO40" s="718">
        <v>0</v>
      </c>
      <c r="BP40" s="718">
        <v>0</v>
      </c>
      <c r="BQ40" s="718">
        <v>0</v>
      </c>
      <c r="BR40" s="718">
        <v>0</v>
      </c>
      <c r="BS40" s="718">
        <v>0</v>
      </c>
      <c r="BT40" s="718">
        <v>0</v>
      </c>
      <c r="BU40" s="718">
        <v>0</v>
      </c>
      <c r="BV40" s="718">
        <v>0</v>
      </c>
      <c r="BW40" s="718">
        <v>0</v>
      </c>
      <c r="BX40" s="718">
        <v>0</v>
      </c>
      <c r="BY40" s="718">
        <v>0</v>
      </c>
      <c r="BZ40" s="717">
        <v>0</v>
      </c>
      <c r="CA40" s="167"/>
    </row>
    <row r="41" spans="2:79" s="17" customFormat="1" ht="15.75">
      <c r="B41" s="273">
        <v>18</v>
      </c>
      <c r="C41" s="178" t="s">
        <v>210</v>
      </c>
      <c r="D41" s="178" t="s">
        <v>669</v>
      </c>
      <c r="E41" s="178" t="s">
        <v>708</v>
      </c>
      <c r="F41" s="178" t="s">
        <v>670</v>
      </c>
      <c r="G41" s="178" t="s">
        <v>29</v>
      </c>
      <c r="H41" s="178" t="s">
        <v>677</v>
      </c>
      <c r="I41" s="178">
        <v>2008</v>
      </c>
      <c r="J41" s="178" t="s">
        <v>711</v>
      </c>
      <c r="K41" s="178"/>
      <c r="L41" s="178" t="s">
        <v>712</v>
      </c>
      <c r="M41" s="178" t="s">
        <v>686</v>
      </c>
      <c r="N41" s="178">
        <v>794</v>
      </c>
      <c r="O41" s="718">
        <v>0</v>
      </c>
      <c r="P41" s="718">
        <v>0</v>
      </c>
      <c r="Q41" s="178"/>
      <c r="R41" s="718">
        <v>0</v>
      </c>
      <c r="S41" s="718">
        <v>0</v>
      </c>
      <c r="T41" s="718">
        <v>450.06740000000002</v>
      </c>
      <c r="U41" s="718">
        <v>0</v>
      </c>
      <c r="V41" s="718">
        <v>0</v>
      </c>
      <c r="W41" s="718">
        <v>0</v>
      </c>
      <c r="X41" s="718">
        <v>0</v>
      </c>
      <c r="Y41" s="718">
        <v>0</v>
      </c>
      <c r="Z41" s="718">
        <v>0</v>
      </c>
      <c r="AA41" s="718">
        <v>0</v>
      </c>
      <c r="AB41" s="718">
        <v>0</v>
      </c>
      <c r="AC41" s="718">
        <v>0</v>
      </c>
      <c r="AD41" s="718">
        <v>0</v>
      </c>
      <c r="AE41" s="718">
        <v>0</v>
      </c>
      <c r="AF41" s="718">
        <v>0</v>
      </c>
      <c r="AG41" s="718">
        <v>0</v>
      </c>
      <c r="AH41" s="718">
        <v>0</v>
      </c>
      <c r="AI41" s="718">
        <v>0</v>
      </c>
      <c r="AJ41" s="718">
        <v>0</v>
      </c>
      <c r="AK41" s="718">
        <v>0</v>
      </c>
      <c r="AL41" s="718">
        <v>0</v>
      </c>
      <c r="AM41" s="718">
        <v>0</v>
      </c>
      <c r="AN41" s="718">
        <v>0</v>
      </c>
      <c r="AO41" s="718">
        <v>0</v>
      </c>
      <c r="AP41" s="718">
        <v>0</v>
      </c>
      <c r="AQ41" s="718">
        <v>0</v>
      </c>
      <c r="AR41" s="718">
        <v>0</v>
      </c>
      <c r="AS41" s="718">
        <v>0</v>
      </c>
      <c r="AT41" s="718">
        <v>0</v>
      </c>
      <c r="AU41" s="718">
        <v>0</v>
      </c>
      <c r="AV41" s="178"/>
      <c r="AW41" s="718">
        <v>0</v>
      </c>
      <c r="AX41" s="718">
        <v>0</v>
      </c>
      <c r="AY41" s="718">
        <v>1430.6790000000001</v>
      </c>
      <c r="AZ41" s="718">
        <v>0</v>
      </c>
      <c r="BA41" s="718">
        <v>0</v>
      </c>
      <c r="BB41" s="718">
        <v>0</v>
      </c>
      <c r="BC41" s="718">
        <v>0</v>
      </c>
      <c r="BD41" s="718">
        <v>0</v>
      </c>
      <c r="BE41" s="718">
        <v>0</v>
      </c>
      <c r="BF41" s="718">
        <v>0</v>
      </c>
      <c r="BG41" s="718">
        <v>0</v>
      </c>
      <c r="BH41" s="718">
        <v>0</v>
      </c>
      <c r="BI41" s="718">
        <v>0</v>
      </c>
      <c r="BJ41" s="718">
        <v>0</v>
      </c>
      <c r="BK41" s="718">
        <v>0</v>
      </c>
      <c r="BL41" s="718">
        <v>0</v>
      </c>
      <c r="BM41" s="718">
        <v>0</v>
      </c>
      <c r="BN41" s="718">
        <v>0</v>
      </c>
      <c r="BO41" s="718">
        <v>0</v>
      </c>
      <c r="BP41" s="718">
        <v>0</v>
      </c>
      <c r="BQ41" s="718">
        <v>0</v>
      </c>
      <c r="BR41" s="718">
        <v>0</v>
      </c>
      <c r="BS41" s="718">
        <v>0</v>
      </c>
      <c r="BT41" s="718">
        <v>0</v>
      </c>
      <c r="BU41" s="718">
        <v>0</v>
      </c>
      <c r="BV41" s="718">
        <v>0</v>
      </c>
      <c r="BW41" s="718">
        <v>0</v>
      </c>
      <c r="BX41" s="718">
        <v>0</v>
      </c>
      <c r="BY41" s="718">
        <v>0</v>
      </c>
      <c r="BZ41" s="717">
        <v>0</v>
      </c>
      <c r="CA41" s="167"/>
    </row>
    <row r="42" spans="2:79" s="17" customFormat="1" ht="15.75">
      <c r="B42" s="273">
        <v>19</v>
      </c>
      <c r="C42" s="178" t="s">
        <v>210</v>
      </c>
      <c r="D42" s="178" t="s">
        <v>669</v>
      </c>
      <c r="E42" s="178" t="s">
        <v>708</v>
      </c>
      <c r="F42" s="178" t="s">
        <v>670</v>
      </c>
      <c r="G42" s="178" t="s">
        <v>29</v>
      </c>
      <c r="H42" s="178" t="s">
        <v>677</v>
      </c>
      <c r="I42" s="178">
        <v>2009</v>
      </c>
      <c r="J42" s="178" t="s">
        <v>711</v>
      </c>
      <c r="K42" s="178"/>
      <c r="L42" s="178" t="s">
        <v>712</v>
      </c>
      <c r="M42" s="178" t="s">
        <v>686</v>
      </c>
      <c r="N42" s="716">
        <v>1060</v>
      </c>
      <c r="O42" s="718">
        <v>0</v>
      </c>
      <c r="P42" s="718">
        <v>0</v>
      </c>
      <c r="Q42" s="178"/>
      <c r="R42" s="718">
        <v>0</v>
      </c>
      <c r="S42" s="718">
        <v>0</v>
      </c>
      <c r="T42" s="718">
        <v>600.84559999999999</v>
      </c>
      <c r="U42" s="718">
        <v>0</v>
      </c>
      <c r="V42" s="718">
        <v>0</v>
      </c>
      <c r="W42" s="718">
        <v>0</v>
      </c>
      <c r="X42" s="718">
        <v>0</v>
      </c>
      <c r="Y42" s="718">
        <v>0</v>
      </c>
      <c r="Z42" s="718">
        <v>0</v>
      </c>
      <c r="AA42" s="718">
        <v>0</v>
      </c>
      <c r="AB42" s="718">
        <v>0</v>
      </c>
      <c r="AC42" s="718">
        <v>0</v>
      </c>
      <c r="AD42" s="718">
        <v>0</v>
      </c>
      <c r="AE42" s="718">
        <v>0</v>
      </c>
      <c r="AF42" s="718">
        <v>0</v>
      </c>
      <c r="AG42" s="718">
        <v>0</v>
      </c>
      <c r="AH42" s="718">
        <v>0</v>
      </c>
      <c r="AI42" s="718">
        <v>0</v>
      </c>
      <c r="AJ42" s="718">
        <v>0</v>
      </c>
      <c r="AK42" s="718">
        <v>0</v>
      </c>
      <c r="AL42" s="718">
        <v>0</v>
      </c>
      <c r="AM42" s="718">
        <v>0</v>
      </c>
      <c r="AN42" s="718">
        <v>0</v>
      </c>
      <c r="AO42" s="718">
        <v>0</v>
      </c>
      <c r="AP42" s="718">
        <v>0</v>
      </c>
      <c r="AQ42" s="718">
        <v>0</v>
      </c>
      <c r="AR42" s="718">
        <v>0</v>
      </c>
      <c r="AS42" s="718">
        <v>0</v>
      </c>
      <c r="AT42" s="718">
        <v>0</v>
      </c>
      <c r="AU42" s="718">
        <v>0</v>
      </c>
      <c r="AV42" s="178"/>
      <c r="AW42" s="718">
        <v>0</v>
      </c>
      <c r="AX42" s="718">
        <v>0</v>
      </c>
      <c r="AY42" s="718">
        <v>1968.2670000000001</v>
      </c>
      <c r="AZ42" s="718">
        <v>0</v>
      </c>
      <c r="BA42" s="718">
        <v>0</v>
      </c>
      <c r="BB42" s="718">
        <v>0</v>
      </c>
      <c r="BC42" s="718">
        <v>0</v>
      </c>
      <c r="BD42" s="718">
        <v>0</v>
      </c>
      <c r="BE42" s="718">
        <v>0</v>
      </c>
      <c r="BF42" s="718">
        <v>0</v>
      </c>
      <c r="BG42" s="718">
        <v>0</v>
      </c>
      <c r="BH42" s="718">
        <v>0</v>
      </c>
      <c r="BI42" s="718">
        <v>0</v>
      </c>
      <c r="BJ42" s="718">
        <v>0</v>
      </c>
      <c r="BK42" s="718">
        <v>0</v>
      </c>
      <c r="BL42" s="718">
        <v>0</v>
      </c>
      <c r="BM42" s="718">
        <v>0</v>
      </c>
      <c r="BN42" s="718">
        <v>0</v>
      </c>
      <c r="BO42" s="718">
        <v>0</v>
      </c>
      <c r="BP42" s="718">
        <v>0</v>
      </c>
      <c r="BQ42" s="718">
        <v>0</v>
      </c>
      <c r="BR42" s="718">
        <v>0</v>
      </c>
      <c r="BS42" s="718">
        <v>0</v>
      </c>
      <c r="BT42" s="718">
        <v>0</v>
      </c>
      <c r="BU42" s="718">
        <v>0</v>
      </c>
      <c r="BV42" s="718">
        <v>0</v>
      </c>
      <c r="BW42" s="718">
        <v>0</v>
      </c>
      <c r="BX42" s="718">
        <v>0</v>
      </c>
      <c r="BY42" s="718">
        <v>0</v>
      </c>
      <c r="BZ42" s="717">
        <v>0</v>
      </c>
      <c r="CA42" s="167"/>
    </row>
    <row r="43" spans="2:79" s="17" customFormat="1" ht="15.75">
      <c r="B43" s="273">
        <v>20</v>
      </c>
      <c r="C43" s="178" t="s">
        <v>210</v>
      </c>
      <c r="D43" s="178" t="s">
        <v>669</v>
      </c>
      <c r="E43" s="178" t="s">
        <v>708</v>
      </c>
      <c r="F43" s="178" t="s">
        <v>670</v>
      </c>
      <c r="G43" s="178" t="s">
        <v>29</v>
      </c>
      <c r="H43" s="178" t="s">
        <v>677</v>
      </c>
      <c r="I43" s="178">
        <v>2010</v>
      </c>
      <c r="J43" s="178" t="s">
        <v>711</v>
      </c>
      <c r="K43" s="178"/>
      <c r="L43" s="178" t="s">
        <v>712</v>
      </c>
      <c r="M43" s="178" t="s">
        <v>686</v>
      </c>
      <c r="N43" s="716">
        <v>1446</v>
      </c>
      <c r="O43" s="718">
        <v>0</v>
      </c>
      <c r="P43" s="718">
        <v>0</v>
      </c>
      <c r="Q43" s="178"/>
      <c r="R43" s="718">
        <v>0</v>
      </c>
      <c r="S43" s="718">
        <v>0</v>
      </c>
      <c r="T43" s="718">
        <v>819.59190000000001</v>
      </c>
      <c r="U43" s="718">
        <v>0</v>
      </c>
      <c r="V43" s="718">
        <v>0</v>
      </c>
      <c r="W43" s="718">
        <v>0</v>
      </c>
      <c r="X43" s="718">
        <v>0</v>
      </c>
      <c r="Y43" s="718">
        <v>0</v>
      </c>
      <c r="Z43" s="718">
        <v>0</v>
      </c>
      <c r="AA43" s="718">
        <v>0</v>
      </c>
      <c r="AB43" s="718">
        <v>0</v>
      </c>
      <c r="AC43" s="718">
        <v>0</v>
      </c>
      <c r="AD43" s="718">
        <v>0</v>
      </c>
      <c r="AE43" s="718">
        <v>0</v>
      </c>
      <c r="AF43" s="718">
        <v>0</v>
      </c>
      <c r="AG43" s="718">
        <v>0</v>
      </c>
      <c r="AH43" s="718">
        <v>0</v>
      </c>
      <c r="AI43" s="718">
        <v>0</v>
      </c>
      <c r="AJ43" s="718">
        <v>0</v>
      </c>
      <c r="AK43" s="718">
        <v>0</v>
      </c>
      <c r="AL43" s="718">
        <v>0</v>
      </c>
      <c r="AM43" s="718">
        <v>0</v>
      </c>
      <c r="AN43" s="718">
        <v>0</v>
      </c>
      <c r="AO43" s="718">
        <v>0</v>
      </c>
      <c r="AP43" s="718">
        <v>0</v>
      </c>
      <c r="AQ43" s="718">
        <v>0</v>
      </c>
      <c r="AR43" s="718">
        <v>0</v>
      </c>
      <c r="AS43" s="718">
        <v>0</v>
      </c>
      <c r="AT43" s="718">
        <v>0</v>
      </c>
      <c r="AU43" s="718">
        <v>0</v>
      </c>
      <c r="AV43" s="178"/>
      <c r="AW43" s="718">
        <v>0</v>
      </c>
      <c r="AX43" s="718">
        <v>0</v>
      </c>
      <c r="AY43" s="718">
        <v>2735.8069999999998</v>
      </c>
      <c r="AZ43" s="718">
        <v>0</v>
      </c>
      <c r="BA43" s="718">
        <v>0</v>
      </c>
      <c r="BB43" s="718">
        <v>0</v>
      </c>
      <c r="BC43" s="718">
        <v>0</v>
      </c>
      <c r="BD43" s="718">
        <v>0</v>
      </c>
      <c r="BE43" s="718">
        <v>0</v>
      </c>
      <c r="BF43" s="718">
        <v>0</v>
      </c>
      <c r="BG43" s="718">
        <v>0</v>
      </c>
      <c r="BH43" s="718">
        <v>0</v>
      </c>
      <c r="BI43" s="718">
        <v>0</v>
      </c>
      <c r="BJ43" s="718">
        <v>0</v>
      </c>
      <c r="BK43" s="718">
        <v>0</v>
      </c>
      <c r="BL43" s="718">
        <v>0</v>
      </c>
      <c r="BM43" s="718">
        <v>0</v>
      </c>
      <c r="BN43" s="718">
        <v>0</v>
      </c>
      <c r="BO43" s="718">
        <v>0</v>
      </c>
      <c r="BP43" s="718">
        <v>0</v>
      </c>
      <c r="BQ43" s="718">
        <v>0</v>
      </c>
      <c r="BR43" s="718">
        <v>0</v>
      </c>
      <c r="BS43" s="718">
        <v>0</v>
      </c>
      <c r="BT43" s="718">
        <v>0</v>
      </c>
      <c r="BU43" s="718">
        <v>0</v>
      </c>
      <c r="BV43" s="718">
        <v>0</v>
      </c>
      <c r="BW43" s="718">
        <v>0</v>
      </c>
      <c r="BX43" s="718">
        <v>0</v>
      </c>
      <c r="BY43" s="718">
        <v>0</v>
      </c>
      <c r="BZ43" s="717">
        <v>0</v>
      </c>
      <c r="CA43" s="167"/>
    </row>
    <row r="44" spans="2:79" s="17" customFormat="1" ht="15.75">
      <c r="B44" s="273">
        <v>21</v>
      </c>
      <c r="C44" s="178" t="s">
        <v>210</v>
      </c>
      <c r="D44" s="178" t="s">
        <v>669</v>
      </c>
      <c r="E44" s="178" t="s">
        <v>708</v>
      </c>
      <c r="F44" s="178" t="s">
        <v>670</v>
      </c>
      <c r="G44" s="178" t="s">
        <v>29</v>
      </c>
      <c r="H44" s="178" t="s">
        <v>677</v>
      </c>
      <c r="I44" s="178">
        <v>2011</v>
      </c>
      <c r="J44" s="178" t="s">
        <v>711</v>
      </c>
      <c r="K44" s="178"/>
      <c r="L44" s="178" t="s">
        <v>712</v>
      </c>
      <c r="M44" s="178" t="s">
        <v>686</v>
      </c>
      <c r="N44" s="178">
        <v>512</v>
      </c>
      <c r="O44" s="718">
        <v>0</v>
      </c>
      <c r="P44" s="718">
        <v>0</v>
      </c>
      <c r="Q44" s="178"/>
      <c r="R44" s="718">
        <v>0</v>
      </c>
      <c r="S44" s="718">
        <v>0</v>
      </c>
      <c r="T44" s="718">
        <v>290.21980000000002</v>
      </c>
      <c r="U44" s="718">
        <v>0</v>
      </c>
      <c r="V44" s="718">
        <v>0</v>
      </c>
      <c r="W44" s="718">
        <v>0</v>
      </c>
      <c r="X44" s="718">
        <v>0</v>
      </c>
      <c r="Y44" s="718">
        <v>0</v>
      </c>
      <c r="Z44" s="718">
        <v>0</v>
      </c>
      <c r="AA44" s="718">
        <v>0</v>
      </c>
      <c r="AB44" s="718">
        <v>0</v>
      </c>
      <c r="AC44" s="718">
        <v>0</v>
      </c>
      <c r="AD44" s="718">
        <v>0</v>
      </c>
      <c r="AE44" s="718">
        <v>0</v>
      </c>
      <c r="AF44" s="718">
        <v>0</v>
      </c>
      <c r="AG44" s="718">
        <v>0</v>
      </c>
      <c r="AH44" s="718">
        <v>0</v>
      </c>
      <c r="AI44" s="718">
        <v>0</v>
      </c>
      <c r="AJ44" s="718">
        <v>0</v>
      </c>
      <c r="AK44" s="718">
        <v>0</v>
      </c>
      <c r="AL44" s="718">
        <v>0</v>
      </c>
      <c r="AM44" s="718">
        <v>0</v>
      </c>
      <c r="AN44" s="718">
        <v>0</v>
      </c>
      <c r="AO44" s="718">
        <v>0</v>
      </c>
      <c r="AP44" s="718">
        <v>0</v>
      </c>
      <c r="AQ44" s="718">
        <v>0</v>
      </c>
      <c r="AR44" s="718">
        <v>0</v>
      </c>
      <c r="AS44" s="718">
        <v>0</v>
      </c>
      <c r="AT44" s="718">
        <v>0</v>
      </c>
      <c r="AU44" s="718">
        <v>0</v>
      </c>
      <c r="AV44" s="178"/>
      <c r="AW44" s="718">
        <v>0</v>
      </c>
      <c r="AX44" s="718">
        <v>0</v>
      </c>
      <c r="AY44" s="718">
        <v>887.63630000000001</v>
      </c>
      <c r="AZ44" s="718">
        <v>0</v>
      </c>
      <c r="BA44" s="718">
        <v>0</v>
      </c>
      <c r="BB44" s="718">
        <v>0</v>
      </c>
      <c r="BC44" s="718">
        <v>0</v>
      </c>
      <c r="BD44" s="718">
        <v>0</v>
      </c>
      <c r="BE44" s="718">
        <v>0</v>
      </c>
      <c r="BF44" s="718">
        <v>0</v>
      </c>
      <c r="BG44" s="718">
        <v>0</v>
      </c>
      <c r="BH44" s="718">
        <v>0</v>
      </c>
      <c r="BI44" s="718">
        <v>0</v>
      </c>
      <c r="BJ44" s="718">
        <v>0</v>
      </c>
      <c r="BK44" s="718">
        <v>0</v>
      </c>
      <c r="BL44" s="718">
        <v>0</v>
      </c>
      <c r="BM44" s="718">
        <v>0</v>
      </c>
      <c r="BN44" s="718">
        <v>0</v>
      </c>
      <c r="BO44" s="718">
        <v>0</v>
      </c>
      <c r="BP44" s="718">
        <v>0</v>
      </c>
      <c r="BQ44" s="718">
        <v>0</v>
      </c>
      <c r="BR44" s="718">
        <v>0</v>
      </c>
      <c r="BS44" s="718">
        <v>0</v>
      </c>
      <c r="BT44" s="718">
        <v>0</v>
      </c>
      <c r="BU44" s="718">
        <v>0</v>
      </c>
      <c r="BV44" s="718">
        <v>0</v>
      </c>
      <c r="BW44" s="718">
        <v>0</v>
      </c>
      <c r="BX44" s="718">
        <v>0</v>
      </c>
      <c r="BY44" s="718">
        <v>0</v>
      </c>
      <c r="BZ44" s="717">
        <v>0</v>
      </c>
      <c r="CA44" s="167"/>
    </row>
    <row r="45" spans="2:79" s="17" customFormat="1" ht="15.75">
      <c r="B45" s="273">
        <v>22</v>
      </c>
      <c r="C45" s="178" t="s">
        <v>210</v>
      </c>
      <c r="D45" s="178" t="s">
        <v>669</v>
      </c>
      <c r="E45" s="178" t="s">
        <v>708</v>
      </c>
      <c r="F45" s="178" t="s">
        <v>670</v>
      </c>
      <c r="G45" s="178" t="s">
        <v>29</v>
      </c>
      <c r="H45" s="178" t="s">
        <v>677</v>
      </c>
      <c r="I45" s="178">
        <v>2012</v>
      </c>
      <c r="J45" s="178" t="s">
        <v>711</v>
      </c>
      <c r="K45" s="178"/>
      <c r="L45" s="178" t="s">
        <v>712</v>
      </c>
      <c r="M45" s="178" t="s">
        <v>686</v>
      </c>
      <c r="N45" s="178">
        <v>233</v>
      </c>
      <c r="O45" s="718">
        <v>0</v>
      </c>
      <c r="P45" s="718">
        <v>0</v>
      </c>
      <c r="Q45" s="178"/>
      <c r="R45" s="718">
        <v>0</v>
      </c>
      <c r="S45" s="718">
        <v>0</v>
      </c>
      <c r="T45" s="718">
        <v>132.0727</v>
      </c>
      <c r="U45" s="718">
        <v>0</v>
      </c>
      <c r="V45" s="718">
        <v>0</v>
      </c>
      <c r="W45" s="718">
        <v>0</v>
      </c>
      <c r="X45" s="718">
        <v>0</v>
      </c>
      <c r="Y45" s="718">
        <v>0</v>
      </c>
      <c r="Z45" s="718">
        <v>0</v>
      </c>
      <c r="AA45" s="718">
        <v>0</v>
      </c>
      <c r="AB45" s="718">
        <v>0</v>
      </c>
      <c r="AC45" s="718">
        <v>0</v>
      </c>
      <c r="AD45" s="718">
        <v>0</v>
      </c>
      <c r="AE45" s="718">
        <v>0</v>
      </c>
      <c r="AF45" s="718">
        <v>0</v>
      </c>
      <c r="AG45" s="718">
        <v>0</v>
      </c>
      <c r="AH45" s="718">
        <v>0</v>
      </c>
      <c r="AI45" s="718">
        <v>0</v>
      </c>
      <c r="AJ45" s="718">
        <v>0</v>
      </c>
      <c r="AK45" s="718">
        <v>0</v>
      </c>
      <c r="AL45" s="718">
        <v>0</v>
      </c>
      <c r="AM45" s="718">
        <v>0</v>
      </c>
      <c r="AN45" s="718">
        <v>0</v>
      </c>
      <c r="AO45" s="718">
        <v>0</v>
      </c>
      <c r="AP45" s="718">
        <v>0</v>
      </c>
      <c r="AQ45" s="718">
        <v>0</v>
      </c>
      <c r="AR45" s="718">
        <v>0</v>
      </c>
      <c r="AS45" s="718">
        <v>0</v>
      </c>
      <c r="AT45" s="718">
        <v>0</v>
      </c>
      <c r="AU45" s="718">
        <v>0</v>
      </c>
      <c r="AV45" s="178"/>
      <c r="AW45" s="718">
        <v>0</v>
      </c>
      <c r="AX45" s="718">
        <v>0</v>
      </c>
      <c r="AY45" s="718">
        <v>429.34100000000001</v>
      </c>
      <c r="AZ45" s="718">
        <v>0</v>
      </c>
      <c r="BA45" s="718">
        <v>0</v>
      </c>
      <c r="BB45" s="718">
        <v>0</v>
      </c>
      <c r="BC45" s="718">
        <v>0</v>
      </c>
      <c r="BD45" s="718">
        <v>0</v>
      </c>
      <c r="BE45" s="718">
        <v>0</v>
      </c>
      <c r="BF45" s="718">
        <v>0</v>
      </c>
      <c r="BG45" s="718">
        <v>0</v>
      </c>
      <c r="BH45" s="718">
        <v>0</v>
      </c>
      <c r="BI45" s="718">
        <v>0</v>
      </c>
      <c r="BJ45" s="718">
        <v>0</v>
      </c>
      <c r="BK45" s="718">
        <v>0</v>
      </c>
      <c r="BL45" s="718">
        <v>0</v>
      </c>
      <c r="BM45" s="718">
        <v>0</v>
      </c>
      <c r="BN45" s="718">
        <v>0</v>
      </c>
      <c r="BO45" s="718">
        <v>0</v>
      </c>
      <c r="BP45" s="718">
        <v>0</v>
      </c>
      <c r="BQ45" s="718">
        <v>0</v>
      </c>
      <c r="BR45" s="718">
        <v>0</v>
      </c>
      <c r="BS45" s="718">
        <v>0</v>
      </c>
      <c r="BT45" s="718">
        <v>0</v>
      </c>
      <c r="BU45" s="718">
        <v>0</v>
      </c>
      <c r="BV45" s="718">
        <v>0</v>
      </c>
      <c r="BW45" s="718">
        <v>0</v>
      </c>
      <c r="BX45" s="718">
        <v>0</v>
      </c>
      <c r="BY45" s="718">
        <v>0</v>
      </c>
      <c r="BZ45" s="717">
        <v>0</v>
      </c>
      <c r="CA45" s="167"/>
    </row>
    <row r="46" spans="2:79" s="17" customFormat="1" ht="15.75">
      <c r="B46" s="273">
        <v>23</v>
      </c>
      <c r="C46" s="178" t="s">
        <v>210</v>
      </c>
      <c r="D46" s="178" t="s">
        <v>669</v>
      </c>
      <c r="E46" s="178" t="s">
        <v>708</v>
      </c>
      <c r="F46" s="178" t="s">
        <v>670</v>
      </c>
      <c r="G46" s="178" t="s">
        <v>29</v>
      </c>
      <c r="H46" s="178" t="s">
        <v>677</v>
      </c>
      <c r="I46" s="178">
        <v>2013</v>
      </c>
      <c r="J46" s="178" t="s">
        <v>711</v>
      </c>
      <c r="K46" s="178"/>
      <c r="L46" s="178" t="s">
        <v>712</v>
      </c>
      <c r="M46" s="178" t="s">
        <v>686</v>
      </c>
      <c r="N46" s="716">
        <v>6151</v>
      </c>
      <c r="O46" s="718">
        <v>0</v>
      </c>
      <c r="P46" s="718">
        <v>0</v>
      </c>
      <c r="Q46" s="178"/>
      <c r="R46" s="718">
        <v>0</v>
      </c>
      <c r="S46" s="718">
        <v>0</v>
      </c>
      <c r="T46" s="718">
        <v>3486.4520000000002</v>
      </c>
      <c r="U46" s="718">
        <v>0</v>
      </c>
      <c r="V46" s="718">
        <v>0</v>
      </c>
      <c r="W46" s="718">
        <v>0</v>
      </c>
      <c r="X46" s="718">
        <v>0</v>
      </c>
      <c r="Y46" s="718">
        <v>0</v>
      </c>
      <c r="Z46" s="718">
        <v>0</v>
      </c>
      <c r="AA46" s="718">
        <v>0</v>
      </c>
      <c r="AB46" s="718">
        <v>0</v>
      </c>
      <c r="AC46" s="718">
        <v>0</v>
      </c>
      <c r="AD46" s="718">
        <v>0</v>
      </c>
      <c r="AE46" s="718">
        <v>0</v>
      </c>
      <c r="AF46" s="718">
        <v>0</v>
      </c>
      <c r="AG46" s="718">
        <v>0</v>
      </c>
      <c r="AH46" s="718">
        <v>0</v>
      </c>
      <c r="AI46" s="718">
        <v>0</v>
      </c>
      <c r="AJ46" s="718">
        <v>0</v>
      </c>
      <c r="AK46" s="718">
        <v>0</v>
      </c>
      <c r="AL46" s="718">
        <v>0</v>
      </c>
      <c r="AM46" s="718">
        <v>0</v>
      </c>
      <c r="AN46" s="718">
        <v>0</v>
      </c>
      <c r="AO46" s="718">
        <v>0</v>
      </c>
      <c r="AP46" s="718">
        <v>0</v>
      </c>
      <c r="AQ46" s="718">
        <v>0</v>
      </c>
      <c r="AR46" s="718">
        <v>0</v>
      </c>
      <c r="AS46" s="718">
        <v>0</v>
      </c>
      <c r="AT46" s="718">
        <v>0</v>
      </c>
      <c r="AU46" s="718">
        <v>0</v>
      </c>
      <c r="AV46" s="178"/>
      <c r="AW46" s="718">
        <v>0</v>
      </c>
      <c r="AX46" s="718">
        <v>0</v>
      </c>
      <c r="AY46" s="718">
        <v>1125.681</v>
      </c>
      <c r="AZ46" s="718">
        <v>0</v>
      </c>
      <c r="BA46" s="718">
        <v>0</v>
      </c>
      <c r="BB46" s="718">
        <v>0</v>
      </c>
      <c r="BC46" s="718">
        <v>0</v>
      </c>
      <c r="BD46" s="718">
        <v>0</v>
      </c>
      <c r="BE46" s="718">
        <v>0</v>
      </c>
      <c r="BF46" s="718">
        <v>0</v>
      </c>
      <c r="BG46" s="718">
        <v>0</v>
      </c>
      <c r="BH46" s="718">
        <v>0</v>
      </c>
      <c r="BI46" s="718">
        <v>0</v>
      </c>
      <c r="BJ46" s="718">
        <v>0</v>
      </c>
      <c r="BK46" s="718">
        <v>0</v>
      </c>
      <c r="BL46" s="718">
        <v>0</v>
      </c>
      <c r="BM46" s="718">
        <v>0</v>
      </c>
      <c r="BN46" s="718">
        <v>0</v>
      </c>
      <c r="BO46" s="718">
        <v>0</v>
      </c>
      <c r="BP46" s="718">
        <v>0</v>
      </c>
      <c r="BQ46" s="718">
        <v>0</v>
      </c>
      <c r="BR46" s="718">
        <v>0</v>
      </c>
      <c r="BS46" s="718">
        <v>0</v>
      </c>
      <c r="BT46" s="718">
        <v>0</v>
      </c>
      <c r="BU46" s="718">
        <v>0</v>
      </c>
      <c r="BV46" s="718">
        <v>0</v>
      </c>
      <c r="BW46" s="718">
        <v>0</v>
      </c>
      <c r="BX46" s="718">
        <v>0</v>
      </c>
      <c r="BY46" s="718">
        <v>0</v>
      </c>
      <c r="BZ46" s="717">
        <v>0</v>
      </c>
      <c r="CA46" s="167"/>
    </row>
    <row r="47" spans="2:79" s="17" customFormat="1" ht="15.75">
      <c r="B47" s="273">
        <v>24</v>
      </c>
      <c r="C47" s="178" t="s">
        <v>210</v>
      </c>
      <c r="D47" s="178" t="s">
        <v>669</v>
      </c>
      <c r="E47" s="178" t="s">
        <v>709</v>
      </c>
      <c r="F47" s="178" t="s">
        <v>670</v>
      </c>
      <c r="G47" s="178" t="s">
        <v>29</v>
      </c>
      <c r="H47" s="178" t="s">
        <v>677</v>
      </c>
      <c r="I47" s="178">
        <v>2012</v>
      </c>
      <c r="J47" s="178" t="s">
        <v>711</v>
      </c>
      <c r="K47" s="178"/>
      <c r="L47" s="178" t="s">
        <v>712</v>
      </c>
      <c r="M47" s="178" t="s">
        <v>686</v>
      </c>
      <c r="N47" s="178">
        <v>584</v>
      </c>
      <c r="O47" s="718">
        <v>0</v>
      </c>
      <c r="P47" s="718">
        <v>0</v>
      </c>
      <c r="Q47" s="178"/>
      <c r="R47" s="718">
        <v>0</v>
      </c>
      <c r="S47" s="718">
        <v>0</v>
      </c>
      <c r="T47" s="718">
        <v>0</v>
      </c>
      <c r="U47" s="718">
        <v>0</v>
      </c>
      <c r="V47" s="718">
        <v>0</v>
      </c>
      <c r="W47" s="718">
        <v>0</v>
      </c>
      <c r="X47" s="718">
        <v>0</v>
      </c>
      <c r="Y47" s="718">
        <v>0</v>
      </c>
      <c r="Z47" s="718">
        <v>0</v>
      </c>
      <c r="AA47" s="718">
        <v>0</v>
      </c>
      <c r="AB47" s="718">
        <v>0</v>
      </c>
      <c r="AC47" s="718">
        <v>0</v>
      </c>
      <c r="AD47" s="718">
        <v>0</v>
      </c>
      <c r="AE47" s="718">
        <v>0</v>
      </c>
      <c r="AF47" s="718">
        <v>0</v>
      </c>
      <c r="AG47" s="718">
        <v>0</v>
      </c>
      <c r="AH47" s="718">
        <v>0</v>
      </c>
      <c r="AI47" s="718">
        <v>0</v>
      </c>
      <c r="AJ47" s="718">
        <v>0</v>
      </c>
      <c r="AK47" s="718">
        <v>0</v>
      </c>
      <c r="AL47" s="718">
        <v>0</v>
      </c>
      <c r="AM47" s="718">
        <v>0</v>
      </c>
      <c r="AN47" s="718">
        <v>0</v>
      </c>
      <c r="AO47" s="718">
        <v>0</v>
      </c>
      <c r="AP47" s="718">
        <v>0</v>
      </c>
      <c r="AQ47" s="718">
        <v>0</v>
      </c>
      <c r="AR47" s="718">
        <v>0</v>
      </c>
      <c r="AS47" s="718">
        <v>0</v>
      </c>
      <c r="AT47" s="718">
        <v>0</v>
      </c>
      <c r="AU47" s="718">
        <v>0</v>
      </c>
      <c r="AV47" s="178"/>
      <c r="AW47" s="718">
        <v>0</v>
      </c>
      <c r="AX47" s="718">
        <v>0</v>
      </c>
      <c r="AY47" s="718">
        <v>0</v>
      </c>
      <c r="AZ47" s="718">
        <v>0</v>
      </c>
      <c r="BA47" s="718">
        <v>0</v>
      </c>
      <c r="BB47" s="718">
        <v>0</v>
      </c>
      <c r="BC47" s="718">
        <v>0</v>
      </c>
      <c r="BD47" s="718">
        <v>0</v>
      </c>
      <c r="BE47" s="718">
        <v>0</v>
      </c>
      <c r="BF47" s="718">
        <v>0</v>
      </c>
      <c r="BG47" s="718">
        <v>0</v>
      </c>
      <c r="BH47" s="718">
        <v>0</v>
      </c>
      <c r="BI47" s="718">
        <v>0</v>
      </c>
      <c r="BJ47" s="718">
        <v>0</v>
      </c>
      <c r="BK47" s="718">
        <v>0</v>
      </c>
      <c r="BL47" s="718">
        <v>0</v>
      </c>
      <c r="BM47" s="718">
        <v>0</v>
      </c>
      <c r="BN47" s="718">
        <v>0</v>
      </c>
      <c r="BO47" s="718">
        <v>0</v>
      </c>
      <c r="BP47" s="718">
        <v>0</v>
      </c>
      <c r="BQ47" s="718">
        <v>0</v>
      </c>
      <c r="BR47" s="718">
        <v>0</v>
      </c>
      <c r="BS47" s="718">
        <v>0</v>
      </c>
      <c r="BT47" s="718">
        <v>0</v>
      </c>
      <c r="BU47" s="718">
        <v>0</v>
      </c>
      <c r="BV47" s="718">
        <v>0</v>
      </c>
      <c r="BW47" s="718">
        <v>0</v>
      </c>
      <c r="BX47" s="718">
        <v>0</v>
      </c>
      <c r="BY47" s="718">
        <v>0</v>
      </c>
      <c r="BZ47" s="717">
        <v>0</v>
      </c>
      <c r="CA47" s="167"/>
    </row>
    <row r="48" spans="2:79" s="17" customFormat="1" ht="15.75">
      <c r="B48" s="273">
        <v>25</v>
      </c>
      <c r="C48" s="178" t="s">
        <v>210</v>
      </c>
      <c r="D48" s="178" t="s">
        <v>669</v>
      </c>
      <c r="E48" s="178" t="s">
        <v>709</v>
      </c>
      <c r="F48" s="178" t="s">
        <v>670</v>
      </c>
      <c r="G48" s="178" t="s">
        <v>29</v>
      </c>
      <c r="H48" s="178" t="s">
        <v>677</v>
      </c>
      <c r="I48" s="178">
        <v>2013</v>
      </c>
      <c r="J48" s="178" t="s">
        <v>711</v>
      </c>
      <c r="K48" s="178"/>
      <c r="L48" s="178" t="s">
        <v>712</v>
      </c>
      <c r="M48" s="178" t="s">
        <v>686</v>
      </c>
      <c r="N48" s="716">
        <v>9841</v>
      </c>
      <c r="O48" s="718">
        <v>0</v>
      </c>
      <c r="P48" s="718">
        <v>0</v>
      </c>
      <c r="Q48" s="178"/>
      <c r="R48" s="718">
        <v>0</v>
      </c>
      <c r="S48" s="718">
        <v>0</v>
      </c>
      <c r="T48" s="718">
        <v>0</v>
      </c>
      <c r="U48" s="718">
        <v>0</v>
      </c>
      <c r="V48" s="718">
        <v>0</v>
      </c>
      <c r="W48" s="718">
        <v>0</v>
      </c>
      <c r="X48" s="718">
        <v>0</v>
      </c>
      <c r="Y48" s="718">
        <v>0</v>
      </c>
      <c r="Z48" s="718">
        <v>0</v>
      </c>
      <c r="AA48" s="718">
        <v>0</v>
      </c>
      <c r="AB48" s="718">
        <v>0</v>
      </c>
      <c r="AC48" s="718">
        <v>0</v>
      </c>
      <c r="AD48" s="718">
        <v>0</v>
      </c>
      <c r="AE48" s="718">
        <v>0</v>
      </c>
      <c r="AF48" s="718">
        <v>0</v>
      </c>
      <c r="AG48" s="718">
        <v>0</v>
      </c>
      <c r="AH48" s="718">
        <v>0</v>
      </c>
      <c r="AI48" s="718">
        <v>0</v>
      </c>
      <c r="AJ48" s="718">
        <v>0</v>
      </c>
      <c r="AK48" s="718">
        <v>0</v>
      </c>
      <c r="AL48" s="718">
        <v>0</v>
      </c>
      <c r="AM48" s="718">
        <v>0</v>
      </c>
      <c r="AN48" s="718">
        <v>0</v>
      </c>
      <c r="AO48" s="718">
        <v>0</v>
      </c>
      <c r="AP48" s="718">
        <v>0</v>
      </c>
      <c r="AQ48" s="718">
        <v>0</v>
      </c>
      <c r="AR48" s="718">
        <v>0</v>
      </c>
      <c r="AS48" s="718">
        <v>0</v>
      </c>
      <c r="AT48" s="718">
        <v>0</v>
      </c>
      <c r="AU48" s="718">
        <v>0</v>
      </c>
      <c r="AV48" s="178"/>
      <c r="AW48" s="718">
        <v>0</v>
      </c>
      <c r="AX48" s="718">
        <v>0</v>
      </c>
      <c r="AY48" s="718">
        <v>0</v>
      </c>
      <c r="AZ48" s="718">
        <v>0</v>
      </c>
      <c r="BA48" s="718">
        <v>0</v>
      </c>
      <c r="BB48" s="718">
        <v>0</v>
      </c>
      <c r="BC48" s="718">
        <v>0</v>
      </c>
      <c r="BD48" s="718">
        <v>0</v>
      </c>
      <c r="BE48" s="718">
        <v>0</v>
      </c>
      <c r="BF48" s="718">
        <v>0</v>
      </c>
      <c r="BG48" s="718">
        <v>0</v>
      </c>
      <c r="BH48" s="718">
        <v>0</v>
      </c>
      <c r="BI48" s="718">
        <v>0</v>
      </c>
      <c r="BJ48" s="718">
        <v>0</v>
      </c>
      <c r="BK48" s="718">
        <v>0</v>
      </c>
      <c r="BL48" s="718">
        <v>0</v>
      </c>
      <c r="BM48" s="718">
        <v>0</v>
      </c>
      <c r="BN48" s="718">
        <v>0</v>
      </c>
      <c r="BO48" s="718">
        <v>0</v>
      </c>
      <c r="BP48" s="718">
        <v>0</v>
      </c>
      <c r="BQ48" s="718">
        <v>0</v>
      </c>
      <c r="BR48" s="718">
        <v>0</v>
      </c>
      <c r="BS48" s="718">
        <v>0</v>
      </c>
      <c r="BT48" s="718">
        <v>0</v>
      </c>
      <c r="BU48" s="718">
        <v>0</v>
      </c>
      <c r="BV48" s="718">
        <v>0</v>
      </c>
      <c r="BW48" s="718">
        <v>0</v>
      </c>
      <c r="BX48" s="718">
        <v>0</v>
      </c>
      <c r="BY48" s="718">
        <v>0</v>
      </c>
      <c r="BZ48" s="717">
        <v>0</v>
      </c>
      <c r="CA48" s="167"/>
    </row>
    <row r="49" spans="1:79" s="17" customFormat="1" ht="15.75">
      <c r="B49" s="273">
        <v>26</v>
      </c>
      <c r="C49" s="178" t="s">
        <v>210</v>
      </c>
      <c r="D49" s="178" t="s">
        <v>674</v>
      </c>
      <c r="E49" s="178" t="s">
        <v>703</v>
      </c>
      <c r="F49" s="178" t="s">
        <v>670</v>
      </c>
      <c r="G49" s="178" t="s">
        <v>674</v>
      </c>
      <c r="H49" s="178" t="s">
        <v>677</v>
      </c>
      <c r="I49" s="178">
        <v>2013</v>
      </c>
      <c r="J49" s="178" t="s">
        <v>711</v>
      </c>
      <c r="K49" s="178"/>
      <c r="L49" s="178" t="s">
        <v>712</v>
      </c>
      <c r="M49" s="178" t="s">
        <v>687</v>
      </c>
      <c r="N49" s="178">
        <v>18</v>
      </c>
      <c r="O49" s="718">
        <v>0</v>
      </c>
      <c r="P49" s="718">
        <v>0</v>
      </c>
      <c r="Q49" s="178"/>
      <c r="R49" s="718">
        <v>0</v>
      </c>
      <c r="S49" s="718">
        <v>0</v>
      </c>
      <c r="T49" s="718">
        <v>17138.63</v>
      </c>
      <c r="U49" s="718">
        <v>0</v>
      </c>
      <c r="V49" s="718">
        <v>0</v>
      </c>
      <c r="W49" s="718">
        <v>0</v>
      </c>
      <c r="X49" s="718">
        <v>0</v>
      </c>
      <c r="Y49" s="718">
        <v>0</v>
      </c>
      <c r="Z49" s="718">
        <v>0</v>
      </c>
      <c r="AA49" s="718">
        <v>0</v>
      </c>
      <c r="AB49" s="718">
        <v>0</v>
      </c>
      <c r="AC49" s="718">
        <v>0</v>
      </c>
      <c r="AD49" s="718">
        <v>0</v>
      </c>
      <c r="AE49" s="718">
        <v>0</v>
      </c>
      <c r="AF49" s="718">
        <v>0</v>
      </c>
      <c r="AG49" s="718">
        <v>0</v>
      </c>
      <c r="AH49" s="718">
        <v>0</v>
      </c>
      <c r="AI49" s="718">
        <v>0</v>
      </c>
      <c r="AJ49" s="718">
        <v>0</v>
      </c>
      <c r="AK49" s="718">
        <v>0</v>
      </c>
      <c r="AL49" s="718">
        <v>0</v>
      </c>
      <c r="AM49" s="718">
        <v>0</v>
      </c>
      <c r="AN49" s="718">
        <v>0</v>
      </c>
      <c r="AO49" s="718">
        <v>0</v>
      </c>
      <c r="AP49" s="718">
        <v>0</v>
      </c>
      <c r="AQ49" s="718">
        <v>0</v>
      </c>
      <c r="AR49" s="718">
        <v>0</v>
      </c>
      <c r="AS49" s="718">
        <v>0</v>
      </c>
      <c r="AT49" s="718">
        <v>0</v>
      </c>
      <c r="AU49" s="718">
        <v>0</v>
      </c>
      <c r="AV49" s="178"/>
      <c r="AW49" s="718">
        <v>0</v>
      </c>
      <c r="AX49" s="718">
        <v>0</v>
      </c>
      <c r="AY49" s="718">
        <v>416174.4</v>
      </c>
      <c r="AZ49" s="718">
        <v>0</v>
      </c>
      <c r="BA49" s="718">
        <v>0</v>
      </c>
      <c r="BB49" s="718">
        <v>0</v>
      </c>
      <c r="BC49" s="718">
        <v>0</v>
      </c>
      <c r="BD49" s="718">
        <v>0</v>
      </c>
      <c r="BE49" s="718">
        <v>0</v>
      </c>
      <c r="BF49" s="718">
        <v>0</v>
      </c>
      <c r="BG49" s="718">
        <v>0</v>
      </c>
      <c r="BH49" s="718">
        <v>0</v>
      </c>
      <c r="BI49" s="718">
        <v>0</v>
      </c>
      <c r="BJ49" s="718">
        <v>0</v>
      </c>
      <c r="BK49" s="718">
        <v>0</v>
      </c>
      <c r="BL49" s="718">
        <v>0</v>
      </c>
      <c r="BM49" s="718">
        <v>0</v>
      </c>
      <c r="BN49" s="718">
        <v>0</v>
      </c>
      <c r="BO49" s="718">
        <v>0</v>
      </c>
      <c r="BP49" s="718">
        <v>0</v>
      </c>
      <c r="BQ49" s="718">
        <v>0</v>
      </c>
      <c r="BR49" s="718">
        <v>0</v>
      </c>
      <c r="BS49" s="718">
        <v>0</v>
      </c>
      <c r="BT49" s="718">
        <v>0</v>
      </c>
      <c r="BU49" s="718">
        <v>0</v>
      </c>
      <c r="BV49" s="718">
        <v>0</v>
      </c>
      <c r="BW49" s="718">
        <v>0</v>
      </c>
      <c r="BX49" s="718">
        <v>0</v>
      </c>
      <c r="BY49" s="718">
        <v>0</v>
      </c>
      <c r="BZ49" s="717">
        <v>0</v>
      </c>
      <c r="CA49" s="167"/>
    </row>
    <row r="50" spans="1:79" s="17" customFormat="1" ht="15.75">
      <c r="B50" s="273">
        <v>27</v>
      </c>
      <c r="C50" s="178" t="s">
        <v>210</v>
      </c>
      <c r="D50" s="178" t="s">
        <v>674</v>
      </c>
      <c r="E50" s="178" t="s">
        <v>13</v>
      </c>
      <c r="F50" s="178" t="s">
        <v>670</v>
      </c>
      <c r="G50" s="178" t="s">
        <v>674</v>
      </c>
      <c r="H50" s="178" t="s">
        <v>676</v>
      </c>
      <c r="I50" s="178">
        <v>2013</v>
      </c>
      <c r="J50" s="178" t="s">
        <v>711</v>
      </c>
      <c r="K50" s="178"/>
      <c r="L50" s="178" t="s">
        <v>712</v>
      </c>
      <c r="M50" s="178"/>
      <c r="N50" s="178">
        <v>20</v>
      </c>
      <c r="O50" s="718">
        <v>1083</v>
      </c>
      <c r="P50" s="718">
        <v>4180520.9999999995</v>
      </c>
      <c r="Q50" s="178"/>
      <c r="R50" s="718">
        <v>0</v>
      </c>
      <c r="S50" s="718">
        <v>0</v>
      </c>
      <c r="T50" s="718">
        <v>974.33280000000002</v>
      </c>
      <c r="U50" s="718">
        <v>887.92200000000003</v>
      </c>
      <c r="V50" s="718">
        <v>887.92200000000003</v>
      </c>
      <c r="W50" s="718">
        <v>884.92499999999995</v>
      </c>
      <c r="X50" s="718">
        <v>723.73500000000001</v>
      </c>
      <c r="Y50" s="718">
        <v>24.704999999999998</v>
      </c>
      <c r="Z50" s="718">
        <v>24.704999999999998</v>
      </c>
      <c r="AA50" s="718">
        <v>24.704999999999998</v>
      </c>
      <c r="AB50" s="718">
        <v>24.704999999999998</v>
      </c>
      <c r="AC50" s="718">
        <v>24.704999999999998</v>
      </c>
      <c r="AD50" s="718">
        <v>24.704999999999998</v>
      </c>
      <c r="AE50" s="718">
        <v>0</v>
      </c>
      <c r="AF50" s="718">
        <v>0</v>
      </c>
      <c r="AG50" s="718">
        <v>0</v>
      </c>
      <c r="AH50" s="718">
        <v>0</v>
      </c>
      <c r="AI50" s="718">
        <v>0</v>
      </c>
      <c r="AJ50" s="718">
        <v>0</v>
      </c>
      <c r="AK50" s="718">
        <v>0</v>
      </c>
      <c r="AL50" s="718">
        <v>0</v>
      </c>
      <c r="AM50" s="718">
        <v>0</v>
      </c>
      <c r="AN50" s="718">
        <v>0</v>
      </c>
      <c r="AO50" s="718">
        <v>0</v>
      </c>
      <c r="AP50" s="718">
        <v>0</v>
      </c>
      <c r="AQ50" s="718">
        <v>0</v>
      </c>
      <c r="AR50" s="718">
        <v>0</v>
      </c>
      <c r="AS50" s="718">
        <v>0</v>
      </c>
      <c r="AT50" s="718">
        <v>0</v>
      </c>
      <c r="AU50" s="718">
        <v>0</v>
      </c>
      <c r="AV50" s="178"/>
      <c r="AW50" s="718">
        <v>0</v>
      </c>
      <c r="AX50" s="718">
        <v>0</v>
      </c>
      <c r="AY50" s="718">
        <v>3762468.75</v>
      </c>
      <c r="AZ50" s="718">
        <v>2058620.79</v>
      </c>
      <c r="BA50" s="718">
        <v>2058620.79</v>
      </c>
      <c r="BB50" s="718">
        <v>2025410.79</v>
      </c>
      <c r="BC50" s="718">
        <v>1119420</v>
      </c>
      <c r="BD50" s="718">
        <v>25920</v>
      </c>
      <c r="BE50" s="718">
        <v>25920</v>
      </c>
      <c r="BF50" s="718">
        <v>25920</v>
      </c>
      <c r="BG50" s="718">
        <v>25920</v>
      </c>
      <c r="BH50" s="718">
        <v>25920</v>
      </c>
      <c r="BI50" s="718">
        <v>25920</v>
      </c>
      <c r="BJ50" s="718">
        <v>0</v>
      </c>
      <c r="BK50" s="718">
        <v>0</v>
      </c>
      <c r="BL50" s="718">
        <v>0</v>
      </c>
      <c r="BM50" s="718">
        <v>0</v>
      </c>
      <c r="BN50" s="718">
        <v>0</v>
      </c>
      <c r="BO50" s="718">
        <v>0</v>
      </c>
      <c r="BP50" s="718">
        <v>0</v>
      </c>
      <c r="BQ50" s="718">
        <v>0</v>
      </c>
      <c r="BR50" s="718">
        <v>0</v>
      </c>
      <c r="BS50" s="718">
        <v>0</v>
      </c>
      <c r="BT50" s="718">
        <v>0</v>
      </c>
      <c r="BU50" s="718">
        <v>0</v>
      </c>
      <c r="BV50" s="718">
        <v>0</v>
      </c>
      <c r="BW50" s="718">
        <v>0</v>
      </c>
      <c r="BX50" s="718">
        <v>0</v>
      </c>
      <c r="BY50" s="718">
        <v>0</v>
      </c>
      <c r="BZ50" s="717">
        <v>0</v>
      </c>
      <c r="CA50" s="167"/>
    </row>
    <row r="51" spans="1:79" s="17" customFormat="1" ht="15.75">
      <c r="A51" s="17" t="s">
        <v>729</v>
      </c>
      <c r="B51" s="273">
        <v>28</v>
      </c>
      <c r="C51" s="178" t="s">
        <v>710</v>
      </c>
      <c r="D51" s="178" t="s">
        <v>671</v>
      </c>
      <c r="E51" s="178" t="s">
        <v>708</v>
      </c>
      <c r="F51" s="178" t="s">
        <v>670</v>
      </c>
      <c r="G51" s="178" t="s">
        <v>673</v>
      </c>
      <c r="H51" s="178" t="s">
        <v>677</v>
      </c>
      <c r="I51" s="178">
        <v>2007</v>
      </c>
      <c r="J51" s="178" t="s">
        <v>711</v>
      </c>
      <c r="K51" s="178"/>
      <c r="L51" s="178" t="s">
        <v>712</v>
      </c>
      <c r="M51" s="178" t="s">
        <v>686</v>
      </c>
      <c r="N51" s="178">
        <v>7</v>
      </c>
      <c r="O51" s="718">
        <v>0</v>
      </c>
      <c r="P51" s="718">
        <v>0</v>
      </c>
      <c r="Q51" s="178"/>
      <c r="R51" s="718">
        <v>0</v>
      </c>
      <c r="S51" s="718">
        <v>0</v>
      </c>
      <c r="T51" s="718">
        <v>4.4800000000000004</v>
      </c>
      <c r="U51" s="718">
        <v>0</v>
      </c>
      <c r="V51" s="718">
        <v>0</v>
      </c>
      <c r="W51" s="718">
        <v>0</v>
      </c>
      <c r="X51" s="718">
        <v>0</v>
      </c>
      <c r="Y51" s="718">
        <v>0</v>
      </c>
      <c r="Z51" s="718">
        <v>0</v>
      </c>
      <c r="AA51" s="718">
        <v>0</v>
      </c>
      <c r="AB51" s="718">
        <v>0</v>
      </c>
      <c r="AC51" s="718">
        <v>0</v>
      </c>
      <c r="AD51" s="718">
        <v>0</v>
      </c>
      <c r="AE51" s="718">
        <v>0</v>
      </c>
      <c r="AF51" s="718">
        <v>0</v>
      </c>
      <c r="AG51" s="718">
        <v>0</v>
      </c>
      <c r="AH51" s="718">
        <v>0</v>
      </c>
      <c r="AI51" s="718">
        <v>0</v>
      </c>
      <c r="AJ51" s="718">
        <v>0</v>
      </c>
      <c r="AK51" s="718">
        <v>0</v>
      </c>
      <c r="AL51" s="718">
        <v>0</v>
      </c>
      <c r="AM51" s="718">
        <v>0</v>
      </c>
      <c r="AN51" s="718">
        <v>0</v>
      </c>
      <c r="AO51" s="718">
        <v>0</v>
      </c>
      <c r="AP51" s="718">
        <v>0</v>
      </c>
      <c r="AQ51" s="718">
        <v>0</v>
      </c>
      <c r="AR51" s="718">
        <v>0</v>
      </c>
      <c r="AS51" s="718">
        <v>0</v>
      </c>
      <c r="AT51" s="718">
        <v>0</v>
      </c>
      <c r="AU51" s="718">
        <v>0</v>
      </c>
      <c r="AV51" s="178"/>
      <c r="AW51" s="718">
        <v>0</v>
      </c>
      <c r="AX51" s="718">
        <v>0</v>
      </c>
      <c r="AY51" s="718">
        <v>7.146617</v>
      </c>
      <c r="AZ51" s="718">
        <v>0</v>
      </c>
      <c r="BA51" s="718">
        <v>0</v>
      </c>
      <c r="BB51" s="718">
        <v>0</v>
      </c>
      <c r="BC51" s="718">
        <v>0</v>
      </c>
      <c r="BD51" s="718">
        <v>0</v>
      </c>
      <c r="BE51" s="718">
        <v>0</v>
      </c>
      <c r="BF51" s="718">
        <v>0</v>
      </c>
      <c r="BG51" s="718">
        <v>0</v>
      </c>
      <c r="BH51" s="718">
        <v>0</v>
      </c>
      <c r="BI51" s="718">
        <v>0</v>
      </c>
      <c r="BJ51" s="718">
        <v>0</v>
      </c>
      <c r="BK51" s="718">
        <v>0</v>
      </c>
      <c r="BL51" s="718">
        <v>0</v>
      </c>
      <c r="BM51" s="718">
        <v>0</v>
      </c>
      <c r="BN51" s="718">
        <v>0</v>
      </c>
      <c r="BO51" s="718">
        <v>0</v>
      </c>
      <c r="BP51" s="718">
        <v>0</v>
      </c>
      <c r="BQ51" s="718">
        <v>0</v>
      </c>
      <c r="BR51" s="718">
        <v>0</v>
      </c>
      <c r="BS51" s="718">
        <v>0</v>
      </c>
      <c r="BT51" s="718">
        <v>0</v>
      </c>
      <c r="BU51" s="718">
        <v>0</v>
      </c>
      <c r="BV51" s="718">
        <v>0</v>
      </c>
      <c r="BW51" s="718">
        <v>0</v>
      </c>
      <c r="BX51" s="718">
        <v>0</v>
      </c>
      <c r="BY51" s="718">
        <v>0</v>
      </c>
      <c r="BZ51" s="717">
        <v>0</v>
      </c>
      <c r="CA51" s="167"/>
    </row>
    <row r="52" spans="1:79" s="17" customFormat="1" ht="15.75">
      <c r="A52" s="17" t="s">
        <v>729</v>
      </c>
      <c r="B52" s="273">
        <v>29</v>
      </c>
      <c r="C52" s="178" t="s">
        <v>710</v>
      </c>
      <c r="D52" s="178" t="s">
        <v>669</v>
      </c>
      <c r="E52" s="178" t="s">
        <v>708</v>
      </c>
      <c r="F52" s="178" t="s">
        <v>670</v>
      </c>
      <c r="G52" s="178" t="s">
        <v>29</v>
      </c>
      <c r="H52" s="178" t="s">
        <v>677</v>
      </c>
      <c r="I52" s="178">
        <v>2006</v>
      </c>
      <c r="J52" s="178" t="s">
        <v>711</v>
      </c>
      <c r="K52" s="178"/>
      <c r="L52" s="178" t="s">
        <v>712</v>
      </c>
      <c r="M52" s="178" t="s">
        <v>686</v>
      </c>
      <c r="N52" s="178">
        <v>133</v>
      </c>
      <c r="O52" s="718">
        <v>0</v>
      </c>
      <c r="P52" s="718">
        <v>0</v>
      </c>
      <c r="Q52" s="178"/>
      <c r="R52" s="718">
        <v>0</v>
      </c>
      <c r="S52" s="718">
        <v>0</v>
      </c>
      <c r="T52" s="718">
        <v>75.362979999999993</v>
      </c>
      <c r="U52" s="718">
        <v>0</v>
      </c>
      <c r="V52" s="718">
        <v>0</v>
      </c>
      <c r="W52" s="718">
        <v>0</v>
      </c>
      <c r="X52" s="718">
        <v>0</v>
      </c>
      <c r="Y52" s="718">
        <v>0</v>
      </c>
      <c r="Z52" s="718">
        <v>0</v>
      </c>
      <c r="AA52" s="718">
        <v>0</v>
      </c>
      <c r="AB52" s="718">
        <v>0</v>
      </c>
      <c r="AC52" s="718">
        <v>0</v>
      </c>
      <c r="AD52" s="718">
        <v>0</v>
      </c>
      <c r="AE52" s="718">
        <v>0</v>
      </c>
      <c r="AF52" s="718">
        <v>0</v>
      </c>
      <c r="AG52" s="718">
        <v>0</v>
      </c>
      <c r="AH52" s="718">
        <v>0</v>
      </c>
      <c r="AI52" s="718">
        <v>0</v>
      </c>
      <c r="AJ52" s="718">
        <v>0</v>
      </c>
      <c r="AK52" s="718">
        <v>0</v>
      </c>
      <c r="AL52" s="718">
        <v>0</v>
      </c>
      <c r="AM52" s="718">
        <v>0</v>
      </c>
      <c r="AN52" s="718">
        <v>0</v>
      </c>
      <c r="AO52" s="718">
        <v>0</v>
      </c>
      <c r="AP52" s="718">
        <v>0</v>
      </c>
      <c r="AQ52" s="718">
        <v>0</v>
      </c>
      <c r="AR52" s="718">
        <v>0</v>
      </c>
      <c r="AS52" s="718">
        <v>0</v>
      </c>
      <c r="AT52" s="718">
        <v>0</v>
      </c>
      <c r="AU52" s="718">
        <v>0</v>
      </c>
      <c r="AV52" s="178"/>
      <c r="AW52" s="718">
        <v>0</v>
      </c>
      <c r="AX52" s="718">
        <v>0</v>
      </c>
      <c r="AY52" s="718">
        <v>212.4221</v>
      </c>
      <c r="AZ52" s="718">
        <v>0</v>
      </c>
      <c r="BA52" s="718">
        <v>0</v>
      </c>
      <c r="BB52" s="718">
        <v>0</v>
      </c>
      <c r="BC52" s="718">
        <v>0</v>
      </c>
      <c r="BD52" s="718">
        <v>0</v>
      </c>
      <c r="BE52" s="718">
        <v>0</v>
      </c>
      <c r="BF52" s="718">
        <v>0</v>
      </c>
      <c r="BG52" s="718">
        <v>0</v>
      </c>
      <c r="BH52" s="718">
        <v>0</v>
      </c>
      <c r="BI52" s="718">
        <v>0</v>
      </c>
      <c r="BJ52" s="718">
        <v>0</v>
      </c>
      <c r="BK52" s="718">
        <v>0</v>
      </c>
      <c r="BL52" s="718">
        <v>0</v>
      </c>
      <c r="BM52" s="718">
        <v>0</v>
      </c>
      <c r="BN52" s="718">
        <v>0</v>
      </c>
      <c r="BO52" s="718">
        <v>0</v>
      </c>
      <c r="BP52" s="718">
        <v>0</v>
      </c>
      <c r="BQ52" s="718">
        <v>0</v>
      </c>
      <c r="BR52" s="718">
        <v>0</v>
      </c>
      <c r="BS52" s="718">
        <v>0</v>
      </c>
      <c r="BT52" s="718">
        <v>0</v>
      </c>
      <c r="BU52" s="718">
        <v>0</v>
      </c>
      <c r="BV52" s="718">
        <v>0</v>
      </c>
      <c r="BW52" s="718">
        <v>0</v>
      </c>
      <c r="BX52" s="718">
        <v>0</v>
      </c>
      <c r="BY52" s="718">
        <v>0</v>
      </c>
      <c r="BZ52" s="717">
        <v>0</v>
      </c>
      <c r="CA52" s="167"/>
    </row>
    <row r="53" spans="1:79" s="17" customFormat="1" ht="15.75">
      <c r="A53" s="17" t="s">
        <v>729</v>
      </c>
      <c r="B53" s="273">
        <v>30</v>
      </c>
      <c r="C53" s="178" t="s">
        <v>710</v>
      </c>
      <c r="D53" s="178" t="s">
        <v>669</v>
      </c>
      <c r="E53" s="178" t="s">
        <v>708</v>
      </c>
      <c r="F53" s="178" t="s">
        <v>670</v>
      </c>
      <c r="G53" s="178" t="s">
        <v>29</v>
      </c>
      <c r="H53" s="178" t="s">
        <v>677</v>
      </c>
      <c r="I53" s="178">
        <v>2007</v>
      </c>
      <c r="J53" s="178" t="s">
        <v>711</v>
      </c>
      <c r="K53" s="178"/>
      <c r="L53" s="178" t="s">
        <v>712</v>
      </c>
      <c r="M53" s="178" t="s">
        <v>686</v>
      </c>
      <c r="N53" s="178">
        <v>2170</v>
      </c>
      <c r="O53" s="718">
        <v>0</v>
      </c>
      <c r="P53" s="718">
        <v>0</v>
      </c>
      <c r="Q53" s="178"/>
      <c r="R53" s="718">
        <v>0</v>
      </c>
      <c r="S53" s="718">
        <v>0</v>
      </c>
      <c r="T53" s="718">
        <v>1230.0070000000001</v>
      </c>
      <c r="U53" s="718">
        <v>0</v>
      </c>
      <c r="V53" s="718">
        <v>0</v>
      </c>
      <c r="W53" s="718">
        <v>0</v>
      </c>
      <c r="X53" s="718">
        <v>0</v>
      </c>
      <c r="Y53" s="718">
        <v>0</v>
      </c>
      <c r="Z53" s="718">
        <v>0</v>
      </c>
      <c r="AA53" s="718">
        <v>0</v>
      </c>
      <c r="AB53" s="718">
        <v>0</v>
      </c>
      <c r="AC53" s="718">
        <v>0</v>
      </c>
      <c r="AD53" s="718">
        <v>0</v>
      </c>
      <c r="AE53" s="718">
        <v>0</v>
      </c>
      <c r="AF53" s="718">
        <v>0</v>
      </c>
      <c r="AG53" s="718">
        <v>0</v>
      </c>
      <c r="AH53" s="718">
        <v>0</v>
      </c>
      <c r="AI53" s="718">
        <v>0</v>
      </c>
      <c r="AJ53" s="718">
        <v>0</v>
      </c>
      <c r="AK53" s="718">
        <v>0</v>
      </c>
      <c r="AL53" s="718">
        <v>0</v>
      </c>
      <c r="AM53" s="718">
        <v>0</v>
      </c>
      <c r="AN53" s="718">
        <v>0</v>
      </c>
      <c r="AO53" s="718">
        <v>0</v>
      </c>
      <c r="AP53" s="718">
        <v>0</v>
      </c>
      <c r="AQ53" s="718">
        <v>0</v>
      </c>
      <c r="AR53" s="718">
        <v>0</v>
      </c>
      <c r="AS53" s="718">
        <v>0</v>
      </c>
      <c r="AT53" s="718">
        <v>0</v>
      </c>
      <c r="AU53" s="718">
        <v>0</v>
      </c>
      <c r="AV53" s="178"/>
      <c r="AW53" s="718">
        <v>0</v>
      </c>
      <c r="AX53" s="718">
        <v>0</v>
      </c>
      <c r="AY53" s="718">
        <v>4009.328</v>
      </c>
      <c r="AZ53" s="718">
        <v>0</v>
      </c>
      <c r="BA53" s="718">
        <v>0</v>
      </c>
      <c r="BB53" s="718">
        <v>0</v>
      </c>
      <c r="BC53" s="718">
        <v>0</v>
      </c>
      <c r="BD53" s="718">
        <v>0</v>
      </c>
      <c r="BE53" s="718">
        <v>0</v>
      </c>
      <c r="BF53" s="718">
        <v>0</v>
      </c>
      <c r="BG53" s="718">
        <v>0</v>
      </c>
      <c r="BH53" s="718">
        <v>0</v>
      </c>
      <c r="BI53" s="718">
        <v>0</v>
      </c>
      <c r="BJ53" s="718">
        <v>0</v>
      </c>
      <c r="BK53" s="718">
        <v>0</v>
      </c>
      <c r="BL53" s="718">
        <v>0</v>
      </c>
      <c r="BM53" s="718">
        <v>0</v>
      </c>
      <c r="BN53" s="718">
        <v>0</v>
      </c>
      <c r="BO53" s="718">
        <v>0</v>
      </c>
      <c r="BP53" s="718">
        <v>0</v>
      </c>
      <c r="BQ53" s="718">
        <v>0</v>
      </c>
      <c r="BR53" s="718">
        <v>0</v>
      </c>
      <c r="BS53" s="718">
        <v>0</v>
      </c>
      <c r="BT53" s="718">
        <v>0</v>
      </c>
      <c r="BU53" s="718">
        <v>0</v>
      </c>
      <c r="BV53" s="718">
        <v>0</v>
      </c>
      <c r="BW53" s="718">
        <v>0</v>
      </c>
      <c r="BX53" s="718">
        <v>0</v>
      </c>
      <c r="BY53" s="718">
        <v>0</v>
      </c>
      <c r="BZ53" s="717">
        <v>0</v>
      </c>
      <c r="CA53" s="167"/>
    </row>
    <row r="54" spans="1:79" s="17" customFormat="1" ht="15.75">
      <c r="A54" s="17" t="s">
        <v>729</v>
      </c>
      <c r="B54" s="273">
        <v>31</v>
      </c>
      <c r="C54" s="178" t="s">
        <v>710</v>
      </c>
      <c r="D54" s="178" t="s">
        <v>669</v>
      </c>
      <c r="E54" s="178" t="s">
        <v>708</v>
      </c>
      <c r="F54" s="178" t="s">
        <v>670</v>
      </c>
      <c r="G54" s="178" t="s">
        <v>29</v>
      </c>
      <c r="H54" s="178" t="s">
        <v>677</v>
      </c>
      <c r="I54" s="178">
        <v>2008</v>
      </c>
      <c r="J54" s="178" t="s">
        <v>711</v>
      </c>
      <c r="K54" s="178"/>
      <c r="L54" s="178" t="s">
        <v>712</v>
      </c>
      <c r="M54" s="178" t="s">
        <v>686</v>
      </c>
      <c r="N54" s="178">
        <v>1468</v>
      </c>
      <c r="O54" s="718">
        <v>0</v>
      </c>
      <c r="P54" s="718">
        <v>0</v>
      </c>
      <c r="Q54" s="178"/>
      <c r="R54" s="718">
        <v>0</v>
      </c>
      <c r="S54" s="718">
        <v>0</v>
      </c>
      <c r="T54" s="718">
        <v>832.11440000000005</v>
      </c>
      <c r="U54" s="718">
        <v>0</v>
      </c>
      <c r="V54" s="718">
        <v>0</v>
      </c>
      <c r="W54" s="718">
        <v>0</v>
      </c>
      <c r="X54" s="718">
        <v>0</v>
      </c>
      <c r="Y54" s="718">
        <v>0</v>
      </c>
      <c r="Z54" s="718">
        <v>0</v>
      </c>
      <c r="AA54" s="718">
        <v>0</v>
      </c>
      <c r="AB54" s="718">
        <v>0</v>
      </c>
      <c r="AC54" s="718">
        <v>0</v>
      </c>
      <c r="AD54" s="718">
        <v>0</v>
      </c>
      <c r="AE54" s="718">
        <v>0</v>
      </c>
      <c r="AF54" s="718">
        <v>0</v>
      </c>
      <c r="AG54" s="718">
        <v>0</v>
      </c>
      <c r="AH54" s="718">
        <v>0</v>
      </c>
      <c r="AI54" s="718">
        <v>0</v>
      </c>
      <c r="AJ54" s="718">
        <v>0</v>
      </c>
      <c r="AK54" s="718">
        <v>0</v>
      </c>
      <c r="AL54" s="718">
        <v>0</v>
      </c>
      <c r="AM54" s="718">
        <v>0</v>
      </c>
      <c r="AN54" s="718">
        <v>0</v>
      </c>
      <c r="AO54" s="718">
        <v>0</v>
      </c>
      <c r="AP54" s="718">
        <v>0</v>
      </c>
      <c r="AQ54" s="718">
        <v>0</v>
      </c>
      <c r="AR54" s="718">
        <v>0</v>
      </c>
      <c r="AS54" s="718">
        <v>0</v>
      </c>
      <c r="AT54" s="718">
        <v>0</v>
      </c>
      <c r="AU54" s="718">
        <v>0</v>
      </c>
      <c r="AV54" s="178"/>
      <c r="AW54" s="718">
        <v>0</v>
      </c>
      <c r="AX54" s="718">
        <v>0</v>
      </c>
      <c r="AY54" s="718">
        <v>2652.6640000000002</v>
      </c>
      <c r="AZ54" s="718">
        <v>0</v>
      </c>
      <c r="BA54" s="718">
        <v>0</v>
      </c>
      <c r="BB54" s="718">
        <v>0</v>
      </c>
      <c r="BC54" s="718">
        <v>0</v>
      </c>
      <c r="BD54" s="718">
        <v>0</v>
      </c>
      <c r="BE54" s="718">
        <v>0</v>
      </c>
      <c r="BF54" s="718">
        <v>0</v>
      </c>
      <c r="BG54" s="718">
        <v>0</v>
      </c>
      <c r="BH54" s="718">
        <v>0</v>
      </c>
      <c r="BI54" s="718">
        <v>0</v>
      </c>
      <c r="BJ54" s="718">
        <v>0</v>
      </c>
      <c r="BK54" s="718">
        <v>0</v>
      </c>
      <c r="BL54" s="718">
        <v>0</v>
      </c>
      <c r="BM54" s="718">
        <v>0</v>
      </c>
      <c r="BN54" s="718">
        <v>0</v>
      </c>
      <c r="BO54" s="718">
        <v>0</v>
      </c>
      <c r="BP54" s="718">
        <v>0</v>
      </c>
      <c r="BQ54" s="718">
        <v>0</v>
      </c>
      <c r="BR54" s="718">
        <v>0</v>
      </c>
      <c r="BS54" s="718">
        <v>0</v>
      </c>
      <c r="BT54" s="718">
        <v>0</v>
      </c>
      <c r="BU54" s="718">
        <v>0</v>
      </c>
      <c r="BV54" s="718">
        <v>0</v>
      </c>
      <c r="BW54" s="718">
        <v>0</v>
      </c>
      <c r="BX54" s="718">
        <v>0</v>
      </c>
      <c r="BY54" s="718">
        <v>0</v>
      </c>
      <c r="BZ54" s="717">
        <v>0</v>
      </c>
      <c r="CA54" s="167"/>
    </row>
    <row r="55" spans="1:79" s="17" customFormat="1" ht="15.75">
      <c r="A55" s="17" t="s">
        <v>729</v>
      </c>
      <c r="B55" s="273">
        <v>32</v>
      </c>
      <c r="C55" s="178" t="s">
        <v>710</v>
      </c>
      <c r="D55" s="178" t="s">
        <v>669</v>
      </c>
      <c r="E55" s="178" t="s">
        <v>708</v>
      </c>
      <c r="F55" s="178" t="s">
        <v>670</v>
      </c>
      <c r="G55" s="178" t="s">
        <v>29</v>
      </c>
      <c r="H55" s="178" t="s">
        <v>677</v>
      </c>
      <c r="I55" s="178">
        <v>2009</v>
      </c>
      <c r="J55" s="178" t="s">
        <v>711</v>
      </c>
      <c r="K55" s="178"/>
      <c r="L55" s="178" t="s">
        <v>712</v>
      </c>
      <c r="M55" s="178" t="s">
        <v>686</v>
      </c>
      <c r="N55" s="178">
        <v>1602</v>
      </c>
      <c r="O55" s="718">
        <v>0</v>
      </c>
      <c r="P55" s="718">
        <v>0</v>
      </c>
      <c r="Q55" s="178"/>
      <c r="R55" s="718">
        <v>0</v>
      </c>
      <c r="S55" s="718">
        <v>0</v>
      </c>
      <c r="T55" s="718">
        <v>908.07039999999995</v>
      </c>
      <c r="U55" s="718">
        <v>0</v>
      </c>
      <c r="V55" s="718">
        <v>0</v>
      </c>
      <c r="W55" s="718">
        <v>0</v>
      </c>
      <c r="X55" s="718">
        <v>0</v>
      </c>
      <c r="Y55" s="718">
        <v>0</v>
      </c>
      <c r="Z55" s="718">
        <v>0</v>
      </c>
      <c r="AA55" s="718">
        <v>0</v>
      </c>
      <c r="AB55" s="718">
        <v>0</v>
      </c>
      <c r="AC55" s="718">
        <v>0</v>
      </c>
      <c r="AD55" s="718">
        <v>0</v>
      </c>
      <c r="AE55" s="718">
        <v>0</v>
      </c>
      <c r="AF55" s="718">
        <v>0</v>
      </c>
      <c r="AG55" s="718">
        <v>0</v>
      </c>
      <c r="AH55" s="718">
        <v>0</v>
      </c>
      <c r="AI55" s="718">
        <v>0</v>
      </c>
      <c r="AJ55" s="718">
        <v>0</v>
      </c>
      <c r="AK55" s="718">
        <v>0</v>
      </c>
      <c r="AL55" s="718">
        <v>0</v>
      </c>
      <c r="AM55" s="718">
        <v>0</v>
      </c>
      <c r="AN55" s="718">
        <v>0</v>
      </c>
      <c r="AO55" s="718">
        <v>0</v>
      </c>
      <c r="AP55" s="718">
        <v>0</v>
      </c>
      <c r="AQ55" s="718">
        <v>0</v>
      </c>
      <c r="AR55" s="718">
        <v>0</v>
      </c>
      <c r="AS55" s="718">
        <v>0</v>
      </c>
      <c r="AT55" s="718">
        <v>0</v>
      </c>
      <c r="AU55" s="718">
        <v>0</v>
      </c>
      <c r="AV55" s="178"/>
      <c r="AW55" s="718">
        <v>0</v>
      </c>
      <c r="AX55" s="718">
        <v>0</v>
      </c>
      <c r="AY55" s="718">
        <v>3159.91</v>
      </c>
      <c r="AZ55" s="718">
        <v>0</v>
      </c>
      <c r="BA55" s="718">
        <v>0</v>
      </c>
      <c r="BB55" s="718">
        <v>0</v>
      </c>
      <c r="BC55" s="718">
        <v>0</v>
      </c>
      <c r="BD55" s="718">
        <v>0</v>
      </c>
      <c r="BE55" s="718">
        <v>0</v>
      </c>
      <c r="BF55" s="718">
        <v>0</v>
      </c>
      <c r="BG55" s="718">
        <v>0</v>
      </c>
      <c r="BH55" s="718">
        <v>0</v>
      </c>
      <c r="BI55" s="718">
        <v>0</v>
      </c>
      <c r="BJ55" s="718">
        <v>0</v>
      </c>
      <c r="BK55" s="718">
        <v>0</v>
      </c>
      <c r="BL55" s="718">
        <v>0</v>
      </c>
      <c r="BM55" s="718">
        <v>0</v>
      </c>
      <c r="BN55" s="718">
        <v>0</v>
      </c>
      <c r="BO55" s="718">
        <v>0</v>
      </c>
      <c r="BP55" s="718">
        <v>0</v>
      </c>
      <c r="BQ55" s="718">
        <v>0</v>
      </c>
      <c r="BR55" s="718">
        <v>0</v>
      </c>
      <c r="BS55" s="718">
        <v>0</v>
      </c>
      <c r="BT55" s="718">
        <v>0</v>
      </c>
      <c r="BU55" s="718">
        <v>0</v>
      </c>
      <c r="BV55" s="718">
        <v>0</v>
      </c>
      <c r="BW55" s="718">
        <v>0</v>
      </c>
      <c r="BX55" s="718">
        <v>0</v>
      </c>
      <c r="BY55" s="718">
        <v>0</v>
      </c>
      <c r="BZ55" s="717">
        <v>0</v>
      </c>
      <c r="CA55" s="167"/>
    </row>
    <row r="56" spans="1:79" s="17" customFormat="1" ht="15.75">
      <c r="A56" s="17" t="s">
        <v>729</v>
      </c>
      <c r="B56" s="273">
        <v>33</v>
      </c>
      <c r="C56" s="178" t="s">
        <v>710</v>
      </c>
      <c r="D56" s="178" t="s">
        <v>669</v>
      </c>
      <c r="E56" s="178" t="s">
        <v>708</v>
      </c>
      <c r="F56" s="178" t="s">
        <v>670</v>
      </c>
      <c r="G56" s="178" t="s">
        <v>29</v>
      </c>
      <c r="H56" s="178" t="s">
        <v>677</v>
      </c>
      <c r="I56" s="178">
        <v>2010</v>
      </c>
      <c r="J56" s="178" t="s">
        <v>711</v>
      </c>
      <c r="K56" s="178"/>
      <c r="L56" s="178" t="s">
        <v>712</v>
      </c>
      <c r="M56" s="178" t="s">
        <v>686</v>
      </c>
      <c r="N56" s="178">
        <v>1681</v>
      </c>
      <c r="O56" s="718">
        <v>0</v>
      </c>
      <c r="P56" s="718">
        <v>0</v>
      </c>
      <c r="Q56" s="178"/>
      <c r="R56" s="718">
        <v>0</v>
      </c>
      <c r="S56" s="718">
        <v>0</v>
      </c>
      <c r="T56" s="718">
        <v>952.79819999999995</v>
      </c>
      <c r="U56" s="718">
        <v>0</v>
      </c>
      <c r="V56" s="718">
        <v>0</v>
      </c>
      <c r="W56" s="718">
        <v>0</v>
      </c>
      <c r="X56" s="718">
        <v>0</v>
      </c>
      <c r="Y56" s="718">
        <v>0</v>
      </c>
      <c r="Z56" s="718">
        <v>0</v>
      </c>
      <c r="AA56" s="718">
        <v>0</v>
      </c>
      <c r="AB56" s="718">
        <v>0</v>
      </c>
      <c r="AC56" s="718">
        <v>0</v>
      </c>
      <c r="AD56" s="718">
        <v>0</v>
      </c>
      <c r="AE56" s="718">
        <v>0</v>
      </c>
      <c r="AF56" s="718">
        <v>0</v>
      </c>
      <c r="AG56" s="718">
        <v>0</v>
      </c>
      <c r="AH56" s="718">
        <v>0</v>
      </c>
      <c r="AI56" s="718">
        <v>0</v>
      </c>
      <c r="AJ56" s="718">
        <v>0</v>
      </c>
      <c r="AK56" s="718">
        <v>0</v>
      </c>
      <c r="AL56" s="718">
        <v>0</v>
      </c>
      <c r="AM56" s="718">
        <v>0</v>
      </c>
      <c r="AN56" s="718">
        <v>0</v>
      </c>
      <c r="AO56" s="718">
        <v>0</v>
      </c>
      <c r="AP56" s="718">
        <v>0</v>
      </c>
      <c r="AQ56" s="718">
        <v>0</v>
      </c>
      <c r="AR56" s="718">
        <v>0</v>
      </c>
      <c r="AS56" s="718">
        <v>0</v>
      </c>
      <c r="AT56" s="718">
        <v>0</v>
      </c>
      <c r="AU56" s="718">
        <v>0</v>
      </c>
      <c r="AV56" s="178"/>
      <c r="AW56" s="718">
        <v>0</v>
      </c>
      <c r="AX56" s="718">
        <v>0</v>
      </c>
      <c r="AY56" s="718">
        <v>3279.4659999999999</v>
      </c>
      <c r="AZ56" s="718">
        <v>0</v>
      </c>
      <c r="BA56" s="718">
        <v>0</v>
      </c>
      <c r="BB56" s="718">
        <v>0</v>
      </c>
      <c r="BC56" s="718">
        <v>0</v>
      </c>
      <c r="BD56" s="718">
        <v>0</v>
      </c>
      <c r="BE56" s="718">
        <v>0</v>
      </c>
      <c r="BF56" s="718">
        <v>0</v>
      </c>
      <c r="BG56" s="718">
        <v>0</v>
      </c>
      <c r="BH56" s="718">
        <v>0</v>
      </c>
      <c r="BI56" s="718">
        <v>0</v>
      </c>
      <c r="BJ56" s="718">
        <v>0</v>
      </c>
      <c r="BK56" s="718">
        <v>0</v>
      </c>
      <c r="BL56" s="718">
        <v>0</v>
      </c>
      <c r="BM56" s="718">
        <v>0</v>
      </c>
      <c r="BN56" s="718">
        <v>0</v>
      </c>
      <c r="BO56" s="718">
        <v>0</v>
      </c>
      <c r="BP56" s="718">
        <v>0</v>
      </c>
      <c r="BQ56" s="718">
        <v>0</v>
      </c>
      <c r="BR56" s="718">
        <v>0</v>
      </c>
      <c r="BS56" s="718">
        <v>0</v>
      </c>
      <c r="BT56" s="718">
        <v>0</v>
      </c>
      <c r="BU56" s="718">
        <v>0</v>
      </c>
      <c r="BV56" s="718">
        <v>0</v>
      </c>
      <c r="BW56" s="718">
        <v>0</v>
      </c>
      <c r="BX56" s="718">
        <v>0</v>
      </c>
      <c r="BY56" s="718">
        <v>0</v>
      </c>
      <c r="BZ56" s="717">
        <v>0</v>
      </c>
      <c r="CA56" s="167"/>
    </row>
    <row r="57" spans="1:79" s="17" customFormat="1" ht="15.75">
      <c r="A57" s="17" t="s">
        <v>729</v>
      </c>
      <c r="B57" s="273">
        <v>34</v>
      </c>
      <c r="C57" s="178" t="s">
        <v>710</v>
      </c>
      <c r="D57" s="178" t="s">
        <v>674</v>
      </c>
      <c r="E57" s="178" t="s">
        <v>703</v>
      </c>
      <c r="F57" s="178" t="s">
        <v>670</v>
      </c>
      <c r="G57" s="178" t="s">
        <v>674</v>
      </c>
      <c r="H57" s="178" t="s">
        <v>677</v>
      </c>
      <c r="I57" s="178">
        <v>2013</v>
      </c>
      <c r="J57" s="178" t="s">
        <v>711</v>
      </c>
      <c r="K57" s="178"/>
      <c r="L57" s="178" t="s">
        <v>712</v>
      </c>
      <c r="M57" s="178" t="s">
        <v>687</v>
      </c>
      <c r="N57" s="178">
        <v>5</v>
      </c>
      <c r="O57" s="718">
        <v>0</v>
      </c>
      <c r="P57" s="718">
        <v>0</v>
      </c>
      <c r="Q57" s="178"/>
      <c r="R57" s="718">
        <v>0</v>
      </c>
      <c r="S57" s="718">
        <v>0</v>
      </c>
      <c r="T57" s="718">
        <v>1651.298</v>
      </c>
      <c r="U57" s="718">
        <v>0</v>
      </c>
      <c r="V57" s="718">
        <v>0</v>
      </c>
      <c r="W57" s="718">
        <v>0</v>
      </c>
      <c r="X57" s="718">
        <v>0</v>
      </c>
      <c r="Y57" s="718">
        <v>0</v>
      </c>
      <c r="Z57" s="718">
        <v>0</v>
      </c>
      <c r="AA57" s="718">
        <v>0</v>
      </c>
      <c r="AB57" s="718">
        <v>0</v>
      </c>
      <c r="AC57" s="718">
        <v>0</v>
      </c>
      <c r="AD57" s="718">
        <v>0</v>
      </c>
      <c r="AE57" s="718">
        <v>0</v>
      </c>
      <c r="AF57" s="718">
        <v>0</v>
      </c>
      <c r="AG57" s="718">
        <v>0</v>
      </c>
      <c r="AH57" s="718">
        <v>0</v>
      </c>
      <c r="AI57" s="718">
        <v>0</v>
      </c>
      <c r="AJ57" s="718">
        <v>0</v>
      </c>
      <c r="AK57" s="718">
        <v>0</v>
      </c>
      <c r="AL57" s="718">
        <v>0</v>
      </c>
      <c r="AM57" s="718">
        <v>0</v>
      </c>
      <c r="AN57" s="718">
        <v>0</v>
      </c>
      <c r="AO57" s="718">
        <v>0</v>
      </c>
      <c r="AP57" s="718">
        <v>0</v>
      </c>
      <c r="AQ57" s="718">
        <v>0</v>
      </c>
      <c r="AR57" s="718">
        <v>0</v>
      </c>
      <c r="AS57" s="718">
        <v>0</v>
      </c>
      <c r="AT57" s="718">
        <v>0</v>
      </c>
      <c r="AU57" s="718">
        <v>0</v>
      </c>
      <c r="AV57" s="178"/>
      <c r="AW57" s="718">
        <v>0</v>
      </c>
      <c r="AX57" s="718">
        <v>0</v>
      </c>
      <c r="AY57" s="718">
        <v>63912.42</v>
      </c>
      <c r="AZ57" s="718">
        <v>0</v>
      </c>
      <c r="BA57" s="718">
        <v>0</v>
      </c>
      <c r="BB57" s="718">
        <v>0</v>
      </c>
      <c r="BC57" s="718">
        <v>0</v>
      </c>
      <c r="BD57" s="718">
        <v>0</v>
      </c>
      <c r="BE57" s="718">
        <v>0</v>
      </c>
      <c r="BF57" s="718">
        <v>0</v>
      </c>
      <c r="BG57" s="718">
        <v>0</v>
      </c>
      <c r="BH57" s="718">
        <v>0</v>
      </c>
      <c r="BI57" s="718">
        <v>0</v>
      </c>
      <c r="BJ57" s="718">
        <v>0</v>
      </c>
      <c r="BK57" s="718">
        <v>0</v>
      </c>
      <c r="BL57" s="718">
        <v>0</v>
      </c>
      <c r="BM57" s="718">
        <v>0</v>
      </c>
      <c r="BN57" s="718">
        <v>0</v>
      </c>
      <c r="BO57" s="718">
        <v>0</v>
      </c>
      <c r="BP57" s="718">
        <v>0</v>
      </c>
      <c r="BQ57" s="718">
        <v>0</v>
      </c>
      <c r="BR57" s="718">
        <v>0</v>
      </c>
      <c r="BS57" s="718">
        <v>0</v>
      </c>
      <c r="BT57" s="718">
        <v>0</v>
      </c>
      <c r="BU57" s="718">
        <v>0</v>
      </c>
      <c r="BV57" s="718">
        <v>0</v>
      </c>
      <c r="BW57" s="718">
        <v>0</v>
      </c>
      <c r="BX57" s="718">
        <v>0</v>
      </c>
      <c r="BY57" s="718">
        <v>0</v>
      </c>
      <c r="BZ57" s="717">
        <v>0</v>
      </c>
      <c r="CA57" s="167"/>
    </row>
    <row r="58" spans="1:79" s="17" customFormat="1" ht="15.75">
      <c r="B58" s="273">
        <v>35</v>
      </c>
      <c r="C58" s="178" t="s">
        <v>210</v>
      </c>
      <c r="D58" s="178" t="s">
        <v>669</v>
      </c>
      <c r="E58" s="178" t="s">
        <v>1</v>
      </c>
      <c r="F58" s="178" t="s">
        <v>670</v>
      </c>
      <c r="G58" s="178" t="s">
        <v>29</v>
      </c>
      <c r="H58" s="178" t="s">
        <v>676</v>
      </c>
      <c r="I58" s="178">
        <v>2013</v>
      </c>
      <c r="J58" s="178" t="s">
        <v>711</v>
      </c>
      <c r="K58" s="178"/>
      <c r="L58" s="178" t="s">
        <v>712</v>
      </c>
      <c r="M58" s="178" t="s">
        <v>679</v>
      </c>
      <c r="N58" s="178">
        <v>1</v>
      </c>
      <c r="O58" s="718">
        <v>0</v>
      </c>
      <c r="P58" s="718">
        <v>1000</v>
      </c>
      <c r="Q58" s="178"/>
      <c r="R58" s="718">
        <v>0</v>
      </c>
      <c r="S58" s="718">
        <v>0</v>
      </c>
      <c r="T58" s="718">
        <v>3.4312370000000002E-2</v>
      </c>
      <c r="U58" s="718">
        <v>3.4312370000000002E-2</v>
      </c>
      <c r="V58" s="718">
        <v>3.4312370000000002E-2</v>
      </c>
      <c r="W58" s="718">
        <v>3.4312370000000002E-2</v>
      </c>
      <c r="X58" s="718">
        <v>1.9062699999999998E-2</v>
      </c>
      <c r="Y58" s="718">
        <v>0</v>
      </c>
      <c r="Z58" s="718">
        <v>0</v>
      </c>
      <c r="AA58" s="718">
        <v>0</v>
      </c>
      <c r="AB58" s="718">
        <v>0</v>
      </c>
      <c r="AC58" s="718">
        <v>0</v>
      </c>
      <c r="AD58" s="718">
        <v>0</v>
      </c>
      <c r="AE58" s="718">
        <v>0</v>
      </c>
      <c r="AF58" s="718">
        <v>0</v>
      </c>
      <c r="AG58" s="718">
        <v>0</v>
      </c>
      <c r="AH58" s="718">
        <v>0</v>
      </c>
      <c r="AI58" s="718">
        <v>0</v>
      </c>
      <c r="AJ58" s="718">
        <v>0</v>
      </c>
      <c r="AK58" s="718">
        <v>0</v>
      </c>
      <c r="AL58" s="718">
        <v>0</v>
      </c>
      <c r="AM58" s="718">
        <v>0</v>
      </c>
      <c r="AN58" s="718">
        <v>0</v>
      </c>
      <c r="AO58" s="718">
        <v>0</v>
      </c>
      <c r="AP58" s="718">
        <v>0</v>
      </c>
      <c r="AQ58" s="718">
        <v>0</v>
      </c>
      <c r="AR58" s="718">
        <v>0</v>
      </c>
      <c r="AS58" s="718">
        <v>0</v>
      </c>
      <c r="AT58" s="718">
        <v>0</v>
      </c>
      <c r="AU58" s="718">
        <v>0</v>
      </c>
      <c r="AV58" s="178"/>
      <c r="AW58" s="718">
        <v>0</v>
      </c>
      <c r="AX58" s="718">
        <v>0</v>
      </c>
      <c r="AY58" s="718">
        <v>240.122016</v>
      </c>
      <c r="AZ58" s="718">
        <v>240.122016</v>
      </c>
      <c r="BA58" s="718">
        <v>240.122016</v>
      </c>
      <c r="BB58" s="718">
        <v>240.122016</v>
      </c>
      <c r="BC58" s="718">
        <v>129.70576600000001</v>
      </c>
      <c r="BD58" s="718">
        <v>0</v>
      </c>
      <c r="BE58" s="718">
        <v>0</v>
      </c>
      <c r="BF58" s="718">
        <v>0</v>
      </c>
      <c r="BG58" s="718">
        <v>0</v>
      </c>
      <c r="BH58" s="718">
        <v>0</v>
      </c>
      <c r="BI58" s="718">
        <v>0</v>
      </c>
      <c r="BJ58" s="718">
        <v>0</v>
      </c>
      <c r="BK58" s="718">
        <v>0</v>
      </c>
      <c r="BL58" s="718">
        <v>0</v>
      </c>
      <c r="BM58" s="718">
        <v>0</v>
      </c>
      <c r="BN58" s="718">
        <v>0</v>
      </c>
      <c r="BO58" s="718">
        <v>0</v>
      </c>
      <c r="BP58" s="718">
        <v>0</v>
      </c>
      <c r="BQ58" s="718">
        <v>0</v>
      </c>
      <c r="BR58" s="718">
        <v>0</v>
      </c>
      <c r="BS58" s="718">
        <v>0</v>
      </c>
      <c r="BT58" s="718">
        <v>0</v>
      </c>
      <c r="BU58" s="718">
        <v>0</v>
      </c>
      <c r="BV58" s="718">
        <v>0</v>
      </c>
      <c r="BW58" s="718">
        <v>0</v>
      </c>
      <c r="BX58" s="718">
        <v>0</v>
      </c>
      <c r="BY58" s="718">
        <v>0</v>
      </c>
      <c r="BZ58" s="717">
        <v>0</v>
      </c>
      <c r="CA58" s="167"/>
    </row>
    <row r="59" spans="1:79" s="17" customFormat="1" ht="15.75">
      <c r="B59" s="273">
        <v>36</v>
      </c>
      <c r="C59" s="178" t="s">
        <v>210</v>
      </c>
      <c r="D59" s="178" t="s">
        <v>669</v>
      </c>
      <c r="E59" s="178" t="s">
        <v>707</v>
      </c>
      <c r="F59" s="178" t="s">
        <v>670</v>
      </c>
      <c r="G59" s="178" t="s">
        <v>29</v>
      </c>
      <c r="H59" s="178" t="s">
        <v>676</v>
      </c>
      <c r="I59" s="178">
        <v>2012</v>
      </c>
      <c r="J59" s="178" t="s">
        <v>711</v>
      </c>
      <c r="K59" s="178"/>
      <c r="L59" s="178" t="s">
        <v>718</v>
      </c>
      <c r="M59" s="178" t="s">
        <v>719</v>
      </c>
      <c r="N59" s="178">
        <v>1</v>
      </c>
      <c r="O59" s="718">
        <v>0</v>
      </c>
      <c r="P59" s="718">
        <v>1000</v>
      </c>
      <c r="Q59" s="178"/>
      <c r="R59" s="718">
        <v>0</v>
      </c>
      <c r="S59" s="718">
        <v>0.16029272</v>
      </c>
      <c r="T59" s="718">
        <v>0.16029272</v>
      </c>
      <c r="U59" s="718">
        <v>0.16029272</v>
      </c>
      <c r="V59" s="718">
        <v>0.16029272</v>
      </c>
      <c r="W59" s="718">
        <v>0.16029272</v>
      </c>
      <c r="X59" s="718">
        <v>0.16029272</v>
      </c>
      <c r="Y59" s="718">
        <v>0.16029272</v>
      </c>
      <c r="Z59" s="718">
        <v>0.16029272</v>
      </c>
      <c r="AA59" s="718">
        <v>0.16029272</v>
      </c>
      <c r="AB59" s="718">
        <v>0.16029272</v>
      </c>
      <c r="AC59" s="718">
        <v>0.16029272</v>
      </c>
      <c r="AD59" s="718">
        <v>0.16029272</v>
      </c>
      <c r="AE59" s="718">
        <v>0.16029272</v>
      </c>
      <c r="AF59" s="718">
        <v>0.16029272</v>
      </c>
      <c r="AG59" s="718">
        <v>0.16029272</v>
      </c>
      <c r="AH59" s="718">
        <v>0.16029272</v>
      </c>
      <c r="AI59" s="718">
        <v>0.16029272</v>
      </c>
      <c r="AJ59" s="718">
        <v>0.16029272</v>
      </c>
      <c r="AK59" s="718">
        <v>0.16029272</v>
      </c>
      <c r="AL59" s="718">
        <v>0.13777410000000001</v>
      </c>
      <c r="AM59" s="718">
        <v>0</v>
      </c>
      <c r="AN59" s="718">
        <v>0</v>
      </c>
      <c r="AO59" s="718">
        <v>0</v>
      </c>
      <c r="AP59" s="718">
        <v>0</v>
      </c>
      <c r="AQ59" s="718">
        <v>0</v>
      </c>
      <c r="AR59" s="718">
        <v>0</v>
      </c>
      <c r="AS59" s="718">
        <v>0</v>
      </c>
      <c r="AT59" s="718">
        <v>0</v>
      </c>
      <c r="AU59" s="718">
        <v>0</v>
      </c>
      <c r="AV59" s="178"/>
      <c r="AW59" s="718">
        <v>0</v>
      </c>
      <c r="AX59" s="718">
        <v>325.89620200000002</v>
      </c>
      <c r="AY59" s="718">
        <v>325.89620200000002</v>
      </c>
      <c r="AZ59" s="718">
        <v>325.89620200000002</v>
      </c>
      <c r="BA59" s="718">
        <v>325.89620200000002</v>
      </c>
      <c r="BB59" s="718">
        <v>325.89620200000002</v>
      </c>
      <c r="BC59" s="718">
        <v>325.89620200000002</v>
      </c>
      <c r="BD59" s="718">
        <v>325.89620200000002</v>
      </c>
      <c r="BE59" s="718">
        <v>325.89620200000002</v>
      </c>
      <c r="BF59" s="718">
        <v>325.89620200000002</v>
      </c>
      <c r="BG59" s="718">
        <v>325.89620200000002</v>
      </c>
      <c r="BH59" s="718">
        <v>325.89620200000002</v>
      </c>
      <c r="BI59" s="718">
        <v>325.89620200000002</v>
      </c>
      <c r="BJ59" s="718">
        <v>325.89620200000002</v>
      </c>
      <c r="BK59" s="718">
        <v>325.89620200000002</v>
      </c>
      <c r="BL59" s="718">
        <v>325.89620200000002</v>
      </c>
      <c r="BM59" s="718">
        <v>325.89620200000002</v>
      </c>
      <c r="BN59" s="718">
        <v>325.89620200000002</v>
      </c>
      <c r="BO59" s="718">
        <v>325.89620200000002</v>
      </c>
      <c r="BP59" s="718">
        <v>303.32527700000003</v>
      </c>
      <c r="BQ59" s="718">
        <v>0</v>
      </c>
      <c r="BR59" s="718">
        <v>0</v>
      </c>
      <c r="BS59" s="718">
        <v>0</v>
      </c>
      <c r="BT59" s="718">
        <v>0</v>
      </c>
      <c r="BU59" s="718">
        <v>0</v>
      </c>
      <c r="BV59" s="718">
        <v>0</v>
      </c>
      <c r="BW59" s="718">
        <v>0</v>
      </c>
      <c r="BX59" s="718">
        <v>0</v>
      </c>
      <c r="BY59" s="718">
        <v>0</v>
      </c>
      <c r="BZ59" s="717">
        <v>0</v>
      </c>
      <c r="CA59" s="167"/>
    </row>
    <row r="60" spans="1:79" s="17" customFormat="1" ht="15.75">
      <c r="B60" s="274" t="s">
        <v>493</v>
      </c>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R60" s="277"/>
      <c r="AS60" s="277"/>
      <c r="AT60" s="277"/>
      <c r="AU60" s="277"/>
      <c r="AV60" s="277"/>
      <c r="AW60" s="277"/>
      <c r="AX60" s="277"/>
      <c r="AY60" s="277"/>
      <c r="AZ60" s="277"/>
      <c r="BA60" s="277"/>
      <c r="BB60" s="277"/>
      <c r="BC60" s="277"/>
      <c r="BD60" s="277"/>
      <c r="BE60" s="277"/>
      <c r="BF60" s="277"/>
      <c r="BG60" s="277"/>
      <c r="BH60" s="277"/>
      <c r="BI60" s="277"/>
      <c r="BJ60" s="277"/>
      <c r="BK60" s="277"/>
      <c r="BL60" s="277"/>
      <c r="BM60" s="277"/>
      <c r="BN60" s="277"/>
      <c r="BO60" s="277"/>
      <c r="BP60" s="277"/>
      <c r="BQ60" s="277"/>
      <c r="BR60" s="277"/>
      <c r="BS60" s="277"/>
      <c r="BT60" s="277"/>
      <c r="BU60" s="277"/>
      <c r="BV60" s="277"/>
      <c r="BW60" s="277"/>
      <c r="BX60" s="277"/>
      <c r="BY60" s="277"/>
      <c r="BZ60" s="278"/>
      <c r="CA60" s="167"/>
    </row>
  </sheetData>
  <mergeCells count="1">
    <mergeCell ref="B22:B23"/>
  </mergeCells>
  <hyperlinks>
    <hyperlink ref="H18" location="Table_4_c.__2013_Lost_Revenues_Work_Form" display="Go to Tab 4."/>
  </hyperlinks>
  <pageMargins left="0.70866141732283472" right="0.70866141732283472" top="0.74803149606299213" bottom="0.74803149606299213" header="0.31496062992125984" footer="0.31496062992125984"/>
  <pageSetup paperSize="5" scale="4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CA75"/>
  <sheetViews>
    <sheetView topLeftCell="A12" zoomScale="80" zoomScaleNormal="80" workbookViewId="0">
      <pane xSplit="9" ySplit="12" topLeftCell="S51" activePane="bottomRight" state="frozen"/>
      <selection activeCell="E58" sqref="E58"/>
      <selection pane="topRight" activeCell="E58" sqref="E58"/>
      <selection pane="bottomLeft" activeCell="E58" sqref="E58"/>
      <selection pane="bottomRight" activeCell="E58" sqref="E58"/>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38.7109375" style="12" bestFit="1" customWidth="1"/>
    <col min="6" max="6" width="36.7109375" style="12" bestFit="1" customWidth="1"/>
    <col min="7"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8.140625" style="12" bestFit="1" customWidth="1"/>
    <col min="17" max="17" width="9.140625" style="12"/>
    <col min="18" max="18" width="9.28515625" style="12" bestFit="1" customWidth="1"/>
    <col min="19" max="20" width="9.42578125" style="12" bestFit="1" customWidth="1"/>
    <col min="21" max="21" width="12.42578125" style="12" bestFit="1" customWidth="1"/>
    <col min="22" max="39" width="11.28515625" style="12" bestFit="1" customWidth="1"/>
    <col min="40" max="40" width="9.42578125" style="12" bestFit="1" customWidth="1"/>
    <col min="41" max="47" width="9.28515625" style="12" bestFit="1" customWidth="1"/>
    <col min="48" max="48" width="9.140625" style="12"/>
    <col min="49" max="49" width="12.42578125" style="12" bestFit="1" customWidth="1"/>
    <col min="50" max="51" width="15.7109375" style="12" bestFit="1" customWidth="1"/>
    <col min="52" max="64" width="17" style="12" bestFit="1" customWidth="1"/>
    <col min="65" max="71" width="15.7109375" style="12" bestFit="1" customWidth="1"/>
    <col min="72" max="72" width="12.42578125" style="12" bestFit="1" customWidth="1"/>
    <col min="73" max="78" width="9.28515625" style="12" bestFit="1" customWidth="1"/>
    <col min="79" max="79" width="9.140625" style="16"/>
    <col min="80" max="16384" width="9.140625" style="12"/>
  </cols>
  <sheetData>
    <row r="14" spans="2:79" ht="15.75" thickBot="1">
      <c r="CA14" s="12"/>
    </row>
    <row r="15" spans="2:79" s="9" customFormat="1" ht="32.2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13.5" customHeight="1">
      <c r="D17" s="92"/>
    </row>
    <row r="18" spans="2:79" ht="24.75" customHeight="1">
      <c r="B18" s="196" t="s">
        <v>578</v>
      </c>
      <c r="D18" s="92"/>
      <c r="H18" s="625" t="s">
        <v>598</v>
      </c>
    </row>
    <row r="19" spans="2:79" ht="24.75" customHeight="1">
      <c r="B19" s="660" t="s">
        <v>527</v>
      </c>
      <c r="C19" s="649"/>
      <c r="D19" s="649"/>
      <c r="E19" s="649"/>
      <c r="F19" s="649"/>
      <c r="G19" s="649"/>
      <c r="H19" s="649"/>
      <c r="I19" s="649"/>
      <c r="J19" s="649"/>
      <c r="K19" s="649"/>
      <c r="L19" s="649"/>
      <c r="M19" s="649"/>
      <c r="N19" s="649"/>
      <c r="O19" s="649"/>
      <c r="P19" s="649"/>
    </row>
    <row r="20" spans="2:79" ht="24.75" customHeight="1">
      <c r="B20" s="660" t="s">
        <v>528</v>
      </c>
      <c r="C20" s="649"/>
      <c r="D20" s="649"/>
      <c r="E20" s="649"/>
      <c r="F20" s="649"/>
      <c r="G20" s="649"/>
      <c r="H20" s="649"/>
      <c r="I20" s="649"/>
      <c r="J20" s="649"/>
      <c r="K20" s="649"/>
      <c r="L20" s="649"/>
      <c r="M20" s="649"/>
      <c r="N20" s="649"/>
      <c r="O20" s="649"/>
      <c r="P20" s="649"/>
    </row>
    <row r="21" spans="2:79" ht="15.75">
      <c r="B21" s="92"/>
    </row>
    <row r="22" spans="2:79" s="270" customFormat="1" ht="88.5" customHeight="1">
      <c r="B22" s="795"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795"/>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75">
      <c r="B24" s="273">
        <v>1</v>
      </c>
      <c r="C24" s="178" t="s">
        <v>210</v>
      </c>
      <c r="D24" s="178" t="s">
        <v>671</v>
      </c>
      <c r="E24" s="178" t="s">
        <v>21</v>
      </c>
      <c r="F24" s="178" t="s">
        <v>670</v>
      </c>
      <c r="G24" s="178" t="s">
        <v>720</v>
      </c>
      <c r="H24" s="178" t="s">
        <v>676</v>
      </c>
      <c r="I24" s="178">
        <v>2014</v>
      </c>
      <c r="J24" s="178" t="s">
        <v>711</v>
      </c>
      <c r="K24" s="178"/>
      <c r="L24" s="178" t="s">
        <v>726</v>
      </c>
      <c r="M24" s="178" t="s">
        <v>688</v>
      </c>
      <c r="N24" s="178">
        <v>1468</v>
      </c>
      <c r="O24" s="718">
        <v>1347731</v>
      </c>
      <c r="P24" s="718">
        <v>4679900267</v>
      </c>
      <c r="Q24" s="178"/>
      <c r="R24" s="718">
        <v>0</v>
      </c>
      <c r="S24" s="718">
        <v>0</v>
      </c>
      <c r="T24" s="718">
        <v>0</v>
      </c>
      <c r="U24" s="718">
        <v>1347.731</v>
      </c>
      <c r="V24" s="718">
        <v>1321.8019999999999</v>
      </c>
      <c r="W24" s="718">
        <v>1288.17</v>
      </c>
      <c r="X24" s="718">
        <v>743.65509999999995</v>
      </c>
      <c r="Y24" s="718">
        <v>743.65509999999995</v>
      </c>
      <c r="Z24" s="718">
        <v>743.65509999999995</v>
      </c>
      <c r="AA24" s="718">
        <v>743.65509999999995</v>
      </c>
      <c r="AB24" s="718">
        <v>743.65509999999995</v>
      </c>
      <c r="AC24" s="718">
        <v>743.65509999999995</v>
      </c>
      <c r="AD24" s="718">
        <v>743.65509999999995</v>
      </c>
      <c r="AE24" s="718">
        <v>736.3143</v>
      </c>
      <c r="AF24" s="718">
        <v>326.61090000000002</v>
      </c>
      <c r="AG24" s="718">
        <v>6.800713</v>
      </c>
      <c r="AH24" s="718">
        <v>6.800713</v>
      </c>
      <c r="AI24" s="718">
        <v>6.800713</v>
      </c>
      <c r="AJ24" s="718">
        <v>0</v>
      </c>
      <c r="AK24" s="718">
        <v>0</v>
      </c>
      <c r="AL24" s="718">
        <v>0</v>
      </c>
      <c r="AM24" s="718">
        <v>0</v>
      </c>
      <c r="AN24" s="718">
        <v>0</v>
      </c>
      <c r="AO24" s="718">
        <v>0</v>
      </c>
      <c r="AP24" s="718">
        <v>0</v>
      </c>
      <c r="AQ24" s="718">
        <v>0</v>
      </c>
      <c r="AR24" s="718">
        <v>0</v>
      </c>
      <c r="AS24" s="718">
        <v>0</v>
      </c>
      <c r="AT24" s="718">
        <v>0</v>
      </c>
      <c r="AU24" s="718">
        <v>0</v>
      </c>
      <c r="AV24" s="178"/>
      <c r="AW24" s="718">
        <v>0</v>
      </c>
      <c r="AX24" s="718">
        <v>0</v>
      </c>
      <c r="AY24" s="718">
        <v>0</v>
      </c>
      <c r="AZ24" s="718">
        <v>4679900</v>
      </c>
      <c r="BA24" s="718">
        <v>4579621</v>
      </c>
      <c r="BB24" s="718">
        <v>4449982</v>
      </c>
      <c r="BC24" s="718">
        <v>2705295</v>
      </c>
      <c r="BD24" s="718">
        <v>2705295</v>
      </c>
      <c r="BE24" s="718">
        <v>2705295</v>
      </c>
      <c r="BF24" s="718">
        <v>2705295</v>
      </c>
      <c r="BG24" s="718">
        <v>2705295</v>
      </c>
      <c r="BH24" s="718">
        <v>2705295</v>
      </c>
      <c r="BI24" s="718">
        <v>2705295</v>
      </c>
      <c r="BJ24" s="718">
        <v>2637606</v>
      </c>
      <c r="BK24" s="718">
        <v>1033658</v>
      </c>
      <c r="BL24" s="718">
        <v>6795.866</v>
      </c>
      <c r="BM24" s="718">
        <v>6795.866</v>
      </c>
      <c r="BN24" s="718">
        <v>6795.866</v>
      </c>
      <c r="BO24" s="718">
        <v>0</v>
      </c>
      <c r="BP24" s="718">
        <v>0</v>
      </c>
      <c r="BQ24" s="718">
        <v>0</v>
      </c>
      <c r="BR24" s="718">
        <v>0</v>
      </c>
      <c r="BS24" s="718">
        <v>0</v>
      </c>
      <c r="BT24" s="718">
        <v>0</v>
      </c>
      <c r="BU24" s="718">
        <v>0</v>
      </c>
      <c r="BV24" s="718">
        <v>0</v>
      </c>
      <c r="BW24" s="718">
        <v>0</v>
      </c>
      <c r="BX24" s="718">
        <v>0</v>
      </c>
      <c r="BY24" s="718">
        <v>0</v>
      </c>
      <c r="BZ24" s="719">
        <v>0</v>
      </c>
      <c r="CA24" s="167"/>
    </row>
    <row r="25" spans="2:79" s="17" customFormat="1" ht="15.75">
      <c r="B25" s="273">
        <v>2</v>
      </c>
      <c r="C25" s="178" t="s">
        <v>210</v>
      </c>
      <c r="D25" s="178" t="s">
        <v>671</v>
      </c>
      <c r="E25" s="178" t="s">
        <v>20</v>
      </c>
      <c r="F25" s="178" t="s">
        <v>670</v>
      </c>
      <c r="G25" s="178" t="s">
        <v>720</v>
      </c>
      <c r="H25" s="178" t="s">
        <v>676</v>
      </c>
      <c r="I25" s="178">
        <v>2011</v>
      </c>
      <c r="J25" s="178" t="s">
        <v>711</v>
      </c>
      <c r="K25" s="178"/>
      <c r="L25" s="178" t="s">
        <v>726</v>
      </c>
      <c r="M25" s="178" t="s">
        <v>713</v>
      </c>
      <c r="N25" s="178">
        <v>1</v>
      </c>
      <c r="O25" s="718">
        <v>2220.9769999999999</v>
      </c>
      <c r="P25" s="718">
        <v>43993462.280000001</v>
      </c>
      <c r="Q25" s="178"/>
      <c r="R25" s="718">
        <v>2.220977</v>
      </c>
      <c r="S25" s="718">
        <v>2.220977</v>
      </c>
      <c r="T25" s="718">
        <v>2.220977</v>
      </c>
      <c r="U25" s="718">
        <v>2.220977</v>
      </c>
      <c r="V25" s="718">
        <v>0</v>
      </c>
      <c r="W25" s="718">
        <v>0</v>
      </c>
      <c r="X25" s="718">
        <v>0</v>
      </c>
      <c r="Y25" s="718">
        <v>0</v>
      </c>
      <c r="Z25" s="718">
        <v>0</v>
      </c>
      <c r="AA25" s="718">
        <v>0</v>
      </c>
      <c r="AB25" s="718">
        <v>0</v>
      </c>
      <c r="AC25" s="718">
        <v>0</v>
      </c>
      <c r="AD25" s="718">
        <v>0</v>
      </c>
      <c r="AE25" s="718">
        <v>0</v>
      </c>
      <c r="AF25" s="718">
        <v>0</v>
      </c>
      <c r="AG25" s="718">
        <v>0</v>
      </c>
      <c r="AH25" s="718">
        <v>0</v>
      </c>
      <c r="AI25" s="718">
        <v>0</v>
      </c>
      <c r="AJ25" s="718">
        <v>0</v>
      </c>
      <c r="AK25" s="718">
        <v>0</v>
      </c>
      <c r="AL25" s="718">
        <v>0</v>
      </c>
      <c r="AM25" s="718">
        <v>0</v>
      </c>
      <c r="AN25" s="718">
        <v>0</v>
      </c>
      <c r="AO25" s="718">
        <v>0</v>
      </c>
      <c r="AP25" s="718">
        <v>0</v>
      </c>
      <c r="AQ25" s="718">
        <v>0</v>
      </c>
      <c r="AR25" s="718">
        <v>0</v>
      </c>
      <c r="AS25" s="718">
        <v>0</v>
      </c>
      <c r="AT25" s="718">
        <v>0</v>
      </c>
      <c r="AU25" s="718">
        <v>0</v>
      </c>
      <c r="AV25" s="178"/>
      <c r="AW25" s="718">
        <v>10998.37</v>
      </c>
      <c r="AX25" s="718">
        <v>10998.37</v>
      </c>
      <c r="AY25" s="718">
        <v>10998.37</v>
      </c>
      <c r="AZ25" s="718">
        <v>10998.37</v>
      </c>
      <c r="BA25" s="718">
        <v>0</v>
      </c>
      <c r="BB25" s="718">
        <v>0</v>
      </c>
      <c r="BC25" s="718">
        <v>0</v>
      </c>
      <c r="BD25" s="718">
        <v>0</v>
      </c>
      <c r="BE25" s="718">
        <v>0</v>
      </c>
      <c r="BF25" s="718">
        <v>0</v>
      </c>
      <c r="BG25" s="718">
        <v>0</v>
      </c>
      <c r="BH25" s="718">
        <v>0</v>
      </c>
      <c r="BI25" s="718">
        <v>0</v>
      </c>
      <c r="BJ25" s="718">
        <v>0</v>
      </c>
      <c r="BK25" s="718">
        <v>0</v>
      </c>
      <c r="BL25" s="718">
        <v>0</v>
      </c>
      <c r="BM25" s="718">
        <v>0</v>
      </c>
      <c r="BN25" s="718">
        <v>0</v>
      </c>
      <c r="BO25" s="718">
        <v>0</v>
      </c>
      <c r="BP25" s="718">
        <v>0</v>
      </c>
      <c r="BQ25" s="718">
        <v>0</v>
      </c>
      <c r="BR25" s="718">
        <v>0</v>
      </c>
      <c r="BS25" s="718">
        <v>0</v>
      </c>
      <c r="BT25" s="718">
        <v>0</v>
      </c>
      <c r="BU25" s="718">
        <v>0</v>
      </c>
      <c r="BV25" s="718">
        <v>0</v>
      </c>
      <c r="BW25" s="718">
        <v>0</v>
      </c>
      <c r="BX25" s="718">
        <v>0</v>
      </c>
      <c r="BY25" s="718">
        <v>0</v>
      </c>
      <c r="BZ25" s="719">
        <v>0</v>
      </c>
      <c r="CA25" s="167"/>
    </row>
    <row r="26" spans="2:79" s="723" customFormat="1" ht="16.5" customHeight="1">
      <c r="B26" s="720">
        <v>3</v>
      </c>
      <c r="C26" s="721" t="s">
        <v>210</v>
      </c>
      <c r="D26" s="721" t="s">
        <v>671</v>
      </c>
      <c r="E26" s="721" t="s">
        <v>20</v>
      </c>
      <c r="F26" s="721" t="s">
        <v>670</v>
      </c>
      <c r="G26" s="721" t="s">
        <v>720</v>
      </c>
      <c r="H26" s="721" t="s">
        <v>676</v>
      </c>
      <c r="I26" s="721">
        <v>2012</v>
      </c>
      <c r="J26" s="721" t="s">
        <v>711</v>
      </c>
      <c r="K26" s="721"/>
      <c r="L26" s="721" t="s">
        <v>726</v>
      </c>
      <c r="M26" s="721" t="s">
        <v>713</v>
      </c>
      <c r="N26" s="721">
        <v>3</v>
      </c>
      <c r="O26" s="722">
        <v>8763.3649999999998</v>
      </c>
      <c r="P26" s="722">
        <v>130189583.3</v>
      </c>
      <c r="Q26" s="721"/>
      <c r="R26" s="722">
        <v>0</v>
      </c>
      <c r="S26" s="722">
        <v>8.7633650000000003</v>
      </c>
      <c r="T26" s="722">
        <v>8.7633650000000003</v>
      </c>
      <c r="U26" s="722">
        <v>8.7633650000000003</v>
      </c>
      <c r="V26" s="722">
        <v>8.7633650000000003</v>
      </c>
      <c r="W26" s="722">
        <v>0</v>
      </c>
      <c r="X26" s="722">
        <v>0</v>
      </c>
      <c r="Y26" s="722">
        <v>0</v>
      </c>
      <c r="Z26" s="722">
        <v>0</v>
      </c>
      <c r="AA26" s="722">
        <v>0</v>
      </c>
      <c r="AB26" s="722">
        <v>0</v>
      </c>
      <c r="AC26" s="722">
        <v>0</v>
      </c>
      <c r="AD26" s="722">
        <v>0</v>
      </c>
      <c r="AE26" s="722">
        <v>0</v>
      </c>
      <c r="AF26" s="722">
        <v>0</v>
      </c>
      <c r="AG26" s="722">
        <v>0</v>
      </c>
      <c r="AH26" s="722">
        <v>0</v>
      </c>
      <c r="AI26" s="722">
        <v>0</v>
      </c>
      <c r="AJ26" s="722">
        <v>0</v>
      </c>
      <c r="AK26" s="722">
        <v>0</v>
      </c>
      <c r="AL26" s="722">
        <v>0</v>
      </c>
      <c r="AM26" s="722">
        <v>0</v>
      </c>
      <c r="AN26" s="722">
        <v>0</v>
      </c>
      <c r="AO26" s="722">
        <v>0</v>
      </c>
      <c r="AP26" s="722">
        <v>0</v>
      </c>
      <c r="AQ26" s="722">
        <v>0</v>
      </c>
      <c r="AR26" s="722">
        <v>0</v>
      </c>
      <c r="AS26" s="722">
        <v>0</v>
      </c>
      <c r="AT26" s="722">
        <v>0</v>
      </c>
      <c r="AU26" s="722">
        <v>0</v>
      </c>
      <c r="AV26" s="721"/>
      <c r="AW26" s="722">
        <v>0</v>
      </c>
      <c r="AX26" s="722">
        <v>43396.53</v>
      </c>
      <c r="AY26" s="722">
        <v>43396.53</v>
      </c>
      <c r="AZ26" s="722">
        <v>43396.53</v>
      </c>
      <c r="BA26" s="722">
        <v>43396.53</v>
      </c>
      <c r="BB26" s="722">
        <v>0</v>
      </c>
      <c r="BC26" s="722">
        <v>0</v>
      </c>
      <c r="BD26" s="722">
        <v>0</v>
      </c>
      <c r="BE26" s="722">
        <v>0</v>
      </c>
      <c r="BF26" s="722">
        <v>0</v>
      </c>
      <c r="BG26" s="722">
        <v>0</v>
      </c>
      <c r="BH26" s="722">
        <v>0</v>
      </c>
      <c r="BI26" s="722">
        <v>0</v>
      </c>
      <c r="BJ26" s="722">
        <v>0</v>
      </c>
      <c r="BK26" s="722">
        <v>0</v>
      </c>
      <c r="BL26" s="722">
        <v>0</v>
      </c>
      <c r="BM26" s="722">
        <v>0</v>
      </c>
      <c r="BN26" s="722">
        <v>0</v>
      </c>
      <c r="BO26" s="722">
        <v>0</v>
      </c>
      <c r="BP26" s="722">
        <v>0</v>
      </c>
      <c r="BQ26" s="722">
        <v>0</v>
      </c>
      <c r="BR26" s="722">
        <v>0</v>
      </c>
      <c r="BS26" s="722">
        <v>0</v>
      </c>
      <c r="BT26" s="722">
        <v>0</v>
      </c>
      <c r="BU26" s="722">
        <v>0</v>
      </c>
      <c r="BV26" s="722">
        <v>0</v>
      </c>
      <c r="BW26" s="722">
        <v>0</v>
      </c>
      <c r="BX26" s="722">
        <v>0</v>
      </c>
      <c r="BY26" s="722">
        <v>0</v>
      </c>
      <c r="BZ26" s="725">
        <v>0</v>
      </c>
      <c r="CA26" s="721"/>
    </row>
    <row r="27" spans="2:79" s="723" customFormat="1" ht="15.75">
      <c r="B27" s="720">
        <v>4</v>
      </c>
      <c r="C27" s="721" t="s">
        <v>210</v>
      </c>
      <c r="D27" s="721" t="s">
        <v>671</v>
      </c>
      <c r="E27" s="724" t="s">
        <v>20</v>
      </c>
      <c r="F27" s="721" t="s">
        <v>670</v>
      </c>
      <c r="G27" s="721" t="s">
        <v>720</v>
      </c>
      <c r="H27" s="721" t="s">
        <v>676</v>
      </c>
      <c r="I27" s="721">
        <v>2012</v>
      </c>
      <c r="J27" s="721" t="s">
        <v>711</v>
      </c>
      <c r="K27" s="721"/>
      <c r="L27" s="721" t="s">
        <v>726</v>
      </c>
      <c r="M27" s="721" t="s">
        <v>713</v>
      </c>
      <c r="N27" s="721">
        <v>1</v>
      </c>
      <c r="O27" s="722">
        <v>6381.2520000000004</v>
      </c>
      <c r="P27" s="722">
        <v>94800633.659999996</v>
      </c>
      <c r="Q27" s="721"/>
      <c r="R27" s="722">
        <v>0</v>
      </c>
      <c r="S27" s="722">
        <v>6.3812519999999999</v>
      </c>
      <c r="T27" s="722">
        <v>6.3812519999999999</v>
      </c>
      <c r="U27" s="722">
        <v>6.3812519999999999</v>
      </c>
      <c r="V27" s="722">
        <v>6.3812519999999999</v>
      </c>
      <c r="W27" s="722">
        <v>0</v>
      </c>
      <c r="X27" s="722">
        <v>0</v>
      </c>
      <c r="Y27" s="722">
        <v>0</v>
      </c>
      <c r="Z27" s="722">
        <v>0</v>
      </c>
      <c r="AA27" s="722">
        <v>0</v>
      </c>
      <c r="AB27" s="722">
        <v>0</v>
      </c>
      <c r="AC27" s="722">
        <v>0</v>
      </c>
      <c r="AD27" s="722">
        <v>0</v>
      </c>
      <c r="AE27" s="722">
        <v>0</v>
      </c>
      <c r="AF27" s="722">
        <v>0</v>
      </c>
      <c r="AG27" s="722">
        <v>0</v>
      </c>
      <c r="AH27" s="722">
        <v>0</v>
      </c>
      <c r="AI27" s="722">
        <v>0</v>
      </c>
      <c r="AJ27" s="722">
        <v>0</v>
      </c>
      <c r="AK27" s="722">
        <v>0</v>
      </c>
      <c r="AL27" s="722">
        <v>0</v>
      </c>
      <c r="AM27" s="722">
        <v>0</v>
      </c>
      <c r="AN27" s="722">
        <v>0</v>
      </c>
      <c r="AO27" s="722">
        <v>0</v>
      </c>
      <c r="AP27" s="722">
        <v>0</v>
      </c>
      <c r="AQ27" s="722">
        <v>0</v>
      </c>
      <c r="AR27" s="722">
        <v>0</v>
      </c>
      <c r="AS27" s="722">
        <v>0</v>
      </c>
      <c r="AT27" s="722">
        <v>0</v>
      </c>
      <c r="AU27" s="722">
        <v>0</v>
      </c>
      <c r="AV27" s="721"/>
      <c r="AW27" s="722">
        <v>0</v>
      </c>
      <c r="AX27" s="722">
        <v>31600.21</v>
      </c>
      <c r="AY27" s="722">
        <v>31600.21</v>
      </c>
      <c r="AZ27" s="722">
        <v>31600.21</v>
      </c>
      <c r="BA27" s="722">
        <v>31600.21</v>
      </c>
      <c r="BB27" s="722">
        <v>0</v>
      </c>
      <c r="BC27" s="722">
        <v>0</v>
      </c>
      <c r="BD27" s="722">
        <v>0</v>
      </c>
      <c r="BE27" s="722">
        <v>0</v>
      </c>
      <c r="BF27" s="722">
        <v>0</v>
      </c>
      <c r="BG27" s="722">
        <v>0</v>
      </c>
      <c r="BH27" s="722">
        <v>0</v>
      </c>
      <c r="BI27" s="722">
        <v>0</v>
      </c>
      <c r="BJ27" s="722">
        <v>0</v>
      </c>
      <c r="BK27" s="722">
        <v>0</v>
      </c>
      <c r="BL27" s="722">
        <v>0</v>
      </c>
      <c r="BM27" s="722">
        <v>0</v>
      </c>
      <c r="BN27" s="722">
        <v>0</v>
      </c>
      <c r="BO27" s="722">
        <v>0</v>
      </c>
      <c r="BP27" s="722">
        <v>0</v>
      </c>
      <c r="BQ27" s="722">
        <v>0</v>
      </c>
      <c r="BR27" s="722">
        <v>0</v>
      </c>
      <c r="BS27" s="722">
        <v>0</v>
      </c>
      <c r="BT27" s="722">
        <v>0</v>
      </c>
      <c r="BU27" s="722">
        <v>0</v>
      </c>
      <c r="BV27" s="722">
        <v>0</v>
      </c>
      <c r="BW27" s="722">
        <v>0</v>
      </c>
      <c r="BX27" s="722">
        <v>0</v>
      </c>
      <c r="BY27" s="722">
        <v>0</v>
      </c>
      <c r="BZ27" s="725">
        <v>0</v>
      </c>
      <c r="CA27" s="721"/>
    </row>
    <row r="28" spans="2:79" s="17" customFormat="1" ht="15.75">
      <c r="B28" s="273">
        <v>5</v>
      </c>
      <c r="C28" s="178" t="s">
        <v>210</v>
      </c>
      <c r="D28" s="178" t="s">
        <v>671</v>
      </c>
      <c r="E28" s="178" t="s">
        <v>20</v>
      </c>
      <c r="F28" s="178" t="s">
        <v>670</v>
      </c>
      <c r="G28" s="178" t="s">
        <v>720</v>
      </c>
      <c r="H28" s="178" t="s">
        <v>676</v>
      </c>
      <c r="I28" s="178">
        <v>2013</v>
      </c>
      <c r="J28" s="178" t="s">
        <v>711</v>
      </c>
      <c r="K28" s="178"/>
      <c r="L28" s="178" t="s">
        <v>726</v>
      </c>
      <c r="M28" s="178" t="s">
        <v>713</v>
      </c>
      <c r="N28" s="178">
        <v>1</v>
      </c>
      <c r="O28" s="718">
        <v>64.295330000000007</v>
      </c>
      <c r="P28" s="718">
        <v>706972.08790000004</v>
      </c>
      <c r="Q28" s="178"/>
      <c r="R28" s="718">
        <v>0</v>
      </c>
      <c r="S28" s="718">
        <v>0</v>
      </c>
      <c r="T28" s="718">
        <v>6.4295000000000005E-2</v>
      </c>
      <c r="U28" s="718">
        <v>6.4295000000000005E-2</v>
      </c>
      <c r="V28" s="718">
        <v>6.4295000000000005E-2</v>
      </c>
      <c r="W28" s="718">
        <v>6.4295000000000005E-2</v>
      </c>
      <c r="X28" s="718">
        <v>0</v>
      </c>
      <c r="Y28" s="718">
        <v>0</v>
      </c>
      <c r="Z28" s="718">
        <v>0</v>
      </c>
      <c r="AA28" s="718">
        <v>0</v>
      </c>
      <c r="AB28" s="718">
        <v>0</v>
      </c>
      <c r="AC28" s="718">
        <v>0</v>
      </c>
      <c r="AD28" s="718">
        <v>0</v>
      </c>
      <c r="AE28" s="718">
        <v>0</v>
      </c>
      <c r="AF28" s="718">
        <v>0</v>
      </c>
      <c r="AG28" s="718">
        <v>0</v>
      </c>
      <c r="AH28" s="718">
        <v>0</v>
      </c>
      <c r="AI28" s="718">
        <v>0</v>
      </c>
      <c r="AJ28" s="718">
        <v>0</v>
      </c>
      <c r="AK28" s="718">
        <v>0</v>
      </c>
      <c r="AL28" s="718">
        <v>0</v>
      </c>
      <c r="AM28" s="718">
        <v>0</v>
      </c>
      <c r="AN28" s="718">
        <v>0</v>
      </c>
      <c r="AO28" s="718">
        <v>0</v>
      </c>
      <c r="AP28" s="718">
        <v>0</v>
      </c>
      <c r="AQ28" s="718">
        <v>0</v>
      </c>
      <c r="AR28" s="718">
        <v>0</v>
      </c>
      <c r="AS28" s="718">
        <v>0</v>
      </c>
      <c r="AT28" s="718">
        <v>0</v>
      </c>
      <c r="AU28" s="718">
        <v>0</v>
      </c>
      <c r="AV28" s="178"/>
      <c r="AW28" s="718">
        <v>0</v>
      </c>
      <c r="AX28" s="718">
        <v>0</v>
      </c>
      <c r="AY28" s="718">
        <v>353.48599999999999</v>
      </c>
      <c r="AZ28" s="718">
        <v>353.48599999999999</v>
      </c>
      <c r="BA28" s="718">
        <v>353.48599999999999</v>
      </c>
      <c r="BB28" s="718">
        <v>353.48599999999999</v>
      </c>
      <c r="BC28" s="718">
        <v>0</v>
      </c>
      <c r="BD28" s="718">
        <v>0</v>
      </c>
      <c r="BE28" s="718">
        <v>0</v>
      </c>
      <c r="BF28" s="718">
        <v>0</v>
      </c>
      <c r="BG28" s="718">
        <v>0</v>
      </c>
      <c r="BH28" s="718">
        <v>0</v>
      </c>
      <c r="BI28" s="718">
        <v>0</v>
      </c>
      <c r="BJ28" s="718">
        <v>0</v>
      </c>
      <c r="BK28" s="718">
        <v>0</v>
      </c>
      <c r="BL28" s="718">
        <v>0</v>
      </c>
      <c r="BM28" s="718">
        <v>0</v>
      </c>
      <c r="BN28" s="718">
        <v>0</v>
      </c>
      <c r="BO28" s="718">
        <v>0</v>
      </c>
      <c r="BP28" s="718">
        <v>0</v>
      </c>
      <c r="BQ28" s="718">
        <v>0</v>
      </c>
      <c r="BR28" s="718">
        <v>0</v>
      </c>
      <c r="BS28" s="718">
        <v>0</v>
      </c>
      <c r="BT28" s="718">
        <v>0</v>
      </c>
      <c r="BU28" s="718">
        <v>0</v>
      </c>
      <c r="BV28" s="718">
        <v>0</v>
      </c>
      <c r="BW28" s="718">
        <v>0</v>
      </c>
      <c r="BX28" s="718">
        <v>0</v>
      </c>
      <c r="BY28" s="718">
        <v>0</v>
      </c>
      <c r="BZ28" s="719">
        <v>0</v>
      </c>
      <c r="CA28" s="167"/>
    </row>
    <row r="29" spans="2:79" s="17" customFormat="1" ht="15.75">
      <c r="B29" s="273">
        <v>6</v>
      </c>
      <c r="C29" s="178" t="s">
        <v>210</v>
      </c>
      <c r="D29" s="178" t="s">
        <v>671</v>
      </c>
      <c r="E29" s="178" t="s">
        <v>20</v>
      </c>
      <c r="F29" s="178" t="s">
        <v>670</v>
      </c>
      <c r="G29" s="178" t="s">
        <v>720</v>
      </c>
      <c r="H29" s="178" t="s">
        <v>676</v>
      </c>
      <c r="I29" s="178">
        <v>2013</v>
      </c>
      <c r="J29" s="178" t="s">
        <v>711</v>
      </c>
      <c r="K29" s="178"/>
      <c r="L29" s="178" t="s">
        <v>726</v>
      </c>
      <c r="M29" s="178" t="s">
        <v>713</v>
      </c>
      <c r="N29" s="178">
        <v>5</v>
      </c>
      <c r="O29" s="718">
        <v>44092.61</v>
      </c>
      <c r="P29" s="718">
        <v>484829028.89999998</v>
      </c>
      <c r="Q29" s="178"/>
      <c r="R29" s="718">
        <v>0</v>
      </c>
      <c r="S29" s="718">
        <v>0</v>
      </c>
      <c r="T29" s="718">
        <v>44.092610000000001</v>
      </c>
      <c r="U29" s="718">
        <v>44.092610000000001</v>
      </c>
      <c r="V29" s="718">
        <v>44.092610000000001</v>
      </c>
      <c r="W29" s="718">
        <v>44.092610000000001</v>
      </c>
      <c r="X29" s="718">
        <v>0</v>
      </c>
      <c r="Y29" s="718">
        <v>0</v>
      </c>
      <c r="Z29" s="718">
        <v>0</v>
      </c>
      <c r="AA29" s="718">
        <v>0</v>
      </c>
      <c r="AB29" s="718">
        <v>0</v>
      </c>
      <c r="AC29" s="718">
        <v>0</v>
      </c>
      <c r="AD29" s="718">
        <v>0</v>
      </c>
      <c r="AE29" s="718">
        <v>0</v>
      </c>
      <c r="AF29" s="718">
        <v>0</v>
      </c>
      <c r="AG29" s="718">
        <v>0</v>
      </c>
      <c r="AH29" s="718">
        <v>0</v>
      </c>
      <c r="AI29" s="718">
        <v>0</v>
      </c>
      <c r="AJ29" s="718">
        <v>0</v>
      </c>
      <c r="AK29" s="718">
        <v>0</v>
      </c>
      <c r="AL29" s="718">
        <v>0</v>
      </c>
      <c r="AM29" s="718">
        <v>0</v>
      </c>
      <c r="AN29" s="718">
        <v>0</v>
      </c>
      <c r="AO29" s="718">
        <v>0</v>
      </c>
      <c r="AP29" s="718">
        <v>0</v>
      </c>
      <c r="AQ29" s="718">
        <v>0</v>
      </c>
      <c r="AR29" s="718">
        <v>0</v>
      </c>
      <c r="AS29" s="718">
        <v>0</v>
      </c>
      <c r="AT29" s="718">
        <v>0</v>
      </c>
      <c r="AU29" s="718">
        <v>0</v>
      </c>
      <c r="AV29" s="178"/>
      <c r="AW29" s="718">
        <v>0</v>
      </c>
      <c r="AX29" s="718">
        <v>0</v>
      </c>
      <c r="AY29" s="718">
        <v>242414.5</v>
      </c>
      <c r="AZ29" s="718">
        <v>242414.5</v>
      </c>
      <c r="BA29" s="718">
        <v>242414.5</v>
      </c>
      <c r="BB29" s="718">
        <v>242414.5</v>
      </c>
      <c r="BC29" s="718">
        <v>0</v>
      </c>
      <c r="BD29" s="718">
        <v>0</v>
      </c>
      <c r="BE29" s="718">
        <v>0</v>
      </c>
      <c r="BF29" s="718">
        <v>0</v>
      </c>
      <c r="BG29" s="718">
        <v>0</v>
      </c>
      <c r="BH29" s="718">
        <v>0</v>
      </c>
      <c r="BI29" s="718">
        <v>0</v>
      </c>
      <c r="BJ29" s="718">
        <v>0</v>
      </c>
      <c r="BK29" s="718">
        <v>0</v>
      </c>
      <c r="BL29" s="718">
        <v>0</v>
      </c>
      <c r="BM29" s="718">
        <v>0</v>
      </c>
      <c r="BN29" s="718">
        <v>0</v>
      </c>
      <c r="BO29" s="718">
        <v>0</v>
      </c>
      <c r="BP29" s="718">
        <v>0</v>
      </c>
      <c r="BQ29" s="718">
        <v>0</v>
      </c>
      <c r="BR29" s="718">
        <v>0</v>
      </c>
      <c r="BS29" s="718">
        <v>0</v>
      </c>
      <c r="BT29" s="718">
        <v>0</v>
      </c>
      <c r="BU29" s="718">
        <v>0</v>
      </c>
      <c r="BV29" s="718">
        <v>0</v>
      </c>
      <c r="BW29" s="718">
        <v>0</v>
      </c>
      <c r="BX29" s="718">
        <v>0</v>
      </c>
      <c r="BY29" s="718">
        <v>0</v>
      </c>
      <c r="BZ29" s="719">
        <v>0</v>
      </c>
      <c r="CA29" s="167"/>
    </row>
    <row r="30" spans="2:79" s="17" customFormat="1" ht="15.75">
      <c r="B30" s="273">
        <v>7</v>
      </c>
      <c r="C30" s="178" t="s">
        <v>210</v>
      </c>
      <c r="D30" s="178" t="s">
        <v>671</v>
      </c>
      <c r="E30" s="178" t="s">
        <v>20</v>
      </c>
      <c r="F30" s="178" t="s">
        <v>670</v>
      </c>
      <c r="G30" s="178" t="s">
        <v>720</v>
      </c>
      <c r="H30" s="178" t="s">
        <v>676</v>
      </c>
      <c r="I30" s="178">
        <v>2014</v>
      </c>
      <c r="J30" s="178" t="s">
        <v>711</v>
      </c>
      <c r="K30" s="178"/>
      <c r="L30" s="178" t="s">
        <v>726</v>
      </c>
      <c r="M30" s="178" t="s">
        <v>713</v>
      </c>
      <c r="N30" s="178">
        <v>64</v>
      </c>
      <c r="O30" s="718">
        <v>855483.6</v>
      </c>
      <c r="P30" s="718">
        <v>4177508484</v>
      </c>
      <c r="Q30" s="178"/>
      <c r="R30" s="718">
        <v>0</v>
      </c>
      <c r="S30" s="718">
        <v>0</v>
      </c>
      <c r="T30" s="718">
        <v>0</v>
      </c>
      <c r="U30" s="718">
        <v>855.48360000000002</v>
      </c>
      <c r="V30" s="718">
        <v>855.48360000000002</v>
      </c>
      <c r="W30" s="718">
        <v>855.48360000000002</v>
      </c>
      <c r="X30" s="718">
        <v>855.48360000000002</v>
      </c>
      <c r="Y30" s="718">
        <v>0</v>
      </c>
      <c r="Z30" s="718">
        <v>0</v>
      </c>
      <c r="AA30" s="718">
        <v>0</v>
      </c>
      <c r="AB30" s="718">
        <v>0</v>
      </c>
      <c r="AC30" s="718">
        <v>0</v>
      </c>
      <c r="AD30" s="718">
        <v>0</v>
      </c>
      <c r="AE30" s="718">
        <v>0</v>
      </c>
      <c r="AF30" s="718">
        <v>0</v>
      </c>
      <c r="AG30" s="718">
        <v>0</v>
      </c>
      <c r="AH30" s="718">
        <v>0</v>
      </c>
      <c r="AI30" s="718">
        <v>0</v>
      </c>
      <c r="AJ30" s="718">
        <v>0</v>
      </c>
      <c r="AK30" s="718">
        <v>0</v>
      </c>
      <c r="AL30" s="718">
        <v>0</v>
      </c>
      <c r="AM30" s="718">
        <v>0</v>
      </c>
      <c r="AN30" s="718">
        <v>0</v>
      </c>
      <c r="AO30" s="718">
        <v>0</v>
      </c>
      <c r="AP30" s="718">
        <v>0</v>
      </c>
      <c r="AQ30" s="718">
        <v>0</v>
      </c>
      <c r="AR30" s="718">
        <v>0</v>
      </c>
      <c r="AS30" s="718">
        <v>0</v>
      </c>
      <c r="AT30" s="718">
        <v>0</v>
      </c>
      <c r="AU30" s="718">
        <v>0</v>
      </c>
      <c r="AV30" s="178"/>
      <c r="AW30" s="718">
        <v>0</v>
      </c>
      <c r="AX30" s="718">
        <v>0</v>
      </c>
      <c r="AY30" s="718">
        <v>0</v>
      </c>
      <c r="AZ30" s="718">
        <v>4177508</v>
      </c>
      <c r="BA30" s="718">
        <v>4177508</v>
      </c>
      <c r="BB30" s="718">
        <v>4177508</v>
      </c>
      <c r="BC30" s="718">
        <v>4177508</v>
      </c>
      <c r="BD30" s="718">
        <v>0</v>
      </c>
      <c r="BE30" s="718">
        <v>0</v>
      </c>
      <c r="BF30" s="718">
        <v>0</v>
      </c>
      <c r="BG30" s="718">
        <v>0</v>
      </c>
      <c r="BH30" s="718">
        <v>0</v>
      </c>
      <c r="BI30" s="718">
        <v>0</v>
      </c>
      <c r="BJ30" s="718">
        <v>0</v>
      </c>
      <c r="BK30" s="718">
        <v>0</v>
      </c>
      <c r="BL30" s="718">
        <v>0</v>
      </c>
      <c r="BM30" s="718">
        <v>0</v>
      </c>
      <c r="BN30" s="718">
        <v>0</v>
      </c>
      <c r="BO30" s="718">
        <v>0</v>
      </c>
      <c r="BP30" s="718">
        <v>0</v>
      </c>
      <c r="BQ30" s="718">
        <v>0</v>
      </c>
      <c r="BR30" s="718">
        <v>0</v>
      </c>
      <c r="BS30" s="718">
        <v>0</v>
      </c>
      <c r="BT30" s="718">
        <v>0</v>
      </c>
      <c r="BU30" s="718">
        <v>0</v>
      </c>
      <c r="BV30" s="718">
        <v>0</v>
      </c>
      <c r="BW30" s="718">
        <v>0</v>
      </c>
      <c r="BX30" s="718">
        <v>0</v>
      </c>
      <c r="BY30" s="718">
        <v>0</v>
      </c>
      <c r="BZ30" s="719">
        <v>0</v>
      </c>
      <c r="CA30" s="167"/>
    </row>
    <row r="31" spans="2:79" s="17" customFormat="1" ht="15.75">
      <c r="B31" s="273">
        <v>8</v>
      </c>
      <c r="C31" s="178" t="s">
        <v>210</v>
      </c>
      <c r="D31" s="178" t="s">
        <v>671</v>
      </c>
      <c r="E31" s="178" t="s">
        <v>17</v>
      </c>
      <c r="F31" s="178" t="s">
        <v>670</v>
      </c>
      <c r="G31" s="178" t="s">
        <v>720</v>
      </c>
      <c r="H31" s="178" t="s">
        <v>676</v>
      </c>
      <c r="I31" s="178">
        <v>2013</v>
      </c>
      <c r="J31" s="178" t="s">
        <v>711</v>
      </c>
      <c r="K31" s="178"/>
      <c r="L31" s="178" t="s">
        <v>726</v>
      </c>
      <c r="M31" s="178"/>
      <c r="N31" s="178">
        <v>6</v>
      </c>
      <c r="O31" s="718">
        <v>97607.78</v>
      </c>
      <c r="P31" s="718">
        <v>423564471</v>
      </c>
      <c r="Q31" s="178"/>
      <c r="R31" s="718">
        <v>0</v>
      </c>
      <c r="S31" s="718">
        <v>0</v>
      </c>
      <c r="T31" s="718">
        <v>97.607780000000005</v>
      </c>
      <c r="U31" s="718">
        <v>97.607780000000005</v>
      </c>
      <c r="V31" s="718">
        <v>97.607780000000005</v>
      </c>
      <c r="W31" s="718">
        <v>97.607780000000005</v>
      </c>
      <c r="X31" s="718">
        <v>97.607780000000005</v>
      </c>
      <c r="Y31" s="718">
        <v>97.607780000000005</v>
      </c>
      <c r="Z31" s="718">
        <v>97.607780000000005</v>
      </c>
      <c r="AA31" s="718">
        <v>97.607780000000005</v>
      </c>
      <c r="AB31" s="718">
        <v>97.607780000000005</v>
      </c>
      <c r="AC31" s="718">
        <v>97.607780000000005</v>
      </c>
      <c r="AD31" s="718">
        <v>89.10051</v>
      </c>
      <c r="AE31" s="718">
        <v>89.10051</v>
      </c>
      <c r="AF31" s="718">
        <v>86.342089999999999</v>
      </c>
      <c r="AG31" s="718">
        <v>86.342089999999999</v>
      </c>
      <c r="AH31" s="718">
        <v>76.131339999999994</v>
      </c>
      <c r="AI31" s="718">
        <v>0</v>
      </c>
      <c r="AJ31" s="718">
        <v>0</v>
      </c>
      <c r="AK31" s="718">
        <v>0</v>
      </c>
      <c r="AL31" s="718">
        <v>0</v>
      </c>
      <c r="AM31" s="718">
        <v>0</v>
      </c>
      <c r="AN31" s="718">
        <v>0</v>
      </c>
      <c r="AO31" s="718">
        <v>0</v>
      </c>
      <c r="AP31" s="718">
        <v>0</v>
      </c>
      <c r="AQ31" s="718">
        <v>0</v>
      </c>
      <c r="AR31" s="718">
        <v>0</v>
      </c>
      <c r="AS31" s="718">
        <v>0</v>
      </c>
      <c r="AT31" s="718">
        <v>0</v>
      </c>
      <c r="AU31" s="718">
        <v>0</v>
      </c>
      <c r="AV31" s="178"/>
      <c r="AW31" s="718">
        <v>0</v>
      </c>
      <c r="AX31" s="718">
        <v>0</v>
      </c>
      <c r="AY31" s="718">
        <v>211782.2</v>
      </c>
      <c r="AZ31" s="718">
        <v>211782.2</v>
      </c>
      <c r="BA31" s="718">
        <v>211782.2</v>
      </c>
      <c r="BB31" s="718">
        <v>211782.2</v>
      </c>
      <c r="BC31" s="718">
        <v>211782.2</v>
      </c>
      <c r="BD31" s="718">
        <v>211782.2</v>
      </c>
      <c r="BE31" s="718">
        <v>211782.2</v>
      </c>
      <c r="BF31" s="718">
        <v>211782.2</v>
      </c>
      <c r="BG31" s="718">
        <v>211782.2</v>
      </c>
      <c r="BH31" s="718">
        <v>211782.2</v>
      </c>
      <c r="BI31" s="718">
        <v>158838.29999999999</v>
      </c>
      <c r="BJ31" s="718">
        <v>158838.29999999999</v>
      </c>
      <c r="BK31" s="718">
        <v>136609.79999999999</v>
      </c>
      <c r="BL31" s="718">
        <v>136609.79999999999</v>
      </c>
      <c r="BM31" s="718">
        <v>106054.2</v>
      </c>
      <c r="BN31" s="718">
        <v>0</v>
      </c>
      <c r="BO31" s="718">
        <v>0</v>
      </c>
      <c r="BP31" s="718">
        <v>0</v>
      </c>
      <c r="BQ31" s="718">
        <v>0</v>
      </c>
      <c r="BR31" s="718">
        <v>0</v>
      </c>
      <c r="BS31" s="718">
        <v>0</v>
      </c>
      <c r="BT31" s="718">
        <v>0</v>
      </c>
      <c r="BU31" s="718">
        <v>0</v>
      </c>
      <c r="BV31" s="718">
        <v>0</v>
      </c>
      <c r="BW31" s="718">
        <v>0</v>
      </c>
      <c r="BX31" s="718">
        <v>0</v>
      </c>
      <c r="BY31" s="718">
        <v>0</v>
      </c>
      <c r="BZ31" s="719">
        <v>0</v>
      </c>
      <c r="CA31" s="167"/>
    </row>
    <row r="32" spans="2:79" s="17" customFormat="1" ht="15.75">
      <c r="B32" s="273">
        <v>9</v>
      </c>
      <c r="C32" s="178" t="s">
        <v>210</v>
      </c>
      <c r="D32" s="178" t="s">
        <v>671</v>
      </c>
      <c r="E32" s="178" t="s">
        <v>17</v>
      </c>
      <c r="F32" s="178" t="s">
        <v>670</v>
      </c>
      <c r="G32" s="178" t="s">
        <v>720</v>
      </c>
      <c r="H32" s="178" t="s">
        <v>676</v>
      </c>
      <c r="I32" s="178">
        <v>2014</v>
      </c>
      <c r="J32" s="178" t="s">
        <v>711</v>
      </c>
      <c r="K32" s="178"/>
      <c r="L32" s="178" t="s">
        <v>726</v>
      </c>
      <c r="M32" s="178"/>
      <c r="N32" s="178">
        <v>7</v>
      </c>
      <c r="O32" s="718">
        <v>120248.9</v>
      </c>
      <c r="P32" s="718">
        <v>204719637.90000001</v>
      </c>
      <c r="Q32" s="178"/>
      <c r="R32" s="718">
        <v>0</v>
      </c>
      <c r="S32" s="718">
        <v>0</v>
      </c>
      <c r="T32" s="718">
        <v>0</v>
      </c>
      <c r="U32" s="718">
        <v>120.24890000000001</v>
      </c>
      <c r="V32" s="718">
        <v>120.24890000000001</v>
      </c>
      <c r="W32" s="718">
        <v>120.24890000000001</v>
      </c>
      <c r="X32" s="718">
        <v>120.24890000000001</v>
      </c>
      <c r="Y32" s="718">
        <v>120.24890000000001</v>
      </c>
      <c r="Z32" s="718">
        <v>120.24890000000001</v>
      </c>
      <c r="AA32" s="718">
        <v>120.24890000000001</v>
      </c>
      <c r="AB32" s="718">
        <v>120.24890000000001</v>
      </c>
      <c r="AC32" s="718">
        <v>110.4113</v>
      </c>
      <c r="AD32" s="718">
        <v>110.4113</v>
      </c>
      <c r="AE32" s="718">
        <v>101.0017</v>
      </c>
      <c r="AF32" s="718">
        <v>101.0017</v>
      </c>
      <c r="AG32" s="718">
        <v>101.0017</v>
      </c>
      <c r="AH32" s="718">
        <v>101.0017</v>
      </c>
      <c r="AI32" s="718">
        <v>101.0017</v>
      </c>
      <c r="AJ32" s="718">
        <v>0</v>
      </c>
      <c r="AK32" s="718">
        <v>0</v>
      </c>
      <c r="AL32" s="718">
        <v>0</v>
      </c>
      <c r="AM32" s="718">
        <v>0</v>
      </c>
      <c r="AN32" s="718">
        <v>0</v>
      </c>
      <c r="AO32" s="718">
        <v>0</v>
      </c>
      <c r="AP32" s="718">
        <v>0</v>
      </c>
      <c r="AQ32" s="718">
        <v>0</v>
      </c>
      <c r="AR32" s="718">
        <v>0</v>
      </c>
      <c r="AS32" s="718">
        <v>0</v>
      </c>
      <c r="AT32" s="718">
        <v>0</v>
      </c>
      <c r="AU32" s="718">
        <v>0</v>
      </c>
      <c r="AV32" s="178"/>
      <c r="AW32" s="718">
        <v>0</v>
      </c>
      <c r="AX32" s="718">
        <v>0</v>
      </c>
      <c r="AY32" s="718">
        <v>0</v>
      </c>
      <c r="AZ32" s="718">
        <v>204719.6</v>
      </c>
      <c r="BA32" s="718">
        <v>204719.6</v>
      </c>
      <c r="BB32" s="718">
        <v>204719.6</v>
      </c>
      <c r="BC32" s="718">
        <v>204719.6</v>
      </c>
      <c r="BD32" s="718">
        <v>204719.6</v>
      </c>
      <c r="BE32" s="718">
        <v>204719.6</v>
      </c>
      <c r="BF32" s="718">
        <v>204719.6</v>
      </c>
      <c r="BG32" s="718">
        <v>204719.6</v>
      </c>
      <c r="BH32" s="718">
        <v>175529.5</v>
      </c>
      <c r="BI32" s="718">
        <v>175529.5</v>
      </c>
      <c r="BJ32" s="718">
        <v>116970.3</v>
      </c>
      <c r="BK32" s="718">
        <v>116970.3</v>
      </c>
      <c r="BL32" s="718">
        <v>116970.3</v>
      </c>
      <c r="BM32" s="718">
        <v>116970.3</v>
      </c>
      <c r="BN32" s="718">
        <v>116970.3</v>
      </c>
      <c r="BO32" s="718">
        <v>0</v>
      </c>
      <c r="BP32" s="718">
        <v>0</v>
      </c>
      <c r="BQ32" s="718">
        <v>0</v>
      </c>
      <c r="BR32" s="718">
        <v>0</v>
      </c>
      <c r="BS32" s="718">
        <v>0</v>
      </c>
      <c r="BT32" s="718">
        <v>0</v>
      </c>
      <c r="BU32" s="718">
        <v>0</v>
      </c>
      <c r="BV32" s="718">
        <v>0</v>
      </c>
      <c r="BW32" s="718">
        <v>0</v>
      </c>
      <c r="BX32" s="718">
        <v>0</v>
      </c>
      <c r="BY32" s="718">
        <v>0</v>
      </c>
      <c r="BZ32" s="719">
        <v>0</v>
      </c>
      <c r="CA32" s="167"/>
    </row>
    <row r="33" spans="2:79" s="723" customFormat="1" ht="15.75">
      <c r="B33" s="720">
        <v>10</v>
      </c>
      <c r="C33" s="721" t="s">
        <v>210</v>
      </c>
      <c r="D33" s="721" t="s">
        <v>671</v>
      </c>
      <c r="E33" s="721" t="s">
        <v>22</v>
      </c>
      <c r="F33" s="721" t="s">
        <v>670</v>
      </c>
      <c r="G33" s="721" t="s">
        <v>720</v>
      </c>
      <c r="H33" s="721" t="s">
        <v>676</v>
      </c>
      <c r="I33" s="721">
        <v>2012</v>
      </c>
      <c r="J33" s="721" t="s">
        <v>711</v>
      </c>
      <c r="K33" s="721"/>
      <c r="L33" s="721" t="s">
        <v>726</v>
      </c>
      <c r="M33" s="721" t="s">
        <v>688</v>
      </c>
      <c r="N33" s="721">
        <v>22</v>
      </c>
      <c r="O33" s="722">
        <v>353640</v>
      </c>
      <c r="P33" s="722">
        <v>2575756110</v>
      </c>
      <c r="Q33" s="721"/>
      <c r="R33" s="722">
        <v>0</v>
      </c>
      <c r="S33" s="722">
        <v>353.64</v>
      </c>
      <c r="T33" s="722">
        <v>353.64</v>
      </c>
      <c r="U33" s="722">
        <v>353.64</v>
      </c>
      <c r="V33" s="722">
        <v>347.21</v>
      </c>
      <c r="W33" s="722">
        <v>347.21</v>
      </c>
      <c r="X33" s="722">
        <v>307.42</v>
      </c>
      <c r="Y33" s="722">
        <v>304.43</v>
      </c>
      <c r="Z33" s="722">
        <v>304.43</v>
      </c>
      <c r="AA33" s="722">
        <v>251.41</v>
      </c>
      <c r="AB33" s="722">
        <v>229.08</v>
      </c>
      <c r="AC33" s="722">
        <v>178.3</v>
      </c>
      <c r="AD33" s="722">
        <v>160.88999999999999</v>
      </c>
      <c r="AE33" s="722">
        <v>97.76</v>
      </c>
      <c r="AF33" s="722">
        <v>97.76</v>
      </c>
      <c r="AG33" s="722">
        <v>97.76</v>
      </c>
      <c r="AH33" s="722">
        <v>70</v>
      </c>
      <c r="AI33" s="722">
        <v>0.33</v>
      </c>
      <c r="AJ33" s="722">
        <v>0.33</v>
      </c>
      <c r="AK33" s="722">
        <v>0.33</v>
      </c>
      <c r="AL33" s="722">
        <v>0.33</v>
      </c>
      <c r="AM33" s="722">
        <v>0</v>
      </c>
      <c r="AN33" s="722">
        <v>0</v>
      </c>
      <c r="AO33" s="722">
        <v>0</v>
      </c>
      <c r="AP33" s="722">
        <v>0</v>
      </c>
      <c r="AQ33" s="722">
        <v>0</v>
      </c>
      <c r="AR33" s="722">
        <v>0</v>
      </c>
      <c r="AS33" s="722">
        <v>0</v>
      </c>
      <c r="AT33" s="722">
        <v>0</v>
      </c>
      <c r="AU33" s="722">
        <v>0</v>
      </c>
      <c r="AV33" s="721"/>
      <c r="AW33" s="722">
        <v>0</v>
      </c>
      <c r="AX33" s="722">
        <v>1134687</v>
      </c>
      <c r="AY33" s="722">
        <v>1134687</v>
      </c>
      <c r="AZ33" s="722">
        <v>1134687</v>
      </c>
      <c r="BA33" s="722">
        <v>1111471</v>
      </c>
      <c r="BB33" s="722">
        <v>1111471</v>
      </c>
      <c r="BC33" s="722">
        <v>986593</v>
      </c>
      <c r="BD33" s="722">
        <v>973698</v>
      </c>
      <c r="BE33" s="722">
        <v>973698</v>
      </c>
      <c r="BF33" s="722">
        <v>797460</v>
      </c>
      <c r="BG33" s="722">
        <v>709744</v>
      </c>
      <c r="BH33" s="722">
        <v>512221</v>
      </c>
      <c r="BI33" s="722">
        <v>470708</v>
      </c>
      <c r="BJ33" s="722">
        <v>79473</v>
      </c>
      <c r="BK33" s="722">
        <v>79473</v>
      </c>
      <c r="BL33" s="722">
        <v>79473</v>
      </c>
      <c r="BM33" s="722">
        <v>57163</v>
      </c>
      <c r="BN33" s="722">
        <v>1180</v>
      </c>
      <c r="BO33" s="722">
        <v>1180</v>
      </c>
      <c r="BP33" s="722">
        <v>1180</v>
      </c>
      <c r="BQ33" s="722">
        <v>1180</v>
      </c>
      <c r="BR33" s="722">
        <v>0</v>
      </c>
      <c r="BS33" s="722">
        <v>0</v>
      </c>
      <c r="BT33" s="722">
        <v>0</v>
      </c>
      <c r="BU33" s="722">
        <v>0</v>
      </c>
      <c r="BV33" s="722">
        <v>0</v>
      </c>
      <c r="BW33" s="722">
        <v>0</v>
      </c>
      <c r="BX33" s="722">
        <v>0</v>
      </c>
      <c r="BY33" s="722">
        <v>0</v>
      </c>
      <c r="BZ33" s="725">
        <v>0</v>
      </c>
      <c r="CA33" s="721"/>
    </row>
    <row r="34" spans="2:79" s="17" customFormat="1" ht="15.75">
      <c r="B34" s="273">
        <v>11</v>
      </c>
      <c r="C34" s="178" t="s">
        <v>210</v>
      </c>
      <c r="D34" s="178" t="s">
        <v>671</v>
      </c>
      <c r="E34" s="178" t="s">
        <v>22</v>
      </c>
      <c r="F34" s="178" t="s">
        <v>670</v>
      </c>
      <c r="G34" s="178" t="s">
        <v>720</v>
      </c>
      <c r="H34" s="178" t="s">
        <v>676</v>
      </c>
      <c r="I34" s="178">
        <v>2013</v>
      </c>
      <c r="J34" s="178" t="s">
        <v>711</v>
      </c>
      <c r="K34" s="178"/>
      <c r="L34" s="178" t="s">
        <v>726</v>
      </c>
      <c r="M34" s="178" t="s">
        <v>688</v>
      </c>
      <c r="N34" s="178">
        <v>94</v>
      </c>
      <c r="O34" s="718">
        <v>849122.4</v>
      </c>
      <c r="P34" s="718">
        <v>18621135580</v>
      </c>
      <c r="Q34" s="178"/>
      <c r="R34" s="718">
        <v>0</v>
      </c>
      <c r="S34" s="718">
        <v>0</v>
      </c>
      <c r="T34" s="718">
        <v>852.37149999999997</v>
      </c>
      <c r="U34" s="718">
        <v>849.12239999999997</v>
      </c>
      <c r="V34" s="718">
        <v>848.26160000000004</v>
      </c>
      <c r="W34" s="718">
        <v>848.26160000000004</v>
      </c>
      <c r="X34" s="718">
        <v>819.16150000000005</v>
      </c>
      <c r="Y34" s="718">
        <v>810.56389999999999</v>
      </c>
      <c r="Z34" s="718">
        <v>810.56389999999999</v>
      </c>
      <c r="AA34" s="718">
        <v>810.56389999999999</v>
      </c>
      <c r="AB34" s="718">
        <v>756.822</v>
      </c>
      <c r="AC34" s="718">
        <v>694.14729999999997</v>
      </c>
      <c r="AD34" s="718">
        <v>617.30840000000001</v>
      </c>
      <c r="AE34" s="718">
        <v>617.30840000000001</v>
      </c>
      <c r="AF34" s="718">
        <v>477.46769999999998</v>
      </c>
      <c r="AG34" s="718">
        <v>466.09769999999997</v>
      </c>
      <c r="AH34" s="718">
        <v>466.09769999999997</v>
      </c>
      <c r="AI34" s="718">
        <v>382.71170000000001</v>
      </c>
      <c r="AJ34" s="718">
        <v>22.614229999999999</v>
      </c>
      <c r="AK34" s="718">
        <v>18.389600000000002</v>
      </c>
      <c r="AL34" s="718">
        <v>18.389600000000002</v>
      </c>
      <c r="AM34" s="718">
        <v>18.389600000000002</v>
      </c>
      <c r="AN34" s="718">
        <v>0</v>
      </c>
      <c r="AO34" s="718">
        <v>0</v>
      </c>
      <c r="AP34" s="718">
        <v>0</v>
      </c>
      <c r="AQ34" s="718">
        <v>0</v>
      </c>
      <c r="AR34" s="718">
        <v>0</v>
      </c>
      <c r="AS34" s="718">
        <v>0</v>
      </c>
      <c r="AT34" s="718">
        <v>0</v>
      </c>
      <c r="AU34" s="718">
        <v>0</v>
      </c>
      <c r="AV34" s="178"/>
      <c r="AW34" s="718">
        <v>0</v>
      </c>
      <c r="AX34" s="718">
        <v>0</v>
      </c>
      <c r="AY34" s="718">
        <v>9316522</v>
      </c>
      <c r="AZ34" s="718">
        <v>9304613</v>
      </c>
      <c r="BA34" s="718">
        <v>9301615</v>
      </c>
      <c r="BB34" s="718">
        <v>9301615</v>
      </c>
      <c r="BC34" s="718">
        <v>9199956</v>
      </c>
      <c r="BD34" s="718">
        <v>9143752</v>
      </c>
      <c r="BE34" s="718">
        <v>9143752</v>
      </c>
      <c r="BF34" s="718">
        <v>8876305</v>
      </c>
      <c r="BG34" s="718">
        <v>8522280</v>
      </c>
      <c r="BH34" s="718">
        <v>8112566</v>
      </c>
      <c r="BI34" s="718">
        <v>5054523</v>
      </c>
      <c r="BJ34" s="718">
        <v>2836997</v>
      </c>
      <c r="BK34" s="718">
        <v>1913392</v>
      </c>
      <c r="BL34" s="718">
        <v>1872346</v>
      </c>
      <c r="BM34" s="718">
        <v>1872346</v>
      </c>
      <c r="BN34" s="718">
        <v>1523484</v>
      </c>
      <c r="BO34" s="718">
        <v>53187.58</v>
      </c>
      <c r="BP34" s="718">
        <v>44222.47</v>
      </c>
      <c r="BQ34" s="718">
        <v>44222.47</v>
      </c>
      <c r="BR34" s="718">
        <v>44222.47</v>
      </c>
      <c r="BS34" s="718">
        <v>0</v>
      </c>
      <c r="BT34" s="718">
        <v>0</v>
      </c>
      <c r="BU34" s="718">
        <v>0</v>
      </c>
      <c r="BV34" s="718">
        <v>0</v>
      </c>
      <c r="BW34" s="718">
        <v>0</v>
      </c>
      <c r="BX34" s="718">
        <v>0</v>
      </c>
      <c r="BY34" s="718">
        <v>0</v>
      </c>
      <c r="BZ34" s="719">
        <v>0</v>
      </c>
      <c r="CA34" s="167"/>
    </row>
    <row r="35" spans="2:79" s="17" customFormat="1" ht="15.75">
      <c r="B35" s="273">
        <v>12</v>
      </c>
      <c r="C35" s="178" t="s">
        <v>210</v>
      </c>
      <c r="D35" s="178" t="s">
        <v>671</v>
      </c>
      <c r="E35" s="178" t="s">
        <v>22</v>
      </c>
      <c r="F35" s="178" t="s">
        <v>670</v>
      </c>
      <c r="G35" s="178" t="s">
        <v>720</v>
      </c>
      <c r="H35" s="178" t="s">
        <v>676</v>
      </c>
      <c r="I35" s="178">
        <v>2014</v>
      </c>
      <c r="J35" s="178" t="s">
        <v>711</v>
      </c>
      <c r="K35" s="178"/>
      <c r="L35" s="178" t="s">
        <v>726</v>
      </c>
      <c r="M35" s="178" t="s">
        <v>688</v>
      </c>
      <c r="N35" s="178">
        <v>840</v>
      </c>
      <c r="O35" s="718">
        <v>6001740</v>
      </c>
      <c r="P35" s="718">
        <v>41820980760</v>
      </c>
      <c r="Q35" s="178"/>
      <c r="R35" s="718">
        <v>0</v>
      </c>
      <c r="S35" s="718">
        <v>0</v>
      </c>
      <c r="T35" s="718">
        <v>0</v>
      </c>
      <c r="U35" s="718">
        <v>6001.74</v>
      </c>
      <c r="V35" s="718">
        <v>5993.6210000000001</v>
      </c>
      <c r="W35" s="718">
        <v>5993.6210000000001</v>
      </c>
      <c r="X35" s="718">
        <v>5836.5010000000002</v>
      </c>
      <c r="Y35" s="718">
        <v>5836.5010000000002</v>
      </c>
      <c r="Z35" s="718">
        <v>5808.0940000000001</v>
      </c>
      <c r="AA35" s="718">
        <v>5535.6530000000002</v>
      </c>
      <c r="AB35" s="718">
        <v>5535.6530000000002</v>
      </c>
      <c r="AC35" s="718">
        <v>5234.473</v>
      </c>
      <c r="AD35" s="718">
        <v>4080.2809999999999</v>
      </c>
      <c r="AE35" s="718">
        <v>2884.7669999999998</v>
      </c>
      <c r="AF35" s="718">
        <v>2820.41</v>
      </c>
      <c r="AG35" s="718">
        <v>1744.26</v>
      </c>
      <c r="AH35" s="718">
        <v>1691.232</v>
      </c>
      <c r="AI35" s="718">
        <v>1691.232</v>
      </c>
      <c r="AJ35" s="718">
        <v>1368.971</v>
      </c>
      <c r="AK35" s="718">
        <v>332.99810000000002</v>
      </c>
      <c r="AL35" s="718">
        <v>332.99810000000002</v>
      </c>
      <c r="AM35" s="718">
        <v>332.99810000000002</v>
      </c>
      <c r="AN35" s="718">
        <v>332.99810000000002</v>
      </c>
      <c r="AO35" s="718">
        <v>0</v>
      </c>
      <c r="AP35" s="718">
        <v>0</v>
      </c>
      <c r="AQ35" s="718">
        <v>0</v>
      </c>
      <c r="AR35" s="718">
        <v>0</v>
      </c>
      <c r="AS35" s="718">
        <v>0</v>
      </c>
      <c r="AT35" s="718">
        <v>0</v>
      </c>
      <c r="AU35" s="718">
        <v>0</v>
      </c>
      <c r="AV35" s="178"/>
      <c r="AW35" s="718">
        <v>0</v>
      </c>
      <c r="AX35" s="718">
        <v>0</v>
      </c>
      <c r="AY35" s="718">
        <v>0</v>
      </c>
      <c r="AZ35" s="718">
        <v>41820981</v>
      </c>
      <c r="BA35" s="718">
        <v>41792521</v>
      </c>
      <c r="BB35" s="718">
        <v>41792521</v>
      </c>
      <c r="BC35" s="718">
        <v>41240745</v>
      </c>
      <c r="BD35" s="718">
        <v>41240745</v>
      </c>
      <c r="BE35" s="718">
        <v>41140977</v>
      </c>
      <c r="BF35" s="718">
        <v>39030198</v>
      </c>
      <c r="BG35" s="718">
        <v>39030198</v>
      </c>
      <c r="BH35" s="718">
        <v>37213808</v>
      </c>
      <c r="BI35" s="718">
        <v>27982620</v>
      </c>
      <c r="BJ35" s="718">
        <v>18261803</v>
      </c>
      <c r="BK35" s="718">
        <v>17247754</v>
      </c>
      <c r="BL35" s="718">
        <v>10162267</v>
      </c>
      <c r="BM35" s="718">
        <v>9976459</v>
      </c>
      <c r="BN35" s="718">
        <v>9976459</v>
      </c>
      <c r="BO35" s="718">
        <v>7943957</v>
      </c>
      <c r="BP35" s="718">
        <v>767514.6</v>
      </c>
      <c r="BQ35" s="718">
        <v>767514.6</v>
      </c>
      <c r="BR35" s="718">
        <v>767514.6</v>
      </c>
      <c r="BS35" s="718">
        <v>767514.6</v>
      </c>
      <c r="BT35" s="718">
        <v>0</v>
      </c>
      <c r="BU35" s="718">
        <v>0</v>
      </c>
      <c r="BV35" s="718">
        <v>0</v>
      </c>
      <c r="BW35" s="718">
        <v>0</v>
      </c>
      <c r="BX35" s="718">
        <v>0</v>
      </c>
      <c r="BY35" s="718">
        <v>0</v>
      </c>
      <c r="BZ35" s="719">
        <v>0</v>
      </c>
      <c r="CA35" s="167"/>
    </row>
    <row r="36" spans="2:79" s="17" customFormat="1" ht="15.75">
      <c r="B36" s="273">
        <v>13</v>
      </c>
      <c r="C36" s="178" t="s">
        <v>210</v>
      </c>
      <c r="D36" s="178" t="s">
        <v>669</v>
      </c>
      <c r="E36" s="178" t="s">
        <v>2</v>
      </c>
      <c r="F36" s="178" t="s">
        <v>670</v>
      </c>
      <c r="G36" s="178" t="s">
        <v>29</v>
      </c>
      <c r="H36" s="178" t="s">
        <v>676</v>
      </c>
      <c r="I36" s="178">
        <v>2014</v>
      </c>
      <c r="J36" s="178" t="s">
        <v>711</v>
      </c>
      <c r="K36" s="178"/>
      <c r="L36" s="178" t="s">
        <v>716</v>
      </c>
      <c r="M36" s="178" t="s">
        <v>679</v>
      </c>
      <c r="N36" s="178">
        <v>127</v>
      </c>
      <c r="O36" s="718">
        <v>26313.65</v>
      </c>
      <c r="P36" s="718">
        <v>46918864.5</v>
      </c>
      <c r="Q36" s="178"/>
      <c r="R36" s="718">
        <v>0</v>
      </c>
      <c r="S36" s="718">
        <v>0</v>
      </c>
      <c r="T36" s="718">
        <v>0</v>
      </c>
      <c r="U36" s="718">
        <v>26.313649999999999</v>
      </c>
      <c r="V36" s="718">
        <v>26.313649999999999</v>
      </c>
      <c r="W36" s="718">
        <v>26.313649999999999</v>
      </c>
      <c r="X36" s="718">
        <v>26.313649999999999</v>
      </c>
      <c r="Y36" s="718">
        <v>0</v>
      </c>
      <c r="Z36" s="718">
        <v>0</v>
      </c>
      <c r="AA36" s="718">
        <v>0</v>
      </c>
      <c r="AB36" s="718">
        <v>0</v>
      </c>
      <c r="AC36" s="718">
        <v>0</v>
      </c>
      <c r="AD36" s="718">
        <v>0</v>
      </c>
      <c r="AE36" s="718">
        <v>0</v>
      </c>
      <c r="AF36" s="718">
        <v>0</v>
      </c>
      <c r="AG36" s="718">
        <v>0</v>
      </c>
      <c r="AH36" s="718">
        <v>0</v>
      </c>
      <c r="AI36" s="718">
        <v>0</v>
      </c>
      <c r="AJ36" s="718">
        <v>0</v>
      </c>
      <c r="AK36" s="718">
        <v>0</v>
      </c>
      <c r="AL36" s="718">
        <v>0</v>
      </c>
      <c r="AM36" s="718">
        <v>0</v>
      </c>
      <c r="AN36" s="718">
        <v>0</v>
      </c>
      <c r="AO36" s="718">
        <v>0</v>
      </c>
      <c r="AP36" s="718">
        <v>0</v>
      </c>
      <c r="AQ36" s="718">
        <v>0</v>
      </c>
      <c r="AR36" s="718">
        <v>0</v>
      </c>
      <c r="AS36" s="718">
        <v>0</v>
      </c>
      <c r="AT36" s="718">
        <v>0</v>
      </c>
      <c r="AU36" s="718">
        <v>0</v>
      </c>
      <c r="AV36" s="178"/>
      <c r="AW36" s="718">
        <v>0</v>
      </c>
      <c r="AX36" s="718">
        <v>0</v>
      </c>
      <c r="AY36" s="718">
        <v>0</v>
      </c>
      <c r="AZ36" s="718">
        <v>46918.86</v>
      </c>
      <c r="BA36" s="718">
        <v>46918.86</v>
      </c>
      <c r="BB36" s="718">
        <v>46918.86</v>
      </c>
      <c r="BC36" s="718">
        <v>46918.86</v>
      </c>
      <c r="BD36" s="718">
        <v>0</v>
      </c>
      <c r="BE36" s="718">
        <v>0</v>
      </c>
      <c r="BF36" s="718">
        <v>0</v>
      </c>
      <c r="BG36" s="718">
        <v>0</v>
      </c>
      <c r="BH36" s="718">
        <v>0</v>
      </c>
      <c r="BI36" s="718">
        <v>0</v>
      </c>
      <c r="BJ36" s="718">
        <v>0</v>
      </c>
      <c r="BK36" s="718">
        <v>0</v>
      </c>
      <c r="BL36" s="718">
        <v>0</v>
      </c>
      <c r="BM36" s="718">
        <v>0</v>
      </c>
      <c r="BN36" s="718">
        <v>0</v>
      </c>
      <c r="BO36" s="718">
        <v>0</v>
      </c>
      <c r="BP36" s="718">
        <v>0</v>
      </c>
      <c r="BQ36" s="718">
        <v>0</v>
      </c>
      <c r="BR36" s="718">
        <v>0</v>
      </c>
      <c r="BS36" s="718">
        <v>0</v>
      </c>
      <c r="BT36" s="718">
        <v>0</v>
      </c>
      <c r="BU36" s="718">
        <v>0</v>
      </c>
      <c r="BV36" s="718">
        <v>0</v>
      </c>
      <c r="BW36" s="718">
        <v>0</v>
      </c>
      <c r="BX36" s="718">
        <v>0</v>
      </c>
      <c r="BY36" s="718">
        <v>0</v>
      </c>
      <c r="BZ36" s="719">
        <v>0</v>
      </c>
      <c r="CA36" s="167"/>
    </row>
    <row r="37" spans="2:79" s="17" customFormat="1" ht="15.75">
      <c r="B37" s="273">
        <v>14</v>
      </c>
      <c r="C37" s="178" t="s">
        <v>210</v>
      </c>
      <c r="D37" s="178" t="s">
        <v>669</v>
      </c>
      <c r="E37" s="178" t="s">
        <v>1</v>
      </c>
      <c r="F37" s="178" t="s">
        <v>670</v>
      </c>
      <c r="G37" s="178" t="s">
        <v>29</v>
      </c>
      <c r="H37" s="178" t="s">
        <v>676</v>
      </c>
      <c r="I37" s="178">
        <v>2014</v>
      </c>
      <c r="J37" s="178" t="s">
        <v>711</v>
      </c>
      <c r="K37" s="178"/>
      <c r="L37" s="178" t="s">
        <v>726</v>
      </c>
      <c r="M37" s="178" t="s">
        <v>679</v>
      </c>
      <c r="N37" s="178">
        <v>4</v>
      </c>
      <c r="O37" s="718">
        <v>467.0172</v>
      </c>
      <c r="P37" s="718">
        <v>417632.18640000001</v>
      </c>
      <c r="Q37" s="178"/>
      <c r="R37" s="718">
        <v>0</v>
      </c>
      <c r="S37" s="718">
        <v>0</v>
      </c>
      <c r="T37" s="718">
        <v>0</v>
      </c>
      <c r="U37" s="718">
        <v>0.46701700000000002</v>
      </c>
      <c r="V37" s="718">
        <v>0.46701700000000002</v>
      </c>
      <c r="W37" s="718">
        <v>0.46701700000000002</v>
      </c>
      <c r="X37" s="718">
        <v>0</v>
      </c>
      <c r="Y37" s="718">
        <v>0</v>
      </c>
      <c r="Z37" s="718">
        <v>0</v>
      </c>
      <c r="AA37" s="718">
        <v>0</v>
      </c>
      <c r="AB37" s="718">
        <v>0</v>
      </c>
      <c r="AC37" s="718">
        <v>0</v>
      </c>
      <c r="AD37" s="718">
        <v>0</v>
      </c>
      <c r="AE37" s="718">
        <v>0</v>
      </c>
      <c r="AF37" s="718">
        <v>0</v>
      </c>
      <c r="AG37" s="718">
        <v>0</v>
      </c>
      <c r="AH37" s="718">
        <v>0</v>
      </c>
      <c r="AI37" s="718">
        <v>0</v>
      </c>
      <c r="AJ37" s="718">
        <v>0</v>
      </c>
      <c r="AK37" s="718">
        <v>0</v>
      </c>
      <c r="AL37" s="718">
        <v>0</v>
      </c>
      <c r="AM37" s="718">
        <v>0</v>
      </c>
      <c r="AN37" s="718">
        <v>0</v>
      </c>
      <c r="AO37" s="718">
        <v>0</v>
      </c>
      <c r="AP37" s="718">
        <v>0</v>
      </c>
      <c r="AQ37" s="718">
        <v>0</v>
      </c>
      <c r="AR37" s="718">
        <v>0</v>
      </c>
      <c r="AS37" s="718">
        <v>0</v>
      </c>
      <c r="AT37" s="718">
        <v>0</v>
      </c>
      <c r="AU37" s="718">
        <v>0</v>
      </c>
      <c r="AV37" s="178"/>
      <c r="AW37" s="718">
        <v>0</v>
      </c>
      <c r="AX37" s="718">
        <v>0</v>
      </c>
      <c r="AY37" s="718">
        <v>0</v>
      </c>
      <c r="AZ37" s="718">
        <v>417.63220000000001</v>
      </c>
      <c r="BA37" s="718">
        <v>417.63220000000001</v>
      </c>
      <c r="BB37" s="718">
        <v>417.63220000000001</v>
      </c>
      <c r="BC37" s="718">
        <v>0</v>
      </c>
      <c r="BD37" s="718">
        <v>0</v>
      </c>
      <c r="BE37" s="718">
        <v>0</v>
      </c>
      <c r="BF37" s="718">
        <v>0</v>
      </c>
      <c r="BG37" s="718">
        <v>0</v>
      </c>
      <c r="BH37" s="718">
        <v>0</v>
      </c>
      <c r="BI37" s="718">
        <v>0</v>
      </c>
      <c r="BJ37" s="718">
        <v>0</v>
      </c>
      <c r="BK37" s="718">
        <v>0</v>
      </c>
      <c r="BL37" s="718">
        <v>0</v>
      </c>
      <c r="BM37" s="718">
        <v>0</v>
      </c>
      <c r="BN37" s="718">
        <v>0</v>
      </c>
      <c r="BO37" s="718">
        <v>0</v>
      </c>
      <c r="BP37" s="718">
        <v>0</v>
      </c>
      <c r="BQ37" s="718">
        <v>0</v>
      </c>
      <c r="BR37" s="718">
        <v>0</v>
      </c>
      <c r="BS37" s="718">
        <v>0</v>
      </c>
      <c r="BT37" s="718">
        <v>0</v>
      </c>
      <c r="BU37" s="718">
        <v>0</v>
      </c>
      <c r="BV37" s="718">
        <v>0</v>
      </c>
      <c r="BW37" s="718">
        <v>0</v>
      </c>
      <c r="BX37" s="718">
        <v>0</v>
      </c>
      <c r="BY37" s="718">
        <v>0</v>
      </c>
      <c r="BZ37" s="719">
        <v>0</v>
      </c>
      <c r="CA37" s="167"/>
    </row>
    <row r="38" spans="2:79" s="17" customFormat="1" ht="15.75">
      <c r="B38" s="273">
        <v>15</v>
      </c>
      <c r="C38" s="178" t="s">
        <v>210</v>
      </c>
      <c r="D38" s="178" t="s">
        <v>669</v>
      </c>
      <c r="E38" s="178" t="s">
        <v>1</v>
      </c>
      <c r="F38" s="178" t="s">
        <v>670</v>
      </c>
      <c r="G38" s="178" t="s">
        <v>29</v>
      </c>
      <c r="H38" s="178" t="s">
        <v>676</v>
      </c>
      <c r="I38" s="178">
        <v>2014</v>
      </c>
      <c r="J38" s="178" t="s">
        <v>711</v>
      </c>
      <c r="K38" s="178"/>
      <c r="L38" s="178" t="s">
        <v>726</v>
      </c>
      <c r="M38" s="178" t="s">
        <v>679</v>
      </c>
      <c r="N38" s="178">
        <v>2</v>
      </c>
      <c r="O38" s="718">
        <v>353.97969999999998</v>
      </c>
      <c r="P38" s="718">
        <v>631167.61640000006</v>
      </c>
      <c r="Q38" s="178"/>
      <c r="R38" s="718">
        <v>0</v>
      </c>
      <c r="S38" s="718">
        <v>0</v>
      </c>
      <c r="T38" s="718">
        <v>0</v>
      </c>
      <c r="U38" s="718">
        <v>0.35398000000000002</v>
      </c>
      <c r="V38" s="718">
        <v>0.35398000000000002</v>
      </c>
      <c r="W38" s="718">
        <v>0.35398000000000002</v>
      </c>
      <c r="X38" s="718">
        <v>0.35398000000000002</v>
      </c>
      <c r="Y38" s="718">
        <v>0</v>
      </c>
      <c r="Z38" s="718">
        <v>0</v>
      </c>
      <c r="AA38" s="718">
        <v>0</v>
      </c>
      <c r="AB38" s="718">
        <v>0</v>
      </c>
      <c r="AC38" s="718">
        <v>0</v>
      </c>
      <c r="AD38" s="718">
        <v>0</v>
      </c>
      <c r="AE38" s="718">
        <v>0</v>
      </c>
      <c r="AF38" s="718">
        <v>0</v>
      </c>
      <c r="AG38" s="718">
        <v>0</v>
      </c>
      <c r="AH38" s="718">
        <v>0</v>
      </c>
      <c r="AI38" s="718">
        <v>0</v>
      </c>
      <c r="AJ38" s="718">
        <v>0</v>
      </c>
      <c r="AK38" s="718">
        <v>0</v>
      </c>
      <c r="AL38" s="718">
        <v>0</v>
      </c>
      <c r="AM38" s="718">
        <v>0</v>
      </c>
      <c r="AN38" s="718">
        <v>0</v>
      </c>
      <c r="AO38" s="718">
        <v>0</v>
      </c>
      <c r="AP38" s="718">
        <v>0</v>
      </c>
      <c r="AQ38" s="718">
        <v>0</v>
      </c>
      <c r="AR38" s="718">
        <v>0</v>
      </c>
      <c r="AS38" s="718">
        <v>0</v>
      </c>
      <c r="AT38" s="718">
        <v>0</v>
      </c>
      <c r="AU38" s="718">
        <v>0</v>
      </c>
      <c r="AV38" s="178"/>
      <c r="AW38" s="718">
        <v>0</v>
      </c>
      <c r="AX38" s="718">
        <v>0</v>
      </c>
      <c r="AY38" s="718">
        <v>0</v>
      </c>
      <c r="AZ38" s="718">
        <v>631.16759999999999</v>
      </c>
      <c r="BA38" s="718">
        <v>631.16759999999999</v>
      </c>
      <c r="BB38" s="718">
        <v>631.16759999999999</v>
      </c>
      <c r="BC38" s="718">
        <v>631.16759999999999</v>
      </c>
      <c r="BD38" s="718">
        <v>0</v>
      </c>
      <c r="BE38" s="718">
        <v>0</v>
      </c>
      <c r="BF38" s="718">
        <v>0</v>
      </c>
      <c r="BG38" s="718">
        <v>0</v>
      </c>
      <c r="BH38" s="718">
        <v>0</v>
      </c>
      <c r="BI38" s="718">
        <v>0</v>
      </c>
      <c r="BJ38" s="718">
        <v>0</v>
      </c>
      <c r="BK38" s="718">
        <v>0</v>
      </c>
      <c r="BL38" s="718">
        <v>0</v>
      </c>
      <c r="BM38" s="718">
        <v>0</v>
      </c>
      <c r="BN38" s="718">
        <v>0</v>
      </c>
      <c r="BO38" s="718">
        <v>0</v>
      </c>
      <c r="BP38" s="718">
        <v>0</v>
      </c>
      <c r="BQ38" s="718">
        <v>0</v>
      </c>
      <c r="BR38" s="718">
        <v>0</v>
      </c>
      <c r="BS38" s="718">
        <v>0</v>
      </c>
      <c r="BT38" s="718">
        <v>0</v>
      </c>
      <c r="BU38" s="718">
        <v>0</v>
      </c>
      <c r="BV38" s="718">
        <v>0</v>
      </c>
      <c r="BW38" s="718">
        <v>0</v>
      </c>
      <c r="BX38" s="718">
        <v>0</v>
      </c>
      <c r="BY38" s="718">
        <v>0</v>
      </c>
      <c r="BZ38" s="719">
        <v>0</v>
      </c>
      <c r="CA38" s="167"/>
    </row>
    <row r="39" spans="2:79" s="17" customFormat="1" ht="15.75">
      <c r="B39" s="273">
        <v>16</v>
      </c>
      <c r="C39" s="178" t="s">
        <v>210</v>
      </c>
      <c r="D39" s="178" t="s">
        <v>669</v>
      </c>
      <c r="E39" s="178" t="s">
        <v>1</v>
      </c>
      <c r="F39" s="178" t="s">
        <v>670</v>
      </c>
      <c r="G39" s="178" t="s">
        <v>29</v>
      </c>
      <c r="H39" s="178" t="s">
        <v>676</v>
      </c>
      <c r="I39" s="178">
        <v>2014</v>
      </c>
      <c r="J39" s="178" t="s">
        <v>711</v>
      </c>
      <c r="K39" s="178"/>
      <c r="L39" s="178" t="s">
        <v>726</v>
      </c>
      <c r="M39" s="178" t="s">
        <v>679</v>
      </c>
      <c r="N39" s="178">
        <v>146.15710000000001</v>
      </c>
      <c r="O39" s="718">
        <v>10177.99</v>
      </c>
      <c r="P39" s="718">
        <v>73694455.840000004</v>
      </c>
      <c r="Q39" s="178"/>
      <c r="R39" s="718">
        <v>0</v>
      </c>
      <c r="S39" s="718">
        <v>0</v>
      </c>
      <c r="T39" s="718">
        <v>0</v>
      </c>
      <c r="U39" s="718">
        <v>10.177989999999999</v>
      </c>
      <c r="V39" s="718">
        <v>10.177989999999999</v>
      </c>
      <c r="W39" s="718">
        <v>10.177989999999999</v>
      </c>
      <c r="X39" s="718">
        <v>10.177989999999999</v>
      </c>
      <c r="Y39" s="718">
        <v>0</v>
      </c>
      <c r="Z39" s="718">
        <v>0</v>
      </c>
      <c r="AA39" s="718">
        <v>0</v>
      </c>
      <c r="AB39" s="718">
        <v>0</v>
      </c>
      <c r="AC39" s="718">
        <v>0</v>
      </c>
      <c r="AD39" s="718">
        <v>0</v>
      </c>
      <c r="AE39" s="718">
        <v>0</v>
      </c>
      <c r="AF39" s="718">
        <v>0</v>
      </c>
      <c r="AG39" s="718">
        <v>0</v>
      </c>
      <c r="AH39" s="718">
        <v>0</v>
      </c>
      <c r="AI39" s="718">
        <v>0</v>
      </c>
      <c r="AJ39" s="718">
        <v>0</v>
      </c>
      <c r="AK39" s="718">
        <v>0</v>
      </c>
      <c r="AL39" s="718">
        <v>0</v>
      </c>
      <c r="AM39" s="718">
        <v>0</v>
      </c>
      <c r="AN39" s="718">
        <v>0</v>
      </c>
      <c r="AO39" s="718">
        <v>0</v>
      </c>
      <c r="AP39" s="718">
        <v>0</v>
      </c>
      <c r="AQ39" s="718">
        <v>0</v>
      </c>
      <c r="AR39" s="718">
        <v>0</v>
      </c>
      <c r="AS39" s="718">
        <v>0</v>
      </c>
      <c r="AT39" s="718">
        <v>0</v>
      </c>
      <c r="AU39" s="718">
        <v>0</v>
      </c>
      <c r="AV39" s="178"/>
      <c r="AW39" s="718">
        <v>0</v>
      </c>
      <c r="AX39" s="718">
        <v>0</v>
      </c>
      <c r="AY39" s="718">
        <v>0</v>
      </c>
      <c r="AZ39" s="718">
        <v>73694.460000000006</v>
      </c>
      <c r="BA39" s="718">
        <v>73694.460000000006</v>
      </c>
      <c r="BB39" s="718">
        <v>73694.460000000006</v>
      </c>
      <c r="BC39" s="718">
        <v>73694.460000000006</v>
      </c>
      <c r="BD39" s="718">
        <v>0</v>
      </c>
      <c r="BE39" s="718">
        <v>0</v>
      </c>
      <c r="BF39" s="718">
        <v>0</v>
      </c>
      <c r="BG39" s="718">
        <v>0</v>
      </c>
      <c r="BH39" s="718">
        <v>0</v>
      </c>
      <c r="BI39" s="718">
        <v>0</v>
      </c>
      <c r="BJ39" s="718">
        <v>0</v>
      </c>
      <c r="BK39" s="718">
        <v>0</v>
      </c>
      <c r="BL39" s="718">
        <v>0</v>
      </c>
      <c r="BM39" s="718">
        <v>0</v>
      </c>
      <c r="BN39" s="718">
        <v>0</v>
      </c>
      <c r="BO39" s="718">
        <v>0</v>
      </c>
      <c r="BP39" s="718">
        <v>0</v>
      </c>
      <c r="BQ39" s="718">
        <v>0</v>
      </c>
      <c r="BR39" s="718">
        <v>0</v>
      </c>
      <c r="BS39" s="718">
        <v>0</v>
      </c>
      <c r="BT39" s="718">
        <v>0</v>
      </c>
      <c r="BU39" s="718">
        <v>0</v>
      </c>
      <c r="BV39" s="718">
        <v>0</v>
      </c>
      <c r="BW39" s="718">
        <v>0</v>
      </c>
      <c r="BX39" s="718">
        <v>0</v>
      </c>
      <c r="BY39" s="718">
        <v>0</v>
      </c>
      <c r="BZ39" s="719">
        <v>0</v>
      </c>
      <c r="CA39" s="167"/>
    </row>
    <row r="40" spans="2:79" s="17" customFormat="1" ht="15.75">
      <c r="B40" s="273">
        <v>17</v>
      </c>
      <c r="C40" s="178" t="s">
        <v>210</v>
      </c>
      <c r="D40" s="178" t="s">
        <v>669</v>
      </c>
      <c r="E40" s="178" t="s">
        <v>1</v>
      </c>
      <c r="F40" s="178" t="s">
        <v>670</v>
      </c>
      <c r="G40" s="178" t="s">
        <v>29</v>
      </c>
      <c r="H40" s="178" t="s">
        <v>676</v>
      </c>
      <c r="I40" s="178">
        <v>2014</v>
      </c>
      <c r="J40" s="178" t="s">
        <v>711</v>
      </c>
      <c r="K40" s="178"/>
      <c r="L40" s="178" t="s">
        <v>726</v>
      </c>
      <c r="M40" s="178" t="s">
        <v>679</v>
      </c>
      <c r="N40" s="178">
        <v>320.39260000000002</v>
      </c>
      <c r="O40" s="718">
        <v>19220.849999999999</v>
      </c>
      <c r="P40" s="718">
        <v>130785969.5</v>
      </c>
      <c r="Q40" s="178"/>
      <c r="R40" s="718">
        <v>0</v>
      </c>
      <c r="S40" s="718">
        <v>0</v>
      </c>
      <c r="T40" s="718">
        <v>0</v>
      </c>
      <c r="U40" s="718">
        <v>19.220849999999999</v>
      </c>
      <c r="V40" s="718">
        <v>19.220849999999999</v>
      </c>
      <c r="W40" s="718">
        <v>19.220849999999999</v>
      </c>
      <c r="X40" s="718">
        <v>19.220849999999999</v>
      </c>
      <c r="Y40" s="718">
        <v>19.220849999999999</v>
      </c>
      <c r="Z40" s="718">
        <v>0</v>
      </c>
      <c r="AA40" s="718">
        <v>0</v>
      </c>
      <c r="AB40" s="718">
        <v>0</v>
      </c>
      <c r="AC40" s="718">
        <v>0</v>
      </c>
      <c r="AD40" s="718">
        <v>0</v>
      </c>
      <c r="AE40" s="718">
        <v>0</v>
      </c>
      <c r="AF40" s="718">
        <v>0</v>
      </c>
      <c r="AG40" s="718">
        <v>0</v>
      </c>
      <c r="AH40" s="718">
        <v>0</v>
      </c>
      <c r="AI40" s="718">
        <v>0</v>
      </c>
      <c r="AJ40" s="718">
        <v>0</v>
      </c>
      <c r="AK40" s="718">
        <v>0</v>
      </c>
      <c r="AL40" s="718">
        <v>0</v>
      </c>
      <c r="AM40" s="718">
        <v>0</v>
      </c>
      <c r="AN40" s="718">
        <v>0</v>
      </c>
      <c r="AO40" s="718">
        <v>0</v>
      </c>
      <c r="AP40" s="718">
        <v>0</v>
      </c>
      <c r="AQ40" s="718">
        <v>0</v>
      </c>
      <c r="AR40" s="718">
        <v>0</v>
      </c>
      <c r="AS40" s="718">
        <v>0</v>
      </c>
      <c r="AT40" s="718">
        <v>0</v>
      </c>
      <c r="AU40" s="718">
        <v>0</v>
      </c>
      <c r="AV40" s="178"/>
      <c r="AW40" s="718">
        <v>0</v>
      </c>
      <c r="AX40" s="718">
        <v>0</v>
      </c>
      <c r="AY40" s="718">
        <v>0</v>
      </c>
      <c r="AZ40" s="718">
        <v>130786</v>
      </c>
      <c r="BA40" s="718">
        <v>130786</v>
      </c>
      <c r="BB40" s="718">
        <v>130786</v>
      </c>
      <c r="BC40" s="718">
        <v>130786</v>
      </c>
      <c r="BD40" s="718">
        <v>130786</v>
      </c>
      <c r="BE40" s="718">
        <v>0</v>
      </c>
      <c r="BF40" s="718">
        <v>0</v>
      </c>
      <c r="BG40" s="718">
        <v>0</v>
      </c>
      <c r="BH40" s="718">
        <v>0</v>
      </c>
      <c r="BI40" s="718">
        <v>0</v>
      </c>
      <c r="BJ40" s="718">
        <v>0</v>
      </c>
      <c r="BK40" s="718">
        <v>0</v>
      </c>
      <c r="BL40" s="718">
        <v>0</v>
      </c>
      <c r="BM40" s="718">
        <v>0</v>
      </c>
      <c r="BN40" s="718">
        <v>0</v>
      </c>
      <c r="BO40" s="718">
        <v>0</v>
      </c>
      <c r="BP40" s="718">
        <v>0</v>
      </c>
      <c r="BQ40" s="718">
        <v>0</v>
      </c>
      <c r="BR40" s="718">
        <v>0</v>
      </c>
      <c r="BS40" s="718">
        <v>0</v>
      </c>
      <c r="BT40" s="718">
        <v>0</v>
      </c>
      <c r="BU40" s="718">
        <v>0</v>
      </c>
      <c r="BV40" s="718">
        <v>0</v>
      </c>
      <c r="BW40" s="718">
        <v>0</v>
      </c>
      <c r="BX40" s="718">
        <v>0</v>
      </c>
      <c r="BY40" s="718">
        <v>0</v>
      </c>
      <c r="BZ40" s="719">
        <v>0</v>
      </c>
      <c r="CA40" s="167"/>
    </row>
    <row r="41" spans="2:79" s="17" customFormat="1" ht="15.75">
      <c r="B41" s="273">
        <v>18</v>
      </c>
      <c r="C41" s="178" t="s">
        <v>210</v>
      </c>
      <c r="D41" s="178" t="s">
        <v>669</v>
      </c>
      <c r="E41" s="178" t="s">
        <v>5</v>
      </c>
      <c r="F41" s="178" t="s">
        <v>670</v>
      </c>
      <c r="G41" s="178" t="s">
        <v>29</v>
      </c>
      <c r="H41" s="178" t="s">
        <v>676</v>
      </c>
      <c r="I41" s="178">
        <v>2014</v>
      </c>
      <c r="J41" s="178" t="s">
        <v>711</v>
      </c>
      <c r="K41" s="178"/>
      <c r="L41" s="178" t="s">
        <v>727</v>
      </c>
      <c r="M41" s="178" t="s">
        <v>715</v>
      </c>
      <c r="N41" s="178">
        <v>189443.20000000001</v>
      </c>
      <c r="O41" s="718">
        <v>315823.3</v>
      </c>
      <c r="P41" s="718">
        <v>4825760377</v>
      </c>
      <c r="Q41" s="178"/>
      <c r="R41" s="718">
        <v>0</v>
      </c>
      <c r="S41" s="718">
        <v>0</v>
      </c>
      <c r="T41" s="718">
        <v>0</v>
      </c>
      <c r="U41" s="718">
        <v>315.82330000000002</v>
      </c>
      <c r="V41" s="718">
        <v>275.67950000000002</v>
      </c>
      <c r="W41" s="718">
        <v>254.7587</v>
      </c>
      <c r="X41" s="718">
        <v>254.7587</v>
      </c>
      <c r="Y41" s="718">
        <v>254.7587</v>
      </c>
      <c r="Z41" s="718">
        <v>254.7587</v>
      </c>
      <c r="AA41" s="718">
        <v>254.7587</v>
      </c>
      <c r="AB41" s="718">
        <v>254.56819999999999</v>
      </c>
      <c r="AC41" s="718">
        <v>254.56819999999999</v>
      </c>
      <c r="AD41" s="718">
        <v>237.65710000000001</v>
      </c>
      <c r="AE41" s="718">
        <v>216.2826</v>
      </c>
      <c r="AF41" s="718">
        <v>183.21129999999999</v>
      </c>
      <c r="AG41" s="718">
        <v>183.21129999999999</v>
      </c>
      <c r="AH41" s="718">
        <v>182.3297</v>
      </c>
      <c r="AI41" s="718">
        <v>182.3297</v>
      </c>
      <c r="AJ41" s="718">
        <v>181.9572</v>
      </c>
      <c r="AK41" s="718">
        <v>147.91929999999999</v>
      </c>
      <c r="AL41" s="718">
        <v>147.91929999999999</v>
      </c>
      <c r="AM41" s="718">
        <v>147.91929999999999</v>
      </c>
      <c r="AN41" s="718">
        <v>147.91929999999999</v>
      </c>
      <c r="AO41" s="718">
        <v>0</v>
      </c>
      <c r="AP41" s="718">
        <v>0</v>
      </c>
      <c r="AQ41" s="718">
        <v>0</v>
      </c>
      <c r="AR41" s="718">
        <v>0</v>
      </c>
      <c r="AS41" s="718">
        <v>0</v>
      </c>
      <c r="AT41" s="718">
        <v>0</v>
      </c>
      <c r="AU41" s="718">
        <v>0</v>
      </c>
      <c r="AV41" s="178"/>
      <c r="AW41" s="718">
        <v>0</v>
      </c>
      <c r="AX41" s="718">
        <v>0</v>
      </c>
      <c r="AY41" s="718">
        <v>0</v>
      </c>
      <c r="AZ41" s="718">
        <v>4825760</v>
      </c>
      <c r="BA41" s="718">
        <v>4186296</v>
      </c>
      <c r="BB41" s="718">
        <v>3853043</v>
      </c>
      <c r="BC41" s="718">
        <v>3853043</v>
      </c>
      <c r="BD41" s="718">
        <v>3853043</v>
      </c>
      <c r="BE41" s="718">
        <v>3853043</v>
      </c>
      <c r="BF41" s="718">
        <v>3853043</v>
      </c>
      <c r="BG41" s="718">
        <v>3851374</v>
      </c>
      <c r="BH41" s="718">
        <v>3851374</v>
      </c>
      <c r="BI41" s="718">
        <v>3581992</v>
      </c>
      <c r="BJ41" s="718">
        <v>3482378</v>
      </c>
      <c r="BK41" s="718">
        <v>2944728</v>
      </c>
      <c r="BL41" s="718">
        <v>2944728</v>
      </c>
      <c r="BM41" s="718">
        <v>2902560</v>
      </c>
      <c r="BN41" s="718">
        <v>2902560</v>
      </c>
      <c r="BO41" s="718">
        <v>2898456</v>
      </c>
      <c r="BP41" s="718">
        <v>2356254</v>
      </c>
      <c r="BQ41" s="718">
        <v>2356254</v>
      </c>
      <c r="BR41" s="718">
        <v>2356254</v>
      </c>
      <c r="BS41" s="718">
        <v>2356254</v>
      </c>
      <c r="BT41" s="718">
        <v>0</v>
      </c>
      <c r="BU41" s="718">
        <v>0</v>
      </c>
      <c r="BV41" s="718">
        <v>0</v>
      </c>
      <c r="BW41" s="718">
        <v>0</v>
      </c>
      <c r="BX41" s="718">
        <v>0</v>
      </c>
      <c r="BY41" s="718">
        <v>0</v>
      </c>
      <c r="BZ41" s="719">
        <v>0</v>
      </c>
      <c r="CA41" s="167"/>
    </row>
    <row r="42" spans="2:79" s="17" customFormat="1" ht="15.75">
      <c r="B42" s="273">
        <v>19</v>
      </c>
      <c r="C42" s="178" t="s">
        <v>210</v>
      </c>
      <c r="D42" s="178" t="s">
        <v>669</v>
      </c>
      <c r="E42" s="178" t="s">
        <v>4</v>
      </c>
      <c r="F42" s="178" t="s">
        <v>670</v>
      </c>
      <c r="G42" s="178" t="s">
        <v>29</v>
      </c>
      <c r="H42" s="178" t="s">
        <v>676</v>
      </c>
      <c r="I42" s="178">
        <v>2013</v>
      </c>
      <c r="J42" s="178" t="s">
        <v>711</v>
      </c>
      <c r="K42" s="178"/>
      <c r="L42" s="178" t="s">
        <v>727</v>
      </c>
      <c r="M42" s="178" t="s">
        <v>715</v>
      </c>
      <c r="N42" s="178">
        <v>41.232680000000002</v>
      </c>
      <c r="O42" s="718">
        <v>100</v>
      </c>
      <c r="P42" s="718">
        <v>926000</v>
      </c>
      <c r="Q42" s="178"/>
      <c r="R42" s="718">
        <v>0</v>
      </c>
      <c r="S42" s="718">
        <v>0</v>
      </c>
      <c r="T42" s="718">
        <v>6.5000000000000002E-2</v>
      </c>
      <c r="U42" s="718">
        <v>6.5000000000000002E-2</v>
      </c>
      <c r="V42" s="718">
        <v>6.3E-2</v>
      </c>
      <c r="W42" s="718">
        <v>5.5E-2</v>
      </c>
      <c r="X42" s="718">
        <v>5.5E-2</v>
      </c>
      <c r="Y42" s="718">
        <v>5.5E-2</v>
      </c>
      <c r="Z42" s="718">
        <v>5.5E-2</v>
      </c>
      <c r="AA42" s="718">
        <v>5.5E-2</v>
      </c>
      <c r="AB42" s="718">
        <v>4.7E-2</v>
      </c>
      <c r="AC42" s="718">
        <v>4.7E-2</v>
      </c>
      <c r="AD42" s="718">
        <v>3.7999999999999999E-2</v>
      </c>
      <c r="AE42" s="718">
        <v>3.7999999999999999E-2</v>
      </c>
      <c r="AF42" s="718">
        <v>3.7999999999999999E-2</v>
      </c>
      <c r="AG42" s="718">
        <v>3.7999999999999999E-2</v>
      </c>
      <c r="AH42" s="718">
        <v>3.7999999999999999E-2</v>
      </c>
      <c r="AI42" s="718">
        <v>3.7999999999999999E-2</v>
      </c>
      <c r="AJ42" s="718">
        <v>0.02</v>
      </c>
      <c r="AK42" s="718">
        <v>0.02</v>
      </c>
      <c r="AL42" s="718">
        <v>0.02</v>
      </c>
      <c r="AM42" s="718">
        <v>0.02</v>
      </c>
      <c r="AN42" s="718">
        <v>0</v>
      </c>
      <c r="AO42" s="718">
        <v>0</v>
      </c>
      <c r="AP42" s="718">
        <v>0</v>
      </c>
      <c r="AQ42" s="718">
        <v>0</v>
      </c>
      <c r="AR42" s="718">
        <v>0</v>
      </c>
      <c r="AS42" s="718">
        <v>0</v>
      </c>
      <c r="AT42" s="718">
        <v>0</v>
      </c>
      <c r="AU42" s="718">
        <v>0</v>
      </c>
      <c r="AV42" s="178"/>
      <c r="AW42" s="718">
        <v>0</v>
      </c>
      <c r="AX42" s="718">
        <v>0</v>
      </c>
      <c r="AY42" s="718">
        <v>926</v>
      </c>
      <c r="AZ42" s="718">
        <v>926</v>
      </c>
      <c r="BA42" s="718">
        <v>880</v>
      </c>
      <c r="BB42" s="718">
        <v>761</v>
      </c>
      <c r="BC42" s="718">
        <v>761</v>
      </c>
      <c r="BD42" s="718">
        <v>761</v>
      </c>
      <c r="BE42" s="718">
        <v>761</v>
      </c>
      <c r="BF42" s="718">
        <v>761</v>
      </c>
      <c r="BG42" s="718">
        <v>639</v>
      </c>
      <c r="BH42" s="718">
        <v>639</v>
      </c>
      <c r="BI42" s="718">
        <v>607</v>
      </c>
      <c r="BJ42" s="718">
        <v>607</v>
      </c>
      <c r="BK42" s="718">
        <v>607</v>
      </c>
      <c r="BL42" s="718">
        <v>607</v>
      </c>
      <c r="BM42" s="718">
        <v>607</v>
      </c>
      <c r="BN42" s="718">
        <v>607</v>
      </c>
      <c r="BO42" s="718">
        <v>320</v>
      </c>
      <c r="BP42" s="718">
        <v>320</v>
      </c>
      <c r="BQ42" s="718">
        <v>320</v>
      </c>
      <c r="BR42" s="718">
        <v>320</v>
      </c>
      <c r="BS42" s="718">
        <v>0</v>
      </c>
      <c r="BT42" s="718">
        <v>0</v>
      </c>
      <c r="BU42" s="718">
        <v>0</v>
      </c>
      <c r="BV42" s="718">
        <v>0</v>
      </c>
      <c r="BW42" s="718">
        <v>0</v>
      </c>
      <c r="BX42" s="718">
        <v>0</v>
      </c>
      <c r="BY42" s="718">
        <v>0</v>
      </c>
      <c r="BZ42" s="719">
        <v>0</v>
      </c>
      <c r="CA42" s="167"/>
    </row>
    <row r="43" spans="2:79" s="17" customFormat="1" ht="15.75">
      <c r="B43" s="273">
        <v>20</v>
      </c>
      <c r="C43" s="178" t="s">
        <v>210</v>
      </c>
      <c r="D43" s="178" t="s">
        <v>669</v>
      </c>
      <c r="E43" s="178" t="s">
        <v>4</v>
      </c>
      <c r="F43" s="178" t="s">
        <v>670</v>
      </c>
      <c r="G43" s="178" t="s">
        <v>29</v>
      </c>
      <c r="H43" s="178" t="s">
        <v>676</v>
      </c>
      <c r="I43" s="178">
        <v>2014</v>
      </c>
      <c r="J43" s="178" t="s">
        <v>711</v>
      </c>
      <c r="K43" s="178"/>
      <c r="L43" s="178" t="s">
        <v>727</v>
      </c>
      <c r="M43" s="178" t="s">
        <v>715</v>
      </c>
      <c r="N43" s="178">
        <v>42847.59</v>
      </c>
      <c r="O43" s="718">
        <v>86661.07</v>
      </c>
      <c r="P43" s="718">
        <v>1166247497</v>
      </c>
      <c r="Q43" s="178"/>
      <c r="R43" s="718">
        <v>0</v>
      </c>
      <c r="S43" s="718">
        <v>0</v>
      </c>
      <c r="T43" s="718">
        <v>0</v>
      </c>
      <c r="U43" s="718">
        <v>86.661069999999995</v>
      </c>
      <c r="V43" s="718">
        <v>81.840069999999997</v>
      </c>
      <c r="W43" s="718">
        <v>79.491299999999995</v>
      </c>
      <c r="X43" s="718">
        <v>79.491299999999995</v>
      </c>
      <c r="Y43" s="718">
        <v>79.491299999999995</v>
      </c>
      <c r="Z43" s="718">
        <v>79.491299999999995</v>
      </c>
      <c r="AA43" s="718">
        <v>79.491299999999995</v>
      </c>
      <c r="AB43" s="718">
        <v>79.271000000000001</v>
      </c>
      <c r="AC43" s="718">
        <v>79.271000000000001</v>
      </c>
      <c r="AD43" s="718">
        <v>70.224580000000003</v>
      </c>
      <c r="AE43" s="718">
        <v>50.77637</v>
      </c>
      <c r="AF43" s="718">
        <v>48.599989999999998</v>
      </c>
      <c r="AG43" s="718">
        <v>48.599989999999998</v>
      </c>
      <c r="AH43" s="718">
        <v>48.504309999999997</v>
      </c>
      <c r="AI43" s="718">
        <v>48.504309999999997</v>
      </c>
      <c r="AJ43" s="718">
        <v>48.350810000000003</v>
      </c>
      <c r="AK43" s="718">
        <v>21.748830000000002</v>
      </c>
      <c r="AL43" s="718">
        <v>21.748830000000002</v>
      </c>
      <c r="AM43" s="718">
        <v>21.748830000000002</v>
      </c>
      <c r="AN43" s="718">
        <v>21.748830000000002</v>
      </c>
      <c r="AO43" s="718">
        <v>0</v>
      </c>
      <c r="AP43" s="718">
        <v>0</v>
      </c>
      <c r="AQ43" s="718">
        <v>0</v>
      </c>
      <c r="AR43" s="718">
        <v>0</v>
      </c>
      <c r="AS43" s="718">
        <v>0</v>
      </c>
      <c r="AT43" s="718">
        <v>0</v>
      </c>
      <c r="AU43" s="718">
        <v>0</v>
      </c>
      <c r="AV43" s="178"/>
      <c r="AW43" s="718">
        <v>0</v>
      </c>
      <c r="AX43" s="718">
        <v>0</v>
      </c>
      <c r="AY43" s="718">
        <v>0</v>
      </c>
      <c r="AZ43" s="718">
        <v>1166247</v>
      </c>
      <c r="BA43" s="718">
        <v>1089769</v>
      </c>
      <c r="BB43" s="718">
        <v>1052672</v>
      </c>
      <c r="BC43" s="718">
        <v>1052672</v>
      </c>
      <c r="BD43" s="718">
        <v>1052672</v>
      </c>
      <c r="BE43" s="718">
        <v>1052672</v>
      </c>
      <c r="BF43" s="718">
        <v>1052672</v>
      </c>
      <c r="BG43" s="718">
        <v>1050742</v>
      </c>
      <c r="BH43" s="718">
        <v>1050742</v>
      </c>
      <c r="BI43" s="718">
        <v>906023.9</v>
      </c>
      <c r="BJ43" s="718">
        <v>819144.9</v>
      </c>
      <c r="BK43" s="718">
        <v>774664.2</v>
      </c>
      <c r="BL43" s="718">
        <v>774664.2</v>
      </c>
      <c r="BM43" s="718">
        <v>770030.7</v>
      </c>
      <c r="BN43" s="718">
        <v>770030.7</v>
      </c>
      <c r="BO43" s="718">
        <v>768931.7</v>
      </c>
      <c r="BP43" s="718">
        <v>346444.1</v>
      </c>
      <c r="BQ43" s="718">
        <v>346444.1</v>
      </c>
      <c r="BR43" s="718">
        <v>346444.1</v>
      </c>
      <c r="BS43" s="718">
        <v>346444.1</v>
      </c>
      <c r="BT43" s="718">
        <v>0</v>
      </c>
      <c r="BU43" s="718">
        <v>0</v>
      </c>
      <c r="BV43" s="718">
        <v>0</v>
      </c>
      <c r="BW43" s="718">
        <v>0</v>
      </c>
      <c r="BX43" s="718">
        <v>0</v>
      </c>
      <c r="BY43" s="718">
        <v>0</v>
      </c>
      <c r="BZ43" s="719">
        <v>0</v>
      </c>
      <c r="CA43" s="167"/>
    </row>
    <row r="44" spans="2:79" s="723" customFormat="1" ht="15.75">
      <c r="B44" s="720">
        <v>21</v>
      </c>
      <c r="C44" s="721" t="s">
        <v>210</v>
      </c>
      <c r="D44" s="721" t="s">
        <v>695</v>
      </c>
      <c r="E44" s="721" t="s">
        <v>14</v>
      </c>
      <c r="F44" s="721" t="s">
        <v>670</v>
      </c>
      <c r="G44" s="721" t="s">
        <v>29</v>
      </c>
      <c r="H44" s="721" t="s">
        <v>676</v>
      </c>
      <c r="I44" s="721">
        <v>2012</v>
      </c>
      <c r="J44" s="721" t="s">
        <v>711</v>
      </c>
      <c r="K44" s="721"/>
      <c r="L44" s="721" t="s">
        <v>726</v>
      </c>
      <c r="M44" s="721" t="s">
        <v>728</v>
      </c>
      <c r="N44" s="721">
        <v>30</v>
      </c>
      <c r="O44" s="722">
        <v>7133.4279999999999</v>
      </c>
      <c r="P44" s="722">
        <v>94781050</v>
      </c>
      <c r="Q44" s="721"/>
      <c r="R44" s="722">
        <v>7</v>
      </c>
      <c r="S44" s="722">
        <v>7.1593090000000004</v>
      </c>
      <c r="T44" s="722">
        <v>7.1593090000000004</v>
      </c>
      <c r="U44" s="722">
        <v>7.1355839999999997</v>
      </c>
      <c r="V44" s="722">
        <v>7.1334280000000003</v>
      </c>
      <c r="W44" s="722">
        <v>6.9903009999999997</v>
      </c>
      <c r="X44" s="722">
        <v>6.8233649999999999</v>
      </c>
      <c r="Y44" s="722">
        <v>6.7604290000000002</v>
      </c>
      <c r="Z44" s="722">
        <v>6.6869290000000001</v>
      </c>
      <c r="AA44" s="722">
        <v>6.6869290000000001</v>
      </c>
      <c r="AB44" s="722">
        <v>5.8774090000000001</v>
      </c>
      <c r="AC44" s="722">
        <v>5.8774090000000001</v>
      </c>
      <c r="AD44" s="722">
        <v>5.8677089999999996</v>
      </c>
      <c r="AE44" s="722">
        <v>5.8677089999999996</v>
      </c>
      <c r="AF44" s="722">
        <v>5.5866090000000002</v>
      </c>
      <c r="AG44" s="722">
        <v>5.5866090000000002</v>
      </c>
      <c r="AH44" s="722">
        <v>4.5193089999999998</v>
      </c>
      <c r="AI44" s="722">
        <v>4.4866089999999996</v>
      </c>
      <c r="AJ44" s="722">
        <v>4.4866089999999996</v>
      </c>
      <c r="AK44" s="722">
        <v>4.4866089999999996</v>
      </c>
      <c r="AL44" s="722">
        <v>4.4866089999999996</v>
      </c>
      <c r="AM44" s="722">
        <v>4.4866089999999996</v>
      </c>
      <c r="AN44" s="722">
        <v>0.25769999999999998</v>
      </c>
      <c r="AO44" s="722">
        <v>0</v>
      </c>
      <c r="AP44" s="722">
        <v>0</v>
      </c>
      <c r="AQ44" s="722">
        <v>0</v>
      </c>
      <c r="AR44" s="722">
        <v>0</v>
      </c>
      <c r="AS44" s="722">
        <v>0</v>
      </c>
      <c r="AT44" s="722">
        <v>0</v>
      </c>
      <c r="AU44" s="722">
        <v>0</v>
      </c>
      <c r="AV44" s="721"/>
      <c r="AW44" s="722">
        <v>47873.52</v>
      </c>
      <c r="AX44" s="722">
        <v>47873.52</v>
      </c>
      <c r="AY44" s="722">
        <v>47873.52</v>
      </c>
      <c r="AZ44" s="722">
        <v>47411.519999999997</v>
      </c>
      <c r="BA44" s="722">
        <v>47369.52</v>
      </c>
      <c r="BB44" s="722">
        <v>44620.97</v>
      </c>
      <c r="BC44" s="722">
        <v>41394.69</v>
      </c>
      <c r="BD44" s="722">
        <v>40188.42</v>
      </c>
      <c r="BE44" s="722">
        <v>38778.42</v>
      </c>
      <c r="BF44" s="722">
        <v>38186.42</v>
      </c>
      <c r="BG44" s="722">
        <v>22659.52</v>
      </c>
      <c r="BH44" s="722">
        <v>22659.52</v>
      </c>
      <c r="BI44" s="722">
        <v>22579.52</v>
      </c>
      <c r="BJ44" s="722">
        <v>22579.52</v>
      </c>
      <c r="BK44" s="722">
        <v>21645.52</v>
      </c>
      <c r="BL44" s="722">
        <v>21645.52</v>
      </c>
      <c r="BM44" s="722">
        <v>12870.52</v>
      </c>
      <c r="BN44" s="722">
        <v>12600.52</v>
      </c>
      <c r="BO44" s="722">
        <v>12600.52</v>
      </c>
      <c r="BP44" s="722">
        <v>12600.52</v>
      </c>
      <c r="BQ44" s="722">
        <v>12600.52</v>
      </c>
      <c r="BR44" s="722">
        <v>12600.52</v>
      </c>
      <c r="BS44" s="722">
        <v>1899</v>
      </c>
      <c r="BT44" s="722">
        <v>0</v>
      </c>
      <c r="BU44" s="722">
        <v>0</v>
      </c>
      <c r="BV44" s="722">
        <v>0</v>
      </c>
      <c r="BW44" s="722">
        <v>0</v>
      </c>
      <c r="BX44" s="722">
        <v>0</v>
      </c>
      <c r="BY44" s="722">
        <v>0</v>
      </c>
      <c r="BZ44" s="725">
        <v>0</v>
      </c>
      <c r="CA44" s="721"/>
    </row>
    <row r="45" spans="2:79" s="17" customFormat="1" ht="15.75">
      <c r="B45" s="273">
        <v>22</v>
      </c>
      <c r="C45" s="178" t="s">
        <v>210</v>
      </c>
      <c r="D45" s="178" t="s">
        <v>695</v>
      </c>
      <c r="E45" s="178" t="s">
        <v>14</v>
      </c>
      <c r="F45" s="178" t="s">
        <v>670</v>
      </c>
      <c r="G45" s="178" t="s">
        <v>29</v>
      </c>
      <c r="H45" s="178" t="s">
        <v>676</v>
      </c>
      <c r="I45" s="178">
        <v>2013</v>
      </c>
      <c r="J45" s="178" t="s">
        <v>711</v>
      </c>
      <c r="K45" s="178"/>
      <c r="L45" s="178" t="s">
        <v>726</v>
      </c>
      <c r="M45" s="178" t="s">
        <v>728</v>
      </c>
      <c r="N45" s="178">
        <v>219</v>
      </c>
      <c r="O45" s="718">
        <v>55628.49</v>
      </c>
      <c r="P45" s="718">
        <v>532566910</v>
      </c>
      <c r="Q45" s="178"/>
      <c r="R45" s="718">
        <v>0</v>
      </c>
      <c r="S45" s="718">
        <v>0</v>
      </c>
      <c r="T45" s="718">
        <v>56.019939999999998</v>
      </c>
      <c r="U45" s="718">
        <v>55.661630000000002</v>
      </c>
      <c r="V45" s="718">
        <v>55.628489999999999</v>
      </c>
      <c r="W45" s="718">
        <v>54.755969999999998</v>
      </c>
      <c r="X45" s="718">
        <v>54.449829999999999</v>
      </c>
      <c r="Y45" s="718">
        <v>54.143940000000001</v>
      </c>
      <c r="Z45" s="718">
        <v>53.975679999999997</v>
      </c>
      <c r="AA45" s="718">
        <v>53.975679999999997</v>
      </c>
      <c r="AB45" s="718">
        <v>49.89331</v>
      </c>
      <c r="AC45" s="718">
        <v>49.494689999999999</v>
      </c>
      <c r="AD45" s="718">
        <v>49.204590000000003</v>
      </c>
      <c r="AE45" s="718">
        <v>49.204590000000003</v>
      </c>
      <c r="AF45" s="718">
        <v>48.681609999999999</v>
      </c>
      <c r="AG45" s="718">
        <v>48.681609999999999</v>
      </c>
      <c r="AH45" s="718">
        <v>44.789409999999997</v>
      </c>
      <c r="AI45" s="718">
        <v>44.697409999999998</v>
      </c>
      <c r="AJ45" s="718">
        <v>44.697409999999998</v>
      </c>
      <c r="AK45" s="718">
        <v>44.697409999999998</v>
      </c>
      <c r="AL45" s="718">
        <v>44.697409999999998</v>
      </c>
      <c r="AM45" s="718">
        <v>44.697409999999998</v>
      </c>
      <c r="AN45" s="718">
        <v>0.75275499999999995</v>
      </c>
      <c r="AO45" s="718">
        <v>0</v>
      </c>
      <c r="AP45" s="718">
        <v>0</v>
      </c>
      <c r="AQ45" s="718">
        <v>0</v>
      </c>
      <c r="AR45" s="718">
        <v>0</v>
      </c>
      <c r="AS45" s="718">
        <v>0</v>
      </c>
      <c r="AT45" s="718">
        <v>0</v>
      </c>
      <c r="AU45" s="718">
        <v>0</v>
      </c>
      <c r="AV45" s="178"/>
      <c r="AW45" s="718">
        <v>0</v>
      </c>
      <c r="AX45" s="718">
        <v>0</v>
      </c>
      <c r="AY45" s="718">
        <v>273583.7</v>
      </c>
      <c r="AZ45" s="718">
        <v>266606</v>
      </c>
      <c r="BA45" s="718">
        <v>265960.90000000002</v>
      </c>
      <c r="BB45" s="718">
        <v>249157.5</v>
      </c>
      <c r="BC45" s="718">
        <v>243289.9</v>
      </c>
      <c r="BD45" s="718">
        <v>237426.9</v>
      </c>
      <c r="BE45" s="718">
        <v>234199.1</v>
      </c>
      <c r="BF45" s="718">
        <v>232773.7</v>
      </c>
      <c r="BG45" s="718">
        <v>154230.29999999999</v>
      </c>
      <c r="BH45" s="718">
        <v>153858.1</v>
      </c>
      <c r="BI45" s="718">
        <v>151253.5</v>
      </c>
      <c r="BJ45" s="718">
        <v>151253.5</v>
      </c>
      <c r="BK45" s="718">
        <v>149515.79999999999</v>
      </c>
      <c r="BL45" s="718">
        <v>149515.79999999999</v>
      </c>
      <c r="BM45" s="718">
        <v>117511.8</v>
      </c>
      <c r="BN45" s="718">
        <v>116751.8</v>
      </c>
      <c r="BO45" s="718">
        <v>116751.8</v>
      </c>
      <c r="BP45" s="718">
        <v>116751.8</v>
      </c>
      <c r="BQ45" s="718">
        <v>116751.8</v>
      </c>
      <c r="BR45" s="718">
        <v>116751.8</v>
      </c>
      <c r="BS45" s="718">
        <v>5547.0789999999997</v>
      </c>
      <c r="BT45" s="718">
        <v>0</v>
      </c>
      <c r="BU45" s="718">
        <v>0</v>
      </c>
      <c r="BV45" s="718">
        <v>0</v>
      </c>
      <c r="BW45" s="718">
        <v>0</v>
      </c>
      <c r="BX45" s="718">
        <v>0</v>
      </c>
      <c r="BY45" s="718">
        <v>0</v>
      </c>
      <c r="BZ45" s="719">
        <v>0</v>
      </c>
      <c r="CA45" s="167"/>
    </row>
    <row r="46" spans="2:79" s="17" customFormat="1" ht="15.75">
      <c r="B46" s="273">
        <v>23</v>
      </c>
      <c r="C46" s="178" t="s">
        <v>210</v>
      </c>
      <c r="D46" s="178" t="s">
        <v>695</v>
      </c>
      <c r="E46" s="178" t="s">
        <v>14</v>
      </c>
      <c r="F46" s="178" t="s">
        <v>670</v>
      </c>
      <c r="G46" s="178" t="s">
        <v>29</v>
      </c>
      <c r="H46" s="178" t="s">
        <v>676</v>
      </c>
      <c r="I46" s="178">
        <v>2014</v>
      </c>
      <c r="J46" s="178" t="s">
        <v>711</v>
      </c>
      <c r="K46" s="178"/>
      <c r="L46" s="178" t="s">
        <v>726</v>
      </c>
      <c r="M46" s="178" t="s">
        <v>728</v>
      </c>
      <c r="N46" s="178">
        <v>1003</v>
      </c>
      <c r="O46" s="718">
        <v>59212.2</v>
      </c>
      <c r="P46" s="718">
        <v>1444985102</v>
      </c>
      <c r="Q46" s="178"/>
      <c r="R46" s="718">
        <v>0</v>
      </c>
      <c r="S46" s="718">
        <v>0</v>
      </c>
      <c r="T46" s="718">
        <v>0</v>
      </c>
      <c r="U46" s="718">
        <v>59.37144</v>
      </c>
      <c r="V46" s="718">
        <v>59.212200000000003</v>
      </c>
      <c r="W46" s="718">
        <v>55.237490000000001</v>
      </c>
      <c r="X46" s="718">
        <v>53.887079999999997</v>
      </c>
      <c r="Y46" s="718">
        <v>52.459739999999996</v>
      </c>
      <c r="Z46" s="718">
        <v>52.459739999999996</v>
      </c>
      <c r="AA46" s="718">
        <v>52.11797</v>
      </c>
      <c r="AB46" s="718">
        <v>52.11797</v>
      </c>
      <c r="AC46" s="718">
        <v>35.78501</v>
      </c>
      <c r="AD46" s="718">
        <v>35.262610000000002</v>
      </c>
      <c r="AE46" s="718">
        <v>34.358870000000003</v>
      </c>
      <c r="AF46" s="718">
        <v>34.358870000000003</v>
      </c>
      <c r="AG46" s="718">
        <v>32.340890000000002</v>
      </c>
      <c r="AH46" s="718">
        <v>32.340890000000002</v>
      </c>
      <c r="AI46" s="718">
        <v>5.8765919999999996</v>
      </c>
      <c r="AJ46" s="718">
        <v>5.4302489999999999</v>
      </c>
      <c r="AK46" s="718">
        <v>5.4302489999999999</v>
      </c>
      <c r="AL46" s="718">
        <v>5.4302489999999999</v>
      </c>
      <c r="AM46" s="718">
        <v>5.4302489999999999</v>
      </c>
      <c r="AN46" s="718">
        <v>5.4302489999999999</v>
      </c>
      <c r="AO46" s="718">
        <v>3.0065</v>
      </c>
      <c r="AP46" s="718">
        <v>0</v>
      </c>
      <c r="AQ46" s="718">
        <v>0</v>
      </c>
      <c r="AR46" s="718">
        <v>0</v>
      </c>
      <c r="AS46" s="718">
        <v>0</v>
      </c>
      <c r="AT46" s="718">
        <v>0</v>
      </c>
      <c r="AU46" s="718">
        <v>0</v>
      </c>
      <c r="AV46" s="178"/>
      <c r="AW46" s="718">
        <v>0</v>
      </c>
      <c r="AX46" s="718">
        <v>0</v>
      </c>
      <c r="AY46" s="718">
        <v>0</v>
      </c>
      <c r="AZ46" s="718">
        <v>724043</v>
      </c>
      <c r="BA46" s="718">
        <v>720942.1</v>
      </c>
      <c r="BB46" s="718">
        <v>644368.9</v>
      </c>
      <c r="BC46" s="718">
        <v>618486.19999999995</v>
      </c>
      <c r="BD46" s="718">
        <v>589777.5</v>
      </c>
      <c r="BE46" s="718">
        <v>589777.5</v>
      </c>
      <c r="BF46" s="718">
        <v>583221.1</v>
      </c>
      <c r="BG46" s="718">
        <v>580457.9</v>
      </c>
      <c r="BH46" s="718">
        <v>265860.09999999998</v>
      </c>
      <c r="BI46" s="718">
        <v>265372.09999999998</v>
      </c>
      <c r="BJ46" s="718">
        <v>256270.2</v>
      </c>
      <c r="BK46" s="718">
        <v>256270.2</v>
      </c>
      <c r="BL46" s="718">
        <v>249560.6</v>
      </c>
      <c r="BM46" s="718">
        <v>249560.6</v>
      </c>
      <c r="BN46" s="718">
        <v>31975.64</v>
      </c>
      <c r="BO46" s="718">
        <v>28288.45</v>
      </c>
      <c r="BP46" s="718">
        <v>28288.45</v>
      </c>
      <c r="BQ46" s="718">
        <v>28288.45</v>
      </c>
      <c r="BR46" s="718">
        <v>28288.45</v>
      </c>
      <c r="BS46" s="718">
        <v>28288.45</v>
      </c>
      <c r="BT46" s="718">
        <v>22155</v>
      </c>
      <c r="BU46" s="718">
        <v>0</v>
      </c>
      <c r="BV46" s="718">
        <v>0</v>
      </c>
      <c r="BW46" s="718">
        <v>0</v>
      </c>
      <c r="BX46" s="718">
        <v>0</v>
      </c>
      <c r="BY46" s="718">
        <v>0</v>
      </c>
      <c r="BZ46" s="719">
        <v>0</v>
      </c>
      <c r="CA46" s="167"/>
    </row>
    <row r="47" spans="2:79" s="17" customFormat="1" ht="15.75">
      <c r="B47" s="273">
        <v>24</v>
      </c>
      <c r="C47" s="178" t="s">
        <v>210</v>
      </c>
      <c r="D47" s="178" t="s">
        <v>669</v>
      </c>
      <c r="E47" s="178" t="s">
        <v>3</v>
      </c>
      <c r="F47" s="178" t="s">
        <v>670</v>
      </c>
      <c r="G47" s="178" t="s">
        <v>29</v>
      </c>
      <c r="H47" s="178" t="s">
        <v>677</v>
      </c>
      <c r="I47" s="178">
        <v>2013</v>
      </c>
      <c r="J47" s="178" t="s">
        <v>711</v>
      </c>
      <c r="K47" s="178"/>
      <c r="L47" s="178" t="s">
        <v>718</v>
      </c>
      <c r="M47" s="178" t="s">
        <v>719</v>
      </c>
      <c r="N47" s="178">
        <v>316</v>
      </c>
      <c r="O47" s="718">
        <v>68382.990000000005</v>
      </c>
      <c r="P47" s="718">
        <v>240183246.30000001</v>
      </c>
      <c r="Q47" s="178"/>
      <c r="R47" s="718">
        <v>0</v>
      </c>
      <c r="S47" s="718">
        <v>0</v>
      </c>
      <c r="T47" s="718">
        <v>68.382990000000007</v>
      </c>
      <c r="U47" s="718">
        <v>68.382990000000007</v>
      </c>
      <c r="V47" s="718">
        <v>68.382990000000007</v>
      </c>
      <c r="W47" s="718">
        <v>68.382990000000007</v>
      </c>
      <c r="X47" s="718">
        <v>68.382990000000007</v>
      </c>
      <c r="Y47" s="718">
        <v>68.382990000000007</v>
      </c>
      <c r="Z47" s="718">
        <v>68.382990000000007</v>
      </c>
      <c r="AA47" s="718">
        <v>68.382990000000007</v>
      </c>
      <c r="AB47" s="718">
        <v>68.382990000000007</v>
      </c>
      <c r="AC47" s="718">
        <v>68.382990000000007</v>
      </c>
      <c r="AD47" s="718">
        <v>68.382990000000007</v>
      </c>
      <c r="AE47" s="718">
        <v>68.382990000000007</v>
      </c>
      <c r="AF47" s="718">
        <v>68.382990000000007</v>
      </c>
      <c r="AG47" s="718">
        <v>68.382990000000007</v>
      </c>
      <c r="AH47" s="718">
        <v>68.382990000000007</v>
      </c>
      <c r="AI47" s="718">
        <v>68.382990000000007</v>
      </c>
      <c r="AJ47" s="718">
        <v>68.382990000000007</v>
      </c>
      <c r="AK47" s="718">
        <v>68.382990000000007</v>
      </c>
      <c r="AL47" s="718">
        <v>56.268509999999999</v>
      </c>
      <c r="AM47" s="718">
        <v>0</v>
      </c>
      <c r="AN47" s="718">
        <v>0</v>
      </c>
      <c r="AO47" s="718">
        <v>0</v>
      </c>
      <c r="AP47" s="718">
        <v>0</v>
      </c>
      <c r="AQ47" s="718">
        <v>0</v>
      </c>
      <c r="AR47" s="718">
        <v>0</v>
      </c>
      <c r="AS47" s="718">
        <v>0</v>
      </c>
      <c r="AT47" s="718">
        <v>0</v>
      </c>
      <c r="AU47" s="718">
        <v>0</v>
      </c>
      <c r="AV47" s="178"/>
      <c r="AW47" s="718">
        <v>0</v>
      </c>
      <c r="AX47" s="718">
        <v>0</v>
      </c>
      <c r="AY47" s="718">
        <v>120091.6</v>
      </c>
      <c r="AZ47" s="718">
        <v>120091.6</v>
      </c>
      <c r="BA47" s="718">
        <v>120091.6</v>
      </c>
      <c r="BB47" s="718">
        <v>120091.6</v>
      </c>
      <c r="BC47" s="718">
        <v>120091.6</v>
      </c>
      <c r="BD47" s="718">
        <v>120091.6</v>
      </c>
      <c r="BE47" s="718">
        <v>120091.6</v>
      </c>
      <c r="BF47" s="718">
        <v>120091.6</v>
      </c>
      <c r="BG47" s="718">
        <v>120091.6</v>
      </c>
      <c r="BH47" s="718">
        <v>120091.6</v>
      </c>
      <c r="BI47" s="718">
        <v>120091.6</v>
      </c>
      <c r="BJ47" s="718">
        <v>120091.6</v>
      </c>
      <c r="BK47" s="718">
        <v>120091.6</v>
      </c>
      <c r="BL47" s="718">
        <v>120091.6</v>
      </c>
      <c r="BM47" s="718">
        <v>120091.6</v>
      </c>
      <c r="BN47" s="718">
        <v>120091.6</v>
      </c>
      <c r="BO47" s="718">
        <v>120091.6</v>
      </c>
      <c r="BP47" s="718">
        <v>120091.6</v>
      </c>
      <c r="BQ47" s="718">
        <v>109258.2</v>
      </c>
      <c r="BR47" s="718">
        <v>0</v>
      </c>
      <c r="BS47" s="718">
        <v>0</v>
      </c>
      <c r="BT47" s="718">
        <v>0</v>
      </c>
      <c r="BU47" s="718">
        <v>0</v>
      </c>
      <c r="BV47" s="718">
        <v>0</v>
      </c>
      <c r="BW47" s="718">
        <v>0</v>
      </c>
      <c r="BX47" s="718">
        <v>0</v>
      </c>
      <c r="BY47" s="718">
        <v>0</v>
      </c>
      <c r="BZ47" s="719">
        <v>0</v>
      </c>
      <c r="CA47" s="167"/>
    </row>
    <row r="48" spans="2:79" s="17" customFormat="1" ht="15.75">
      <c r="B48" s="273">
        <v>25</v>
      </c>
      <c r="C48" s="178" t="s">
        <v>210</v>
      </c>
      <c r="D48" s="178" t="s">
        <v>669</v>
      </c>
      <c r="E48" s="178" t="s">
        <v>3</v>
      </c>
      <c r="F48" s="178" t="s">
        <v>670</v>
      </c>
      <c r="G48" s="178" t="s">
        <v>29</v>
      </c>
      <c r="H48" s="178" t="s">
        <v>676</v>
      </c>
      <c r="I48" s="178">
        <v>2012</v>
      </c>
      <c r="J48" s="178" t="s">
        <v>711</v>
      </c>
      <c r="K48" s="178"/>
      <c r="L48" s="178" t="s">
        <v>726</v>
      </c>
      <c r="M48" s="178" t="s">
        <v>719</v>
      </c>
      <c r="N48" s="178">
        <v>4</v>
      </c>
      <c r="O48" s="718">
        <v>1137.7629999999999</v>
      </c>
      <c r="P48" s="718">
        <v>6615088.7120000003</v>
      </c>
      <c r="Q48" s="178"/>
      <c r="R48" s="718">
        <v>0</v>
      </c>
      <c r="S48" s="718">
        <v>1.1377630000000001</v>
      </c>
      <c r="T48" s="718">
        <v>1.1377630000000001</v>
      </c>
      <c r="U48" s="718">
        <v>1.1377630000000001</v>
      </c>
      <c r="V48" s="718">
        <v>1.1377630000000001</v>
      </c>
      <c r="W48" s="718">
        <v>1.1377630000000001</v>
      </c>
      <c r="X48" s="718">
        <v>1.1377630000000001</v>
      </c>
      <c r="Y48" s="718">
        <v>1.1377630000000001</v>
      </c>
      <c r="Z48" s="718">
        <v>1.1377630000000001</v>
      </c>
      <c r="AA48" s="718">
        <v>1.1377630000000001</v>
      </c>
      <c r="AB48" s="718">
        <v>1.1377630000000001</v>
      </c>
      <c r="AC48" s="718">
        <v>1.1377630000000001</v>
      </c>
      <c r="AD48" s="718">
        <v>1.1377630000000001</v>
      </c>
      <c r="AE48" s="718">
        <v>1.1377630000000001</v>
      </c>
      <c r="AF48" s="718">
        <v>1.1377630000000001</v>
      </c>
      <c r="AG48" s="718">
        <v>1.1377630000000001</v>
      </c>
      <c r="AH48" s="718">
        <v>1.1377630000000001</v>
      </c>
      <c r="AI48" s="718">
        <v>1.1377630000000001</v>
      </c>
      <c r="AJ48" s="718">
        <v>1.1377630000000001</v>
      </c>
      <c r="AK48" s="718">
        <v>1.1377630000000001</v>
      </c>
      <c r="AL48" s="718">
        <v>0</v>
      </c>
      <c r="AM48" s="718">
        <v>0</v>
      </c>
      <c r="AN48" s="718">
        <v>0</v>
      </c>
      <c r="AO48" s="718">
        <v>0</v>
      </c>
      <c r="AP48" s="718">
        <v>0</v>
      </c>
      <c r="AQ48" s="718">
        <v>0</v>
      </c>
      <c r="AR48" s="718">
        <v>0</v>
      </c>
      <c r="AS48" s="718">
        <v>0</v>
      </c>
      <c r="AT48" s="718">
        <v>0</v>
      </c>
      <c r="AU48" s="718">
        <v>0</v>
      </c>
      <c r="AV48" s="178"/>
      <c r="AW48" s="718">
        <v>0</v>
      </c>
      <c r="AX48" s="718">
        <v>2205.0300000000002</v>
      </c>
      <c r="AY48" s="718">
        <v>2205.0300000000002</v>
      </c>
      <c r="AZ48" s="718">
        <v>2205.0300000000002</v>
      </c>
      <c r="BA48" s="718">
        <v>2205.0300000000002</v>
      </c>
      <c r="BB48" s="718">
        <v>2205.0300000000002</v>
      </c>
      <c r="BC48" s="718">
        <v>2205.0300000000002</v>
      </c>
      <c r="BD48" s="718">
        <v>2205.0300000000002</v>
      </c>
      <c r="BE48" s="718">
        <v>2205.0300000000002</v>
      </c>
      <c r="BF48" s="718">
        <v>2205.0300000000002</v>
      </c>
      <c r="BG48" s="718">
        <v>2205.0300000000002</v>
      </c>
      <c r="BH48" s="718">
        <v>2205.0300000000002</v>
      </c>
      <c r="BI48" s="718">
        <v>2205.0300000000002</v>
      </c>
      <c r="BJ48" s="718">
        <v>2205.0300000000002</v>
      </c>
      <c r="BK48" s="718">
        <v>2205.0300000000002</v>
      </c>
      <c r="BL48" s="718">
        <v>2205.0300000000002</v>
      </c>
      <c r="BM48" s="718">
        <v>2205.0300000000002</v>
      </c>
      <c r="BN48" s="718">
        <v>2205.0300000000002</v>
      </c>
      <c r="BO48" s="718">
        <v>2205.0300000000002</v>
      </c>
      <c r="BP48" s="718">
        <v>2205.0300000000002</v>
      </c>
      <c r="BQ48" s="718">
        <v>0</v>
      </c>
      <c r="BR48" s="718">
        <v>0</v>
      </c>
      <c r="BS48" s="718">
        <v>0</v>
      </c>
      <c r="BT48" s="718">
        <v>0</v>
      </c>
      <c r="BU48" s="718">
        <v>0</v>
      </c>
      <c r="BV48" s="718">
        <v>0</v>
      </c>
      <c r="BW48" s="718">
        <v>0</v>
      </c>
      <c r="BX48" s="718">
        <v>0</v>
      </c>
      <c r="BY48" s="718">
        <v>0</v>
      </c>
      <c r="BZ48" s="719">
        <v>0</v>
      </c>
      <c r="CA48" s="167"/>
    </row>
    <row r="49" spans="1:79" s="17" customFormat="1" ht="15.75">
      <c r="B49" s="273">
        <v>26</v>
      </c>
      <c r="C49" s="178" t="s">
        <v>210</v>
      </c>
      <c r="D49" s="178" t="s">
        <v>669</v>
      </c>
      <c r="E49" s="178" t="s">
        <v>3</v>
      </c>
      <c r="F49" s="178" t="s">
        <v>670</v>
      </c>
      <c r="G49" s="178" t="s">
        <v>29</v>
      </c>
      <c r="H49" s="178" t="s">
        <v>676</v>
      </c>
      <c r="I49" s="178">
        <v>2014</v>
      </c>
      <c r="J49" s="178" t="s">
        <v>711</v>
      </c>
      <c r="K49" s="178"/>
      <c r="L49" s="178" t="s">
        <v>726</v>
      </c>
      <c r="M49" s="178" t="s">
        <v>719</v>
      </c>
      <c r="N49" s="178">
        <v>7039</v>
      </c>
      <c r="O49" s="718">
        <v>1397824</v>
      </c>
      <c r="P49" s="718">
        <v>2581152985</v>
      </c>
      <c r="Q49" s="178"/>
      <c r="R49" s="718">
        <v>0</v>
      </c>
      <c r="S49" s="718">
        <v>0</v>
      </c>
      <c r="T49" s="718">
        <v>0</v>
      </c>
      <c r="U49" s="718">
        <v>1397.8240000000001</v>
      </c>
      <c r="V49" s="718">
        <v>1397.8240000000001</v>
      </c>
      <c r="W49" s="718">
        <v>1397.8240000000001</v>
      </c>
      <c r="X49" s="718">
        <v>1397.8240000000001</v>
      </c>
      <c r="Y49" s="718">
        <v>1397.8240000000001</v>
      </c>
      <c r="Z49" s="718">
        <v>1397.8240000000001</v>
      </c>
      <c r="AA49" s="718">
        <v>1397.8240000000001</v>
      </c>
      <c r="AB49" s="718">
        <v>1397.8240000000001</v>
      </c>
      <c r="AC49" s="718">
        <v>1397.8240000000001</v>
      </c>
      <c r="AD49" s="718">
        <v>1397.8240000000001</v>
      </c>
      <c r="AE49" s="718">
        <v>1397.8240000000001</v>
      </c>
      <c r="AF49" s="718">
        <v>1397.8240000000001</v>
      </c>
      <c r="AG49" s="718">
        <v>1397.8240000000001</v>
      </c>
      <c r="AH49" s="718">
        <v>1397.8240000000001</v>
      </c>
      <c r="AI49" s="718">
        <v>1397.8240000000001</v>
      </c>
      <c r="AJ49" s="718">
        <v>1397.8240000000001</v>
      </c>
      <c r="AK49" s="718">
        <v>1397.8240000000001</v>
      </c>
      <c r="AL49" s="718">
        <v>1397.8240000000001</v>
      </c>
      <c r="AM49" s="718">
        <v>1254.867</v>
      </c>
      <c r="AN49" s="718">
        <v>0</v>
      </c>
      <c r="AO49" s="718">
        <v>0</v>
      </c>
      <c r="AP49" s="718">
        <v>0</v>
      </c>
      <c r="AQ49" s="718">
        <v>0</v>
      </c>
      <c r="AR49" s="718">
        <v>0</v>
      </c>
      <c r="AS49" s="718">
        <v>0</v>
      </c>
      <c r="AT49" s="718">
        <v>0</v>
      </c>
      <c r="AU49" s="718">
        <v>0</v>
      </c>
      <c r="AV49" s="178"/>
      <c r="AW49" s="718">
        <v>0</v>
      </c>
      <c r="AX49" s="718">
        <v>0</v>
      </c>
      <c r="AY49" s="718">
        <v>0</v>
      </c>
      <c r="AZ49" s="718">
        <v>2581153</v>
      </c>
      <c r="BA49" s="718">
        <v>2581153</v>
      </c>
      <c r="BB49" s="718">
        <v>2581153</v>
      </c>
      <c r="BC49" s="718">
        <v>2581153</v>
      </c>
      <c r="BD49" s="718">
        <v>2581153</v>
      </c>
      <c r="BE49" s="718">
        <v>2581153</v>
      </c>
      <c r="BF49" s="718">
        <v>2581153</v>
      </c>
      <c r="BG49" s="718">
        <v>2581153</v>
      </c>
      <c r="BH49" s="718">
        <v>2581153</v>
      </c>
      <c r="BI49" s="718">
        <v>2581153</v>
      </c>
      <c r="BJ49" s="718">
        <v>2581153</v>
      </c>
      <c r="BK49" s="718">
        <v>2581153</v>
      </c>
      <c r="BL49" s="718">
        <v>2581153</v>
      </c>
      <c r="BM49" s="718">
        <v>2581153</v>
      </c>
      <c r="BN49" s="718">
        <v>2581153</v>
      </c>
      <c r="BO49" s="718">
        <v>2581153</v>
      </c>
      <c r="BP49" s="718">
        <v>2581153</v>
      </c>
      <c r="BQ49" s="718">
        <v>2581153</v>
      </c>
      <c r="BR49" s="718">
        <v>2453313</v>
      </c>
      <c r="BS49" s="718">
        <v>0</v>
      </c>
      <c r="BT49" s="718">
        <v>0</v>
      </c>
      <c r="BU49" s="718">
        <v>0</v>
      </c>
      <c r="BV49" s="718">
        <v>0</v>
      </c>
      <c r="BW49" s="718">
        <v>0</v>
      </c>
      <c r="BX49" s="718">
        <v>0</v>
      </c>
      <c r="BY49" s="718">
        <v>0</v>
      </c>
      <c r="BZ49" s="719">
        <v>0</v>
      </c>
      <c r="CA49" s="167"/>
    </row>
    <row r="50" spans="1:79" s="17" customFormat="1" ht="15.75">
      <c r="B50" s="273">
        <v>27</v>
      </c>
      <c r="C50" s="178" t="s">
        <v>210</v>
      </c>
      <c r="D50" s="178" t="s">
        <v>669</v>
      </c>
      <c r="E50" s="178" t="s">
        <v>7</v>
      </c>
      <c r="F50" s="178" t="s">
        <v>670</v>
      </c>
      <c r="G50" s="178" t="s">
        <v>29</v>
      </c>
      <c r="H50" s="178" t="s">
        <v>676</v>
      </c>
      <c r="I50" s="178">
        <v>2014</v>
      </c>
      <c r="J50" s="178" t="s">
        <v>711</v>
      </c>
      <c r="K50" s="178"/>
      <c r="L50" s="178" t="s">
        <v>726</v>
      </c>
      <c r="M50" s="178" t="s">
        <v>728</v>
      </c>
      <c r="N50" s="178">
        <v>2</v>
      </c>
      <c r="O50" s="718">
        <v>87.381290000000007</v>
      </c>
      <c r="P50" s="718">
        <v>1304100</v>
      </c>
      <c r="Q50" s="178"/>
      <c r="R50" s="718">
        <v>0</v>
      </c>
      <c r="S50" s="718">
        <v>0</v>
      </c>
      <c r="T50" s="718">
        <v>0</v>
      </c>
      <c r="U50" s="718">
        <v>8.7381E-2</v>
      </c>
      <c r="V50" s="718">
        <v>8.7381E-2</v>
      </c>
      <c r="W50" s="718">
        <v>8.7381E-2</v>
      </c>
      <c r="X50" s="718">
        <v>8.7381E-2</v>
      </c>
      <c r="Y50" s="718">
        <v>8.7381E-2</v>
      </c>
      <c r="Z50" s="718">
        <v>8.7381E-2</v>
      </c>
      <c r="AA50" s="718">
        <v>8.7381E-2</v>
      </c>
      <c r="AB50" s="718">
        <v>8.7381E-2</v>
      </c>
      <c r="AC50" s="718">
        <v>8.7381E-2</v>
      </c>
      <c r="AD50" s="718">
        <v>8.7381E-2</v>
      </c>
      <c r="AE50" s="718">
        <v>8.7381E-2</v>
      </c>
      <c r="AF50" s="718">
        <v>8.7381E-2</v>
      </c>
      <c r="AG50" s="718">
        <v>8.7381E-2</v>
      </c>
      <c r="AH50" s="718">
        <v>8.7381E-2</v>
      </c>
      <c r="AI50" s="718">
        <v>8.7381E-2</v>
      </c>
      <c r="AJ50" s="718">
        <v>8.7381E-2</v>
      </c>
      <c r="AK50" s="718">
        <v>8.7381E-2</v>
      </c>
      <c r="AL50" s="718">
        <v>8.7381E-2</v>
      </c>
      <c r="AM50" s="718">
        <v>8.7381E-2</v>
      </c>
      <c r="AN50" s="718">
        <v>8.7381E-2</v>
      </c>
      <c r="AO50" s="718">
        <v>0</v>
      </c>
      <c r="AP50" s="718">
        <v>0</v>
      </c>
      <c r="AQ50" s="718">
        <v>0</v>
      </c>
      <c r="AR50" s="718">
        <v>0</v>
      </c>
      <c r="AS50" s="718">
        <v>0</v>
      </c>
      <c r="AT50" s="718">
        <v>0</v>
      </c>
      <c r="AU50" s="718">
        <v>0</v>
      </c>
      <c r="AV50" s="178"/>
      <c r="AW50" s="718">
        <v>0</v>
      </c>
      <c r="AX50" s="718">
        <v>0</v>
      </c>
      <c r="AY50" s="718">
        <v>0</v>
      </c>
      <c r="AZ50" s="718">
        <v>1304.0999999999999</v>
      </c>
      <c r="BA50" s="718">
        <v>1304.0999999999999</v>
      </c>
      <c r="BB50" s="718">
        <v>1304.0999999999999</v>
      </c>
      <c r="BC50" s="718">
        <v>1304.0999999999999</v>
      </c>
      <c r="BD50" s="718">
        <v>1304.0999999999999</v>
      </c>
      <c r="BE50" s="718">
        <v>1304.0999999999999</v>
      </c>
      <c r="BF50" s="718">
        <v>1304.0999999999999</v>
      </c>
      <c r="BG50" s="718">
        <v>1304.0999999999999</v>
      </c>
      <c r="BH50" s="718">
        <v>1304.0999999999999</v>
      </c>
      <c r="BI50" s="718">
        <v>1304.0999999999999</v>
      </c>
      <c r="BJ50" s="718">
        <v>1304.0999999999999</v>
      </c>
      <c r="BK50" s="718">
        <v>1304.0999999999999</v>
      </c>
      <c r="BL50" s="718">
        <v>1304.0999999999999</v>
      </c>
      <c r="BM50" s="718">
        <v>1304.0999999999999</v>
      </c>
      <c r="BN50" s="718">
        <v>1304.0999999999999</v>
      </c>
      <c r="BO50" s="718">
        <v>1304.0999999999999</v>
      </c>
      <c r="BP50" s="718">
        <v>1304.0999999999999</v>
      </c>
      <c r="BQ50" s="718">
        <v>1304.0999999999999</v>
      </c>
      <c r="BR50" s="718">
        <v>1304.0999999999999</v>
      </c>
      <c r="BS50" s="718">
        <v>1304.0999999999999</v>
      </c>
      <c r="BT50" s="718">
        <v>0</v>
      </c>
      <c r="BU50" s="718">
        <v>0</v>
      </c>
      <c r="BV50" s="718">
        <v>0</v>
      </c>
      <c r="BW50" s="718">
        <v>0</v>
      </c>
      <c r="BX50" s="718">
        <v>0</v>
      </c>
      <c r="BY50" s="718">
        <v>0</v>
      </c>
      <c r="BZ50" s="719">
        <v>0</v>
      </c>
      <c r="CA50" s="167"/>
    </row>
    <row r="51" spans="1:79" s="17" customFormat="1" ht="15.75">
      <c r="B51" s="273">
        <v>28</v>
      </c>
      <c r="C51" s="178" t="s">
        <v>210</v>
      </c>
      <c r="D51" s="178" t="s">
        <v>503</v>
      </c>
      <c r="E51" s="178" t="s">
        <v>506</v>
      </c>
      <c r="F51" s="178" t="s">
        <v>670</v>
      </c>
      <c r="G51" s="178" t="s">
        <v>720</v>
      </c>
      <c r="H51" s="178" t="s">
        <v>676</v>
      </c>
      <c r="I51" s="178">
        <v>2014</v>
      </c>
      <c r="J51" s="178" t="s">
        <v>711</v>
      </c>
      <c r="K51" s="178"/>
      <c r="L51" s="178" t="s">
        <v>726</v>
      </c>
      <c r="M51" s="178" t="s">
        <v>726</v>
      </c>
      <c r="N51" s="178">
        <v>1</v>
      </c>
      <c r="O51" s="718">
        <v>0</v>
      </c>
      <c r="P51" s="718">
        <v>0</v>
      </c>
      <c r="Q51" s="178"/>
      <c r="R51" s="718">
        <v>0</v>
      </c>
      <c r="S51" s="718">
        <v>0</v>
      </c>
      <c r="T51" s="718">
        <v>0</v>
      </c>
      <c r="U51" s="718">
        <v>24.17071</v>
      </c>
      <c r="V51" s="718">
        <v>0</v>
      </c>
      <c r="W51" s="718">
        <v>0</v>
      </c>
      <c r="X51" s="718">
        <v>0</v>
      </c>
      <c r="Y51" s="718">
        <v>0</v>
      </c>
      <c r="Z51" s="718">
        <v>0</v>
      </c>
      <c r="AA51" s="718">
        <v>0</v>
      </c>
      <c r="AB51" s="718">
        <v>0</v>
      </c>
      <c r="AC51" s="718">
        <v>0</v>
      </c>
      <c r="AD51" s="718">
        <v>0</v>
      </c>
      <c r="AE51" s="718">
        <v>0</v>
      </c>
      <c r="AF51" s="718">
        <v>0</v>
      </c>
      <c r="AG51" s="718">
        <v>0</v>
      </c>
      <c r="AH51" s="718">
        <v>0</v>
      </c>
      <c r="AI51" s="718">
        <v>0</v>
      </c>
      <c r="AJ51" s="718">
        <v>0</v>
      </c>
      <c r="AK51" s="718">
        <v>0</v>
      </c>
      <c r="AL51" s="718">
        <v>0</v>
      </c>
      <c r="AM51" s="718">
        <v>0</v>
      </c>
      <c r="AN51" s="718">
        <v>0</v>
      </c>
      <c r="AO51" s="718">
        <v>0</v>
      </c>
      <c r="AP51" s="718">
        <v>0</v>
      </c>
      <c r="AQ51" s="718">
        <v>0</v>
      </c>
      <c r="AR51" s="718">
        <v>0</v>
      </c>
      <c r="AS51" s="718">
        <v>0</v>
      </c>
      <c r="AT51" s="718">
        <v>0</v>
      </c>
      <c r="AU51" s="718">
        <v>0</v>
      </c>
      <c r="AV51" s="178"/>
      <c r="AW51" s="718">
        <v>0</v>
      </c>
      <c r="AX51" s="718">
        <v>0</v>
      </c>
      <c r="AY51" s="718">
        <v>0</v>
      </c>
      <c r="AZ51" s="718">
        <v>184241.2</v>
      </c>
      <c r="BA51" s="718">
        <v>0</v>
      </c>
      <c r="BB51" s="718">
        <v>0</v>
      </c>
      <c r="BC51" s="718">
        <v>0</v>
      </c>
      <c r="BD51" s="718">
        <v>0</v>
      </c>
      <c r="BE51" s="718">
        <v>0</v>
      </c>
      <c r="BF51" s="718">
        <v>0</v>
      </c>
      <c r="BG51" s="718">
        <v>0</v>
      </c>
      <c r="BH51" s="718">
        <v>0</v>
      </c>
      <c r="BI51" s="718">
        <v>0</v>
      </c>
      <c r="BJ51" s="718">
        <v>0</v>
      </c>
      <c r="BK51" s="718">
        <v>0</v>
      </c>
      <c r="BL51" s="718">
        <v>0</v>
      </c>
      <c r="BM51" s="718">
        <v>0</v>
      </c>
      <c r="BN51" s="718">
        <v>0</v>
      </c>
      <c r="BO51" s="718">
        <v>0</v>
      </c>
      <c r="BP51" s="718">
        <v>0</v>
      </c>
      <c r="BQ51" s="718">
        <v>0</v>
      </c>
      <c r="BR51" s="718">
        <v>0</v>
      </c>
      <c r="BS51" s="718">
        <v>0</v>
      </c>
      <c r="BT51" s="718">
        <v>0</v>
      </c>
      <c r="BU51" s="718">
        <v>0</v>
      </c>
      <c r="BV51" s="718">
        <v>0</v>
      </c>
      <c r="BW51" s="718">
        <v>0</v>
      </c>
      <c r="BX51" s="718">
        <v>0</v>
      </c>
      <c r="BY51" s="718">
        <v>0</v>
      </c>
      <c r="BZ51" s="719">
        <v>0</v>
      </c>
      <c r="CA51" s="167"/>
    </row>
    <row r="52" spans="1:79" s="17" customFormat="1" ht="15.75">
      <c r="B52" s="273">
        <v>29</v>
      </c>
      <c r="C52" s="178" t="s">
        <v>210</v>
      </c>
      <c r="D52" s="178" t="s">
        <v>503</v>
      </c>
      <c r="E52" s="178" t="s">
        <v>721</v>
      </c>
      <c r="F52" s="178" t="s">
        <v>670</v>
      </c>
      <c r="G52" s="178" t="s">
        <v>503</v>
      </c>
      <c r="H52" s="178" t="s">
        <v>677</v>
      </c>
      <c r="I52" s="178">
        <v>2014</v>
      </c>
      <c r="J52" s="178" t="s">
        <v>711</v>
      </c>
      <c r="K52" s="178"/>
      <c r="L52" s="178" t="s">
        <v>726</v>
      </c>
      <c r="M52" s="178" t="s">
        <v>726</v>
      </c>
      <c r="N52" s="178"/>
      <c r="O52" s="718">
        <v>3830620</v>
      </c>
      <c r="P52" s="718">
        <v>0</v>
      </c>
      <c r="Q52" s="178"/>
      <c r="R52" s="718">
        <v>0</v>
      </c>
      <c r="S52" s="718">
        <v>0</v>
      </c>
      <c r="T52" s="718">
        <v>0</v>
      </c>
      <c r="U52" s="718">
        <v>3830.62</v>
      </c>
      <c r="V52" s="718">
        <v>0</v>
      </c>
      <c r="W52" s="718">
        <v>0</v>
      </c>
      <c r="X52" s="718">
        <v>0</v>
      </c>
      <c r="Y52" s="718">
        <v>0</v>
      </c>
      <c r="Z52" s="718">
        <v>0</v>
      </c>
      <c r="AA52" s="718">
        <v>0</v>
      </c>
      <c r="AB52" s="718">
        <v>0</v>
      </c>
      <c r="AC52" s="718">
        <v>0</v>
      </c>
      <c r="AD52" s="718">
        <v>0</v>
      </c>
      <c r="AE52" s="718">
        <v>0</v>
      </c>
      <c r="AF52" s="718">
        <v>0</v>
      </c>
      <c r="AG52" s="718">
        <v>0</v>
      </c>
      <c r="AH52" s="718">
        <v>0</v>
      </c>
      <c r="AI52" s="718">
        <v>0</v>
      </c>
      <c r="AJ52" s="718">
        <v>0</v>
      </c>
      <c r="AK52" s="718">
        <v>0</v>
      </c>
      <c r="AL52" s="718">
        <v>0</v>
      </c>
      <c r="AM52" s="718">
        <v>0</v>
      </c>
      <c r="AN52" s="718">
        <v>0</v>
      </c>
      <c r="AO52" s="718">
        <v>0</v>
      </c>
      <c r="AP52" s="718">
        <v>0</v>
      </c>
      <c r="AQ52" s="718">
        <v>0</v>
      </c>
      <c r="AR52" s="718">
        <v>0</v>
      </c>
      <c r="AS52" s="718">
        <v>0</v>
      </c>
      <c r="AT52" s="718">
        <v>0</v>
      </c>
      <c r="AU52" s="718">
        <v>0</v>
      </c>
      <c r="AV52" s="178"/>
      <c r="AW52" s="718">
        <v>0</v>
      </c>
      <c r="AX52" s="718">
        <v>0</v>
      </c>
      <c r="AY52" s="718">
        <v>0</v>
      </c>
      <c r="AZ52" s="718">
        <v>0</v>
      </c>
      <c r="BA52" s="718">
        <v>0</v>
      </c>
      <c r="BB52" s="718">
        <v>0</v>
      </c>
      <c r="BC52" s="718">
        <v>0</v>
      </c>
      <c r="BD52" s="718">
        <v>0</v>
      </c>
      <c r="BE52" s="718">
        <v>0</v>
      </c>
      <c r="BF52" s="718">
        <v>0</v>
      </c>
      <c r="BG52" s="718">
        <v>0</v>
      </c>
      <c r="BH52" s="718">
        <v>0</v>
      </c>
      <c r="BI52" s="718">
        <v>0</v>
      </c>
      <c r="BJ52" s="718">
        <v>0</v>
      </c>
      <c r="BK52" s="718">
        <v>0</v>
      </c>
      <c r="BL52" s="718">
        <v>0</v>
      </c>
      <c r="BM52" s="718">
        <v>0</v>
      </c>
      <c r="BN52" s="718">
        <v>0</v>
      </c>
      <c r="BO52" s="718">
        <v>0</v>
      </c>
      <c r="BP52" s="718">
        <v>0</v>
      </c>
      <c r="BQ52" s="718">
        <v>0</v>
      </c>
      <c r="BR52" s="718">
        <v>0</v>
      </c>
      <c r="BS52" s="718">
        <v>0</v>
      </c>
      <c r="BT52" s="718">
        <v>0</v>
      </c>
      <c r="BU52" s="718">
        <v>0</v>
      </c>
      <c r="BV52" s="718">
        <v>0</v>
      </c>
      <c r="BW52" s="718">
        <v>0</v>
      </c>
      <c r="BX52" s="718">
        <v>0</v>
      </c>
      <c r="BY52" s="718">
        <v>0</v>
      </c>
      <c r="BZ52" s="719">
        <v>0</v>
      </c>
      <c r="CA52" s="167"/>
    </row>
    <row r="53" spans="1:79" s="17" customFormat="1" ht="15.75">
      <c r="A53" s="17" t="s">
        <v>729</v>
      </c>
      <c r="B53" s="273">
        <v>30</v>
      </c>
      <c r="C53" s="178" t="s">
        <v>722</v>
      </c>
      <c r="D53" s="178" t="s">
        <v>671</v>
      </c>
      <c r="E53" s="178" t="s">
        <v>723</v>
      </c>
      <c r="F53" s="178" t="s">
        <v>670</v>
      </c>
      <c r="G53" s="178" t="s">
        <v>720</v>
      </c>
      <c r="H53" s="178" t="s">
        <v>677</v>
      </c>
      <c r="I53" s="178">
        <v>2007</v>
      </c>
      <c r="J53" s="178" t="s">
        <v>711</v>
      </c>
      <c r="K53" s="178"/>
      <c r="L53" s="178" t="s">
        <v>726</v>
      </c>
      <c r="M53" s="178" t="s">
        <v>686</v>
      </c>
      <c r="N53" s="178">
        <v>7</v>
      </c>
      <c r="O53" s="718">
        <v>0</v>
      </c>
      <c r="P53" s="718">
        <v>0</v>
      </c>
      <c r="Q53" s="178"/>
      <c r="R53" s="718">
        <v>0</v>
      </c>
      <c r="S53" s="718">
        <v>0</v>
      </c>
      <c r="T53" s="718">
        <v>0</v>
      </c>
      <c r="U53" s="718">
        <v>3.9902160000000002</v>
      </c>
      <c r="V53" s="718">
        <v>0</v>
      </c>
      <c r="W53" s="718">
        <v>0</v>
      </c>
      <c r="X53" s="718">
        <v>0</v>
      </c>
      <c r="Y53" s="718">
        <v>0</v>
      </c>
      <c r="Z53" s="718">
        <v>0</v>
      </c>
      <c r="AA53" s="718">
        <v>0</v>
      </c>
      <c r="AB53" s="718">
        <v>0</v>
      </c>
      <c r="AC53" s="718">
        <v>0</v>
      </c>
      <c r="AD53" s="718">
        <v>0</v>
      </c>
      <c r="AE53" s="718">
        <v>0</v>
      </c>
      <c r="AF53" s="718">
        <v>0</v>
      </c>
      <c r="AG53" s="718">
        <v>0</v>
      </c>
      <c r="AH53" s="718">
        <v>0</v>
      </c>
      <c r="AI53" s="718">
        <v>0</v>
      </c>
      <c r="AJ53" s="718">
        <v>0</v>
      </c>
      <c r="AK53" s="718">
        <v>0</v>
      </c>
      <c r="AL53" s="718">
        <v>0</v>
      </c>
      <c r="AM53" s="718">
        <v>0</v>
      </c>
      <c r="AN53" s="718">
        <v>0</v>
      </c>
      <c r="AO53" s="718">
        <v>0</v>
      </c>
      <c r="AP53" s="718">
        <v>0</v>
      </c>
      <c r="AQ53" s="718">
        <v>0</v>
      </c>
      <c r="AR53" s="718">
        <v>0</v>
      </c>
      <c r="AS53" s="718">
        <v>0</v>
      </c>
      <c r="AT53" s="718">
        <v>0</v>
      </c>
      <c r="AU53" s="718">
        <v>0</v>
      </c>
      <c r="AV53" s="178"/>
      <c r="AW53" s="718">
        <v>0</v>
      </c>
      <c r="AX53" s="718">
        <v>0</v>
      </c>
      <c r="AY53" s="718">
        <v>0</v>
      </c>
      <c r="AZ53" s="718">
        <v>0</v>
      </c>
      <c r="BA53" s="718">
        <v>0</v>
      </c>
      <c r="BB53" s="718">
        <v>0</v>
      </c>
      <c r="BC53" s="718">
        <v>0</v>
      </c>
      <c r="BD53" s="718">
        <v>0</v>
      </c>
      <c r="BE53" s="718">
        <v>0</v>
      </c>
      <c r="BF53" s="718">
        <v>0</v>
      </c>
      <c r="BG53" s="718">
        <v>0</v>
      </c>
      <c r="BH53" s="718">
        <v>0</v>
      </c>
      <c r="BI53" s="718">
        <v>0</v>
      </c>
      <c r="BJ53" s="718">
        <v>0</v>
      </c>
      <c r="BK53" s="718">
        <v>0</v>
      </c>
      <c r="BL53" s="718">
        <v>0</v>
      </c>
      <c r="BM53" s="718">
        <v>0</v>
      </c>
      <c r="BN53" s="718">
        <v>0</v>
      </c>
      <c r="BO53" s="718">
        <v>0</v>
      </c>
      <c r="BP53" s="718">
        <v>0</v>
      </c>
      <c r="BQ53" s="718">
        <v>0</v>
      </c>
      <c r="BR53" s="718">
        <v>0</v>
      </c>
      <c r="BS53" s="718">
        <v>0</v>
      </c>
      <c r="BT53" s="718">
        <v>0</v>
      </c>
      <c r="BU53" s="718">
        <v>0</v>
      </c>
      <c r="BV53" s="718">
        <v>0</v>
      </c>
      <c r="BW53" s="718">
        <v>0</v>
      </c>
      <c r="BX53" s="718">
        <v>0</v>
      </c>
      <c r="BY53" s="718">
        <v>0</v>
      </c>
      <c r="BZ53" s="719">
        <v>0</v>
      </c>
      <c r="CA53" s="167"/>
    </row>
    <row r="54" spans="1:79" s="17" customFormat="1" ht="15.75">
      <c r="A54" s="17" t="s">
        <v>729</v>
      </c>
      <c r="B54" s="273">
        <v>31</v>
      </c>
      <c r="C54" s="178" t="s">
        <v>722</v>
      </c>
      <c r="D54" s="178" t="s">
        <v>669</v>
      </c>
      <c r="E54" s="178" t="s">
        <v>42</v>
      </c>
      <c r="F54" s="178" t="s">
        <v>670</v>
      </c>
      <c r="G54" s="178" t="s">
        <v>29</v>
      </c>
      <c r="H54" s="178" t="s">
        <v>677</v>
      </c>
      <c r="I54" s="178">
        <v>2006</v>
      </c>
      <c r="J54" s="178" t="s">
        <v>711</v>
      </c>
      <c r="K54" s="178"/>
      <c r="L54" s="178" t="s">
        <v>726</v>
      </c>
      <c r="M54" s="178" t="s">
        <v>686</v>
      </c>
      <c r="N54" s="178">
        <v>111</v>
      </c>
      <c r="O54" s="718">
        <v>0</v>
      </c>
      <c r="P54" s="718">
        <v>0</v>
      </c>
      <c r="Q54" s="178"/>
      <c r="R54" s="718">
        <v>0</v>
      </c>
      <c r="S54" s="718">
        <v>0</v>
      </c>
      <c r="T54" s="718">
        <v>0</v>
      </c>
      <c r="U54" s="718">
        <v>57.347639999999998</v>
      </c>
      <c r="V54" s="718">
        <v>0</v>
      </c>
      <c r="W54" s="718">
        <v>0</v>
      </c>
      <c r="X54" s="718">
        <v>0</v>
      </c>
      <c r="Y54" s="718">
        <v>0</v>
      </c>
      <c r="Z54" s="718">
        <v>0</v>
      </c>
      <c r="AA54" s="718">
        <v>0</v>
      </c>
      <c r="AB54" s="718">
        <v>0</v>
      </c>
      <c r="AC54" s="718">
        <v>0</v>
      </c>
      <c r="AD54" s="718">
        <v>0</v>
      </c>
      <c r="AE54" s="718">
        <v>0</v>
      </c>
      <c r="AF54" s="718">
        <v>0</v>
      </c>
      <c r="AG54" s="718">
        <v>0</v>
      </c>
      <c r="AH54" s="718">
        <v>0</v>
      </c>
      <c r="AI54" s="718">
        <v>0</v>
      </c>
      <c r="AJ54" s="718">
        <v>0</v>
      </c>
      <c r="AK54" s="718">
        <v>0</v>
      </c>
      <c r="AL54" s="718">
        <v>0</v>
      </c>
      <c r="AM54" s="718">
        <v>0</v>
      </c>
      <c r="AN54" s="718">
        <v>0</v>
      </c>
      <c r="AO54" s="718">
        <v>0</v>
      </c>
      <c r="AP54" s="718">
        <v>0</v>
      </c>
      <c r="AQ54" s="718">
        <v>0</v>
      </c>
      <c r="AR54" s="718">
        <v>0</v>
      </c>
      <c r="AS54" s="718">
        <v>0</v>
      </c>
      <c r="AT54" s="718">
        <v>0</v>
      </c>
      <c r="AU54" s="718">
        <v>0</v>
      </c>
      <c r="AV54" s="178"/>
      <c r="AW54" s="718">
        <v>0</v>
      </c>
      <c r="AX54" s="718">
        <v>0</v>
      </c>
      <c r="AY54" s="718">
        <v>0</v>
      </c>
      <c r="AZ54" s="718">
        <v>15.69942</v>
      </c>
      <c r="BA54" s="718">
        <v>0</v>
      </c>
      <c r="BB54" s="718">
        <v>0</v>
      </c>
      <c r="BC54" s="718">
        <v>0</v>
      </c>
      <c r="BD54" s="718">
        <v>0</v>
      </c>
      <c r="BE54" s="718">
        <v>0</v>
      </c>
      <c r="BF54" s="718">
        <v>0</v>
      </c>
      <c r="BG54" s="718">
        <v>0</v>
      </c>
      <c r="BH54" s="718">
        <v>0</v>
      </c>
      <c r="BI54" s="718">
        <v>0</v>
      </c>
      <c r="BJ54" s="718">
        <v>0</v>
      </c>
      <c r="BK54" s="718">
        <v>0</v>
      </c>
      <c r="BL54" s="718">
        <v>0</v>
      </c>
      <c r="BM54" s="718">
        <v>0</v>
      </c>
      <c r="BN54" s="718">
        <v>0</v>
      </c>
      <c r="BO54" s="718">
        <v>0</v>
      </c>
      <c r="BP54" s="718">
        <v>0</v>
      </c>
      <c r="BQ54" s="718">
        <v>0</v>
      </c>
      <c r="BR54" s="718">
        <v>0</v>
      </c>
      <c r="BS54" s="718">
        <v>0</v>
      </c>
      <c r="BT54" s="718">
        <v>0</v>
      </c>
      <c r="BU54" s="718">
        <v>0</v>
      </c>
      <c r="BV54" s="718">
        <v>0</v>
      </c>
      <c r="BW54" s="718">
        <v>0</v>
      </c>
      <c r="BX54" s="718">
        <v>0</v>
      </c>
      <c r="BY54" s="718">
        <v>0</v>
      </c>
      <c r="BZ54" s="719">
        <v>0</v>
      </c>
      <c r="CA54" s="167"/>
    </row>
    <row r="55" spans="1:79" s="17" customFormat="1" ht="15.75">
      <c r="A55" s="17" t="s">
        <v>729</v>
      </c>
      <c r="B55" s="273">
        <v>32</v>
      </c>
      <c r="C55" s="178" t="s">
        <v>722</v>
      </c>
      <c r="D55" s="178" t="s">
        <v>669</v>
      </c>
      <c r="E55" s="178" t="s">
        <v>42</v>
      </c>
      <c r="F55" s="178" t="s">
        <v>670</v>
      </c>
      <c r="G55" s="178" t="s">
        <v>29</v>
      </c>
      <c r="H55" s="178" t="s">
        <v>677</v>
      </c>
      <c r="I55" s="178">
        <v>2007</v>
      </c>
      <c r="J55" s="178" t="s">
        <v>711</v>
      </c>
      <c r="K55" s="178"/>
      <c r="L55" s="178" t="s">
        <v>726</v>
      </c>
      <c r="M55" s="178" t="s">
        <v>686</v>
      </c>
      <c r="N55" s="178">
        <v>1877</v>
      </c>
      <c r="O55" s="718">
        <v>0</v>
      </c>
      <c r="P55" s="718">
        <v>0</v>
      </c>
      <c r="Q55" s="178"/>
      <c r="R55" s="718">
        <v>0</v>
      </c>
      <c r="S55" s="718">
        <v>0</v>
      </c>
      <c r="T55" s="718">
        <v>0</v>
      </c>
      <c r="U55" s="718">
        <v>970.1069</v>
      </c>
      <c r="V55" s="718">
        <v>0</v>
      </c>
      <c r="W55" s="718">
        <v>0</v>
      </c>
      <c r="X55" s="718">
        <v>0</v>
      </c>
      <c r="Y55" s="718">
        <v>0</v>
      </c>
      <c r="Z55" s="718">
        <v>0</v>
      </c>
      <c r="AA55" s="718">
        <v>0</v>
      </c>
      <c r="AB55" s="718">
        <v>0</v>
      </c>
      <c r="AC55" s="718">
        <v>0</v>
      </c>
      <c r="AD55" s="718">
        <v>0</v>
      </c>
      <c r="AE55" s="718">
        <v>0</v>
      </c>
      <c r="AF55" s="718">
        <v>0</v>
      </c>
      <c r="AG55" s="718">
        <v>0</v>
      </c>
      <c r="AH55" s="718">
        <v>0</v>
      </c>
      <c r="AI55" s="718">
        <v>0</v>
      </c>
      <c r="AJ55" s="718">
        <v>0</v>
      </c>
      <c r="AK55" s="718">
        <v>0</v>
      </c>
      <c r="AL55" s="718">
        <v>0</v>
      </c>
      <c r="AM55" s="718">
        <v>0</v>
      </c>
      <c r="AN55" s="718">
        <v>0</v>
      </c>
      <c r="AO55" s="718">
        <v>0</v>
      </c>
      <c r="AP55" s="718">
        <v>0</v>
      </c>
      <c r="AQ55" s="718">
        <v>0</v>
      </c>
      <c r="AR55" s="718">
        <v>0</v>
      </c>
      <c r="AS55" s="718">
        <v>0</v>
      </c>
      <c r="AT55" s="718">
        <v>0</v>
      </c>
      <c r="AU55" s="718">
        <v>0</v>
      </c>
      <c r="AV55" s="178"/>
      <c r="AW55" s="718">
        <v>0</v>
      </c>
      <c r="AX55" s="718">
        <v>0</v>
      </c>
      <c r="AY55" s="718">
        <v>0</v>
      </c>
      <c r="AZ55" s="718">
        <v>243.99510000000001</v>
      </c>
      <c r="BA55" s="718">
        <v>0</v>
      </c>
      <c r="BB55" s="718">
        <v>0</v>
      </c>
      <c r="BC55" s="718">
        <v>0</v>
      </c>
      <c r="BD55" s="718">
        <v>0</v>
      </c>
      <c r="BE55" s="718">
        <v>0</v>
      </c>
      <c r="BF55" s="718">
        <v>0</v>
      </c>
      <c r="BG55" s="718">
        <v>0</v>
      </c>
      <c r="BH55" s="718">
        <v>0</v>
      </c>
      <c r="BI55" s="718">
        <v>0</v>
      </c>
      <c r="BJ55" s="718">
        <v>0</v>
      </c>
      <c r="BK55" s="718">
        <v>0</v>
      </c>
      <c r="BL55" s="718">
        <v>0</v>
      </c>
      <c r="BM55" s="718">
        <v>0</v>
      </c>
      <c r="BN55" s="718">
        <v>0</v>
      </c>
      <c r="BO55" s="718">
        <v>0</v>
      </c>
      <c r="BP55" s="718">
        <v>0</v>
      </c>
      <c r="BQ55" s="718">
        <v>0</v>
      </c>
      <c r="BR55" s="718">
        <v>0</v>
      </c>
      <c r="BS55" s="718">
        <v>0</v>
      </c>
      <c r="BT55" s="718">
        <v>0</v>
      </c>
      <c r="BU55" s="718">
        <v>0</v>
      </c>
      <c r="BV55" s="718">
        <v>0</v>
      </c>
      <c r="BW55" s="718">
        <v>0</v>
      </c>
      <c r="BX55" s="718">
        <v>0</v>
      </c>
      <c r="BY55" s="718">
        <v>0</v>
      </c>
      <c r="BZ55" s="719">
        <v>0</v>
      </c>
      <c r="CA55" s="167"/>
    </row>
    <row r="56" spans="1:79" s="17" customFormat="1" ht="15.75">
      <c r="A56" s="17" t="s">
        <v>729</v>
      </c>
      <c r="B56" s="273">
        <v>33</v>
      </c>
      <c r="C56" s="178" t="s">
        <v>722</v>
      </c>
      <c r="D56" s="178" t="s">
        <v>669</v>
      </c>
      <c r="E56" s="178" t="s">
        <v>42</v>
      </c>
      <c r="F56" s="178" t="s">
        <v>670</v>
      </c>
      <c r="G56" s="178" t="s">
        <v>29</v>
      </c>
      <c r="H56" s="178" t="s">
        <v>677</v>
      </c>
      <c r="I56" s="178">
        <v>2008</v>
      </c>
      <c r="J56" s="178" t="s">
        <v>711</v>
      </c>
      <c r="K56" s="178"/>
      <c r="L56" s="178" t="s">
        <v>726</v>
      </c>
      <c r="M56" s="178" t="s">
        <v>686</v>
      </c>
      <c r="N56" s="178">
        <v>1294</v>
      </c>
      <c r="O56" s="718">
        <v>0</v>
      </c>
      <c r="P56" s="718">
        <v>0</v>
      </c>
      <c r="Q56" s="178"/>
      <c r="R56" s="718">
        <v>0</v>
      </c>
      <c r="S56" s="718">
        <v>0</v>
      </c>
      <c r="T56" s="718">
        <v>0</v>
      </c>
      <c r="U56" s="718">
        <v>668.80539999999996</v>
      </c>
      <c r="V56" s="718">
        <v>0</v>
      </c>
      <c r="W56" s="718">
        <v>0</v>
      </c>
      <c r="X56" s="718">
        <v>0</v>
      </c>
      <c r="Y56" s="718">
        <v>0</v>
      </c>
      <c r="Z56" s="718">
        <v>0</v>
      </c>
      <c r="AA56" s="718">
        <v>0</v>
      </c>
      <c r="AB56" s="718">
        <v>0</v>
      </c>
      <c r="AC56" s="718">
        <v>0</v>
      </c>
      <c r="AD56" s="718">
        <v>0</v>
      </c>
      <c r="AE56" s="718">
        <v>0</v>
      </c>
      <c r="AF56" s="718">
        <v>0</v>
      </c>
      <c r="AG56" s="718">
        <v>0</v>
      </c>
      <c r="AH56" s="718">
        <v>0</v>
      </c>
      <c r="AI56" s="718">
        <v>0</v>
      </c>
      <c r="AJ56" s="718">
        <v>0</v>
      </c>
      <c r="AK56" s="718">
        <v>0</v>
      </c>
      <c r="AL56" s="718">
        <v>0</v>
      </c>
      <c r="AM56" s="718">
        <v>0</v>
      </c>
      <c r="AN56" s="718">
        <v>0</v>
      </c>
      <c r="AO56" s="718">
        <v>0</v>
      </c>
      <c r="AP56" s="718">
        <v>0</v>
      </c>
      <c r="AQ56" s="718">
        <v>0</v>
      </c>
      <c r="AR56" s="718">
        <v>0</v>
      </c>
      <c r="AS56" s="718">
        <v>0</v>
      </c>
      <c r="AT56" s="718">
        <v>0</v>
      </c>
      <c r="AU56" s="718">
        <v>0</v>
      </c>
      <c r="AV56" s="178"/>
      <c r="AW56" s="718">
        <v>0</v>
      </c>
      <c r="AX56" s="718">
        <v>0</v>
      </c>
      <c r="AY56" s="718">
        <v>0</v>
      </c>
      <c r="AZ56" s="718">
        <v>168.7687</v>
      </c>
      <c r="BA56" s="718">
        <v>0</v>
      </c>
      <c r="BB56" s="718">
        <v>0</v>
      </c>
      <c r="BC56" s="718">
        <v>0</v>
      </c>
      <c r="BD56" s="718">
        <v>0</v>
      </c>
      <c r="BE56" s="718">
        <v>0</v>
      </c>
      <c r="BF56" s="718">
        <v>0</v>
      </c>
      <c r="BG56" s="718">
        <v>0</v>
      </c>
      <c r="BH56" s="718">
        <v>0</v>
      </c>
      <c r="BI56" s="718">
        <v>0</v>
      </c>
      <c r="BJ56" s="718">
        <v>0</v>
      </c>
      <c r="BK56" s="718">
        <v>0</v>
      </c>
      <c r="BL56" s="718">
        <v>0</v>
      </c>
      <c r="BM56" s="718">
        <v>0</v>
      </c>
      <c r="BN56" s="718">
        <v>0</v>
      </c>
      <c r="BO56" s="718">
        <v>0</v>
      </c>
      <c r="BP56" s="718">
        <v>0</v>
      </c>
      <c r="BQ56" s="718">
        <v>0</v>
      </c>
      <c r="BR56" s="718">
        <v>0</v>
      </c>
      <c r="BS56" s="718">
        <v>0</v>
      </c>
      <c r="BT56" s="718">
        <v>0</v>
      </c>
      <c r="BU56" s="718">
        <v>0</v>
      </c>
      <c r="BV56" s="718">
        <v>0</v>
      </c>
      <c r="BW56" s="718">
        <v>0</v>
      </c>
      <c r="BX56" s="718">
        <v>0</v>
      </c>
      <c r="BY56" s="718">
        <v>0</v>
      </c>
      <c r="BZ56" s="719">
        <v>0</v>
      </c>
      <c r="CA56" s="167"/>
    </row>
    <row r="57" spans="1:79" s="17" customFormat="1" ht="15.75">
      <c r="A57" s="17" t="s">
        <v>729</v>
      </c>
      <c r="B57" s="273">
        <v>34</v>
      </c>
      <c r="C57" s="178" t="s">
        <v>722</v>
      </c>
      <c r="D57" s="178" t="s">
        <v>669</v>
      </c>
      <c r="E57" s="178" t="s">
        <v>42</v>
      </c>
      <c r="F57" s="178" t="s">
        <v>670</v>
      </c>
      <c r="G57" s="178" t="s">
        <v>29</v>
      </c>
      <c r="H57" s="178" t="s">
        <v>677</v>
      </c>
      <c r="I57" s="178">
        <v>2009</v>
      </c>
      <c r="J57" s="178" t="s">
        <v>711</v>
      </c>
      <c r="K57" s="178"/>
      <c r="L57" s="178" t="s">
        <v>726</v>
      </c>
      <c r="M57" s="178" t="s">
        <v>686</v>
      </c>
      <c r="N57" s="178">
        <v>1381</v>
      </c>
      <c r="O57" s="718">
        <v>0</v>
      </c>
      <c r="P57" s="718">
        <v>0</v>
      </c>
      <c r="Q57" s="178"/>
      <c r="R57" s="718">
        <v>0</v>
      </c>
      <c r="S57" s="718">
        <v>0</v>
      </c>
      <c r="T57" s="718">
        <v>0</v>
      </c>
      <c r="U57" s="718">
        <v>713.77149999999995</v>
      </c>
      <c r="V57" s="718">
        <v>0</v>
      </c>
      <c r="W57" s="718">
        <v>0</v>
      </c>
      <c r="X57" s="718">
        <v>0</v>
      </c>
      <c r="Y57" s="718">
        <v>0</v>
      </c>
      <c r="Z57" s="718">
        <v>0</v>
      </c>
      <c r="AA57" s="718">
        <v>0</v>
      </c>
      <c r="AB57" s="718">
        <v>0</v>
      </c>
      <c r="AC57" s="718">
        <v>0</v>
      </c>
      <c r="AD57" s="718">
        <v>0</v>
      </c>
      <c r="AE57" s="718">
        <v>0</v>
      </c>
      <c r="AF57" s="718">
        <v>0</v>
      </c>
      <c r="AG57" s="718">
        <v>0</v>
      </c>
      <c r="AH57" s="718">
        <v>0</v>
      </c>
      <c r="AI57" s="718">
        <v>0</v>
      </c>
      <c r="AJ57" s="718">
        <v>0</v>
      </c>
      <c r="AK57" s="718">
        <v>0</v>
      </c>
      <c r="AL57" s="718">
        <v>0</v>
      </c>
      <c r="AM57" s="718">
        <v>0</v>
      </c>
      <c r="AN57" s="718">
        <v>0</v>
      </c>
      <c r="AO57" s="718">
        <v>0</v>
      </c>
      <c r="AP57" s="718">
        <v>0</v>
      </c>
      <c r="AQ57" s="718">
        <v>0</v>
      </c>
      <c r="AR57" s="718">
        <v>0</v>
      </c>
      <c r="AS57" s="718">
        <v>0</v>
      </c>
      <c r="AT57" s="718">
        <v>0</v>
      </c>
      <c r="AU57" s="718">
        <v>0</v>
      </c>
      <c r="AV57" s="178"/>
      <c r="AW57" s="718">
        <v>0</v>
      </c>
      <c r="AX57" s="718">
        <v>0</v>
      </c>
      <c r="AY57" s="718">
        <v>0</v>
      </c>
      <c r="AZ57" s="718">
        <v>186.4306</v>
      </c>
      <c r="BA57" s="718">
        <v>0</v>
      </c>
      <c r="BB57" s="718">
        <v>0</v>
      </c>
      <c r="BC57" s="718">
        <v>0</v>
      </c>
      <c r="BD57" s="718">
        <v>0</v>
      </c>
      <c r="BE57" s="718">
        <v>0</v>
      </c>
      <c r="BF57" s="718">
        <v>0</v>
      </c>
      <c r="BG57" s="718">
        <v>0</v>
      </c>
      <c r="BH57" s="718">
        <v>0</v>
      </c>
      <c r="BI57" s="718">
        <v>0</v>
      </c>
      <c r="BJ57" s="718">
        <v>0</v>
      </c>
      <c r="BK57" s="718">
        <v>0</v>
      </c>
      <c r="BL57" s="718">
        <v>0</v>
      </c>
      <c r="BM57" s="718">
        <v>0</v>
      </c>
      <c r="BN57" s="718">
        <v>0</v>
      </c>
      <c r="BO57" s="718">
        <v>0</v>
      </c>
      <c r="BP57" s="718">
        <v>0</v>
      </c>
      <c r="BQ57" s="718">
        <v>0</v>
      </c>
      <c r="BR57" s="718">
        <v>0</v>
      </c>
      <c r="BS57" s="718">
        <v>0</v>
      </c>
      <c r="BT57" s="718">
        <v>0</v>
      </c>
      <c r="BU57" s="718">
        <v>0</v>
      </c>
      <c r="BV57" s="718">
        <v>0</v>
      </c>
      <c r="BW57" s="718">
        <v>0</v>
      </c>
      <c r="BX57" s="718">
        <v>0</v>
      </c>
      <c r="BY57" s="718">
        <v>0</v>
      </c>
      <c r="BZ57" s="719">
        <v>0</v>
      </c>
      <c r="CA57" s="167"/>
    </row>
    <row r="58" spans="1:79" s="17" customFormat="1" ht="15.75">
      <c r="A58" s="17" t="s">
        <v>729</v>
      </c>
      <c r="B58" s="273">
        <v>35</v>
      </c>
      <c r="C58" s="178" t="s">
        <v>722</v>
      </c>
      <c r="D58" s="178" t="s">
        <v>669</v>
      </c>
      <c r="E58" s="178" t="s">
        <v>42</v>
      </c>
      <c r="F58" s="178" t="s">
        <v>670</v>
      </c>
      <c r="G58" s="178" t="s">
        <v>29</v>
      </c>
      <c r="H58" s="178" t="s">
        <v>677</v>
      </c>
      <c r="I58" s="178">
        <v>2010</v>
      </c>
      <c r="J58" s="178" t="s">
        <v>711</v>
      </c>
      <c r="K58" s="178"/>
      <c r="L58" s="178" t="s">
        <v>726</v>
      </c>
      <c r="M58" s="178" t="s">
        <v>686</v>
      </c>
      <c r="N58" s="178">
        <v>1451</v>
      </c>
      <c r="O58" s="718">
        <v>0</v>
      </c>
      <c r="P58" s="718">
        <v>0</v>
      </c>
      <c r="Q58" s="178"/>
      <c r="R58" s="718">
        <v>0</v>
      </c>
      <c r="S58" s="718">
        <v>0</v>
      </c>
      <c r="T58" s="718">
        <v>0</v>
      </c>
      <c r="U58" s="718">
        <v>749.90539999999999</v>
      </c>
      <c r="V58" s="718">
        <v>0</v>
      </c>
      <c r="W58" s="718">
        <v>0</v>
      </c>
      <c r="X58" s="718">
        <v>0</v>
      </c>
      <c r="Y58" s="718">
        <v>0</v>
      </c>
      <c r="Z58" s="718">
        <v>0</v>
      </c>
      <c r="AA58" s="718">
        <v>0</v>
      </c>
      <c r="AB58" s="718">
        <v>0</v>
      </c>
      <c r="AC58" s="718">
        <v>0</v>
      </c>
      <c r="AD58" s="718">
        <v>0</v>
      </c>
      <c r="AE58" s="718">
        <v>0</v>
      </c>
      <c r="AF58" s="718">
        <v>0</v>
      </c>
      <c r="AG58" s="718">
        <v>0</v>
      </c>
      <c r="AH58" s="718">
        <v>0</v>
      </c>
      <c r="AI58" s="718">
        <v>0</v>
      </c>
      <c r="AJ58" s="718">
        <v>0</v>
      </c>
      <c r="AK58" s="718">
        <v>0</v>
      </c>
      <c r="AL58" s="718">
        <v>0</v>
      </c>
      <c r="AM58" s="718">
        <v>0</v>
      </c>
      <c r="AN58" s="718">
        <v>0</v>
      </c>
      <c r="AO58" s="718">
        <v>0</v>
      </c>
      <c r="AP58" s="718">
        <v>0</v>
      </c>
      <c r="AQ58" s="718">
        <v>0</v>
      </c>
      <c r="AR58" s="718">
        <v>0</v>
      </c>
      <c r="AS58" s="718">
        <v>0</v>
      </c>
      <c r="AT58" s="718">
        <v>0</v>
      </c>
      <c r="AU58" s="718">
        <v>0</v>
      </c>
      <c r="AV58" s="178"/>
      <c r="AW58" s="718">
        <v>0</v>
      </c>
      <c r="AX58" s="718">
        <v>0</v>
      </c>
      <c r="AY58" s="718">
        <v>0</v>
      </c>
      <c r="AZ58" s="718">
        <v>185.1223</v>
      </c>
      <c r="BA58" s="718">
        <v>0</v>
      </c>
      <c r="BB58" s="718">
        <v>0</v>
      </c>
      <c r="BC58" s="718">
        <v>0</v>
      </c>
      <c r="BD58" s="718">
        <v>0</v>
      </c>
      <c r="BE58" s="718">
        <v>0</v>
      </c>
      <c r="BF58" s="718">
        <v>0</v>
      </c>
      <c r="BG58" s="718">
        <v>0</v>
      </c>
      <c r="BH58" s="718">
        <v>0</v>
      </c>
      <c r="BI58" s="718">
        <v>0</v>
      </c>
      <c r="BJ58" s="718">
        <v>0</v>
      </c>
      <c r="BK58" s="718">
        <v>0</v>
      </c>
      <c r="BL58" s="718">
        <v>0</v>
      </c>
      <c r="BM58" s="718">
        <v>0</v>
      </c>
      <c r="BN58" s="718">
        <v>0</v>
      </c>
      <c r="BO58" s="718">
        <v>0</v>
      </c>
      <c r="BP58" s="718">
        <v>0</v>
      </c>
      <c r="BQ58" s="718">
        <v>0</v>
      </c>
      <c r="BR58" s="718">
        <v>0</v>
      </c>
      <c r="BS58" s="718">
        <v>0</v>
      </c>
      <c r="BT58" s="718">
        <v>0</v>
      </c>
      <c r="BU58" s="718">
        <v>0</v>
      </c>
      <c r="BV58" s="718">
        <v>0</v>
      </c>
      <c r="BW58" s="718">
        <v>0</v>
      </c>
      <c r="BX58" s="718">
        <v>0</v>
      </c>
      <c r="BY58" s="718">
        <v>0</v>
      </c>
      <c r="BZ58" s="719">
        <v>0</v>
      </c>
      <c r="CA58" s="167"/>
    </row>
    <row r="59" spans="1:79" s="17" customFormat="1" ht="15.75">
      <c r="A59" s="17" t="s">
        <v>729</v>
      </c>
      <c r="B59" s="273">
        <v>36</v>
      </c>
      <c r="C59" s="178" t="s">
        <v>722</v>
      </c>
      <c r="D59" s="178" t="s">
        <v>674</v>
      </c>
      <c r="E59" s="178" t="s">
        <v>9</v>
      </c>
      <c r="F59" s="178" t="s">
        <v>670</v>
      </c>
      <c r="G59" s="178" t="s">
        <v>674</v>
      </c>
      <c r="H59" s="178" t="s">
        <v>677</v>
      </c>
      <c r="I59" s="178">
        <v>2014</v>
      </c>
      <c r="J59" s="178" t="s">
        <v>711</v>
      </c>
      <c r="K59" s="178"/>
      <c r="L59" s="178" t="s">
        <v>726</v>
      </c>
      <c r="M59" s="178" t="s">
        <v>687</v>
      </c>
      <c r="N59" s="178">
        <v>5</v>
      </c>
      <c r="O59" s="718">
        <v>0</v>
      </c>
      <c r="P59" s="718">
        <v>0</v>
      </c>
      <c r="Q59" s="178"/>
      <c r="R59" s="718">
        <v>0</v>
      </c>
      <c r="S59" s="718">
        <v>0</v>
      </c>
      <c r="T59" s="718">
        <v>0</v>
      </c>
      <c r="U59" s="718">
        <v>1225.768</v>
      </c>
      <c r="V59" s="718">
        <v>0</v>
      </c>
      <c r="W59" s="718">
        <v>0</v>
      </c>
      <c r="X59" s="718">
        <v>0</v>
      </c>
      <c r="Y59" s="718">
        <v>0</v>
      </c>
      <c r="Z59" s="718">
        <v>0</v>
      </c>
      <c r="AA59" s="718">
        <v>0</v>
      </c>
      <c r="AB59" s="718">
        <v>0</v>
      </c>
      <c r="AC59" s="718">
        <v>0</v>
      </c>
      <c r="AD59" s="718">
        <v>0</v>
      </c>
      <c r="AE59" s="718">
        <v>0</v>
      </c>
      <c r="AF59" s="718">
        <v>0</v>
      </c>
      <c r="AG59" s="718">
        <v>0</v>
      </c>
      <c r="AH59" s="718">
        <v>0</v>
      </c>
      <c r="AI59" s="718">
        <v>0</v>
      </c>
      <c r="AJ59" s="718">
        <v>0</v>
      </c>
      <c r="AK59" s="718">
        <v>0</v>
      </c>
      <c r="AL59" s="718">
        <v>0</v>
      </c>
      <c r="AM59" s="718">
        <v>0</v>
      </c>
      <c r="AN59" s="718">
        <v>0</v>
      </c>
      <c r="AO59" s="718">
        <v>0</v>
      </c>
      <c r="AP59" s="718">
        <v>0</v>
      </c>
      <c r="AQ59" s="718">
        <v>0</v>
      </c>
      <c r="AR59" s="718">
        <v>0</v>
      </c>
      <c r="AS59" s="718">
        <v>0</v>
      </c>
      <c r="AT59" s="718">
        <v>0</v>
      </c>
      <c r="AU59" s="718">
        <v>0</v>
      </c>
      <c r="AV59" s="178"/>
      <c r="AW59" s="718">
        <v>0</v>
      </c>
      <c r="AX59" s="718">
        <v>0</v>
      </c>
      <c r="AY59" s="718">
        <v>0</v>
      </c>
      <c r="AZ59" s="718">
        <v>0</v>
      </c>
      <c r="BA59" s="718">
        <v>0</v>
      </c>
      <c r="BB59" s="718">
        <v>0</v>
      </c>
      <c r="BC59" s="718">
        <v>0</v>
      </c>
      <c r="BD59" s="718">
        <v>0</v>
      </c>
      <c r="BE59" s="718">
        <v>0</v>
      </c>
      <c r="BF59" s="718">
        <v>0</v>
      </c>
      <c r="BG59" s="718">
        <v>0</v>
      </c>
      <c r="BH59" s="718">
        <v>0</v>
      </c>
      <c r="BI59" s="718">
        <v>0</v>
      </c>
      <c r="BJ59" s="718">
        <v>0</v>
      </c>
      <c r="BK59" s="718">
        <v>0</v>
      </c>
      <c r="BL59" s="718">
        <v>0</v>
      </c>
      <c r="BM59" s="718">
        <v>0</v>
      </c>
      <c r="BN59" s="718">
        <v>0</v>
      </c>
      <c r="BO59" s="718">
        <v>0</v>
      </c>
      <c r="BP59" s="718">
        <v>0</v>
      </c>
      <c r="BQ59" s="718">
        <v>0</v>
      </c>
      <c r="BR59" s="718">
        <v>0</v>
      </c>
      <c r="BS59" s="718">
        <v>0</v>
      </c>
      <c r="BT59" s="718">
        <v>0</v>
      </c>
      <c r="BU59" s="718">
        <v>0</v>
      </c>
      <c r="BV59" s="718">
        <v>0</v>
      </c>
      <c r="BW59" s="718">
        <v>0</v>
      </c>
      <c r="BX59" s="718">
        <v>0</v>
      </c>
      <c r="BY59" s="718">
        <v>0</v>
      </c>
      <c r="BZ59" s="719">
        <v>0</v>
      </c>
      <c r="CA59" s="167"/>
    </row>
    <row r="60" spans="1:79" s="17" customFormat="1" ht="15.75">
      <c r="B60" s="273">
        <v>37</v>
      </c>
      <c r="C60" s="178" t="s">
        <v>668</v>
      </c>
      <c r="D60" s="178" t="s">
        <v>671</v>
      </c>
      <c r="E60" s="178" t="s">
        <v>724</v>
      </c>
      <c r="F60" s="178" t="s">
        <v>670</v>
      </c>
      <c r="G60" s="178" t="s">
        <v>720</v>
      </c>
      <c r="H60" s="178" t="s">
        <v>677</v>
      </c>
      <c r="I60" s="178">
        <v>2014</v>
      </c>
      <c r="J60" s="178" t="s">
        <v>711</v>
      </c>
      <c r="K60" s="178"/>
      <c r="L60" s="178" t="s">
        <v>726</v>
      </c>
      <c r="M60" s="178" t="s">
        <v>687</v>
      </c>
      <c r="N60" s="178">
        <v>7</v>
      </c>
      <c r="O60" s="718">
        <v>0</v>
      </c>
      <c r="P60" s="718">
        <v>0</v>
      </c>
      <c r="Q60" s="178"/>
      <c r="R60" s="718">
        <v>0</v>
      </c>
      <c r="S60" s="718">
        <v>0</v>
      </c>
      <c r="T60" s="718">
        <v>0</v>
      </c>
      <c r="U60" s="718">
        <v>903.53340000000003</v>
      </c>
      <c r="V60" s="718">
        <v>0</v>
      </c>
      <c r="W60" s="718">
        <v>0</v>
      </c>
      <c r="X60" s="718">
        <v>0</v>
      </c>
      <c r="Y60" s="718">
        <v>0</v>
      </c>
      <c r="Z60" s="718">
        <v>0</v>
      </c>
      <c r="AA60" s="718">
        <v>0</v>
      </c>
      <c r="AB60" s="718">
        <v>0</v>
      </c>
      <c r="AC60" s="718">
        <v>0</v>
      </c>
      <c r="AD60" s="718">
        <v>0</v>
      </c>
      <c r="AE60" s="718">
        <v>0</v>
      </c>
      <c r="AF60" s="718">
        <v>0</v>
      </c>
      <c r="AG60" s="718">
        <v>0</v>
      </c>
      <c r="AH60" s="718">
        <v>0</v>
      </c>
      <c r="AI60" s="718">
        <v>0</v>
      </c>
      <c r="AJ60" s="718">
        <v>0</v>
      </c>
      <c r="AK60" s="718">
        <v>0</v>
      </c>
      <c r="AL60" s="718">
        <v>0</v>
      </c>
      <c r="AM60" s="718">
        <v>0</v>
      </c>
      <c r="AN60" s="718">
        <v>0</v>
      </c>
      <c r="AO60" s="718">
        <v>0</v>
      </c>
      <c r="AP60" s="718">
        <v>0</v>
      </c>
      <c r="AQ60" s="718">
        <v>0</v>
      </c>
      <c r="AR60" s="718">
        <v>0</v>
      </c>
      <c r="AS60" s="718">
        <v>0</v>
      </c>
      <c r="AT60" s="718">
        <v>0</v>
      </c>
      <c r="AU60" s="718">
        <v>0</v>
      </c>
      <c r="AV60" s="178"/>
      <c r="AW60" s="718">
        <v>0</v>
      </c>
      <c r="AX60" s="718">
        <v>0</v>
      </c>
      <c r="AY60" s="718">
        <v>0</v>
      </c>
      <c r="AZ60" s="718">
        <v>0</v>
      </c>
      <c r="BA60" s="718">
        <v>0</v>
      </c>
      <c r="BB60" s="718">
        <v>0</v>
      </c>
      <c r="BC60" s="718">
        <v>0</v>
      </c>
      <c r="BD60" s="718">
        <v>0</v>
      </c>
      <c r="BE60" s="718">
        <v>0</v>
      </c>
      <c r="BF60" s="718">
        <v>0</v>
      </c>
      <c r="BG60" s="718">
        <v>0</v>
      </c>
      <c r="BH60" s="718">
        <v>0</v>
      </c>
      <c r="BI60" s="718">
        <v>0</v>
      </c>
      <c r="BJ60" s="718">
        <v>0</v>
      </c>
      <c r="BK60" s="718">
        <v>0</v>
      </c>
      <c r="BL60" s="718">
        <v>0</v>
      </c>
      <c r="BM60" s="718">
        <v>0</v>
      </c>
      <c r="BN60" s="718">
        <v>0</v>
      </c>
      <c r="BO60" s="718">
        <v>0</v>
      </c>
      <c r="BP60" s="718">
        <v>0</v>
      </c>
      <c r="BQ60" s="718">
        <v>0</v>
      </c>
      <c r="BR60" s="718">
        <v>0</v>
      </c>
      <c r="BS60" s="718">
        <v>0</v>
      </c>
      <c r="BT60" s="718">
        <v>0</v>
      </c>
      <c r="BU60" s="718">
        <v>0</v>
      </c>
      <c r="BV60" s="718">
        <v>0</v>
      </c>
      <c r="BW60" s="718">
        <v>0</v>
      </c>
      <c r="BX60" s="718">
        <v>0</v>
      </c>
      <c r="BY60" s="718">
        <v>0</v>
      </c>
      <c r="BZ60" s="719">
        <v>0</v>
      </c>
      <c r="CA60" s="167"/>
    </row>
    <row r="61" spans="1:79" s="17" customFormat="1" ht="15.75">
      <c r="B61" s="273">
        <v>38</v>
      </c>
      <c r="C61" s="178" t="s">
        <v>668</v>
      </c>
      <c r="D61" s="178" t="s">
        <v>671</v>
      </c>
      <c r="E61" s="178" t="s">
        <v>723</v>
      </c>
      <c r="F61" s="178" t="s">
        <v>670</v>
      </c>
      <c r="G61" s="178" t="s">
        <v>720</v>
      </c>
      <c r="H61" s="178" t="s">
        <v>677</v>
      </c>
      <c r="I61" s="178">
        <v>2014</v>
      </c>
      <c r="J61" s="178" t="s">
        <v>711</v>
      </c>
      <c r="K61" s="178"/>
      <c r="L61" s="178" t="s">
        <v>726</v>
      </c>
      <c r="M61" s="178" t="s">
        <v>686</v>
      </c>
      <c r="N61" s="178">
        <v>432</v>
      </c>
      <c r="O61" s="718">
        <v>0</v>
      </c>
      <c r="P61" s="718">
        <v>0</v>
      </c>
      <c r="Q61" s="178"/>
      <c r="R61" s="718">
        <v>0</v>
      </c>
      <c r="S61" s="718">
        <v>0</v>
      </c>
      <c r="T61" s="718">
        <v>0</v>
      </c>
      <c r="U61" s="718">
        <v>242.75970000000001</v>
      </c>
      <c r="V61" s="718">
        <v>0</v>
      </c>
      <c r="W61" s="718">
        <v>0</v>
      </c>
      <c r="X61" s="718">
        <v>0</v>
      </c>
      <c r="Y61" s="718">
        <v>0</v>
      </c>
      <c r="Z61" s="718">
        <v>0</v>
      </c>
      <c r="AA61" s="718">
        <v>0</v>
      </c>
      <c r="AB61" s="718">
        <v>0</v>
      </c>
      <c r="AC61" s="718">
        <v>0</v>
      </c>
      <c r="AD61" s="718">
        <v>0</v>
      </c>
      <c r="AE61" s="718">
        <v>0</v>
      </c>
      <c r="AF61" s="718">
        <v>0</v>
      </c>
      <c r="AG61" s="718">
        <v>0</v>
      </c>
      <c r="AH61" s="718">
        <v>0</v>
      </c>
      <c r="AI61" s="718">
        <v>0</v>
      </c>
      <c r="AJ61" s="718">
        <v>0</v>
      </c>
      <c r="AK61" s="718">
        <v>0</v>
      </c>
      <c r="AL61" s="718">
        <v>0</v>
      </c>
      <c r="AM61" s="718">
        <v>0</v>
      </c>
      <c r="AN61" s="718">
        <v>0</v>
      </c>
      <c r="AO61" s="718">
        <v>0</v>
      </c>
      <c r="AP61" s="718">
        <v>0</v>
      </c>
      <c r="AQ61" s="718">
        <v>0</v>
      </c>
      <c r="AR61" s="718">
        <v>0</v>
      </c>
      <c r="AS61" s="718">
        <v>0</v>
      </c>
      <c r="AT61" s="718">
        <v>0</v>
      </c>
      <c r="AU61" s="718">
        <v>0</v>
      </c>
      <c r="AV61" s="178"/>
      <c r="AW61" s="718">
        <v>0</v>
      </c>
      <c r="AX61" s="718">
        <v>0</v>
      </c>
      <c r="AY61" s="718">
        <v>0</v>
      </c>
      <c r="AZ61" s="718">
        <v>0</v>
      </c>
      <c r="BA61" s="718">
        <v>0</v>
      </c>
      <c r="BB61" s="718">
        <v>0</v>
      </c>
      <c r="BC61" s="718">
        <v>0</v>
      </c>
      <c r="BD61" s="718">
        <v>0</v>
      </c>
      <c r="BE61" s="718">
        <v>0</v>
      </c>
      <c r="BF61" s="718">
        <v>0</v>
      </c>
      <c r="BG61" s="718">
        <v>0</v>
      </c>
      <c r="BH61" s="718">
        <v>0</v>
      </c>
      <c r="BI61" s="718">
        <v>0</v>
      </c>
      <c r="BJ61" s="718">
        <v>0</v>
      </c>
      <c r="BK61" s="718">
        <v>0</v>
      </c>
      <c r="BL61" s="718">
        <v>0</v>
      </c>
      <c r="BM61" s="718">
        <v>0</v>
      </c>
      <c r="BN61" s="718">
        <v>0</v>
      </c>
      <c r="BO61" s="718">
        <v>0</v>
      </c>
      <c r="BP61" s="718">
        <v>0</v>
      </c>
      <c r="BQ61" s="718">
        <v>0</v>
      </c>
      <c r="BR61" s="718">
        <v>0</v>
      </c>
      <c r="BS61" s="718">
        <v>0</v>
      </c>
      <c r="BT61" s="718">
        <v>0</v>
      </c>
      <c r="BU61" s="718">
        <v>0</v>
      </c>
      <c r="BV61" s="718">
        <v>0</v>
      </c>
      <c r="BW61" s="718">
        <v>0</v>
      </c>
      <c r="BX61" s="718">
        <v>0</v>
      </c>
      <c r="BY61" s="718">
        <v>0</v>
      </c>
      <c r="BZ61" s="719">
        <v>0</v>
      </c>
      <c r="CA61" s="167"/>
    </row>
    <row r="62" spans="1:79" s="17" customFormat="1" ht="15.75">
      <c r="B62" s="273">
        <v>39</v>
      </c>
      <c r="C62" s="178" t="s">
        <v>668</v>
      </c>
      <c r="D62" s="178" t="s">
        <v>669</v>
      </c>
      <c r="E62" s="178" t="s">
        <v>42</v>
      </c>
      <c r="F62" s="178" t="s">
        <v>670</v>
      </c>
      <c r="G62" s="178" t="s">
        <v>29</v>
      </c>
      <c r="H62" s="178" t="s">
        <v>677</v>
      </c>
      <c r="I62" s="178">
        <v>2006</v>
      </c>
      <c r="J62" s="178" t="s">
        <v>711</v>
      </c>
      <c r="K62" s="178"/>
      <c r="L62" s="178" t="s">
        <v>726</v>
      </c>
      <c r="M62" s="178" t="s">
        <v>686</v>
      </c>
      <c r="N62" s="178">
        <v>43</v>
      </c>
      <c r="O62" s="718">
        <v>0</v>
      </c>
      <c r="P62" s="718">
        <v>0</v>
      </c>
      <c r="Q62" s="178"/>
      <c r="R62" s="718">
        <v>0</v>
      </c>
      <c r="S62" s="718">
        <v>0</v>
      </c>
      <c r="T62" s="718">
        <v>0</v>
      </c>
      <c r="U62" s="718">
        <v>22.224599999999999</v>
      </c>
      <c r="V62" s="718">
        <v>0</v>
      </c>
      <c r="W62" s="718">
        <v>0</v>
      </c>
      <c r="X62" s="718">
        <v>0</v>
      </c>
      <c r="Y62" s="718">
        <v>0</v>
      </c>
      <c r="Z62" s="718">
        <v>0</v>
      </c>
      <c r="AA62" s="718">
        <v>0</v>
      </c>
      <c r="AB62" s="718">
        <v>0</v>
      </c>
      <c r="AC62" s="718">
        <v>0</v>
      </c>
      <c r="AD62" s="718">
        <v>0</v>
      </c>
      <c r="AE62" s="718">
        <v>0</v>
      </c>
      <c r="AF62" s="718">
        <v>0</v>
      </c>
      <c r="AG62" s="718">
        <v>0</v>
      </c>
      <c r="AH62" s="718">
        <v>0</v>
      </c>
      <c r="AI62" s="718">
        <v>0</v>
      </c>
      <c r="AJ62" s="718">
        <v>0</v>
      </c>
      <c r="AK62" s="718">
        <v>0</v>
      </c>
      <c r="AL62" s="718">
        <v>0</v>
      </c>
      <c r="AM62" s="718">
        <v>0</v>
      </c>
      <c r="AN62" s="718">
        <v>0</v>
      </c>
      <c r="AO62" s="718">
        <v>0</v>
      </c>
      <c r="AP62" s="718">
        <v>0</v>
      </c>
      <c r="AQ62" s="718">
        <v>0</v>
      </c>
      <c r="AR62" s="718">
        <v>0</v>
      </c>
      <c r="AS62" s="718">
        <v>0</v>
      </c>
      <c r="AT62" s="718">
        <v>0</v>
      </c>
      <c r="AU62" s="718">
        <v>0</v>
      </c>
      <c r="AV62" s="178"/>
      <c r="AW62" s="718">
        <v>0</v>
      </c>
      <c r="AX62" s="718">
        <v>0</v>
      </c>
      <c r="AY62" s="718">
        <v>0</v>
      </c>
      <c r="AZ62" s="718">
        <v>1.9624269999999999</v>
      </c>
      <c r="BA62" s="718">
        <v>0</v>
      </c>
      <c r="BB62" s="718">
        <v>0</v>
      </c>
      <c r="BC62" s="718">
        <v>0</v>
      </c>
      <c r="BD62" s="718">
        <v>0</v>
      </c>
      <c r="BE62" s="718">
        <v>0</v>
      </c>
      <c r="BF62" s="718">
        <v>0</v>
      </c>
      <c r="BG62" s="718">
        <v>0</v>
      </c>
      <c r="BH62" s="718">
        <v>0</v>
      </c>
      <c r="BI62" s="718">
        <v>0</v>
      </c>
      <c r="BJ62" s="718">
        <v>0</v>
      </c>
      <c r="BK62" s="718">
        <v>0</v>
      </c>
      <c r="BL62" s="718">
        <v>0</v>
      </c>
      <c r="BM62" s="718">
        <v>0</v>
      </c>
      <c r="BN62" s="718">
        <v>0</v>
      </c>
      <c r="BO62" s="718">
        <v>0</v>
      </c>
      <c r="BP62" s="718">
        <v>0</v>
      </c>
      <c r="BQ62" s="718">
        <v>0</v>
      </c>
      <c r="BR62" s="718">
        <v>0</v>
      </c>
      <c r="BS62" s="718">
        <v>0</v>
      </c>
      <c r="BT62" s="718">
        <v>0</v>
      </c>
      <c r="BU62" s="718">
        <v>0</v>
      </c>
      <c r="BV62" s="718">
        <v>0</v>
      </c>
      <c r="BW62" s="718">
        <v>0</v>
      </c>
      <c r="BX62" s="718">
        <v>0</v>
      </c>
      <c r="BY62" s="718">
        <v>0</v>
      </c>
      <c r="BZ62" s="719">
        <v>0</v>
      </c>
      <c r="CA62" s="167"/>
    </row>
    <row r="63" spans="1:79" s="17" customFormat="1" ht="15.75">
      <c r="B63" s="273">
        <v>40</v>
      </c>
      <c r="C63" s="178" t="s">
        <v>668</v>
      </c>
      <c r="D63" s="178" t="s">
        <v>669</v>
      </c>
      <c r="E63" s="178" t="s">
        <v>42</v>
      </c>
      <c r="F63" s="178" t="s">
        <v>670</v>
      </c>
      <c r="G63" s="178" t="s">
        <v>29</v>
      </c>
      <c r="H63" s="178" t="s">
        <v>677</v>
      </c>
      <c r="I63" s="178">
        <v>2007</v>
      </c>
      <c r="J63" s="178" t="s">
        <v>711</v>
      </c>
      <c r="K63" s="178"/>
      <c r="L63" s="178" t="s">
        <v>726</v>
      </c>
      <c r="M63" s="178" t="s">
        <v>686</v>
      </c>
      <c r="N63" s="178">
        <v>982</v>
      </c>
      <c r="O63" s="718">
        <v>0</v>
      </c>
      <c r="P63" s="718">
        <v>0</v>
      </c>
      <c r="Q63" s="178"/>
      <c r="R63" s="718">
        <v>0</v>
      </c>
      <c r="S63" s="718">
        <v>0</v>
      </c>
      <c r="T63" s="718">
        <v>0</v>
      </c>
      <c r="U63" s="718">
        <v>507.54790000000003</v>
      </c>
      <c r="V63" s="718">
        <v>0</v>
      </c>
      <c r="W63" s="718">
        <v>0</v>
      </c>
      <c r="X63" s="718">
        <v>0</v>
      </c>
      <c r="Y63" s="718">
        <v>0</v>
      </c>
      <c r="Z63" s="718">
        <v>0</v>
      </c>
      <c r="AA63" s="718">
        <v>0</v>
      </c>
      <c r="AB63" s="718">
        <v>0</v>
      </c>
      <c r="AC63" s="718">
        <v>0</v>
      </c>
      <c r="AD63" s="718">
        <v>0</v>
      </c>
      <c r="AE63" s="718">
        <v>0</v>
      </c>
      <c r="AF63" s="718">
        <v>0</v>
      </c>
      <c r="AG63" s="718">
        <v>0</v>
      </c>
      <c r="AH63" s="718">
        <v>0</v>
      </c>
      <c r="AI63" s="718">
        <v>0</v>
      </c>
      <c r="AJ63" s="718">
        <v>0</v>
      </c>
      <c r="AK63" s="718">
        <v>0</v>
      </c>
      <c r="AL63" s="718">
        <v>0</v>
      </c>
      <c r="AM63" s="718">
        <v>0</v>
      </c>
      <c r="AN63" s="718">
        <v>0</v>
      </c>
      <c r="AO63" s="718">
        <v>0</v>
      </c>
      <c r="AP63" s="718">
        <v>0</v>
      </c>
      <c r="AQ63" s="718">
        <v>0</v>
      </c>
      <c r="AR63" s="718">
        <v>0</v>
      </c>
      <c r="AS63" s="718">
        <v>0</v>
      </c>
      <c r="AT63" s="718">
        <v>0</v>
      </c>
      <c r="AU63" s="718">
        <v>0</v>
      </c>
      <c r="AV63" s="178"/>
      <c r="AW63" s="718">
        <v>0</v>
      </c>
      <c r="AX63" s="718">
        <v>0</v>
      </c>
      <c r="AY63" s="718">
        <v>0</v>
      </c>
      <c r="AZ63" s="718">
        <v>111.8583</v>
      </c>
      <c r="BA63" s="718">
        <v>0</v>
      </c>
      <c r="BB63" s="718">
        <v>0</v>
      </c>
      <c r="BC63" s="718">
        <v>0</v>
      </c>
      <c r="BD63" s="718">
        <v>0</v>
      </c>
      <c r="BE63" s="718">
        <v>0</v>
      </c>
      <c r="BF63" s="718">
        <v>0</v>
      </c>
      <c r="BG63" s="718">
        <v>0</v>
      </c>
      <c r="BH63" s="718">
        <v>0</v>
      </c>
      <c r="BI63" s="718">
        <v>0</v>
      </c>
      <c r="BJ63" s="718">
        <v>0</v>
      </c>
      <c r="BK63" s="718">
        <v>0</v>
      </c>
      <c r="BL63" s="718">
        <v>0</v>
      </c>
      <c r="BM63" s="718">
        <v>0</v>
      </c>
      <c r="BN63" s="718">
        <v>0</v>
      </c>
      <c r="BO63" s="718">
        <v>0</v>
      </c>
      <c r="BP63" s="718">
        <v>0</v>
      </c>
      <c r="BQ63" s="718">
        <v>0</v>
      </c>
      <c r="BR63" s="718">
        <v>0</v>
      </c>
      <c r="BS63" s="718">
        <v>0</v>
      </c>
      <c r="BT63" s="718">
        <v>0</v>
      </c>
      <c r="BU63" s="718">
        <v>0</v>
      </c>
      <c r="BV63" s="718">
        <v>0</v>
      </c>
      <c r="BW63" s="718">
        <v>0</v>
      </c>
      <c r="BX63" s="718">
        <v>0</v>
      </c>
      <c r="BY63" s="718">
        <v>0</v>
      </c>
      <c r="BZ63" s="719">
        <v>0</v>
      </c>
      <c r="CA63" s="167"/>
    </row>
    <row r="64" spans="1:79" s="17" customFormat="1" ht="15.75">
      <c r="B64" s="273">
        <v>41</v>
      </c>
      <c r="C64" s="178" t="s">
        <v>668</v>
      </c>
      <c r="D64" s="178" t="s">
        <v>669</v>
      </c>
      <c r="E64" s="178" t="s">
        <v>42</v>
      </c>
      <c r="F64" s="178" t="s">
        <v>670</v>
      </c>
      <c r="G64" s="178" t="s">
        <v>29</v>
      </c>
      <c r="H64" s="178" t="s">
        <v>677</v>
      </c>
      <c r="I64" s="178">
        <v>2008</v>
      </c>
      <c r="J64" s="178" t="s">
        <v>711</v>
      </c>
      <c r="K64" s="178"/>
      <c r="L64" s="178" t="s">
        <v>726</v>
      </c>
      <c r="M64" s="178" t="s">
        <v>686</v>
      </c>
      <c r="N64" s="178">
        <v>836</v>
      </c>
      <c r="O64" s="718">
        <v>0</v>
      </c>
      <c r="P64" s="718">
        <v>0</v>
      </c>
      <c r="Q64" s="178"/>
      <c r="R64" s="718">
        <v>0</v>
      </c>
      <c r="S64" s="718">
        <v>0</v>
      </c>
      <c r="T64" s="718">
        <v>0</v>
      </c>
      <c r="U64" s="718">
        <v>432.08760000000001</v>
      </c>
      <c r="V64" s="718">
        <v>0</v>
      </c>
      <c r="W64" s="718">
        <v>0</v>
      </c>
      <c r="X64" s="718">
        <v>0</v>
      </c>
      <c r="Y64" s="718">
        <v>0</v>
      </c>
      <c r="Z64" s="718">
        <v>0</v>
      </c>
      <c r="AA64" s="718">
        <v>0</v>
      </c>
      <c r="AB64" s="718">
        <v>0</v>
      </c>
      <c r="AC64" s="718">
        <v>0</v>
      </c>
      <c r="AD64" s="718">
        <v>0</v>
      </c>
      <c r="AE64" s="718">
        <v>0</v>
      </c>
      <c r="AF64" s="718">
        <v>0</v>
      </c>
      <c r="AG64" s="718">
        <v>0</v>
      </c>
      <c r="AH64" s="718">
        <v>0</v>
      </c>
      <c r="AI64" s="718">
        <v>0</v>
      </c>
      <c r="AJ64" s="718">
        <v>0</v>
      </c>
      <c r="AK64" s="718">
        <v>0</v>
      </c>
      <c r="AL64" s="718">
        <v>0</v>
      </c>
      <c r="AM64" s="718">
        <v>0</v>
      </c>
      <c r="AN64" s="718">
        <v>0</v>
      </c>
      <c r="AO64" s="718">
        <v>0</v>
      </c>
      <c r="AP64" s="718">
        <v>0</v>
      </c>
      <c r="AQ64" s="718">
        <v>0</v>
      </c>
      <c r="AR64" s="718">
        <v>0</v>
      </c>
      <c r="AS64" s="718">
        <v>0</v>
      </c>
      <c r="AT64" s="718">
        <v>0</v>
      </c>
      <c r="AU64" s="718">
        <v>0</v>
      </c>
      <c r="AV64" s="178"/>
      <c r="AW64" s="718">
        <v>0</v>
      </c>
      <c r="AX64" s="718">
        <v>0</v>
      </c>
      <c r="AY64" s="718">
        <v>0</v>
      </c>
      <c r="AZ64" s="718">
        <v>93.542360000000002</v>
      </c>
      <c r="BA64" s="718">
        <v>0</v>
      </c>
      <c r="BB64" s="718">
        <v>0</v>
      </c>
      <c r="BC64" s="718">
        <v>0</v>
      </c>
      <c r="BD64" s="718">
        <v>0</v>
      </c>
      <c r="BE64" s="718">
        <v>0</v>
      </c>
      <c r="BF64" s="718">
        <v>0</v>
      </c>
      <c r="BG64" s="718">
        <v>0</v>
      </c>
      <c r="BH64" s="718">
        <v>0</v>
      </c>
      <c r="BI64" s="718">
        <v>0</v>
      </c>
      <c r="BJ64" s="718">
        <v>0</v>
      </c>
      <c r="BK64" s="718">
        <v>0</v>
      </c>
      <c r="BL64" s="718">
        <v>0</v>
      </c>
      <c r="BM64" s="718">
        <v>0</v>
      </c>
      <c r="BN64" s="718">
        <v>0</v>
      </c>
      <c r="BO64" s="718">
        <v>0</v>
      </c>
      <c r="BP64" s="718">
        <v>0</v>
      </c>
      <c r="BQ64" s="718">
        <v>0</v>
      </c>
      <c r="BR64" s="718">
        <v>0</v>
      </c>
      <c r="BS64" s="718">
        <v>0</v>
      </c>
      <c r="BT64" s="718">
        <v>0</v>
      </c>
      <c r="BU64" s="718">
        <v>0</v>
      </c>
      <c r="BV64" s="718">
        <v>0</v>
      </c>
      <c r="BW64" s="718">
        <v>0</v>
      </c>
      <c r="BX64" s="718">
        <v>0</v>
      </c>
      <c r="BY64" s="718">
        <v>0</v>
      </c>
      <c r="BZ64" s="719">
        <v>0</v>
      </c>
      <c r="CA64" s="167"/>
    </row>
    <row r="65" spans="2:79" s="17" customFormat="1" ht="15.75">
      <c r="B65" s="273">
        <v>42</v>
      </c>
      <c r="C65" s="178" t="s">
        <v>668</v>
      </c>
      <c r="D65" s="178" t="s">
        <v>669</v>
      </c>
      <c r="E65" s="178" t="s">
        <v>42</v>
      </c>
      <c r="F65" s="178" t="s">
        <v>670</v>
      </c>
      <c r="G65" s="178" t="s">
        <v>29</v>
      </c>
      <c r="H65" s="178" t="s">
        <v>677</v>
      </c>
      <c r="I65" s="178">
        <v>2009</v>
      </c>
      <c r="J65" s="178" t="s">
        <v>711</v>
      </c>
      <c r="K65" s="178"/>
      <c r="L65" s="178" t="s">
        <v>726</v>
      </c>
      <c r="M65" s="178" t="s">
        <v>686</v>
      </c>
      <c r="N65" s="178">
        <v>1221</v>
      </c>
      <c r="O65" s="718">
        <v>0</v>
      </c>
      <c r="P65" s="718">
        <v>0</v>
      </c>
      <c r="Q65" s="178"/>
      <c r="R65" s="718">
        <v>0</v>
      </c>
      <c r="S65" s="718">
        <v>0</v>
      </c>
      <c r="T65" s="718">
        <v>0</v>
      </c>
      <c r="U65" s="718">
        <v>631.07529999999997</v>
      </c>
      <c r="V65" s="718">
        <v>0</v>
      </c>
      <c r="W65" s="718">
        <v>0</v>
      </c>
      <c r="X65" s="718">
        <v>0</v>
      </c>
      <c r="Y65" s="718">
        <v>0</v>
      </c>
      <c r="Z65" s="718">
        <v>0</v>
      </c>
      <c r="AA65" s="718">
        <v>0</v>
      </c>
      <c r="AB65" s="718">
        <v>0</v>
      </c>
      <c r="AC65" s="718">
        <v>0</v>
      </c>
      <c r="AD65" s="718">
        <v>0</v>
      </c>
      <c r="AE65" s="718">
        <v>0</v>
      </c>
      <c r="AF65" s="718">
        <v>0</v>
      </c>
      <c r="AG65" s="718">
        <v>0</v>
      </c>
      <c r="AH65" s="718">
        <v>0</v>
      </c>
      <c r="AI65" s="718">
        <v>0</v>
      </c>
      <c r="AJ65" s="718">
        <v>0</v>
      </c>
      <c r="AK65" s="718">
        <v>0</v>
      </c>
      <c r="AL65" s="718">
        <v>0</v>
      </c>
      <c r="AM65" s="718">
        <v>0</v>
      </c>
      <c r="AN65" s="718">
        <v>0</v>
      </c>
      <c r="AO65" s="718">
        <v>0</v>
      </c>
      <c r="AP65" s="718">
        <v>0</v>
      </c>
      <c r="AQ65" s="718">
        <v>0</v>
      </c>
      <c r="AR65" s="718">
        <v>0</v>
      </c>
      <c r="AS65" s="718">
        <v>0</v>
      </c>
      <c r="AT65" s="718">
        <v>0</v>
      </c>
      <c r="AU65" s="718">
        <v>0</v>
      </c>
      <c r="AV65" s="178"/>
      <c r="AW65" s="718">
        <v>0</v>
      </c>
      <c r="AX65" s="718">
        <v>0</v>
      </c>
      <c r="AY65" s="718">
        <v>0</v>
      </c>
      <c r="AZ65" s="718">
        <v>141.29480000000001</v>
      </c>
      <c r="BA65" s="718">
        <v>0</v>
      </c>
      <c r="BB65" s="718">
        <v>0</v>
      </c>
      <c r="BC65" s="718">
        <v>0</v>
      </c>
      <c r="BD65" s="718">
        <v>0</v>
      </c>
      <c r="BE65" s="718">
        <v>0</v>
      </c>
      <c r="BF65" s="718">
        <v>0</v>
      </c>
      <c r="BG65" s="718">
        <v>0</v>
      </c>
      <c r="BH65" s="718">
        <v>0</v>
      </c>
      <c r="BI65" s="718">
        <v>0</v>
      </c>
      <c r="BJ65" s="718">
        <v>0</v>
      </c>
      <c r="BK65" s="718">
        <v>0</v>
      </c>
      <c r="BL65" s="718">
        <v>0</v>
      </c>
      <c r="BM65" s="718">
        <v>0</v>
      </c>
      <c r="BN65" s="718">
        <v>0</v>
      </c>
      <c r="BO65" s="718">
        <v>0</v>
      </c>
      <c r="BP65" s="718">
        <v>0</v>
      </c>
      <c r="BQ65" s="718">
        <v>0</v>
      </c>
      <c r="BR65" s="718">
        <v>0</v>
      </c>
      <c r="BS65" s="718">
        <v>0</v>
      </c>
      <c r="BT65" s="718">
        <v>0</v>
      </c>
      <c r="BU65" s="718">
        <v>0</v>
      </c>
      <c r="BV65" s="718">
        <v>0</v>
      </c>
      <c r="BW65" s="718">
        <v>0</v>
      </c>
      <c r="BX65" s="718">
        <v>0</v>
      </c>
      <c r="BY65" s="718">
        <v>0</v>
      </c>
      <c r="BZ65" s="719">
        <v>0</v>
      </c>
      <c r="CA65" s="167"/>
    </row>
    <row r="66" spans="2:79" s="17" customFormat="1" ht="15.75">
      <c r="B66" s="273">
        <v>43</v>
      </c>
      <c r="C66" s="178" t="s">
        <v>668</v>
      </c>
      <c r="D66" s="178" t="s">
        <v>669</v>
      </c>
      <c r="E66" s="178" t="s">
        <v>42</v>
      </c>
      <c r="F66" s="178" t="s">
        <v>670</v>
      </c>
      <c r="G66" s="178" t="s">
        <v>29</v>
      </c>
      <c r="H66" s="178" t="s">
        <v>677</v>
      </c>
      <c r="I66" s="178">
        <v>2010</v>
      </c>
      <c r="J66" s="178" t="s">
        <v>711</v>
      </c>
      <c r="K66" s="178"/>
      <c r="L66" s="178" t="s">
        <v>726</v>
      </c>
      <c r="M66" s="178" t="s">
        <v>686</v>
      </c>
      <c r="N66" s="178">
        <v>1603</v>
      </c>
      <c r="O66" s="718">
        <v>0</v>
      </c>
      <c r="P66" s="718">
        <v>0</v>
      </c>
      <c r="Q66" s="178"/>
      <c r="R66" s="718">
        <v>0</v>
      </c>
      <c r="S66" s="718">
        <v>0</v>
      </c>
      <c r="T66" s="718">
        <v>0</v>
      </c>
      <c r="U66" s="718">
        <v>828.46680000000003</v>
      </c>
      <c r="V66" s="718">
        <v>0</v>
      </c>
      <c r="W66" s="718">
        <v>0</v>
      </c>
      <c r="X66" s="718">
        <v>0</v>
      </c>
      <c r="Y66" s="718">
        <v>0</v>
      </c>
      <c r="Z66" s="718">
        <v>0</v>
      </c>
      <c r="AA66" s="718">
        <v>0</v>
      </c>
      <c r="AB66" s="718">
        <v>0</v>
      </c>
      <c r="AC66" s="718">
        <v>0</v>
      </c>
      <c r="AD66" s="718">
        <v>0</v>
      </c>
      <c r="AE66" s="718">
        <v>0</v>
      </c>
      <c r="AF66" s="718">
        <v>0</v>
      </c>
      <c r="AG66" s="718">
        <v>0</v>
      </c>
      <c r="AH66" s="718">
        <v>0</v>
      </c>
      <c r="AI66" s="718">
        <v>0</v>
      </c>
      <c r="AJ66" s="718">
        <v>0</v>
      </c>
      <c r="AK66" s="718">
        <v>0</v>
      </c>
      <c r="AL66" s="718">
        <v>0</v>
      </c>
      <c r="AM66" s="718">
        <v>0</v>
      </c>
      <c r="AN66" s="718">
        <v>0</v>
      </c>
      <c r="AO66" s="718">
        <v>0</v>
      </c>
      <c r="AP66" s="718">
        <v>0</v>
      </c>
      <c r="AQ66" s="718">
        <v>0</v>
      </c>
      <c r="AR66" s="718">
        <v>0</v>
      </c>
      <c r="AS66" s="718">
        <v>0</v>
      </c>
      <c r="AT66" s="718">
        <v>0</v>
      </c>
      <c r="AU66" s="718">
        <v>0</v>
      </c>
      <c r="AV66" s="178"/>
      <c r="AW66" s="718">
        <v>0</v>
      </c>
      <c r="AX66" s="718">
        <v>0</v>
      </c>
      <c r="AY66" s="718">
        <v>0</v>
      </c>
      <c r="AZ66" s="718">
        <v>168.7687</v>
      </c>
      <c r="BA66" s="718">
        <v>0</v>
      </c>
      <c r="BB66" s="718">
        <v>0</v>
      </c>
      <c r="BC66" s="718">
        <v>0</v>
      </c>
      <c r="BD66" s="718">
        <v>0</v>
      </c>
      <c r="BE66" s="718">
        <v>0</v>
      </c>
      <c r="BF66" s="718">
        <v>0</v>
      </c>
      <c r="BG66" s="718">
        <v>0</v>
      </c>
      <c r="BH66" s="718">
        <v>0</v>
      </c>
      <c r="BI66" s="718">
        <v>0</v>
      </c>
      <c r="BJ66" s="718">
        <v>0</v>
      </c>
      <c r="BK66" s="718">
        <v>0</v>
      </c>
      <c r="BL66" s="718">
        <v>0</v>
      </c>
      <c r="BM66" s="718">
        <v>0</v>
      </c>
      <c r="BN66" s="718">
        <v>0</v>
      </c>
      <c r="BO66" s="718">
        <v>0</v>
      </c>
      <c r="BP66" s="718">
        <v>0</v>
      </c>
      <c r="BQ66" s="718">
        <v>0</v>
      </c>
      <c r="BR66" s="718">
        <v>0</v>
      </c>
      <c r="BS66" s="718">
        <v>0</v>
      </c>
      <c r="BT66" s="718">
        <v>0</v>
      </c>
      <c r="BU66" s="718">
        <v>0</v>
      </c>
      <c r="BV66" s="718">
        <v>0</v>
      </c>
      <c r="BW66" s="718">
        <v>0</v>
      </c>
      <c r="BX66" s="718">
        <v>0</v>
      </c>
      <c r="BY66" s="718">
        <v>0</v>
      </c>
      <c r="BZ66" s="719">
        <v>0</v>
      </c>
      <c r="CA66" s="167"/>
    </row>
    <row r="67" spans="2:79" s="17" customFormat="1" ht="15.75">
      <c r="B67" s="273">
        <v>44</v>
      </c>
      <c r="C67" s="178" t="s">
        <v>668</v>
      </c>
      <c r="D67" s="178" t="s">
        <v>669</v>
      </c>
      <c r="E67" s="178" t="s">
        <v>42</v>
      </c>
      <c r="F67" s="178" t="s">
        <v>670</v>
      </c>
      <c r="G67" s="178" t="s">
        <v>29</v>
      </c>
      <c r="H67" s="178" t="s">
        <v>677</v>
      </c>
      <c r="I67" s="178">
        <v>2011</v>
      </c>
      <c r="J67" s="178" t="s">
        <v>711</v>
      </c>
      <c r="K67" s="178"/>
      <c r="L67" s="178" t="s">
        <v>726</v>
      </c>
      <c r="M67" s="178" t="s">
        <v>686</v>
      </c>
      <c r="N67" s="178">
        <v>483</v>
      </c>
      <c r="O67" s="718">
        <v>0</v>
      </c>
      <c r="P67" s="718">
        <v>0</v>
      </c>
      <c r="Q67" s="178"/>
      <c r="R67" s="718">
        <v>0</v>
      </c>
      <c r="S67" s="718">
        <v>0</v>
      </c>
      <c r="T67" s="718">
        <v>0</v>
      </c>
      <c r="U67" s="718">
        <v>249.63910000000001</v>
      </c>
      <c r="V67" s="718">
        <v>0</v>
      </c>
      <c r="W67" s="718">
        <v>0</v>
      </c>
      <c r="X67" s="718">
        <v>0</v>
      </c>
      <c r="Y67" s="718">
        <v>0</v>
      </c>
      <c r="Z67" s="718">
        <v>0</v>
      </c>
      <c r="AA67" s="718">
        <v>0</v>
      </c>
      <c r="AB67" s="718">
        <v>0</v>
      </c>
      <c r="AC67" s="718">
        <v>0</v>
      </c>
      <c r="AD67" s="718">
        <v>0</v>
      </c>
      <c r="AE67" s="718">
        <v>0</v>
      </c>
      <c r="AF67" s="718">
        <v>0</v>
      </c>
      <c r="AG67" s="718">
        <v>0</v>
      </c>
      <c r="AH67" s="718">
        <v>0</v>
      </c>
      <c r="AI67" s="718">
        <v>0</v>
      </c>
      <c r="AJ67" s="718">
        <v>0</v>
      </c>
      <c r="AK67" s="718">
        <v>0</v>
      </c>
      <c r="AL67" s="718">
        <v>0</v>
      </c>
      <c r="AM67" s="718">
        <v>0</v>
      </c>
      <c r="AN67" s="718">
        <v>0</v>
      </c>
      <c r="AO67" s="718">
        <v>0</v>
      </c>
      <c r="AP67" s="718">
        <v>0</v>
      </c>
      <c r="AQ67" s="718">
        <v>0</v>
      </c>
      <c r="AR67" s="718">
        <v>0</v>
      </c>
      <c r="AS67" s="718">
        <v>0</v>
      </c>
      <c r="AT67" s="718">
        <v>0</v>
      </c>
      <c r="AU67" s="718">
        <v>0</v>
      </c>
      <c r="AV67" s="178"/>
      <c r="AW67" s="718">
        <v>0</v>
      </c>
      <c r="AX67" s="718">
        <v>0</v>
      </c>
      <c r="AY67" s="718">
        <v>0</v>
      </c>
      <c r="AZ67" s="718">
        <v>55.6021</v>
      </c>
      <c r="BA67" s="718">
        <v>0</v>
      </c>
      <c r="BB67" s="718">
        <v>0</v>
      </c>
      <c r="BC67" s="718">
        <v>0</v>
      </c>
      <c r="BD67" s="718">
        <v>0</v>
      </c>
      <c r="BE67" s="718">
        <v>0</v>
      </c>
      <c r="BF67" s="718">
        <v>0</v>
      </c>
      <c r="BG67" s="718">
        <v>0</v>
      </c>
      <c r="BH67" s="718">
        <v>0</v>
      </c>
      <c r="BI67" s="718">
        <v>0</v>
      </c>
      <c r="BJ67" s="718">
        <v>0</v>
      </c>
      <c r="BK67" s="718">
        <v>0</v>
      </c>
      <c r="BL67" s="718">
        <v>0</v>
      </c>
      <c r="BM67" s="718">
        <v>0</v>
      </c>
      <c r="BN67" s="718">
        <v>0</v>
      </c>
      <c r="BO67" s="718">
        <v>0</v>
      </c>
      <c r="BP67" s="718">
        <v>0</v>
      </c>
      <c r="BQ67" s="718">
        <v>0</v>
      </c>
      <c r="BR67" s="718">
        <v>0</v>
      </c>
      <c r="BS67" s="718">
        <v>0</v>
      </c>
      <c r="BT67" s="718">
        <v>0</v>
      </c>
      <c r="BU67" s="718">
        <v>0</v>
      </c>
      <c r="BV67" s="718">
        <v>0</v>
      </c>
      <c r="BW67" s="718">
        <v>0</v>
      </c>
      <c r="BX67" s="718">
        <v>0</v>
      </c>
      <c r="BY67" s="718">
        <v>0</v>
      </c>
      <c r="BZ67" s="719">
        <v>0</v>
      </c>
      <c r="CA67" s="167"/>
    </row>
    <row r="68" spans="2:79" s="17" customFormat="1" ht="15.75">
      <c r="B68" s="273">
        <v>45</v>
      </c>
      <c r="C68" s="178" t="s">
        <v>668</v>
      </c>
      <c r="D68" s="178" t="s">
        <v>669</v>
      </c>
      <c r="E68" s="178" t="s">
        <v>42</v>
      </c>
      <c r="F68" s="178" t="s">
        <v>670</v>
      </c>
      <c r="G68" s="178" t="s">
        <v>29</v>
      </c>
      <c r="H68" s="178" t="s">
        <v>677</v>
      </c>
      <c r="I68" s="178">
        <v>2012</v>
      </c>
      <c r="J68" s="178" t="s">
        <v>711</v>
      </c>
      <c r="K68" s="178"/>
      <c r="L68" s="178" t="s">
        <v>726</v>
      </c>
      <c r="M68" s="178" t="s">
        <v>686</v>
      </c>
      <c r="N68" s="178">
        <v>257</v>
      </c>
      <c r="O68" s="718">
        <v>0</v>
      </c>
      <c r="P68" s="718">
        <v>0</v>
      </c>
      <c r="Q68" s="178"/>
      <c r="R68" s="718">
        <v>0</v>
      </c>
      <c r="S68" s="718">
        <v>0</v>
      </c>
      <c r="T68" s="718">
        <v>0</v>
      </c>
      <c r="U68" s="718">
        <v>132.83070000000001</v>
      </c>
      <c r="V68" s="718">
        <v>0</v>
      </c>
      <c r="W68" s="718">
        <v>0</v>
      </c>
      <c r="X68" s="718">
        <v>0</v>
      </c>
      <c r="Y68" s="718">
        <v>0</v>
      </c>
      <c r="Z68" s="718">
        <v>0</v>
      </c>
      <c r="AA68" s="718">
        <v>0</v>
      </c>
      <c r="AB68" s="718">
        <v>0</v>
      </c>
      <c r="AC68" s="718">
        <v>0</v>
      </c>
      <c r="AD68" s="718">
        <v>0</v>
      </c>
      <c r="AE68" s="718">
        <v>0</v>
      </c>
      <c r="AF68" s="718">
        <v>0</v>
      </c>
      <c r="AG68" s="718">
        <v>0</v>
      </c>
      <c r="AH68" s="718">
        <v>0</v>
      </c>
      <c r="AI68" s="718">
        <v>0</v>
      </c>
      <c r="AJ68" s="718">
        <v>0</v>
      </c>
      <c r="AK68" s="718">
        <v>0</v>
      </c>
      <c r="AL68" s="718">
        <v>0</v>
      </c>
      <c r="AM68" s="718">
        <v>0</v>
      </c>
      <c r="AN68" s="718">
        <v>0</v>
      </c>
      <c r="AO68" s="718">
        <v>0</v>
      </c>
      <c r="AP68" s="718">
        <v>0</v>
      </c>
      <c r="AQ68" s="718">
        <v>0</v>
      </c>
      <c r="AR68" s="718">
        <v>0</v>
      </c>
      <c r="AS68" s="718">
        <v>0</v>
      </c>
      <c r="AT68" s="718">
        <v>0</v>
      </c>
      <c r="AU68" s="718">
        <v>0</v>
      </c>
      <c r="AV68" s="178"/>
      <c r="AW68" s="718">
        <v>0</v>
      </c>
      <c r="AX68" s="718">
        <v>0</v>
      </c>
      <c r="AY68" s="718">
        <v>0</v>
      </c>
      <c r="AZ68" s="718">
        <v>26.819839999999999</v>
      </c>
      <c r="BA68" s="718">
        <v>0</v>
      </c>
      <c r="BB68" s="718">
        <v>0</v>
      </c>
      <c r="BC68" s="718">
        <v>0</v>
      </c>
      <c r="BD68" s="718">
        <v>0</v>
      </c>
      <c r="BE68" s="718">
        <v>0</v>
      </c>
      <c r="BF68" s="718">
        <v>0</v>
      </c>
      <c r="BG68" s="718">
        <v>0</v>
      </c>
      <c r="BH68" s="718">
        <v>0</v>
      </c>
      <c r="BI68" s="718">
        <v>0</v>
      </c>
      <c r="BJ68" s="718">
        <v>0</v>
      </c>
      <c r="BK68" s="718">
        <v>0</v>
      </c>
      <c r="BL68" s="718">
        <v>0</v>
      </c>
      <c r="BM68" s="718">
        <v>0</v>
      </c>
      <c r="BN68" s="718">
        <v>0</v>
      </c>
      <c r="BO68" s="718">
        <v>0</v>
      </c>
      <c r="BP68" s="718">
        <v>0</v>
      </c>
      <c r="BQ68" s="718">
        <v>0</v>
      </c>
      <c r="BR68" s="718">
        <v>0</v>
      </c>
      <c r="BS68" s="718">
        <v>0</v>
      </c>
      <c r="BT68" s="718">
        <v>0</v>
      </c>
      <c r="BU68" s="718">
        <v>0</v>
      </c>
      <c r="BV68" s="718">
        <v>0</v>
      </c>
      <c r="BW68" s="718">
        <v>0</v>
      </c>
      <c r="BX68" s="718">
        <v>0</v>
      </c>
      <c r="BY68" s="718">
        <v>0</v>
      </c>
      <c r="BZ68" s="719">
        <v>0</v>
      </c>
      <c r="CA68" s="167"/>
    </row>
    <row r="69" spans="2:79" s="17" customFormat="1" ht="15.75">
      <c r="B69" s="273">
        <v>46</v>
      </c>
      <c r="C69" s="178" t="s">
        <v>668</v>
      </c>
      <c r="D69" s="178" t="s">
        <v>669</v>
      </c>
      <c r="E69" s="178" t="s">
        <v>42</v>
      </c>
      <c r="F69" s="178" t="s">
        <v>670</v>
      </c>
      <c r="G69" s="178" t="s">
        <v>29</v>
      </c>
      <c r="H69" s="178" t="s">
        <v>677</v>
      </c>
      <c r="I69" s="178">
        <v>2013</v>
      </c>
      <c r="J69" s="178" t="s">
        <v>711</v>
      </c>
      <c r="K69" s="178"/>
      <c r="L69" s="178" t="s">
        <v>726</v>
      </c>
      <c r="M69" s="178" t="s">
        <v>686</v>
      </c>
      <c r="N69" s="178">
        <v>6100</v>
      </c>
      <c r="O69" s="718">
        <v>0</v>
      </c>
      <c r="P69" s="718">
        <v>0</v>
      </c>
      <c r="Q69" s="178"/>
      <c r="R69" s="718">
        <v>0</v>
      </c>
      <c r="S69" s="718">
        <v>0</v>
      </c>
      <c r="T69" s="718">
        <v>0</v>
      </c>
      <c r="U69" s="718">
        <v>3152.6179999999999</v>
      </c>
      <c r="V69" s="718">
        <v>0</v>
      </c>
      <c r="W69" s="718">
        <v>0</v>
      </c>
      <c r="X69" s="718">
        <v>0</v>
      </c>
      <c r="Y69" s="718">
        <v>0</v>
      </c>
      <c r="Z69" s="718">
        <v>0</v>
      </c>
      <c r="AA69" s="718">
        <v>0</v>
      </c>
      <c r="AB69" s="718">
        <v>0</v>
      </c>
      <c r="AC69" s="718">
        <v>0</v>
      </c>
      <c r="AD69" s="718">
        <v>0</v>
      </c>
      <c r="AE69" s="718">
        <v>0</v>
      </c>
      <c r="AF69" s="718">
        <v>0</v>
      </c>
      <c r="AG69" s="718">
        <v>0</v>
      </c>
      <c r="AH69" s="718">
        <v>0</v>
      </c>
      <c r="AI69" s="718">
        <v>0</v>
      </c>
      <c r="AJ69" s="718">
        <v>0</v>
      </c>
      <c r="AK69" s="718">
        <v>0</v>
      </c>
      <c r="AL69" s="718">
        <v>0</v>
      </c>
      <c r="AM69" s="718">
        <v>0</v>
      </c>
      <c r="AN69" s="718">
        <v>0</v>
      </c>
      <c r="AO69" s="718">
        <v>0</v>
      </c>
      <c r="AP69" s="718">
        <v>0</v>
      </c>
      <c r="AQ69" s="718">
        <v>0</v>
      </c>
      <c r="AR69" s="718">
        <v>0</v>
      </c>
      <c r="AS69" s="718">
        <v>0</v>
      </c>
      <c r="AT69" s="718">
        <v>0</v>
      </c>
      <c r="AU69" s="718">
        <v>0</v>
      </c>
      <c r="AV69" s="178"/>
      <c r="AW69" s="718">
        <v>0</v>
      </c>
      <c r="AX69" s="718">
        <v>0</v>
      </c>
      <c r="AY69" s="718">
        <v>0</v>
      </c>
      <c r="AZ69" s="718">
        <v>646.94680000000005</v>
      </c>
      <c r="BA69" s="718">
        <v>0</v>
      </c>
      <c r="BB69" s="718">
        <v>0</v>
      </c>
      <c r="BC69" s="718">
        <v>0</v>
      </c>
      <c r="BD69" s="718">
        <v>0</v>
      </c>
      <c r="BE69" s="718">
        <v>0</v>
      </c>
      <c r="BF69" s="718">
        <v>0</v>
      </c>
      <c r="BG69" s="718">
        <v>0</v>
      </c>
      <c r="BH69" s="718">
        <v>0</v>
      </c>
      <c r="BI69" s="718">
        <v>0</v>
      </c>
      <c r="BJ69" s="718">
        <v>0</v>
      </c>
      <c r="BK69" s="718">
        <v>0</v>
      </c>
      <c r="BL69" s="718">
        <v>0</v>
      </c>
      <c r="BM69" s="718">
        <v>0</v>
      </c>
      <c r="BN69" s="718">
        <v>0</v>
      </c>
      <c r="BO69" s="718">
        <v>0</v>
      </c>
      <c r="BP69" s="718">
        <v>0</v>
      </c>
      <c r="BQ69" s="718">
        <v>0</v>
      </c>
      <c r="BR69" s="718">
        <v>0</v>
      </c>
      <c r="BS69" s="718">
        <v>0</v>
      </c>
      <c r="BT69" s="718">
        <v>0</v>
      </c>
      <c r="BU69" s="718">
        <v>0</v>
      </c>
      <c r="BV69" s="718">
        <v>0</v>
      </c>
      <c r="BW69" s="718">
        <v>0</v>
      </c>
      <c r="BX69" s="718">
        <v>0</v>
      </c>
      <c r="BY69" s="718">
        <v>0</v>
      </c>
      <c r="BZ69" s="719">
        <v>0</v>
      </c>
      <c r="CA69" s="167"/>
    </row>
    <row r="70" spans="2:79" s="17" customFormat="1" ht="15.75">
      <c r="B70" s="273">
        <v>47</v>
      </c>
      <c r="C70" s="178" t="s">
        <v>668</v>
      </c>
      <c r="D70" s="178" t="s">
        <v>669</v>
      </c>
      <c r="E70" s="178" t="s">
        <v>42</v>
      </c>
      <c r="F70" s="178" t="s">
        <v>670</v>
      </c>
      <c r="G70" s="178" t="s">
        <v>29</v>
      </c>
      <c r="H70" s="178" t="s">
        <v>677</v>
      </c>
      <c r="I70" s="178">
        <v>2014</v>
      </c>
      <c r="J70" s="178" t="s">
        <v>711</v>
      </c>
      <c r="K70" s="178"/>
      <c r="L70" s="178" t="s">
        <v>726</v>
      </c>
      <c r="M70" s="178" t="s">
        <v>686</v>
      </c>
      <c r="N70" s="178">
        <v>3209</v>
      </c>
      <c r="O70" s="718">
        <v>0</v>
      </c>
      <c r="P70" s="718">
        <v>0</v>
      </c>
      <c r="Q70" s="178"/>
      <c r="R70" s="718">
        <v>0</v>
      </c>
      <c r="S70" s="718">
        <v>0</v>
      </c>
      <c r="T70" s="718">
        <v>0</v>
      </c>
      <c r="U70" s="718">
        <v>1658.461</v>
      </c>
      <c r="V70" s="718">
        <v>0</v>
      </c>
      <c r="W70" s="718">
        <v>0</v>
      </c>
      <c r="X70" s="718">
        <v>0</v>
      </c>
      <c r="Y70" s="718">
        <v>0</v>
      </c>
      <c r="Z70" s="718">
        <v>0</v>
      </c>
      <c r="AA70" s="718">
        <v>0</v>
      </c>
      <c r="AB70" s="718">
        <v>0</v>
      </c>
      <c r="AC70" s="718">
        <v>0</v>
      </c>
      <c r="AD70" s="718">
        <v>0</v>
      </c>
      <c r="AE70" s="718">
        <v>0</v>
      </c>
      <c r="AF70" s="718">
        <v>0</v>
      </c>
      <c r="AG70" s="718">
        <v>0</v>
      </c>
      <c r="AH70" s="718">
        <v>0</v>
      </c>
      <c r="AI70" s="718">
        <v>0</v>
      </c>
      <c r="AJ70" s="718">
        <v>0</v>
      </c>
      <c r="AK70" s="718">
        <v>0</v>
      </c>
      <c r="AL70" s="718">
        <v>0</v>
      </c>
      <c r="AM70" s="718">
        <v>0</v>
      </c>
      <c r="AN70" s="718">
        <v>0</v>
      </c>
      <c r="AO70" s="718">
        <v>0</v>
      </c>
      <c r="AP70" s="718">
        <v>0</v>
      </c>
      <c r="AQ70" s="718">
        <v>0</v>
      </c>
      <c r="AR70" s="718">
        <v>0</v>
      </c>
      <c r="AS70" s="718">
        <v>0</v>
      </c>
      <c r="AT70" s="718">
        <v>0</v>
      </c>
      <c r="AU70" s="718">
        <v>0</v>
      </c>
      <c r="AV70" s="178"/>
      <c r="AW70" s="718">
        <v>0</v>
      </c>
      <c r="AX70" s="718">
        <v>0</v>
      </c>
      <c r="AY70" s="718">
        <v>0</v>
      </c>
      <c r="AZ70" s="718">
        <v>0</v>
      </c>
      <c r="BA70" s="718">
        <v>0</v>
      </c>
      <c r="BB70" s="718">
        <v>0</v>
      </c>
      <c r="BC70" s="718">
        <v>0</v>
      </c>
      <c r="BD70" s="718">
        <v>0</v>
      </c>
      <c r="BE70" s="718">
        <v>0</v>
      </c>
      <c r="BF70" s="718">
        <v>0</v>
      </c>
      <c r="BG70" s="718">
        <v>0</v>
      </c>
      <c r="BH70" s="718">
        <v>0</v>
      </c>
      <c r="BI70" s="718">
        <v>0</v>
      </c>
      <c r="BJ70" s="718">
        <v>0</v>
      </c>
      <c r="BK70" s="718">
        <v>0</v>
      </c>
      <c r="BL70" s="718">
        <v>0</v>
      </c>
      <c r="BM70" s="718">
        <v>0</v>
      </c>
      <c r="BN70" s="718">
        <v>0</v>
      </c>
      <c r="BO70" s="718">
        <v>0</v>
      </c>
      <c r="BP70" s="718">
        <v>0</v>
      </c>
      <c r="BQ70" s="718">
        <v>0</v>
      </c>
      <c r="BR70" s="718">
        <v>0</v>
      </c>
      <c r="BS70" s="718">
        <v>0</v>
      </c>
      <c r="BT70" s="718">
        <v>0</v>
      </c>
      <c r="BU70" s="718">
        <v>0</v>
      </c>
      <c r="BV70" s="718">
        <v>0</v>
      </c>
      <c r="BW70" s="718">
        <v>0</v>
      </c>
      <c r="BX70" s="718">
        <v>0</v>
      </c>
      <c r="BY70" s="718">
        <v>0</v>
      </c>
      <c r="BZ70" s="719">
        <v>0</v>
      </c>
      <c r="CA70" s="167"/>
    </row>
    <row r="71" spans="2:79" s="17" customFormat="1" ht="15.75">
      <c r="B71" s="273">
        <v>48</v>
      </c>
      <c r="C71" s="178" t="s">
        <v>668</v>
      </c>
      <c r="D71" s="178" t="s">
        <v>674</v>
      </c>
      <c r="E71" s="178" t="s">
        <v>9</v>
      </c>
      <c r="F71" s="178" t="s">
        <v>670</v>
      </c>
      <c r="G71" s="178" t="s">
        <v>674</v>
      </c>
      <c r="H71" s="178" t="s">
        <v>677</v>
      </c>
      <c r="I71" s="178">
        <v>2014</v>
      </c>
      <c r="J71" s="178" t="s">
        <v>711</v>
      </c>
      <c r="K71" s="178"/>
      <c r="L71" s="178" t="s">
        <v>726</v>
      </c>
      <c r="M71" s="178" t="s">
        <v>687</v>
      </c>
      <c r="N71" s="178">
        <v>22</v>
      </c>
      <c r="O71" s="718">
        <v>0</v>
      </c>
      <c r="P71" s="718">
        <v>0</v>
      </c>
      <c r="Q71" s="178"/>
      <c r="R71" s="718">
        <v>0</v>
      </c>
      <c r="S71" s="718">
        <v>0</v>
      </c>
      <c r="T71" s="718">
        <v>0</v>
      </c>
      <c r="U71" s="718">
        <v>17243.36</v>
      </c>
      <c r="V71" s="718">
        <v>0</v>
      </c>
      <c r="W71" s="718">
        <v>0</v>
      </c>
      <c r="X71" s="718">
        <v>0</v>
      </c>
      <c r="Y71" s="718">
        <v>0</v>
      </c>
      <c r="Z71" s="718">
        <v>0</v>
      </c>
      <c r="AA71" s="718">
        <v>0</v>
      </c>
      <c r="AB71" s="718">
        <v>0</v>
      </c>
      <c r="AC71" s="718">
        <v>0</v>
      </c>
      <c r="AD71" s="718">
        <v>0</v>
      </c>
      <c r="AE71" s="718">
        <v>0</v>
      </c>
      <c r="AF71" s="718">
        <v>0</v>
      </c>
      <c r="AG71" s="718">
        <v>0</v>
      </c>
      <c r="AH71" s="718">
        <v>0</v>
      </c>
      <c r="AI71" s="718">
        <v>0</v>
      </c>
      <c r="AJ71" s="718">
        <v>0</v>
      </c>
      <c r="AK71" s="718">
        <v>0</v>
      </c>
      <c r="AL71" s="718">
        <v>0</v>
      </c>
      <c r="AM71" s="718">
        <v>0</v>
      </c>
      <c r="AN71" s="718">
        <v>0</v>
      </c>
      <c r="AO71" s="718">
        <v>0</v>
      </c>
      <c r="AP71" s="718">
        <v>0</v>
      </c>
      <c r="AQ71" s="718">
        <v>0</v>
      </c>
      <c r="AR71" s="718">
        <v>0</v>
      </c>
      <c r="AS71" s="718">
        <v>0</v>
      </c>
      <c r="AT71" s="718">
        <v>0</v>
      </c>
      <c r="AU71" s="718">
        <v>0</v>
      </c>
      <c r="AV71" s="178"/>
      <c r="AW71" s="718">
        <v>0</v>
      </c>
      <c r="AX71" s="718">
        <v>0</v>
      </c>
      <c r="AY71" s="718">
        <v>0</v>
      </c>
      <c r="AZ71" s="718">
        <v>0</v>
      </c>
      <c r="BA71" s="718">
        <v>0</v>
      </c>
      <c r="BB71" s="718">
        <v>0</v>
      </c>
      <c r="BC71" s="718">
        <v>0</v>
      </c>
      <c r="BD71" s="718">
        <v>0</v>
      </c>
      <c r="BE71" s="718">
        <v>0</v>
      </c>
      <c r="BF71" s="718">
        <v>0</v>
      </c>
      <c r="BG71" s="718">
        <v>0</v>
      </c>
      <c r="BH71" s="718">
        <v>0</v>
      </c>
      <c r="BI71" s="718">
        <v>0</v>
      </c>
      <c r="BJ71" s="718">
        <v>0</v>
      </c>
      <c r="BK71" s="718">
        <v>0</v>
      </c>
      <c r="BL71" s="718">
        <v>0</v>
      </c>
      <c r="BM71" s="718">
        <v>0</v>
      </c>
      <c r="BN71" s="718">
        <v>0</v>
      </c>
      <c r="BO71" s="718">
        <v>0</v>
      </c>
      <c r="BP71" s="718">
        <v>0</v>
      </c>
      <c r="BQ71" s="718">
        <v>0</v>
      </c>
      <c r="BR71" s="718">
        <v>0</v>
      </c>
      <c r="BS71" s="718">
        <v>0</v>
      </c>
      <c r="BT71" s="718">
        <v>0</v>
      </c>
      <c r="BU71" s="718">
        <v>0</v>
      </c>
      <c r="BV71" s="718">
        <v>0</v>
      </c>
      <c r="BW71" s="718">
        <v>0</v>
      </c>
      <c r="BX71" s="718">
        <v>0</v>
      </c>
      <c r="BY71" s="718">
        <v>0</v>
      </c>
      <c r="BZ71" s="719">
        <v>0</v>
      </c>
      <c r="CA71" s="167"/>
    </row>
    <row r="72" spans="2:79" s="17" customFormat="1" ht="15.75">
      <c r="B72" s="273">
        <v>49</v>
      </c>
      <c r="C72" s="178" t="s">
        <v>668</v>
      </c>
      <c r="D72" s="178" t="s">
        <v>674</v>
      </c>
      <c r="E72" s="178" t="s">
        <v>725</v>
      </c>
      <c r="F72" s="178" t="s">
        <v>670</v>
      </c>
      <c r="G72" s="178" t="s">
        <v>674</v>
      </c>
      <c r="H72" s="178" t="s">
        <v>676</v>
      </c>
      <c r="I72" s="178">
        <v>2012</v>
      </c>
      <c r="J72" s="178" t="s">
        <v>711</v>
      </c>
      <c r="K72" s="178"/>
      <c r="L72" s="178" t="s">
        <v>726</v>
      </c>
      <c r="M72" s="178"/>
      <c r="N72" s="178">
        <v>0</v>
      </c>
      <c r="O72" s="718">
        <v>0</v>
      </c>
      <c r="P72" s="718">
        <v>0</v>
      </c>
      <c r="Q72" s="178"/>
      <c r="R72" s="718">
        <v>0</v>
      </c>
      <c r="S72" s="718">
        <v>0</v>
      </c>
      <c r="T72" s="718">
        <v>0</v>
      </c>
      <c r="U72" s="718">
        <v>0</v>
      </c>
      <c r="V72" s="718">
        <v>0</v>
      </c>
      <c r="W72" s="718">
        <v>0</v>
      </c>
      <c r="X72" s="718">
        <v>0</v>
      </c>
      <c r="Y72" s="718">
        <v>0</v>
      </c>
      <c r="Z72" s="718">
        <v>0</v>
      </c>
      <c r="AA72" s="718">
        <v>0</v>
      </c>
      <c r="AB72" s="718">
        <v>0</v>
      </c>
      <c r="AC72" s="718">
        <v>0</v>
      </c>
      <c r="AD72" s="718">
        <v>0</v>
      </c>
      <c r="AE72" s="718">
        <v>0</v>
      </c>
      <c r="AF72" s="718">
        <v>0</v>
      </c>
      <c r="AG72" s="718">
        <v>0</v>
      </c>
      <c r="AH72" s="718">
        <v>0</v>
      </c>
      <c r="AI72" s="718">
        <v>0</v>
      </c>
      <c r="AJ72" s="718">
        <v>0</v>
      </c>
      <c r="AK72" s="718">
        <v>0</v>
      </c>
      <c r="AL72" s="718">
        <v>0</v>
      </c>
      <c r="AM72" s="718">
        <v>0</v>
      </c>
      <c r="AN72" s="718">
        <v>0</v>
      </c>
      <c r="AO72" s="718">
        <v>0</v>
      </c>
      <c r="AP72" s="718">
        <v>0</v>
      </c>
      <c r="AQ72" s="718">
        <v>0</v>
      </c>
      <c r="AR72" s="718">
        <v>0</v>
      </c>
      <c r="AS72" s="718">
        <v>0</v>
      </c>
      <c r="AT72" s="718">
        <v>0</v>
      </c>
      <c r="AU72" s="718">
        <v>0</v>
      </c>
      <c r="AV72" s="178"/>
      <c r="AW72" s="718">
        <v>0</v>
      </c>
      <c r="AX72" s="718">
        <v>0</v>
      </c>
      <c r="AY72" s="718">
        <v>0</v>
      </c>
      <c r="AZ72" s="718">
        <v>0</v>
      </c>
      <c r="BA72" s="718">
        <v>0</v>
      </c>
      <c r="BB72" s="718">
        <v>0</v>
      </c>
      <c r="BC72" s="718">
        <v>0</v>
      </c>
      <c r="BD72" s="718">
        <v>0</v>
      </c>
      <c r="BE72" s="718">
        <v>0</v>
      </c>
      <c r="BF72" s="718">
        <v>0</v>
      </c>
      <c r="BG72" s="718">
        <v>0</v>
      </c>
      <c r="BH72" s="718">
        <v>0</v>
      </c>
      <c r="BI72" s="718">
        <v>0</v>
      </c>
      <c r="BJ72" s="718">
        <v>0</v>
      </c>
      <c r="BK72" s="718">
        <v>0</v>
      </c>
      <c r="BL72" s="718">
        <v>0</v>
      </c>
      <c r="BM72" s="718">
        <v>0</v>
      </c>
      <c r="BN72" s="718">
        <v>0</v>
      </c>
      <c r="BO72" s="718">
        <v>0</v>
      </c>
      <c r="BP72" s="718">
        <v>0</v>
      </c>
      <c r="BQ72" s="718">
        <v>0</v>
      </c>
      <c r="BR72" s="718">
        <v>0</v>
      </c>
      <c r="BS72" s="718">
        <v>0</v>
      </c>
      <c r="BT72" s="718">
        <v>0</v>
      </c>
      <c r="BU72" s="718">
        <v>0</v>
      </c>
      <c r="BV72" s="718">
        <v>0</v>
      </c>
      <c r="BW72" s="718">
        <v>0</v>
      </c>
      <c r="BX72" s="718">
        <v>0</v>
      </c>
      <c r="BY72" s="718">
        <v>0</v>
      </c>
      <c r="BZ72" s="719">
        <v>0</v>
      </c>
      <c r="CA72" s="167"/>
    </row>
    <row r="73" spans="2:79" s="17" customFormat="1" ht="15.75">
      <c r="B73" s="273">
        <v>50</v>
      </c>
      <c r="C73" s="178" t="s">
        <v>668</v>
      </c>
      <c r="D73" s="178" t="s">
        <v>674</v>
      </c>
      <c r="E73" s="178" t="s">
        <v>725</v>
      </c>
      <c r="F73" s="178" t="s">
        <v>670</v>
      </c>
      <c r="G73" s="178" t="s">
        <v>674</v>
      </c>
      <c r="H73" s="178" t="s">
        <v>676</v>
      </c>
      <c r="I73" s="178">
        <v>2013</v>
      </c>
      <c r="J73" s="178" t="s">
        <v>711</v>
      </c>
      <c r="K73" s="178"/>
      <c r="L73" s="178" t="s">
        <v>726</v>
      </c>
      <c r="M73" s="178"/>
      <c r="N73" s="178">
        <v>-4</v>
      </c>
      <c r="O73" s="718">
        <v>943573.5</v>
      </c>
      <c r="P73" s="718">
        <v>17970586860</v>
      </c>
      <c r="Q73" s="178"/>
      <c r="R73" s="718">
        <v>0</v>
      </c>
      <c r="S73" s="718">
        <v>0</v>
      </c>
      <c r="T73" s="718">
        <v>891.36270000000002</v>
      </c>
      <c r="U73" s="718">
        <v>943.57349999999997</v>
      </c>
      <c r="V73" s="718">
        <v>943.57349999999997</v>
      </c>
      <c r="W73" s="718">
        <v>943.40700000000004</v>
      </c>
      <c r="X73" s="718">
        <v>1096.047</v>
      </c>
      <c r="Y73" s="718">
        <v>1795.077</v>
      </c>
      <c r="Z73" s="718">
        <v>1795.077</v>
      </c>
      <c r="AA73" s="718">
        <v>1795.077</v>
      </c>
      <c r="AB73" s="718">
        <v>1795.077</v>
      </c>
      <c r="AC73" s="718">
        <v>1795.077</v>
      </c>
      <c r="AD73" s="718">
        <v>1719.4949999999999</v>
      </c>
      <c r="AE73" s="718">
        <v>1744.2</v>
      </c>
      <c r="AF73" s="718">
        <v>829.35</v>
      </c>
      <c r="AG73" s="718">
        <v>829.35</v>
      </c>
      <c r="AH73" s="718">
        <v>829.35</v>
      </c>
      <c r="AI73" s="718">
        <v>820.8</v>
      </c>
      <c r="AJ73" s="718">
        <v>820.8</v>
      </c>
      <c r="AK73" s="718">
        <v>820.8</v>
      </c>
      <c r="AL73" s="718">
        <v>820.8</v>
      </c>
      <c r="AM73" s="718">
        <v>820.8</v>
      </c>
      <c r="AN73" s="718">
        <v>0</v>
      </c>
      <c r="AO73" s="718">
        <v>0</v>
      </c>
      <c r="AP73" s="718">
        <v>0</v>
      </c>
      <c r="AQ73" s="718">
        <v>0</v>
      </c>
      <c r="AR73" s="718">
        <v>0</v>
      </c>
      <c r="AS73" s="718">
        <v>0</v>
      </c>
      <c r="AT73" s="718">
        <v>0</v>
      </c>
      <c r="AU73" s="718">
        <v>0</v>
      </c>
      <c r="AV73" s="178"/>
      <c r="AW73" s="718">
        <v>0</v>
      </c>
      <c r="AX73" s="718">
        <v>0</v>
      </c>
      <c r="AY73" s="718">
        <v>8343933</v>
      </c>
      <c r="AZ73" s="718">
        <v>9626653</v>
      </c>
      <c r="BA73" s="718">
        <v>9626653</v>
      </c>
      <c r="BB73" s="718">
        <v>9624763</v>
      </c>
      <c r="BC73" s="718">
        <v>10523554</v>
      </c>
      <c r="BD73" s="718">
        <v>11599054</v>
      </c>
      <c r="BE73" s="718">
        <v>11599054</v>
      </c>
      <c r="BF73" s="718">
        <v>11599054</v>
      </c>
      <c r="BG73" s="718">
        <v>11590954</v>
      </c>
      <c r="BH73" s="718">
        <v>11590954</v>
      </c>
      <c r="BI73" s="718">
        <v>10995300</v>
      </c>
      <c r="BJ73" s="718">
        <v>11021220</v>
      </c>
      <c r="BK73" s="718">
        <v>1666620</v>
      </c>
      <c r="BL73" s="718">
        <v>1666620</v>
      </c>
      <c r="BM73" s="718">
        <v>1666620</v>
      </c>
      <c r="BN73" s="718">
        <v>1521900</v>
      </c>
      <c r="BO73" s="718">
        <v>1521900</v>
      </c>
      <c r="BP73" s="718">
        <v>1521900</v>
      </c>
      <c r="BQ73" s="718">
        <v>1521900</v>
      </c>
      <c r="BR73" s="718">
        <v>1521900</v>
      </c>
      <c r="BS73" s="718">
        <v>0</v>
      </c>
      <c r="BT73" s="718">
        <v>0</v>
      </c>
      <c r="BU73" s="718">
        <v>0</v>
      </c>
      <c r="BV73" s="718">
        <v>0</v>
      </c>
      <c r="BW73" s="718">
        <v>0</v>
      </c>
      <c r="BX73" s="718">
        <v>0</v>
      </c>
      <c r="BY73" s="718">
        <v>0</v>
      </c>
      <c r="BZ73" s="719">
        <v>0</v>
      </c>
      <c r="CA73" s="167"/>
    </row>
    <row r="74" spans="2:79" s="17" customFormat="1" ht="15.75">
      <c r="B74" s="273">
        <v>51</v>
      </c>
      <c r="C74" s="178" t="s">
        <v>668</v>
      </c>
      <c r="D74" s="178" t="s">
        <v>674</v>
      </c>
      <c r="E74" s="178" t="s">
        <v>725</v>
      </c>
      <c r="F74" s="178" t="s">
        <v>670</v>
      </c>
      <c r="G74" s="178" t="s">
        <v>674</v>
      </c>
      <c r="H74" s="178" t="s">
        <v>676</v>
      </c>
      <c r="I74" s="178">
        <v>2014</v>
      </c>
      <c r="J74" s="178" t="s">
        <v>711</v>
      </c>
      <c r="K74" s="178"/>
      <c r="L74" s="178" t="s">
        <v>726</v>
      </c>
      <c r="M74" s="178"/>
      <c r="N74" s="178">
        <v>13</v>
      </c>
      <c r="O74" s="718">
        <v>477951.9</v>
      </c>
      <c r="P74" s="718">
        <v>3893879303</v>
      </c>
      <c r="Q74" s="178"/>
      <c r="R74" s="718">
        <v>0</v>
      </c>
      <c r="S74" s="718">
        <v>0</v>
      </c>
      <c r="T74" s="718">
        <v>0</v>
      </c>
      <c r="U74" s="718">
        <v>477.95190000000002</v>
      </c>
      <c r="V74" s="718">
        <v>385.4049</v>
      </c>
      <c r="W74" s="718">
        <v>289.51650000000001</v>
      </c>
      <c r="X74" s="718">
        <v>289.51650000000001</v>
      </c>
      <c r="Y74" s="718">
        <v>289.51650000000001</v>
      </c>
      <c r="Z74" s="718">
        <v>289.51650000000001</v>
      </c>
      <c r="AA74" s="718">
        <v>289.51650000000001</v>
      </c>
      <c r="AB74" s="718">
        <v>289.51650000000001</v>
      </c>
      <c r="AC74" s="718">
        <v>289.51650000000001</v>
      </c>
      <c r="AD74" s="718">
        <v>289.51650000000001</v>
      </c>
      <c r="AE74" s="718">
        <v>280.91699999999997</v>
      </c>
      <c r="AF74" s="718">
        <v>280.91699999999997</v>
      </c>
      <c r="AG74" s="718">
        <v>75.347999999999999</v>
      </c>
      <c r="AH74" s="718">
        <v>75.347999999999999</v>
      </c>
      <c r="AI74" s="718">
        <v>75.347999999999999</v>
      </c>
      <c r="AJ74" s="718">
        <v>0</v>
      </c>
      <c r="AK74" s="718">
        <v>0</v>
      </c>
      <c r="AL74" s="718">
        <v>0</v>
      </c>
      <c r="AM74" s="718">
        <v>0</v>
      </c>
      <c r="AN74" s="718">
        <v>0</v>
      </c>
      <c r="AO74" s="718">
        <v>0</v>
      </c>
      <c r="AP74" s="718">
        <v>0</v>
      </c>
      <c r="AQ74" s="718">
        <v>0</v>
      </c>
      <c r="AR74" s="718">
        <v>0</v>
      </c>
      <c r="AS74" s="718">
        <v>0</v>
      </c>
      <c r="AT74" s="718">
        <v>0</v>
      </c>
      <c r="AU74" s="718">
        <v>0</v>
      </c>
      <c r="AV74" s="178"/>
      <c r="AW74" s="718">
        <v>0</v>
      </c>
      <c r="AX74" s="718">
        <v>0</v>
      </c>
      <c r="AY74" s="718">
        <v>0</v>
      </c>
      <c r="AZ74" s="718">
        <v>3893879</v>
      </c>
      <c r="BA74" s="718">
        <v>2676503</v>
      </c>
      <c r="BB74" s="718">
        <v>2372464</v>
      </c>
      <c r="BC74" s="718">
        <v>2372464</v>
      </c>
      <c r="BD74" s="718">
        <v>2372464</v>
      </c>
      <c r="BE74" s="718">
        <v>2372464</v>
      </c>
      <c r="BF74" s="718">
        <v>2372464</v>
      </c>
      <c r="BG74" s="718">
        <v>2372464</v>
      </c>
      <c r="BH74" s="718">
        <v>2372464</v>
      </c>
      <c r="BI74" s="718">
        <v>2372464</v>
      </c>
      <c r="BJ74" s="718">
        <v>2130970</v>
      </c>
      <c r="BK74" s="718">
        <v>2130970</v>
      </c>
      <c r="BL74" s="718">
        <v>325728</v>
      </c>
      <c r="BM74" s="718">
        <v>325728</v>
      </c>
      <c r="BN74" s="718">
        <v>325728</v>
      </c>
      <c r="BO74" s="718">
        <v>0</v>
      </c>
      <c r="BP74" s="718">
        <v>0</v>
      </c>
      <c r="BQ74" s="718">
        <v>0</v>
      </c>
      <c r="BR74" s="718">
        <v>0</v>
      </c>
      <c r="BS74" s="718">
        <v>0</v>
      </c>
      <c r="BT74" s="718">
        <v>0</v>
      </c>
      <c r="BU74" s="718">
        <v>0</v>
      </c>
      <c r="BV74" s="718">
        <v>0</v>
      </c>
      <c r="BW74" s="718">
        <v>0</v>
      </c>
      <c r="BX74" s="718">
        <v>0</v>
      </c>
      <c r="BY74" s="718">
        <v>0</v>
      </c>
      <c r="BZ74" s="719">
        <v>0</v>
      </c>
      <c r="CA74" s="167"/>
    </row>
    <row r="75" spans="2:79" s="17" customFormat="1" ht="15.75">
      <c r="B75" s="274" t="s">
        <v>493</v>
      </c>
      <c r="C75" s="277"/>
      <c r="D75" s="277"/>
      <c r="E75" s="277"/>
      <c r="F75" s="277"/>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7"/>
      <c r="AY75" s="277"/>
      <c r="AZ75" s="277"/>
      <c r="BA75" s="277"/>
      <c r="BB75" s="277"/>
      <c r="BC75" s="277"/>
      <c r="BD75" s="277"/>
      <c r="BE75" s="277"/>
      <c r="BF75" s="277"/>
      <c r="BG75" s="277"/>
      <c r="BH75" s="277"/>
      <c r="BI75" s="277"/>
      <c r="BJ75" s="277"/>
      <c r="BK75" s="277"/>
      <c r="BL75" s="277"/>
      <c r="BM75" s="277"/>
      <c r="BN75" s="277"/>
      <c r="BO75" s="277"/>
      <c r="BP75" s="277"/>
      <c r="BQ75" s="277"/>
      <c r="BR75" s="277"/>
      <c r="BS75" s="277"/>
      <c r="BT75" s="277"/>
      <c r="BU75" s="277"/>
      <c r="BV75" s="277"/>
      <c r="BW75" s="277"/>
      <c r="BX75" s="277"/>
      <c r="BY75" s="277"/>
      <c r="BZ75" s="278"/>
      <c r="CA75" s="167"/>
    </row>
  </sheetData>
  <mergeCells count="1">
    <mergeCell ref="B22:B23"/>
  </mergeCells>
  <hyperlinks>
    <hyperlink ref="H18" location="Table_4_d.__2014_Lost_Revenues_Work_Form" display="Go to Tab 4."/>
  </hyperlinks>
  <pageMargins left="0.70866141732283472" right="0.70866141732283472" top="0.74803149606299213" bottom="0.74803149606299213" header="0.31496062992125984" footer="0.31496062992125984"/>
  <pageSetup paperSize="5" scale="3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CA41"/>
  <sheetViews>
    <sheetView topLeftCell="A13" zoomScale="80" zoomScaleNormal="80" workbookViewId="0">
      <pane xSplit="4" ySplit="11" topLeftCell="W36" activePane="bottomRight" state="frozen"/>
      <selection activeCell="E58" sqref="E58"/>
      <selection pane="topRight" activeCell="E58" sqref="E58"/>
      <selection pane="bottomLeft" activeCell="E58" sqref="E58"/>
      <selection pane="bottomRight" activeCell="E36" sqref="E36"/>
    </sheetView>
  </sheetViews>
  <sheetFormatPr defaultColWidth="9.140625" defaultRowHeight="15"/>
  <cols>
    <col min="1" max="1" width="9.140625" style="12"/>
    <col min="2" max="2" width="13.28515625" style="12" customWidth="1"/>
    <col min="3" max="3" width="10.85546875" style="12" customWidth="1"/>
    <col min="4" max="4" width="80.85546875" style="12" bestFit="1"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21" width="9.140625" style="12"/>
    <col min="22" max="40" width="11.28515625" style="12" bestFit="1" customWidth="1"/>
    <col min="41" max="41" width="9.42578125" style="12" bestFit="1" customWidth="1"/>
    <col min="42" max="47" width="9.28515625" style="12" bestFit="1" customWidth="1"/>
    <col min="48" max="52" width="9.140625" style="12"/>
    <col min="53" max="64" width="17" style="12" bestFit="1" customWidth="1"/>
    <col min="65" max="72" width="15.7109375" style="12" bestFit="1" customWidth="1"/>
    <col min="73" max="73" width="11.28515625" style="12" bestFit="1" customWidth="1"/>
    <col min="74" max="78" width="9.28515625" style="12" bestFit="1" customWidth="1"/>
    <col min="79" max="79" width="9.140625" style="16"/>
    <col min="80" max="16384" width="9.140625" style="12"/>
  </cols>
  <sheetData>
    <row r="14" spans="2:79" ht="15.75" thickBot="1">
      <c r="CA14" s="12"/>
    </row>
    <row r="15" spans="2:79" s="9" customFormat="1" ht="32.2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13.5" customHeight="1">
      <c r="D17" s="92"/>
    </row>
    <row r="18" spans="2:79" ht="20.25" customHeight="1">
      <c r="B18" s="196" t="s">
        <v>579</v>
      </c>
      <c r="D18" s="92"/>
      <c r="H18" s="625" t="s">
        <v>601</v>
      </c>
    </row>
    <row r="19" spans="2:79" ht="27.75" customHeight="1">
      <c r="B19" s="660" t="s">
        <v>529</v>
      </c>
      <c r="C19" s="649"/>
      <c r="D19" s="649"/>
      <c r="E19" s="649"/>
      <c r="F19" s="649"/>
      <c r="G19" s="649"/>
      <c r="H19" s="649"/>
      <c r="I19" s="649"/>
      <c r="J19" s="649"/>
      <c r="K19" s="649"/>
      <c r="L19" s="649"/>
      <c r="M19" s="649"/>
      <c r="N19" s="649"/>
      <c r="O19" s="649"/>
      <c r="P19" s="649"/>
    </row>
    <row r="20" spans="2:79" ht="24.75" customHeight="1">
      <c r="B20" s="660" t="s">
        <v>530</v>
      </c>
      <c r="C20" s="649"/>
      <c r="D20" s="649"/>
      <c r="E20" s="649"/>
      <c r="F20" s="649"/>
      <c r="G20" s="649"/>
      <c r="H20" s="649"/>
      <c r="I20" s="649"/>
      <c r="J20" s="649"/>
      <c r="K20" s="649"/>
      <c r="L20" s="649"/>
      <c r="M20" s="649"/>
      <c r="N20" s="649"/>
      <c r="O20" s="649"/>
      <c r="P20" s="649"/>
    </row>
    <row r="22" spans="2:79" s="270" customFormat="1" ht="88.5" customHeight="1">
      <c r="B22" s="795"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795"/>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75">
      <c r="B24" s="273">
        <v>1</v>
      </c>
      <c r="C24" s="178"/>
      <c r="D24" s="178" t="s">
        <v>95</v>
      </c>
      <c r="E24" s="178"/>
      <c r="F24" s="178"/>
      <c r="G24" s="178"/>
      <c r="H24" s="178"/>
      <c r="I24" s="178"/>
      <c r="J24" s="178"/>
      <c r="K24" s="178"/>
      <c r="L24" s="178"/>
      <c r="M24" s="178"/>
      <c r="N24" s="178"/>
      <c r="O24" s="178"/>
      <c r="P24" s="178"/>
      <c r="Q24" s="178"/>
      <c r="R24" s="178"/>
      <c r="S24" s="178"/>
      <c r="T24" s="178"/>
      <c r="U24" s="178"/>
      <c r="V24" s="718">
        <v>141</v>
      </c>
      <c r="W24" s="718">
        <v>140</v>
      </c>
      <c r="X24" s="718">
        <v>140</v>
      </c>
      <c r="Y24" s="718">
        <v>140</v>
      </c>
      <c r="Z24" s="718">
        <v>140</v>
      </c>
      <c r="AA24" s="718">
        <v>140</v>
      </c>
      <c r="AB24" s="718">
        <v>140</v>
      </c>
      <c r="AC24" s="718">
        <v>140</v>
      </c>
      <c r="AD24" s="718">
        <v>140</v>
      </c>
      <c r="AE24" s="718">
        <v>140</v>
      </c>
      <c r="AF24" s="718">
        <v>124</v>
      </c>
      <c r="AG24" s="718">
        <v>124</v>
      </c>
      <c r="AH24" s="718">
        <v>124</v>
      </c>
      <c r="AI24" s="718">
        <v>124</v>
      </c>
      <c r="AJ24" s="718">
        <v>124</v>
      </c>
      <c r="AK24" s="718">
        <v>124</v>
      </c>
      <c r="AL24" s="718">
        <v>46</v>
      </c>
      <c r="AM24" s="718">
        <v>46</v>
      </c>
      <c r="AN24" s="718">
        <v>46</v>
      </c>
      <c r="AO24" s="718">
        <v>46</v>
      </c>
      <c r="AP24" s="718">
        <v>0</v>
      </c>
      <c r="AQ24" s="718">
        <v>0</v>
      </c>
      <c r="AR24" s="718">
        <v>0</v>
      </c>
      <c r="AS24" s="718">
        <v>0</v>
      </c>
      <c r="AT24" s="718">
        <v>0</v>
      </c>
      <c r="AU24" s="718">
        <v>0</v>
      </c>
      <c r="AV24" s="178"/>
      <c r="AW24" s="178"/>
      <c r="AX24" s="178"/>
      <c r="AY24" s="178"/>
      <c r="AZ24" s="178"/>
      <c r="BA24" s="718">
        <v>2173737</v>
      </c>
      <c r="BB24" s="718">
        <v>2154375</v>
      </c>
      <c r="BC24" s="718">
        <v>2154375</v>
      </c>
      <c r="BD24" s="718">
        <v>2154375</v>
      </c>
      <c r="BE24" s="718">
        <v>2154375</v>
      </c>
      <c r="BF24" s="718">
        <v>2154375</v>
      </c>
      <c r="BG24" s="718">
        <v>2154375</v>
      </c>
      <c r="BH24" s="718">
        <v>2153946</v>
      </c>
      <c r="BI24" s="718">
        <v>2153946</v>
      </c>
      <c r="BJ24" s="718">
        <v>2153946</v>
      </c>
      <c r="BK24" s="718">
        <v>1988960</v>
      </c>
      <c r="BL24" s="718">
        <v>1982034</v>
      </c>
      <c r="BM24" s="718">
        <v>1982034</v>
      </c>
      <c r="BN24" s="718">
        <v>1974981</v>
      </c>
      <c r="BO24" s="718">
        <v>1974981</v>
      </c>
      <c r="BP24" s="718">
        <v>1974178</v>
      </c>
      <c r="BQ24" s="718">
        <v>740712</v>
      </c>
      <c r="BR24" s="718">
        <v>740712</v>
      </c>
      <c r="BS24" s="718">
        <v>740712</v>
      </c>
      <c r="BT24" s="718">
        <v>740712</v>
      </c>
      <c r="BU24" s="718">
        <v>0</v>
      </c>
      <c r="BV24" s="718">
        <v>0</v>
      </c>
      <c r="BW24" s="718">
        <v>0</v>
      </c>
      <c r="BX24" s="718">
        <v>0</v>
      </c>
      <c r="BY24" s="718">
        <v>0</v>
      </c>
      <c r="BZ24" s="719">
        <v>0</v>
      </c>
      <c r="CA24" s="167"/>
    </row>
    <row r="25" spans="2:79" s="17" customFormat="1" ht="15.75">
      <c r="B25" s="273">
        <v>2</v>
      </c>
      <c r="C25" s="178"/>
      <c r="D25" s="178" t="s">
        <v>96</v>
      </c>
      <c r="E25" s="178"/>
      <c r="F25" s="178"/>
      <c r="G25" s="178"/>
      <c r="H25" s="178"/>
      <c r="I25" s="178"/>
      <c r="J25" s="178"/>
      <c r="K25" s="178"/>
      <c r="L25" s="178"/>
      <c r="M25" s="178"/>
      <c r="N25" s="178"/>
      <c r="O25" s="178"/>
      <c r="P25" s="178"/>
      <c r="Q25" s="178"/>
      <c r="R25" s="178"/>
      <c r="S25" s="178"/>
      <c r="T25" s="178"/>
      <c r="U25" s="178"/>
      <c r="V25" s="718">
        <v>248</v>
      </c>
      <c r="W25" s="718">
        <v>244</v>
      </c>
      <c r="X25" s="718">
        <v>244</v>
      </c>
      <c r="Y25" s="718">
        <v>244</v>
      </c>
      <c r="Z25" s="718">
        <v>244</v>
      </c>
      <c r="AA25" s="718">
        <v>244</v>
      </c>
      <c r="AB25" s="718">
        <v>244</v>
      </c>
      <c r="AC25" s="718">
        <v>244</v>
      </c>
      <c r="AD25" s="718">
        <v>244</v>
      </c>
      <c r="AE25" s="718">
        <v>244</v>
      </c>
      <c r="AF25" s="718">
        <v>206</v>
      </c>
      <c r="AG25" s="718">
        <v>195</v>
      </c>
      <c r="AH25" s="718">
        <v>195</v>
      </c>
      <c r="AI25" s="718">
        <v>194</v>
      </c>
      <c r="AJ25" s="718">
        <v>194</v>
      </c>
      <c r="AK25" s="718">
        <v>194</v>
      </c>
      <c r="AL25" s="718">
        <v>72</v>
      </c>
      <c r="AM25" s="718">
        <v>72</v>
      </c>
      <c r="AN25" s="718">
        <v>72</v>
      </c>
      <c r="AO25" s="718">
        <v>72</v>
      </c>
      <c r="AP25" s="718">
        <v>0</v>
      </c>
      <c r="AQ25" s="718">
        <v>0</v>
      </c>
      <c r="AR25" s="718">
        <v>0</v>
      </c>
      <c r="AS25" s="718">
        <v>0</v>
      </c>
      <c r="AT25" s="718">
        <v>0</v>
      </c>
      <c r="AU25" s="718">
        <v>0</v>
      </c>
      <c r="AV25" s="178"/>
      <c r="AW25" s="178"/>
      <c r="AX25" s="178"/>
      <c r="AY25" s="178"/>
      <c r="AZ25" s="178"/>
      <c r="BA25" s="718">
        <v>3679485</v>
      </c>
      <c r="BB25" s="718">
        <v>3614091</v>
      </c>
      <c r="BC25" s="718">
        <v>3614091</v>
      </c>
      <c r="BD25" s="718">
        <v>3614091</v>
      </c>
      <c r="BE25" s="718">
        <v>3614091</v>
      </c>
      <c r="BF25" s="718">
        <v>3614091</v>
      </c>
      <c r="BG25" s="718">
        <v>3614091</v>
      </c>
      <c r="BH25" s="718">
        <v>3612200</v>
      </c>
      <c r="BI25" s="718">
        <v>3612200</v>
      </c>
      <c r="BJ25" s="718">
        <v>3612200</v>
      </c>
      <c r="BK25" s="718">
        <v>3330966</v>
      </c>
      <c r="BL25" s="718">
        <v>3159456</v>
      </c>
      <c r="BM25" s="718">
        <v>3159456</v>
      </c>
      <c r="BN25" s="718">
        <v>3091498</v>
      </c>
      <c r="BO25" s="718">
        <v>3091498</v>
      </c>
      <c r="BP25" s="718">
        <v>3084291</v>
      </c>
      <c r="BQ25" s="718">
        <v>1142616</v>
      </c>
      <c r="BR25" s="718">
        <v>1142616</v>
      </c>
      <c r="BS25" s="718">
        <v>1142616</v>
      </c>
      <c r="BT25" s="718">
        <v>1142616</v>
      </c>
      <c r="BU25" s="718">
        <v>0</v>
      </c>
      <c r="BV25" s="718">
        <v>0</v>
      </c>
      <c r="BW25" s="718">
        <v>0</v>
      </c>
      <c r="BX25" s="718">
        <v>0</v>
      </c>
      <c r="BY25" s="718">
        <v>0</v>
      </c>
      <c r="BZ25" s="719">
        <v>0</v>
      </c>
      <c r="CA25" s="167"/>
    </row>
    <row r="26" spans="2:79" s="17" customFormat="1" ht="16.5" customHeight="1">
      <c r="B26" s="273">
        <v>3</v>
      </c>
      <c r="C26" s="178"/>
      <c r="D26" s="178" t="s">
        <v>97</v>
      </c>
      <c r="E26" s="178"/>
      <c r="F26" s="178"/>
      <c r="G26" s="178"/>
      <c r="H26" s="178"/>
      <c r="I26" s="178"/>
      <c r="J26" s="178"/>
      <c r="K26" s="178"/>
      <c r="L26" s="178"/>
      <c r="M26" s="178"/>
      <c r="N26" s="178"/>
      <c r="O26" s="178"/>
      <c r="P26" s="178"/>
      <c r="Q26" s="178"/>
      <c r="R26" s="178"/>
      <c r="S26" s="178"/>
      <c r="T26" s="178"/>
      <c r="U26" s="178"/>
      <c r="V26" s="718">
        <v>9</v>
      </c>
      <c r="W26" s="718">
        <v>9</v>
      </c>
      <c r="X26" s="718">
        <v>9</v>
      </c>
      <c r="Y26" s="718">
        <v>9</v>
      </c>
      <c r="Z26" s="718">
        <v>5</v>
      </c>
      <c r="AA26" s="718">
        <v>0</v>
      </c>
      <c r="AB26" s="718">
        <v>0</v>
      </c>
      <c r="AC26" s="718">
        <v>0</v>
      </c>
      <c r="AD26" s="718">
        <v>0</v>
      </c>
      <c r="AE26" s="718">
        <v>0</v>
      </c>
      <c r="AF26" s="718">
        <v>0</v>
      </c>
      <c r="AG26" s="718">
        <v>0</v>
      </c>
      <c r="AH26" s="718">
        <v>0</v>
      </c>
      <c r="AI26" s="718">
        <v>0</v>
      </c>
      <c r="AJ26" s="718">
        <v>0</v>
      </c>
      <c r="AK26" s="718">
        <v>0</v>
      </c>
      <c r="AL26" s="718">
        <v>0</v>
      </c>
      <c r="AM26" s="718">
        <v>0</v>
      </c>
      <c r="AN26" s="718">
        <v>0</v>
      </c>
      <c r="AO26" s="718">
        <v>0</v>
      </c>
      <c r="AP26" s="718">
        <v>0</v>
      </c>
      <c r="AQ26" s="718">
        <v>0</v>
      </c>
      <c r="AR26" s="718">
        <v>0</v>
      </c>
      <c r="AS26" s="718">
        <v>0</v>
      </c>
      <c r="AT26" s="718">
        <v>0</v>
      </c>
      <c r="AU26" s="718">
        <v>0</v>
      </c>
      <c r="AV26" s="178"/>
      <c r="AW26" s="178"/>
      <c r="AX26" s="178"/>
      <c r="AY26" s="178"/>
      <c r="AZ26" s="178"/>
      <c r="BA26" s="718">
        <v>60261</v>
      </c>
      <c r="BB26" s="718">
        <v>60261</v>
      </c>
      <c r="BC26" s="718">
        <v>60261</v>
      </c>
      <c r="BD26" s="718">
        <v>60261</v>
      </c>
      <c r="BE26" s="718">
        <v>37035</v>
      </c>
      <c r="BF26" s="718">
        <v>0</v>
      </c>
      <c r="BG26" s="718">
        <v>0</v>
      </c>
      <c r="BH26" s="718">
        <v>0</v>
      </c>
      <c r="BI26" s="718">
        <v>0</v>
      </c>
      <c r="BJ26" s="718">
        <v>0</v>
      </c>
      <c r="BK26" s="718">
        <v>0</v>
      </c>
      <c r="BL26" s="718">
        <v>0</v>
      </c>
      <c r="BM26" s="718">
        <v>0</v>
      </c>
      <c r="BN26" s="718">
        <v>0</v>
      </c>
      <c r="BO26" s="718">
        <v>0</v>
      </c>
      <c r="BP26" s="718">
        <v>0</v>
      </c>
      <c r="BQ26" s="718">
        <v>0</v>
      </c>
      <c r="BR26" s="718">
        <v>0</v>
      </c>
      <c r="BS26" s="718">
        <v>0</v>
      </c>
      <c r="BT26" s="718">
        <v>0</v>
      </c>
      <c r="BU26" s="718">
        <v>0</v>
      </c>
      <c r="BV26" s="718">
        <v>0</v>
      </c>
      <c r="BW26" s="718">
        <v>0</v>
      </c>
      <c r="BX26" s="718">
        <v>0</v>
      </c>
      <c r="BY26" s="718">
        <v>0</v>
      </c>
      <c r="BZ26" s="719">
        <v>0</v>
      </c>
      <c r="CA26" s="167"/>
    </row>
    <row r="27" spans="2:79" s="17" customFormat="1" ht="15.75">
      <c r="B27" s="273">
        <v>4</v>
      </c>
      <c r="C27" s="178"/>
      <c r="D27" s="178" t="s">
        <v>731</v>
      </c>
      <c r="E27" s="276"/>
      <c r="F27" s="178"/>
      <c r="G27" s="178"/>
      <c r="H27" s="178"/>
      <c r="I27" s="178"/>
      <c r="J27" s="178"/>
      <c r="K27" s="178"/>
      <c r="L27" s="178"/>
      <c r="M27" s="178"/>
      <c r="N27" s="178"/>
      <c r="O27" s="178"/>
      <c r="P27" s="178"/>
      <c r="Q27" s="178"/>
      <c r="R27" s="178"/>
      <c r="S27" s="178"/>
      <c r="T27" s="178"/>
      <c r="U27" s="178"/>
      <c r="V27" s="718">
        <v>1355</v>
      </c>
      <c r="W27" s="718">
        <v>1355</v>
      </c>
      <c r="X27" s="718">
        <v>1355</v>
      </c>
      <c r="Y27" s="718">
        <v>1355</v>
      </c>
      <c r="Z27" s="718">
        <v>1355</v>
      </c>
      <c r="AA27" s="718">
        <v>1355</v>
      </c>
      <c r="AB27" s="718">
        <v>1355</v>
      </c>
      <c r="AC27" s="718">
        <v>1355</v>
      </c>
      <c r="AD27" s="718">
        <v>1355</v>
      </c>
      <c r="AE27" s="718">
        <v>1355</v>
      </c>
      <c r="AF27" s="718">
        <v>1355</v>
      </c>
      <c r="AG27" s="718">
        <v>1355</v>
      </c>
      <c r="AH27" s="718">
        <v>1355</v>
      </c>
      <c r="AI27" s="718">
        <v>1355</v>
      </c>
      <c r="AJ27" s="718">
        <v>1355</v>
      </c>
      <c r="AK27" s="718">
        <v>1355</v>
      </c>
      <c r="AL27" s="718">
        <v>1355</v>
      </c>
      <c r="AM27" s="718">
        <v>1355</v>
      </c>
      <c r="AN27" s="718">
        <v>1229</v>
      </c>
      <c r="AO27" s="718">
        <v>0</v>
      </c>
      <c r="AP27" s="718">
        <v>0</v>
      </c>
      <c r="AQ27" s="718">
        <v>0</v>
      </c>
      <c r="AR27" s="718">
        <v>0</v>
      </c>
      <c r="AS27" s="718">
        <v>0</v>
      </c>
      <c r="AT27" s="718">
        <v>0</v>
      </c>
      <c r="AU27" s="718">
        <v>0</v>
      </c>
      <c r="AV27" s="178"/>
      <c r="AW27" s="178"/>
      <c r="AX27" s="178"/>
      <c r="AY27" s="178"/>
      <c r="AZ27" s="178"/>
      <c r="BA27" s="718">
        <v>2584003</v>
      </c>
      <c r="BB27" s="718">
        <v>2584003</v>
      </c>
      <c r="BC27" s="718">
        <v>2584003</v>
      </c>
      <c r="BD27" s="718">
        <v>2584003</v>
      </c>
      <c r="BE27" s="718">
        <v>2584003</v>
      </c>
      <c r="BF27" s="718">
        <v>2584003</v>
      </c>
      <c r="BG27" s="718">
        <v>2584003</v>
      </c>
      <c r="BH27" s="718">
        <v>2584003</v>
      </c>
      <c r="BI27" s="718">
        <v>2584003</v>
      </c>
      <c r="BJ27" s="718">
        <v>2584003</v>
      </c>
      <c r="BK27" s="718">
        <v>2584003</v>
      </c>
      <c r="BL27" s="718">
        <v>2584003</v>
      </c>
      <c r="BM27" s="718">
        <v>2584003</v>
      </c>
      <c r="BN27" s="718">
        <v>2584003</v>
      </c>
      <c r="BO27" s="718">
        <v>2584003</v>
      </c>
      <c r="BP27" s="718">
        <v>2584003</v>
      </c>
      <c r="BQ27" s="718">
        <v>2584003</v>
      </c>
      <c r="BR27" s="718">
        <v>2584003</v>
      </c>
      <c r="BS27" s="718">
        <v>2471373</v>
      </c>
      <c r="BT27" s="718">
        <v>0</v>
      </c>
      <c r="BU27" s="718">
        <v>0</v>
      </c>
      <c r="BV27" s="718">
        <v>0</v>
      </c>
      <c r="BW27" s="718">
        <v>0</v>
      </c>
      <c r="BX27" s="718">
        <v>0</v>
      </c>
      <c r="BY27" s="718">
        <v>0</v>
      </c>
      <c r="BZ27" s="719">
        <v>0</v>
      </c>
      <c r="CA27" s="167"/>
    </row>
    <row r="28" spans="2:79" s="17" customFormat="1" ht="15.75">
      <c r="B28" s="273">
        <v>5</v>
      </c>
      <c r="C28" s="178"/>
      <c r="D28" s="178" t="s">
        <v>99</v>
      </c>
      <c r="E28" s="178"/>
      <c r="F28" s="178"/>
      <c r="G28" s="178"/>
      <c r="H28" s="178"/>
      <c r="I28" s="178"/>
      <c r="J28" s="178"/>
      <c r="K28" s="178"/>
      <c r="L28" s="178"/>
      <c r="M28" s="178"/>
      <c r="N28" s="178"/>
      <c r="O28" s="178"/>
      <c r="P28" s="178"/>
      <c r="Q28" s="178"/>
      <c r="R28" s="178"/>
      <c r="S28" s="178"/>
      <c r="T28" s="178"/>
      <c r="U28" s="178"/>
      <c r="V28" s="718">
        <v>0</v>
      </c>
      <c r="W28" s="718">
        <v>0</v>
      </c>
      <c r="X28" s="718">
        <v>0</v>
      </c>
      <c r="Y28" s="718">
        <v>0</v>
      </c>
      <c r="Z28" s="718">
        <v>0</v>
      </c>
      <c r="AA28" s="718">
        <v>0</v>
      </c>
      <c r="AB28" s="718">
        <v>0</v>
      </c>
      <c r="AC28" s="718">
        <v>0</v>
      </c>
      <c r="AD28" s="718">
        <v>0</v>
      </c>
      <c r="AE28" s="718">
        <v>0</v>
      </c>
      <c r="AF28" s="718">
        <v>0</v>
      </c>
      <c r="AG28" s="718">
        <v>0</v>
      </c>
      <c r="AH28" s="718">
        <v>0</v>
      </c>
      <c r="AI28" s="718">
        <v>0</v>
      </c>
      <c r="AJ28" s="718">
        <v>0</v>
      </c>
      <c r="AK28" s="718">
        <v>0</v>
      </c>
      <c r="AL28" s="718">
        <v>0</v>
      </c>
      <c r="AM28" s="718">
        <v>0</v>
      </c>
      <c r="AN28" s="718">
        <v>0</v>
      </c>
      <c r="AO28" s="718">
        <v>0</v>
      </c>
      <c r="AP28" s="718">
        <v>0</v>
      </c>
      <c r="AQ28" s="718">
        <v>0</v>
      </c>
      <c r="AR28" s="718">
        <v>0</v>
      </c>
      <c r="AS28" s="718">
        <v>0</v>
      </c>
      <c r="AT28" s="718">
        <v>0</v>
      </c>
      <c r="AU28" s="718">
        <v>0</v>
      </c>
      <c r="AV28" s="178"/>
      <c r="AW28" s="178"/>
      <c r="AX28" s="178"/>
      <c r="AY28" s="178"/>
      <c r="AZ28" s="178"/>
      <c r="BA28" s="718">
        <v>0</v>
      </c>
      <c r="BB28" s="718">
        <v>0</v>
      </c>
      <c r="BC28" s="718">
        <v>0</v>
      </c>
      <c r="BD28" s="718">
        <v>0</v>
      </c>
      <c r="BE28" s="718">
        <v>0</v>
      </c>
      <c r="BF28" s="718">
        <v>0</v>
      </c>
      <c r="BG28" s="718">
        <v>0</v>
      </c>
      <c r="BH28" s="718">
        <v>0</v>
      </c>
      <c r="BI28" s="718">
        <v>0</v>
      </c>
      <c r="BJ28" s="718">
        <v>0</v>
      </c>
      <c r="BK28" s="718">
        <v>0</v>
      </c>
      <c r="BL28" s="718">
        <v>0</v>
      </c>
      <c r="BM28" s="718">
        <v>0</v>
      </c>
      <c r="BN28" s="718">
        <v>0</v>
      </c>
      <c r="BO28" s="718">
        <v>0</v>
      </c>
      <c r="BP28" s="718">
        <v>0</v>
      </c>
      <c r="BQ28" s="718">
        <v>0</v>
      </c>
      <c r="BR28" s="718">
        <v>0</v>
      </c>
      <c r="BS28" s="718">
        <v>0</v>
      </c>
      <c r="BT28" s="718">
        <v>0</v>
      </c>
      <c r="BU28" s="718">
        <v>0</v>
      </c>
      <c r="BV28" s="718">
        <v>0</v>
      </c>
      <c r="BW28" s="718">
        <v>0</v>
      </c>
      <c r="BX28" s="718">
        <v>0</v>
      </c>
      <c r="BY28" s="718">
        <v>0</v>
      </c>
      <c r="BZ28" s="719">
        <v>0</v>
      </c>
      <c r="CA28" s="167"/>
    </row>
    <row r="29" spans="2:79" s="17" customFormat="1" ht="15.75">
      <c r="B29" s="273">
        <v>6</v>
      </c>
      <c r="C29" s="178"/>
      <c r="D29" s="178" t="s">
        <v>100</v>
      </c>
      <c r="E29" s="178"/>
      <c r="F29" s="178"/>
      <c r="G29" s="178"/>
      <c r="H29" s="178"/>
      <c r="I29" s="178"/>
      <c r="J29" s="178"/>
      <c r="K29" s="178"/>
      <c r="L29" s="178"/>
      <c r="M29" s="178"/>
      <c r="N29" s="178"/>
      <c r="O29" s="178"/>
      <c r="P29" s="178"/>
      <c r="Q29" s="178"/>
      <c r="R29" s="178"/>
      <c r="S29" s="178"/>
      <c r="T29" s="178"/>
      <c r="U29" s="178"/>
      <c r="V29" s="718">
        <v>762</v>
      </c>
      <c r="W29" s="718">
        <v>762</v>
      </c>
      <c r="X29" s="718">
        <v>762</v>
      </c>
      <c r="Y29" s="718">
        <v>762</v>
      </c>
      <c r="Z29" s="718">
        <v>0</v>
      </c>
      <c r="AA29" s="718">
        <v>0</v>
      </c>
      <c r="AB29" s="718">
        <v>0</v>
      </c>
      <c r="AC29" s="718">
        <v>0</v>
      </c>
      <c r="AD29" s="718">
        <v>0</v>
      </c>
      <c r="AE29" s="718">
        <v>0</v>
      </c>
      <c r="AF29" s="718">
        <v>0</v>
      </c>
      <c r="AG29" s="718">
        <v>0</v>
      </c>
      <c r="AH29" s="718">
        <v>0</v>
      </c>
      <c r="AI29" s="718">
        <v>0</v>
      </c>
      <c r="AJ29" s="718">
        <v>0</v>
      </c>
      <c r="AK29" s="718">
        <v>0</v>
      </c>
      <c r="AL29" s="718">
        <v>0</v>
      </c>
      <c r="AM29" s="718">
        <v>0</v>
      </c>
      <c r="AN29" s="718">
        <v>0</v>
      </c>
      <c r="AO29" s="718">
        <v>0</v>
      </c>
      <c r="AP29" s="718">
        <v>0</v>
      </c>
      <c r="AQ29" s="718">
        <v>0</v>
      </c>
      <c r="AR29" s="718">
        <v>0</v>
      </c>
      <c r="AS29" s="718">
        <v>0</v>
      </c>
      <c r="AT29" s="718">
        <v>0</v>
      </c>
      <c r="AU29" s="718">
        <v>0</v>
      </c>
      <c r="AV29" s="178"/>
      <c r="AW29" s="178"/>
      <c r="AX29" s="178"/>
      <c r="AY29" s="178"/>
      <c r="AZ29" s="178"/>
      <c r="BA29" s="718">
        <v>3573385</v>
      </c>
      <c r="BB29" s="718">
        <v>3573385</v>
      </c>
      <c r="BC29" s="718">
        <v>3573385</v>
      </c>
      <c r="BD29" s="718">
        <v>3573385</v>
      </c>
      <c r="BE29" s="718">
        <v>0</v>
      </c>
      <c r="BF29" s="718">
        <v>0</v>
      </c>
      <c r="BG29" s="718">
        <v>0</v>
      </c>
      <c r="BH29" s="718">
        <v>0</v>
      </c>
      <c r="BI29" s="718">
        <v>0</v>
      </c>
      <c r="BJ29" s="718">
        <v>0</v>
      </c>
      <c r="BK29" s="718">
        <v>0</v>
      </c>
      <c r="BL29" s="718">
        <v>0</v>
      </c>
      <c r="BM29" s="718">
        <v>0</v>
      </c>
      <c r="BN29" s="718">
        <v>0</v>
      </c>
      <c r="BO29" s="718">
        <v>0</v>
      </c>
      <c r="BP29" s="718">
        <v>0</v>
      </c>
      <c r="BQ29" s="718">
        <v>0</v>
      </c>
      <c r="BR29" s="718">
        <v>0</v>
      </c>
      <c r="BS29" s="718">
        <v>0</v>
      </c>
      <c r="BT29" s="718">
        <v>0</v>
      </c>
      <c r="BU29" s="718">
        <v>0</v>
      </c>
      <c r="BV29" s="718">
        <v>0</v>
      </c>
      <c r="BW29" s="718">
        <v>0</v>
      </c>
      <c r="BX29" s="718">
        <v>0</v>
      </c>
      <c r="BY29" s="718">
        <v>0</v>
      </c>
      <c r="BZ29" s="719">
        <v>0</v>
      </c>
      <c r="CA29" s="167"/>
    </row>
    <row r="30" spans="2:79" s="17" customFormat="1" ht="15.75">
      <c r="B30" s="273">
        <v>7</v>
      </c>
      <c r="C30" s="178"/>
      <c r="D30" s="178" t="s">
        <v>101</v>
      </c>
      <c r="E30" s="178"/>
      <c r="F30" s="178"/>
      <c r="G30" s="178"/>
      <c r="H30" s="178"/>
      <c r="I30" s="178"/>
      <c r="J30" s="178"/>
      <c r="K30" s="178"/>
      <c r="L30" s="178"/>
      <c r="M30" s="178"/>
      <c r="N30" s="178"/>
      <c r="O30" s="178"/>
      <c r="P30" s="178"/>
      <c r="Q30" s="178"/>
      <c r="R30" s="178"/>
      <c r="S30" s="178"/>
      <c r="T30" s="178"/>
      <c r="U30" s="178"/>
      <c r="V30" s="718">
        <v>6865</v>
      </c>
      <c r="W30" s="718">
        <v>6865</v>
      </c>
      <c r="X30" s="718">
        <v>6775</v>
      </c>
      <c r="Y30" s="718">
        <v>6775</v>
      </c>
      <c r="Z30" s="718">
        <v>6775</v>
      </c>
      <c r="AA30" s="718">
        <v>6715</v>
      </c>
      <c r="AB30" s="718">
        <v>6396</v>
      </c>
      <c r="AC30" s="718">
        <v>6396</v>
      </c>
      <c r="AD30" s="718">
        <v>6101</v>
      </c>
      <c r="AE30" s="718">
        <v>5063</v>
      </c>
      <c r="AF30" s="718">
        <v>2324</v>
      </c>
      <c r="AG30" s="718">
        <v>2148</v>
      </c>
      <c r="AH30" s="718">
        <v>1246</v>
      </c>
      <c r="AI30" s="718">
        <v>1244</v>
      </c>
      <c r="AJ30" s="718">
        <v>1244</v>
      </c>
      <c r="AK30" s="718">
        <v>939</v>
      </c>
      <c r="AL30" s="718">
        <v>327</v>
      </c>
      <c r="AM30" s="718">
        <v>327</v>
      </c>
      <c r="AN30" s="718">
        <v>327</v>
      </c>
      <c r="AO30" s="718">
        <v>327</v>
      </c>
      <c r="AP30" s="718">
        <v>0</v>
      </c>
      <c r="AQ30" s="718">
        <v>0</v>
      </c>
      <c r="AR30" s="718">
        <v>0</v>
      </c>
      <c r="AS30" s="718">
        <v>0</v>
      </c>
      <c r="AT30" s="718">
        <v>0</v>
      </c>
      <c r="AU30" s="718">
        <v>0</v>
      </c>
      <c r="AV30" s="178"/>
      <c r="AW30" s="178"/>
      <c r="AX30" s="178"/>
      <c r="AY30" s="178"/>
      <c r="AZ30" s="178"/>
      <c r="BA30" s="718">
        <v>45320196</v>
      </c>
      <c r="BB30" s="718">
        <v>45320196</v>
      </c>
      <c r="BC30" s="718">
        <v>45034080</v>
      </c>
      <c r="BD30" s="718">
        <v>45032593</v>
      </c>
      <c r="BE30" s="718">
        <v>45032593</v>
      </c>
      <c r="BF30" s="718">
        <v>44840465</v>
      </c>
      <c r="BG30" s="718">
        <v>42808250</v>
      </c>
      <c r="BH30" s="718">
        <v>42808250</v>
      </c>
      <c r="BI30" s="718">
        <v>41594868</v>
      </c>
      <c r="BJ30" s="718">
        <v>34763280</v>
      </c>
      <c r="BK30" s="718">
        <v>16782984</v>
      </c>
      <c r="BL30" s="718">
        <v>15335854</v>
      </c>
      <c r="BM30" s="718">
        <v>8714664</v>
      </c>
      <c r="BN30" s="718">
        <v>8708922</v>
      </c>
      <c r="BO30" s="718">
        <v>8708922</v>
      </c>
      <c r="BP30" s="718">
        <v>6135314</v>
      </c>
      <c r="BQ30" s="718">
        <v>855240</v>
      </c>
      <c r="BR30" s="718">
        <v>855240</v>
      </c>
      <c r="BS30" s="718">
        <v>855240</v>
      </c>
      <c r="BT30" s="718">
        <v>855240</v>
      </c>
      <c r="BU30" s="718">
        <v>0</v>
      </c>
      <c r="BV30" s="718">
        <v>0</v>
      </c>
      <c r="BW30" s="718">
        <v>0</v>
      </c>
      <c r="BX30" s="718">
        <v>0</v>
      </c>
      <c r="BY30" s="718">
        <v>0</v>
      </c>
      <c r="BZ30" s="719">
        <v>0</v>
      </c>
      <c r="CA30" s="167"/>
    </row>
    <row r="31" spans="2:79" s="17" customFormat="1" ht="15.75">
      <c r="B31" s="273">
        <v>8</v>
      </c>
      <c r="C31" s="178"/>
      <c r="D31" s="178" t="s">
        <v>102</v>
      </c>
      <c r="E31" s="178"/>
      <c r="F31" s="178"/>
      <c r="G31" s="178"/>
      <c r="H31" s="178"/>
      <c r="I31" s="178"/>
      <c r="J31" s="178"/>
      <c r="K31" s="178"/>
      <c r="L31" s="178"/>
      <c r="M31" s="178"/>
      <c r="N31" s="178"/>
      <c r="O31" s="178"/>
      <c r="P31" s="178"/>
      <c r="Q31" s="178"/>
      <c r="R31" s="178"/>
      <c r="S31" s="178"/>
      <c r="T31" s="178"/>
      <c r="U31" s="178"/>
      <c r="V31" s="718">
        <v>810</v>
      </c>
      <c r="W31" s="718">
        <v>778</v>
      </c>
      <c r="X31" s="718">
        <v>441</v>
      </c>
      <c r="Y31" s="718">
        <v>441</v>
      </c>
      <c r="Z31" s="718">
        <v>441</v>
      </c>
      <c r="AA31" s="718">
        <v>441</v>
      </c>
      <c r="AB31" s="718">
        <v>441</v>
      </c>
      <c r="AC31" s="718">
        <v>441</v>
      </c>
      <c r="AD31" s="718">
        <v>441</v>
      </c>
      <c r="AE31" s="718">
        <v>441</v>
      </c>
      <c r="AF31" s="718">
        <v>433</v>
      </c>
      <c r="AG31" s="718">
        <v>193</v>
      </c>
      <c r="AH31" s="718">
        <v>0</v>
      </c>
      <c r="AI31" s="718">
        <v>0</v>
      </c>
      <c r="AJ31" s="718">
        <v>0</v>
      </c>
      <c r="AK31" s="718">
        <v>0</v>
      </c>
      <c r="AL31" s="718">
        <v>0</v>
      </c>
      <c r="AM31" s="718">
        <v>0</v>
      </c>
      <c r="AN31" s="718">
        <v>0</v>
      </c>
      <c r="AO31" s="718">
        <v>0</v>
      </c>
      <c r="AP31" s="718">
        <v>0</v>
      </c>
      <c r="AQ31" s="718">
        <v>0</v>
      </c>
      <c r="AR31" s="718">
        <v>0</v>
      </c>
      <c r="AS31" s="718">
        <v>0</v>
      </c>
      <c r="AT31" s="718">
        <v>0</v>
      </c>
      <c r="AU31" s="718">
        <v>0</v>
      </c>
      <c r="AV31" s="178"/>
      <c r="AW31" s="178"/>
      <c r="AX31" s="178"/>
      <c r="AY31" s="178"/>
      <c r="AZ31" s="178"/>
      <c r="BA31" s="718">
        <v>3360796</v>
      </c>
      <c r="BB31" s="718">
        <v>3220399</v>
      </c>
      <c r="BC31" s="718">
        <v>1926026</v>
      </c>
      <c r="BD31" s="718">
        <v>1925910</v>
      </c>
      <c r="BE31" s="718">
        <v>1925910</v>
      </c>
      <c r="BF31" s="718">
        <v>1925910</v>
      </c>
      <c r="BG31" s="718">
        <v>1925910</v>
      </c>
      <c r="BH31" s="718">
        <v>1925910</v>
      </c>
      <c r="BI31" s="718">
        <v>1925910</v>
      </c>
      <c r="BJ31" s="718">
        <v>1925910</v>
      </c>
      <c r="BK31" s="718">
        <v>1847860</v>
      </c>
      <c r="BL31" s="718">
        <v>754172</v>
      </c>
      <c r="BM31" s="718">
        <v>0</v>
      </c>
      <c r="BN31" s="718">
        <v>0</v>
      </c>
      <c r="BO31" s="718">
        <v>0</v>
      </c>
      <c r="BP31" s="718">
        <v>0</v>
      </c>
      <c r="BQ31" s="718">
        <v>0</v>
      </c>
      <c r="BR31" s="718">
        <v>0</v>
      </c>
      <c r="BS31" s="718">
        <v>0</v>
      </c>
      <c r="BT31" s="718">
        <v>0</v>
      </c>
      <c r="BU31" s="718">
        <v>0</v>
      </c>
      <c r="BV31" s="718">
        <v>0</v>
      </c>
      <c r="BW31" s="718">
        <v>0</v>
      </c>
      <c r="BX31" s="718">
        <v>0</v>
      </c>
      <c r="BY31" s="718">
        <v>0</v>
      </c>
      <c r="BZ31" s="719">
        <v>0</v>
      </c>
      <c r="CA31" s="167"/>
    </row>
    <row r="32" spans="2:79" s="17" customFormat="1" ht="15.75">
      <c r="B32" s="273">
        <v>9</v>
      </c>
      <c r="C32" s="178"/>
      <c r="D32" s="178" t="s">
        <v>103</v>
      </c>
      <c r="E32" s="178"/>
      <c r="F32" s="178"/>
      <c r="G32" s="178"/>
      <c r="H32" s="178"/>
      <c r="I32" s="178"/>
      <c r="J32" s="178"/>
      <c r="K32" s="178"/>
      <c r="L32" s="178"/>
      <c r="M32" s="178"/>
      <c r="N32" s="178"/>
      <c r="O32" s="178"/>
      <c r="P32" s="178"/>
      <c r="Q32" s="178"/>
      <c r="R32" s="178"/>
      <c r="S32" s="178"/>
      <c r="T32" s="178"/>
      <c r="U32" s="178"/>
      <c r="V32" s="718">
        <v>305</v>
      </c>
      <c r="W32" s="718">
        <v>305</v>
      </c>
      <c r="X32" s="718">
        <v>305</v>
      </c>
      <c r="Y32" s="718">
        <v>305</v>
      </c>
      <c r="Z32" s="718">
        <v>305</v>
      </c>
      <c r="AA32" s="718">
        <v>305</v>
      </c>
      <c r="AB32" s="718">
        <v>305</v>
      </c>
      <c r="AC32" s="718">
        <v>305</v>
      </c>
      <c r="AD32" s="718">
        <v>305</v>
      </c>
      <c r="AE32" s="718">
        <v>305</v>
      </c>
      <c r="AF32" s="718">
        <v>305</v>
      </c>
      <c r="AG32" s="718">
        <v>305</v>
      </c>
      <c r="AH32" s="718">
        <v>305</v>
      </c>
      <c r="AI32" s="718">
        <v>305</v>
      </c>
      <c r="AJ32" s="718">
        <v>246</v>
      </c>
      <c r="AK32" s="718">
        <v>5</v>
      </c>
      <c r="AL32" s="718">
        <v>5</v>
      </c>
      <c r="AM32" s="718">
        <v>0</v>
      </c>
      <c r="AN32" s="718">
        <v>0</v>
      </c>
      <c r="AO32" s="718">
        <v>0</v>
      </c>
      <c r="AP32" s="718">
        <v>0</v>
      </c>
      <c r="AQ32" s="718">
        <v>0</v>
      </c>
      <c r="AR32" s="718">
        <v>0</v>
      </c>
      <c r="AS32" s="718">
        <v>0</v>
      </c>
      <c r="AT32" s="718">
        <v>0</v>
      </c>
      <c r="AU32" s="718">
        <v>0</v>
      </c>
      <c r="AV32" s="178"/>
      <c r="AW32" s="178"/>
      <c r="AX32" s="178"/>
      <c r="AY32" s="178"/>
      <c r="AZ32" s="178"/>
      <c r="BA32" s="718">
        <v>931231</v>
      </c>
      <c r="BB32" s="718">
        <v>931231</v>
      </c>
      <c r="BC32" s="718">
        <v>931231</v>
      </c>
      <c r="BD32" s="718">
        <v>931231</v>
      </c>
      <c r="BE32" s="718">
        <v>931231</v>
      </c>
      <c r="BF32" s="718">
        <v>931231</v>
      </c>
      <c r="BG32" s="718">
        <v>931231</v>
      </c>
      <c r="BH32" s="718">
        <v>931231</v>
      </c>
      <c r="BI32" s="718">
        <v>930086</v>
      </c>
      <c r="BJ32" s="718">
        <v>930086</v>
      </c>
      <c r="BK32" s="718">
        <v>930086</v>
      </c>
      <c r="BL32" s="718">
        <v>930086</v>
      </c>
      <c r="BM32" s="718">
        <v>930086</v>
      </c>
      <c r="BN32" s="718">
        <v>930086</v>
      </c>
      <c r="BO32" s="718">
        <v>601904</v>
      </c>
      <c r="BP32" s="718">
        <v>33362</v>
      </c>
      <c r="BQ32" s="718">
        <v>32934</v>
      </c>
      <c r="BR32" s="718">
        <v>0</v>
      </c>
      <c r="BS32" s="718">
        <v>0</v>
      </c>
      <c r="BT32" s="718">
        <v>0</v>
      </c>
      <c r="BU32" s="718">
        <v>0</v>
      </c>
      <c r="BV32" s="718">
        <v>0</v>
      </c>
      <c r="BW32" s="718">
        <v>0</v>
      </c>
      <c r="BX32" s="718">
        <v>0</v>
      </c>
      <c r="BY32" s="718">
        <v>0</v>
      </c>
      <c r="BZ32" s="719">
        <v>0</v>
      </c>
      <c r="CA32" s="167"/>
    </row>
    <row r="33" spans="2:79" s="17" customFormat="1" ht="15.75">
      <c r="B33" s="273">
        <v>10</v>
      </c>
      <c r="C33" s="178"/>
      <c r="D33" s="178" t="s">
        <v>104</v>
      </c>
      <c r="E33" s="178"/>
      <c r="F33" s="178"/>
      <c r="G33" s="178"/>
      <c r="H33" s="178"/>
      <c r="I33" s="178"/>
      <c r="J33" s="178"/>
      <c r="K33" s="178"/>
      <c r="L33" s="178"/>
      <c r="M33" s="178"/>
      <c r="N33" s="178"/>
      <c r="O33" s="178"/>
      <c r="P33" s="178"/>
      <c r="Q33" s="178"/>
      <c r="R33" s="178"/>
      <c r="S33" s="178"/>
      <c r="T33" s="178"/>
      <c r="U33" s="178"/>
      <c r="V33" s="718">
        <v>0</v>
      </c>
      <c r="W33" s="718">
        <v>0</v>
      </c>
      <c r="X33" s="718">
        <v>0</v>
      </c>
      <c r="Y33" s="718">
        <v>0</v>
      </c>
      <c r="Z33" s="718">
        <v>0</v>
      </c>
      <c r="AA33" s="718">
        <v>0</v>
      </c>
      <c r="AB33" s="718">
        <v>0</v>
      </c>
      <c r="AC33" s="718">
        <v>0</v>
      </c>
      <c r="AD33" s="718">
        <v>0</v>
      </c>
      <c r="AE33" s="718">
        <v>0</v>
      </c>
      <c r="AF33" s="718">
        <v>0</v>
      </c>
      <c r="AG33" s="718">
        <v>0</v>
      </c>
      <c r="AH33" s="718">
        <v>0</v>
      </c>
      <c r="AI33" s="718">
        <v>0</v>
      </c>
      <c r="AJ33" s="718">
        <v>0</v>
      </c>
      <c r="AK33" s="718">
        <v>0</v>
      </c>
      <c r="AL33" s="718">
        <v>0</v>
      </c>
      <c r="AM33" s="718">
        <v>0</v>
      </c>
      <c r="AN33" s="718">
        <v>0</v>
      </c>
      <c r="AO33" s="718">
        <v>0</v>
      </c>
      <c r="AP33" s="718">
        <v>0</v>
      </c>
      <c r="AQ33" s="718">
        <v>0</v>
      </c>
      <c r="AR33" s="718">
        <v>0</v>
      </c>
      <c r="AS33" s="718">
        <v>0</v>
      </c>
      <c r="AT33" s="718">
        <v>0</v>
      </c>
      <c r="AU33" s="718">
        <v>0</v>
      </c>
      <c r="AV33" s="178"/>
      <c r="AW33" s="178"/>
      <c r="AX33" s="178"/>
      <c r="AY33" s="178"/>
      <c r="AZ33" s="178"/>
      <c r="BA33" s="718">
        <v>0</v>
      </c>
      <c r="BB33" s="718">
        <v>0</v>
      </c>
      <c r="BC33" s="718">
        <v>0</v>
      </c>
      <c r="BD33" s="718">
        <v>0</v>
      </c>
      <c r="BE33" s="718">
        <v>0</v>
      </c>
      <c r="BF33" s="718">
        <v>0</v>
      </c>
      <c r="BG33" s="718">
        <v>0</v>
      </c>
      <c r="BH33" s="718">
        <v>0</v>
      </c>
      <c r="BI33" s="718">
        <v>0</v>
      </c>
      <c r="BJ33" s="718">
        <v>0</v>
      </c>
      <c r="BK33" s="718">
        <v>0</v>
      </c>
      <c r="BL33" s="718">
        <v>0</v>
      </c>
      <c r="BM33" s="718">
        <v>0</v>
      </c>
      <c r="BN33" s="718">
        <v>0</v>
      </c>
      <c r="BO33" s="718">
        <v>0</v>
      </c>
      <c r="BP33" s="718">
        <v>0</v>
      </c>
      <c r="BQ33" s="718">
        <v>0</v>
      </c>
      <c r="BR33" s="718">
        <v>0</v>
      </c>
      <c r="BS33" s="718">
        <v>0</v>
      </c>
      <c r="BT33" s="718">
        <v>0</v>
      </c>
      <c r="BU33" s="718">
        <v>0</v>
      </c>
      <c r="BV33" s="718">
        <v>0</v>
      </c>
      <c r="BW33" s="718">
        <v>0</v>
      </c>
      <c r="BX33" s="718">
        <v>0</v>
      </c>
      <c r="BY33" s="718">
        <v>0</v>
      </c>
      <c r="BZ33" s="719">
        <v>0</v>
      </c>
      <c r="CA33" s="167"/>
    </row>
    <row r="34" spans="2:79" s="17" customFormat="1" ht="15.75">
      <c r="B34" s="273">
        <v>11</v>
      </c>
      <c r="C34" s="178"/>
      <c r="D34" s="178" t="s">
        <v>105</v>
      </c>
      <c r="E34" s="178"/>
      <c r="F34" s="178"/>
      <c r="G34" s="178"/>
      <c r="H34" s="178"/>
      <c r="I34" s="178"/>
      <c r="J34" s="178"/>
      <c r="K34" s="178"/>
      <c r="L34" s="178"/>
      <c r="M34" s="178"/>
      <c r="N34" s="178"/>
      <c r="O34" s="178"/>
      <c r="P34" s="178"/>
      <c r="Q34" s="178"/>
      <c r="R34" s="178"/>
      <c r="S34" s="178"/>
      <c r="T34" s="178"/>
      <c r="U34" s="178"/>
      <c r="V34" s="718">
        <v>0</v>
      </c>
      <c r="W34" s="718">
        <v>0</v>
      </c>
      <c r="X34" s="718">
        <v>0</v>
      </c>
      <c r="Y34" s="718">
        <v>0</v>
      </c>
      <c r="Z34" s="718">
        <v>0</v>
      </c>
      <c r="AA34" s="718">
        <v>0</v>
      </c>
      <c r="AB34" s="718">
        <v>0</v>
      </c>
      <c r="AC34" s="718">
        <v>0</v>
      </c>
      <c r="AD34" s="718">
        <v>0</v>
      </c>
      <c r="AE34" s="718">
        <v>0</v>
      </c>
      <c r="AF34" s="718">
        <v>0</v>
      </c>
      <c r="AG34" s="718">
        <v>0</v>
      </c>
      <c r="AH34" s="718">
        <v>0</v>
      </c>
      <c r="AI34" s="718">
        <v>0</v>
      </c>
      <c r="AJ34" s="718">
        <v>0</v>
      </c>
      <c r="AK34" s="718">
        <v>0</v>
      </c>
      <c r="AL34" s="718">
        <v>0</v>
      </c>
      <c r="AM34" s="718">
        <v>0</v>
      </c>
      <c r="AN34" s="718">
        <v>0</v>
      </c>
      <c r="AO34" s="718">
        <v>0</v>
      </c>
      <c r="AP34" s="718">
        <v>0</v>
      </c>
      <c r="AQ34" s="718">
        <v>0</v>
      </c>
      <c r="AR34" s="718">
        <v>0</v>
      </c>
      <c r="AS34" s="718">
        <v>0</v>
      </c>
      <c r="AT34" s="718">
        <v>0</v>
      </c>
      <c r="AU34" s="718">
        <v>0</v>
      </c>
      <c r="AV34" s="178"/>
      <c r="AW34" s="178"/>
      <c r="AX34" s="178"/>
      <c r="AY34" s="178"/>
      <c r="AZ34" s="178"/>
      <c r="BA34" s="718">
        <v>0</v>
      </c>
      <c r="BB34" s="718">
        <v>0</v>
      </c>
      <c r="BC34" s="718">
        <v>0</v>
      </c>
      <c r="BD34" s="718">
        <v>0</v>
      </c>
      <c r="BE34" s="718">
        <v>0</v>
      </c>
      <c r="BF34" s="718">
        <v>0</v>
      </c>
      <c r="BG34" s="718">
        <v>0</v>
      </c>
      <c r="BH34" s="718">
        <v>0</v>
      </c>
      <c r="BI34" s="718">
        <v>0</v>
      </c>
      <c r="BJ34" s="718">
        <v>0</v>
      </c>
      <c r="BK34" s="718">
        <v>0</v>
      </c>
      <c r="BL34" s="718">
        <v>0</v>
      </c>
      <c r="BM34" s="718">
        <v>0</v>
      </c>
      <c r="BN34" s="718">
        <v>0</v>
      </c>
      <c r="BO34" s="718">
        <v>0</v>
      </c>
      <c r="BP34" s="718">
        <v>0</v>
      </c>
      <c r="BQ34" s="718">
        <v>0</v>
      </c>
      <c r="BR34" s="718">
        <v>0</v>
      </c>
      <c r="BS34" s="718">
        <v>0</v>
      </c>
      <c r="BT34" s="718">
        <v>0</v>
      </c>
      <c r="BU34" s="718">
        <v>0</v>
      </c>
      <c r="BV34" s="718">
        <v>0</v>
      </c>
      <c r="BW34" s="718">
        <v>0</v>
      </c>
      <c r="BX34" s="718">
        <v>0</v>
      </c>
      <c r="BY34" s="718">
        <v>0</v>
      </c>
      <c r="BZ34" s="719">
        <v>0</v>
      </c>
      <c r="CA34" s="167"/>
    </row>
    <row r="35" spans="2:79" s="17" customFormat="1" ht="15.75">
      <c r="B35" s="273">
        <v>12</v>
      </c>
      <c r="C35" s="178"/>
      <c r="D35" s="178" t="s">
        <v>107</v>
      </c>
      <c r="E35" s="178"/>
      <c r="F35" s="178"/>
      <c r="G35" s="178"/>
      <c r="H35" s="178"/>
      <c r="I35" s="178"/>
      <c r="J35" s="178"/>
      <c r="K35" s="178"/>
      <c r="L35" s="178"/>
      <c r="M35" s="178"/>
      <c r="N35" s="178"/>
      <c r="O35" s="178"/>
      <c r="P35" s="178"/>
      <c r="Q35" s="178"/>
      <c r="R35" s="178"/>
      <c r="S35" s="178"/>
      <c r="T35" s="178"/>
      <c r="U35" s="178"/>
      <c r="V35" s="718">
        <v>1232</v>
      </c>
      <c r="W35" s="718">
        <v>1146</v>
      </c>
      <c r="X35" s="718">
        <v>1146</v>
      </c>
      <c r="Y35" s="718">
        <v>1146</v>
      </c>
      <c r="Z35" s="718">
        <v>1127</v>
      </c>
      <c r="AA35" s="718">
        <v>1127</v>
      </c>
      <c r="AB35" s="718">
        <v>1107</v>
      </c>
      <c r="AC35" s="718">
        <v>1089</v>
      </c>
      <c r="AD35" s="718">
        <v>1089</v>
      </c>
      <c r="AE35" s="718">
        <v>342</v>
      </c>
      <c r="AF35" s="718">
        <v>324</v>
      </c>
      <c r="AG35" s="718">
        <v>35</v>
      </c>
      <c r="AH35" s="718">
        <v>23</v>
      </c>
      <c r="AI35" s="718">
        <v>23</v>
      </c>
      <c r="AJ35" s="718">
        <v>23</v>
      </c>
      <c r="AK35" s="718">
        <v>23</v>
      </c>
      <c r="AL35" s="718">
        <v>23</v>
      </c>
      <c r="AM35" s="718">
        <v>23</v>
      </c>
      <c r="AN35" s="718">
        <v>0</v>
      </c>
      <c r="AO35" s="718">
        <v>0</v>
      </c>
      <c r="AP35" s="718">
        <v>0</v>
      </c>
      <c r="AQ35" s="718">
        <v>0</v>
      </c>
      <c r="AR35" s="718">
        <v>0</v>
      </c>
      <c r="AS35" s="718">
        <v>0</v>
      </c>
      <c r="AT35" s="718">
        <v>0</v>
      </c>
      <c r="AU35" s="718">
        <v>0</v>
      </c>
      <c r="AV35" s="178"/>
      <c r="AW35" s="178"/>
      <c r="AX35" s="178"/>
      <c r="AY35" s="178"/>
      <c r="AZ35" s="178"/>
      <c r="BA35" s="718">
        <v>4040545</v>
      </c>
      <c r="BB35" s="718">
        <v>3202504</v>
      </c>
      <c r="BC35" s="718">
        <v>3202504</v>
      </c>
      <c r="BD35" s="718">
        <v>3202504</v>
      </c>
      <c r="BE35" s="718">
        <v>3095771</v>
      </c>
      <c r="BF35" s="718">
        <v>3095771</v>
      </c>
      <c r="BG35" s="718">
        <v>3013834</v>
      </c>
      <c r="BH35" s="718">
        <v>2972509</v>
      </c>
      <c r="BI35" s="718">
        <v>2972509</v>
      </c>
      <c r="BJ35" s="718">
        <v>1392934</v>
      </c>
      <c r="BK35" s="718">
        <v>1330725</v>
      </c>
      <c r="BL35" s="718">
        <v>475013</v>
      </c>
      <c r="BM35" s="718">
        <v>58425</v>
      </c>
      <c r="BN35" s="718">
        <v>58425</v>
      </c>
      <c r="BO35" s="718">
        <v>58425</v>
      </c>
      <c r="BP35" s="718">
        <v>58425</v>
      </c>
      <c r="BQ35" s="718">
        <v>58425</v>
      </c>
      <c r="BR35" s="718">
        <v>58425</v>
      </c>
      <c r="BS35" s="718">
        <v>0</v>
      </c>
      <c r="BT35" s="718">
        <v>0</v>
      </c>
      <c r="BU35" s="718">
        <v>0</v>
      </c>
      <c r="BV35" s="718">
        <v>0</v>
      </c>
      <c r="BW35" s="718">
        <v>0</v>
      </c>
      <c r="BX35" s="718">
        <v>0</v>
      </c>
      <c r="BY35" s="718">
        <v>0</v>
      </c>
      <c r="BZ35" s="719">
        <v>0</v>
      </c>
      <c r="CA35" s="167"/>
    </row>
    <row r="36" spans="2:79" s="17" customFormat="1" ht="15.75">
      <c r="B36" s="273">
        <v>13</v>
      </c>
      <c r="C36" s="178"/>
      <c r="D36" s="178" t="s">
        <v>106</v>
      </c>
      <c r="E36" s="178"/>
      <c r="F36" s="178"/>
      <c r="G36" s="178"/>
      <c r="H36" s="178"/>
      <c r="I36" s="178"/>
      <c r="J36" s="178"/>
      <c r="K36" s="178"/>
      <c r="L36" s="178"/>
      <c r="M36" s="178"/>
      <c r="N36" s="178"/>
      <c r="O36" s="178"/>
      <c r="P36" s="178"/>
      <c r="Q36" s="178"/>
      <c r="R36" s="178"/>
      <c r="S36" s="178"/>
      <c r="T36" s="178"/>
      <c r="U36" s="178"/>
      <c r="V36" s="718">
        <v>0</v>
      </c>
      <c r="W36" s="718">
        <v>0</v>
      </c>
      <c r="X36" s="718">
        <v>0</v>
      </c>
      <c r="Y36" s="718">
        <v>0</v>
      </c>
      <c r="Z36" s="718">
        <v>0</v>
      </c>
      <c r="AA36" s="718">
        <v>0</v>
      </c>
      <c r="AB36" s="718">
        <v>0</v>
      </c>
      <c r="AC36" s="718">
        <v>0</v>
      </c>
      <c r="AD36" s="718">
        <v>0</v>
      </c>
      <c r="AE36" s="718">
        <v>0</v>
      </c>
      <c r="AF36" s="718">
        <v>0</v>
      </c>
      <c r="AG36" s="718">
        <v>0</v>
      </c>
      <c r="AH36" s="718">
        <v>0</v>
      </c>
      <c r="AI36" s="718">
        <v>0</v>
      </c>
      <c r="AJ36" s="718">
        <v>0</v>
      </c>
      <c r="AK36" s="718">
        <v>0</v>
      </c>
      <c r="AL36" s="718">
        <v>0</v>
      </c>
      <c r="AM36" s="718">
        <v>0</v>
      </c>
      <c r="AN36" s="718">
        <v>0</v>
      </c>
      <c r="AO36" s="718">
        <v>0</v>
      </c>
      <c r="AP36" s="718">
        <v>0</v>
      </c>
      <c r="AQ36" s="718">
        <v>0</v>
      </c>
      <c r="AR36" s="718">
        <v>0</v>
      </c>
      <c r="AS36" s="718">
        <v>0</v>
      </c>
      <c r="AT36" s="718">
        <v>0</v>
      </c>
      <c r="AU36" s="718">
        <v>0</v>
      </c>
      <c r="AV36" s="178"/>
      <c r="AW36" s="178"/>
      <c r="AX36" s="178"/>
      <c r="AY36" s="178"/>
      <c r="AZ36" s="178"/>
      <c r="BA36" s="718">
        <v>0</v>
      </c>
      <c r="BB36" s="718">
        <v>0</v>
      </c>
      <c r="BC36" s="718">
        <v>0</v>
      </c>
      <c r="BD36" s="718">
        <v>0</v>
      </c>
      <c r="BE36" s="718">
        <v>0</v>
      </c>
      <c r="BF36" s="718">
        <v>0</v>
      </c>
      <c r="BG36" s="718">
        <v>0</v>
      </c>
      <c r="BH36" s="718">
        <v>0</v>
      </c>
      <c r="BI36" s="718">
        <v>0</v>
      </c>
      <c r="BJ36" s="718">
        <v>0</v>
      </c>
      <c r="BK36" s="718">
        <v>0</v>
      </c>
      <c r="BL36" s="718">
        <v>0</v>
      </c>
      <c r="BM36" s="718">
        <v>0</v>
      </c>
      <c r="BN36" s="718">
        <v>0</v>
      </c>
      <c r="BO36" s="718">
        <v>0</v>
      </c>
      <c r="BP36" s="718">
        <v>0</v>
      </c>
      <c r="BQ36" s="718">
        <v>0</v>
      </c>
      <c r="BR36" s="718">
        <v>0</v>
      </c>
      <c r="BS36" s="718">
        <v>0</v>
      </c>
      <c r="BT36" s="718">
        <v>0</v>
      </c>
      <c r="BU36" s="718">
        <v>0</v>
      </c>
      <c r="BV36" s="718">
        <v>0</v>
      </c>
      <c r="BW36" s="718">
        <v>0</v>
      </c>
      <c r="BX36" s="718">
        <v>0</v>
      </c>
      <c r="BY36" s="718">
        <v>0</v>
      </c>
      <c r="BZ36" s="719">
        <v>0</v>
      </c>
      <c r="CA36" s="167"/>
    </row>
    <row r="37" spans="2:79" s="17" customFormat="1" ht="15.75">
      <c r="B37" s="273">
        <v>14</v>
      </c>
      <c r="C37" s="178"/>
      <c r="D37" s="178" t="s">
        <v>109</v>
      </c>
      <c r="E37" s="178"/>
      <c r="F37" s="178"/>
      <c r="G37" s="178"/>
      <c r="H37" s="178"/>
      <c r="I37" s="178"/>
      <c r="J37" s="178"/>
      <c r="K37" s="178"/>
      <c r="L37" s="178"/>
      <c r="M37" s="178"/>
      <c r="N37" s="178"/>
      <c r="O37" s="178"/>
      <c r="P37" s="178"/>
      <c r="Q37" s="178"/>
      <c r="R37" s="178"/>
      <c r="S37" s="178"/>
      <c r="T37" s="178"/>
      <c r="U37" s="178"/>
      <c r="V37" s="718">
        <v>30</v>
      </c>
      <c r="W37" s="718">
        <v>26</v>
      </c>
      <c r="X37" s="718">
        <v>26</v>
      </c>
      <c r="Y37" s="718">
        <v>25</v>
      </c>
      <c r="Z37" s="718">
        <v>25</v>
      </c>
      <c r="AA37" s="718">
        <v>25</v>
      </c>
      <c r="AB37" s="718">
        <v>25</v>
      </c>
      <c r="AC37" s="718">
        <v>25</v>
      </c>
      <c r="AD37" s="718">
        <v>19</v>
      </c>
      <c r="AE37" s="718">
        <v>19</v>
      </c>
      <c r="AF37" s="718">
        <v>19</v>
      </c>
      <c r="AG37" s="718">
        <v>19</v>
      </c>
      <c r="AH37" s="718">
        <v>18</v>
      </c>
      <c r="AI37" s="718">
        <v>18</v>
      </c>
      <c r="AJ37" s="718">
        <v>2</v>
      </c>
      <c r="AK37" s="718">
        <v>2</v>
      </c>
      <c r="AL37" s="718">
        <v>2</v>
      </c>
      <c r="AM37" s="718">
        <v>2</v>
      </c>
      <c r="AN37" s="718">
        <v>2</v>
      </c>
      <c r="AO37" s="718">
        <v>2</v>
      </c>
      <c r="AP37" s="718">
        <v>1</v>
      </c>
      <c r="AQ37" s="718">
        <v>0</v>
      </c>
      <c r="AR37" s="718">
        <v>0</v>
      </c>
      <c r="AS37" s="718">
        <v>0</v>
      </c>
      <c r="AT37" s="718">
        <v>0</v>
      </c>
      <c r="AU37" s="718">
        <v>0</v>
      </c>
      <c r="AV37" s="178"/>
      <c r="AW37" s="178"/>
      <c r="AX37" s="178"/>
      <c r="AY37" s="178"/>
      <c r="AZ37" s="178"/>
      <c r="BA37" s="718">
        <v>343883</v>
      </c>
      <c r="BB37" s="718">
        <v>274624</v>
      </c>
      <c r="BC37" s="718">
        <v>264686</v>
      </c>
      <c r="BD37" s="718">
        <v>254747</v>
      </c>
      <c r="BE37" s="718">
        <v>253557</v>
      </c>
      <c r="BF37" s="718">
        <v>253557</v>
      </c>
      <c r="BG37" s="718">
        <v>249106</v>
      </c>
      <c r="BH37" s="718">
        <v>248306</v>
      </c>
      <c r="BI37" s="718">
        <v>141134</v>
      </c>
      <c r="BJ37" s="718">
        <v>140918</v>
      </c>
      <c r="BK37" s="718">
        <v>139103</v>
      </c>
      <c r="BL37" s="718">
        <v>139103</v>
      </c>
      <c r="BM37" s="718">
        <v>136443</v>
      </c>
      <c r="BN37" s="718">
        <v>136443</v>
      </c>
      <c r="BO37" s="718">
        <v>7880</v>
      </c>
      <c r="BP37" s="718">
        <v>7612</v>
      </c>
      <c r="BQ37" s="718">
        <v>7612</v>
      </c>
      <c r="BR37" s="718">
        <v>7612</v>
      </c>
      <c r="BS37" s="718">
        <v>7612</v>
      </c>
      <c r="BT37" s="718">
        <v>7612</v>
      </c>
      <c r="BU37" s="718">
        <v>5465</v>
      </c>
      <c r="BV37" s="718">
        <v>0</v>
      </c>
      <c r="BW37" s="718">
        <v>0</v>
      </c>
      <c r="BX37" s="718">
        <v>0</v>
      </c>
      <c r="BY37" s="718">
        <v>0</v>
      </c>
      <c r="BZ37" s="719">
        <v>0</v>
      </c>
      <c r="CA37" s="167"/>
    </row>
    <row r="38" spans="2:79" s="17" customFormat="1" ht="15.75">
      <c r="B38" s="273">
        <v>15</v>
      </c>
      <c r="C38" s="178"/>
      <c r="D38" s="178" t="s">
        <v>110</v>
      </c>
      <c r="E38" s="178"/>
      <c r="F38" s="178"/>
      <c r="G38" s="178"/>
      <c r="H38" s="178"/>
      <c r="I38" s="178"/>
      <c r="J38" s="178"/>
      <c r="K38" s="178"/>
      <c r="L38" s="178"/>
      <c r="M38" s="178"/>
      <c r="N38" s="178"/>
      <c r="O38" s="178"/>
      <c r="P38" s="178"/>
      <c r="Q38" s="178"/>
      <c r="R38" s="178"/>
      <c r="S38" s="178"/>
      <c r="T38" s="178"/>
      <c r="U38" s="178"/>
      <c r="V38" s="718">
        <v>14</v>
      </c>
      <c r="W38" s="718">
        <v>14</v>
      </c>
      <c r="X38" s="718">
        <v>14</v>
      </c>
      <c r="Y38" s="718">
        <v>14</v>
      </c>
      <c r="Z38" s="718">
        <v>14</v>
      </c>
      <c r="AA38" s="718">
        <v>14</v>
      </c>
      <c r="AB38" s="718">
        <v>14</v>
      </c>
      <c r="AC38" s="718">
        <v>14</v>
      </c>
      <c r="AD38" s="718">
        <v>14</v>
      </c>
      <c r="AE38" s="718">
        <v>14</v>
      </c>
      <c r="AF38" s="718">
        <v>0</v>
      </c>
      <c r="AG38" s="718">
        <v>0</v>
      </c>
      <c r="AH38" s="718">
        <v>0</v>
      </c>
      <c r="AI38" s="718">
        <v>0</v>
      </c>
      <c r="AJ38" s="718">
        <v>0</v>
      </c>
      <c r="AK38" s="718">
        <v>0</v>
      </c>
      <c r="AL38" s="718">
        <v>0</v>
      </c>
      <c r="AM38" s="718">
        <v>0</v>
      </c>
      <c r="AN38" s="718">
        <v>0</v>
      </c>
      <c r="AO38" s="718">
        <v>0</v>
      </c>
      <c r="AP38" s="718">
        <v>0</v>
      </c>
      <c r="AQ38" s="718">
        <v>0</v>
      </c>
      <c r="AR38" s="718">
        <v>0</v>
      </c>
      <c r="AS38" s="718">
        <v>0</v>
      </c>
      <c r="AT38" s="718">
        <v>0</v>
      </c>
      <c r="AU38" s="718">
        <v>0</v>
      </c>
      <c r="AV38" s="178"/>
      <c r="AW38" s="178"/>
      <c r="AX38" s="178"/>
      <c r="AY38" s="178"/>
      <c r="AZ38" s="178"/>
      <c r="BA38" s="718">
        <v>183513</v>
      </c>
      <c r="BB38" s="718">
        <v>183513</v>
      </c>
      <c r="BC38" s="718">
        <v>183513</v>
      </c>
      <c r="BD38" s="718">
        <v>183513</v>
      </c>
      <c r="BE38" s="718">
        <v>183513</v>
      </c>
      <c r="BF38" s="718">
        <v>183513</v>
      </c>
      <c r="BG38" s="718">
        <v>183513</v>
      </c>
      <c r="BH38" s="718">
        <v>183513</v>
      </c>
      <c r="BI38" s="718">
        <v>183513</v>
      </c>
      <c r="BJ38" s="718">
        <v>183513</v>
      </c>
      <c r="BK38" s="718">
        <v>0</v>
      </c>
      <c r="BL38" s="718">
        <v>0</v>
      </c>
      <c r="BM38" s="718">
        <v>0</v>
      </c>
      <c r="BN38" s="718">
        <v>0</v>
      </c>
      <c r="BO38" s="718">
        <v>0</v>
      </c>
      <c r="BP38" s="718">
        <v>0</v>
      </c>
      <c r="BQ38" s="718">
        <v>0</v>
      </c>
      <c r="BR38" s="718">
        <v>0</v>
      </c>
      <c r="BS38" s="718">
        <v>0</v>
      </c>
      <c r="BT38" s="718">
        <v>0</v>
      </c>
      <c r="BU38" s="718">
        <v>0</v>
      </c>
      <c r="BV38" s="718">
        <v>0</v>
      </c>
      <c r="BW38" s="718">
        <v>0</v>
      </c>
      <c r="BX38" s="718">
        <v>0</v>
      </c>
      <c r="BY38" s="718">
        <v>0</v>
      </c>
      <c r="BZ38" s="719">
        <v>0</v>
      </c>
      <c r="CA38" s="167"/>
    </row>
    <row r="39" spans="2:79" s="17" customFormat="1" ht="15.75">
      <c r="B39" s="273">
        <v>16</v>
      </c>
      <c r="C39" s="178"/>
      <c r="D39" s="178" t="s">
        <v>111</v>
      </c>
      <c r="E39" s="178"/>
      <c r="F39" s="178"/>
      <c r="G39" s="178"/>
      <c r="H39" s="178"/>
      <c r="I39" s="178"/>
      <c r="J39" s="178"/>
      <c r="K39" s="178"/>
      <c r="L39" s="178"/>
      <c r="M39" s="178"/>
      <c r="N39" s="178"/>
      <c r="O39" s="178"/>
      <c r="P39" s="178"/>
      <c r="Q39" s="178"/>
      <c r="R39" s="178"/>
      <c r="S39" s="178"/>
      <c r="T39" s="178"/>
      <c r="U39" s="178"/>
      <c r="V39" s="718">
        <v>0</v>
      </c>
      <c r="W39" s="718">
        <v>0</v>
      </c>
      <c r="X39" s="718">
        <v>0</v>
      </c>
      <c r="Y39" s="718">
        <v>0</v>
      </c>
      <c r="Z39" s="718">
        <v>0</v>
      </c>
      <c r="AA39" s="718">
        <v>0</v>
      </c>
      <c r="AB39" s="718">
        <v>0</v>
      </c>
      <c r="AC39" s="718">
        <v>0</v>
      </c>
      <c r="AD39" s="718">
        <v>0</v>
      </c>
      <c r="AE39" s="718">
        <v>0</v>
      </c>
      <c r="AF39" s="718">
        <v>0</v>
      </c>
      <c r="AG39" s="718">
        <v>0</v>
      </c>
      <c r="AH39" s="718">
        <v>0</v>
      </c>
      <c r="AI39" s="718">
        <v>0</v>
      </c>
      <c r="AJ39" s="718">
        <v>0</v>
      </c>
      <c r="AK39" s="718">
        <v>0</v>
      </c>
      <c r="AL39" s="718">
        <v>0</v>
      </c>
      <c r="AM39" s="718">
        <v>0</v>
      </c>
      <c r="AN39" s="718">
        <v>0</v>
      </c>
      <c r="AO39" s="718">
        <v>0</v>
      </c>
      <c r="AP39" s="718">
        <v>0</v>
      </c>
      <c r="AQ39" s="718">
        <v>0</v>
      </c>
      <c r="AR39" s="718">
        <v>0</v>
      </c>
      <c r="AS39" s="718">
        <v>0</v>
      </c>
      <c r="AT39" s="718">
        <v>0</v>
      </c>
      <c r="AU39" s="718">
        <v>0</v>
      </c>
      <c r="AV39" s="178"/>
      <c r="AW39" s="178"/>
      <c r="AX39" s="178"/>
      <c r="AY39" s="178"/>
      <c r="AZ39" s="178"/>
      <c r="BA39" s="718">
        <v>0</v>
      </c>
      <c r="BB39" s="718">
        <v>0</v>
      </c>
      <c r="BC39" s="718">
        <v>0</v>
      </c>
      <c r="BD39" s="718">
        <v>0</v>
      </c>
      <c r="BE39" s="718">
        <v>0</v>
      </c>
      <c r="BF39" s="718">
        <v>0</v>
      </c>
      <c r="BG39" s="718">
        <v>0</v>
      </c>
      <c r="BH39" s="718">
        <v>0</v>
      </c>
      <c r="BI39" s="718">
        <v>0</v>
      </c>
      <c r="BJ39" s="718">
        <v>0</v>
      </c>
      <c r="BK39" s="718">
        <v>0</v>
      </c>
      <c r="BL39" s="718">
        <v>0</v>
      </c>
      <c r="BM39" s="718">
        <v>0</v>
      </c>
      <c r="BN39" s="718">
        <v>0</v>
      </c>
      <c r="BO39" s="718">
        <v>0</v>
      </c>
      <c r="BP39" s="718">
        <v>0</v>
      </c>
      <c r="BQ39" s="718">
        <v>0</v>
      </c>
      <c r="BR39" s="718">
        <v>0</v>
      </c>
      <c r="BS39" s="718">
        <v>0</v>
      </c>
      <c r="BT39" s="718">
        <v>0</v>
      </c>
      <c r="BU39" s="718">
        <v>0</v>
      </c>
      <c r="BV39" s="718">
        <v>0</v>
      </c>
      <c r="BW39" s="718">
        <v>0</v>
      </c>
      <c r="BX39" s="718">
        <v>0</v>
      </c>
      <c r="BY39" s="718">
        <v>0</v>
      </c>
      <c r="BZ39" s="719">
        <v>0</v>
      </c>
      <c r="CA39" s="167"/>
    </row>
    <row r="40" spans="2:79" s="17" customFormat="1" ht="15.75">
      <c r="B40" s="273">
        <v>17</v>
      </c>
      <c r="C40" s="178"/>
      <c r="D40" s="178" t="s">
        <v>112</v>
      </c>
      <c r="E40" s="178"/>
      <c r="F40" s="178"/>
      <c r="G40" s="178"/>
      <c r="H40" s="178"/>
      <c r="I40" s="178"/>
      <c r="J40" s="178"/>
      <c r="K40" s="178"/>
      <c r="L40" s="178"/>
      <c r="M40" s="178"/>
      <c r="N40" s="178"/>
      <c r="O40" s="178"/>
      <c r="P40" s="178"/>
      <c r="Q40" s="178"/>
      <c r="R40" s="178"/>
      <c r="S40" s="178"/>
      <c r="T40" s="178"/>
      <c r="U40" s="178"/>
      <c r="V40" s="718">
        <v>499</v>
      </c>
      <c r="W40" s="718">
        <v>0</v>
      </c>
      <c r="X40" s="718">
        <v>0</v>
      </c>
      <c r="Y40" s="718">
        <v>0</v>
      </c>
      <c r="Z40" s="718">
        <v>0</v>
      </c>
      <c r="AA40" s="718">
        <v>0</v>
      </c>
      <c r="AB40" s="718">
        <v>0</v>
      </c>
      <c r="AC40" s="718">
        <v>0</v>
      </c>
      <c r="AD40" s="718">
        <v>0</v>
      </c>
      <c r="AE40" s="718">
        <v>0</v>
      </c>
      <c r="AF40" s="718">
        <v>0</v>
      </c>
      <c r="AG40" s="718">
        <v>0</v>
      </c>
      <c r="AH40" s="718">
        <v>0</v>
      </c>
      <c r="AI40" s="718">
        <v>0</v>
      </c>
      <c r="AJ40" s="718">
        <v>0</v>
      </c>
      <c r="AK40" s="718">
        <v>0</v>
      </c>
      <c r="AL40" s="718">
        <v>0</v>
      </c>
      <c r="AM40" s="718">
        <v>0</v>
      </c>
      <c r="AN40" s="718">
        <v>0</v>
      </c>
      <c r="AO40" s="718">
        <v>0</v>
      </c>
      <c r="AP40" s="718">
        <v>0</v>
      </c>
      <c r="AQ40" s="718">
        <v>0</v>
      </c>
      <c r="AR40" s="718">
        <v>0</v>
      </c>
      <c r="AS40" s="718">
        <v>0</v>
      </c>
      <c r="AT40" s="718">
        <v>0</v>
      </c>
      <c r="AU40" s="718">
        <v>0</v>
      </c>
      <c r="AV40" s="178"/>
      <c r="AW40" s="178"/>
      <c r="AX40" s="178"/>
      <c r="AY40" s="178"/>
      <c r="AZ40" s="178"/>
      <c r="BA40" s="718">
        <v>6899972</v>
      </c>
      <c r="BB40" s="718">
        <v>0</v>
      </c>
      <c r="BC40" s="718">
        <v>0</v>
      </c>
      <c r="BD40" s="718">
        <v>0</v>
      </c>
      <c r="BE40" s="718">
        <v>0</v>
      </c>
      <c r="BF40" s="718">
        <v>0</v>
      </c>
      <c r="BG40" s="718">
        <v>0</v>
      </c>
      <c r="BH40" s="718">
        <v>0</v>
      </c>
      <c r="BI40" s="718">
        <v>0</v>
      </c>
      <c r="BJ40" s="718">
        <v>0</v>
      </c>
      <c r="BK40" s="718">
        <v>0</v>
      </c>
      <c r="BL40" s="718">
        <v>0</v>
      </c>
      <c r="BM40" s="718">
        <v>0</v>
      </c>
      <c r="BN40" s="718">
        <v>0</v>
      </c>
      <c r="BO40" s="718">
        <v>0</v>
      </c>
      <c r="BP40" s="718">
        <v>0</v>
      </c>
      <c r="BQ40" s="718">
        <v>0</v>
      </c>
      <c r="BR40" s="718">
        <v>0</v>
      </c>
      <c r="BS40" s="718">
        <v>0</v>
      </c>
      <c r="BT40" s="718">
        <v>0</v>
      </c>
      <c r="BU40" s="718">
        <v>0</v>
      </c>
      <c r="BV40" s="718">
        <v>0</v>
      </c>
      <c r="BW40" s="718">
        <v>0</v>
      </c>
      <c r="BX40" s="718">
        <v>0</v>
      </c>
      <c r="BY40" s="718">
        <v>0</v>
      </c>
      <c r="BZ40" s="719">
        <v>0</v>
      </c>
      <c r="CA40" s="167"/>
    </row>
    <row r="41" spans="2:79" s="17" customFormat="1" ht="15.75">
      <c r="B41" s="274" t="s">
        <v>493</v>
      </c>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7"/>
      <c r="BR41" s="277"/>
      <c r="BS41" s="277"/>
      <c r="BT41" s="277"/>
      <c r="BU41" s="277"/>
      <c r="BV41" s="277"/>
      <c r="BW41" s="277"/>
      <c r="BX41" s="277"/>
      <c r="BY41" s="277"/>
      <c r="BZ41" s="278"/>
      <c r="CA41" s="167"/>
    </row>
  </sheetData>
  <mergeCells count="1">
    <mergeCell ref="B22:B23"/>
  </mergeCells>
  <hyperlinks>
    <hyperlink ref="H18" location="Table_5_a.__2015_Lost_Revenues_Work_Form" display="Go to Tab 5."/>
  </hyperlinks>
  <pageMargins left="0.70866141732283472" right="0.70866141732283472" top="0.74803149606299213" bottom="0.74803149606299213" header="0.31496062992125984" footer="0.31496062992125984"/>
  <pageSetup paperSize="5" scale="4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CA45"/>
  <sheetViews>
    <sheetView tabSelected="1" topLeftCell="A19" zoomScale="80" zoomScaleNormal="80" workbookViewId="0">
      <pane xSplit="21" ySplit="5" topLeftCell="V24" activePane="bottomRight" state="frozen"/>
      <selection activeCell="E58" sqref="E58"/>
      <selection pane="topRight" activeCell="E58" sqref="E58"/>
      <selection pane="bottomLeft" activeCell="E58" sqref="E58"/>
      <selection pane="bottomRight" activeCell="E41" sqref="E41"/>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62.42578125" style="12" bestFit="1" customWidth="1"/>
    <col min="6" max="7" width="0" style="12" hidden="1" customWidth="1"/>
    <col min="8" max="8" width="14.5703125" style="12" hidden="1" customWidth="1"/>
    <col min="9" max="9" width="19.42578125" style="12" customWidth="1"/>
    <col min="10" max="10" width="16.140625" style="12" hidden="1" customWidth="1"/>
    <col min="11" max="13" width="0" style="12" hidden="1" customWidth="1"/>
    <col min="14" max="14" width="13.5703125" style="12" hidden="1" customWidth="1"/>
    <col min="15" max="15" width="15.7109375" style="12" hidden="1" customWidth="1"/>
    <col min="16" max="16" width="12" style="12" hidden="1" customWidth="1"/>
    <col min="17" max="21" width="0" style="12" hidden="1" customWidth="1"/>
    <col min="22" max="42" width="11.28515625" style="12" bestFit="1" customWidth="1"/>
    <col min="43" max="47" width="9.42578125" style="12" bestFit="1" customWidth="1"/>
    <col min="48" max="52" width="9.140625" style="12"/>
    <col min="53" max="69" width="17.140625" style="12" bestFit="1" customWidth="1"/>
    <col min="70" max="73" width="15.85546875" style="12" bestFit="1" customWidth="1"/>
    <col min="74" max="78" width="13.85546875" style="12" bestFit="1" customWidth="1"/>
    <col min="79" max="79" width="9.140625" style="16"/>
    <col min="80" max="16384" width="9.140625" style="12"/>
  </cols>
  <sheetData>
    <row r="14" spans="2:79" ht="15.75" thickBot="1">
      <c r="CA14" s="12"/>
    </row>
    <row r="15" spans="2:79" s="9" customFormat="1" ht="30.7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13.5" customHeight="1">
      <c r="D17" s="92"/>
    </row>
    <row r="18" spans="2:79" ht="21.75" customHeight="1">
      <c r="B18" s="196" t="s">
        <v>580</v>
      </c>
      <c r="D18" s="92"/>
      <c r="G18" s="625" t="s">
        <v>601</v>
      </c>
    </row>
    <row r="19" spans="2:79" ht="21.75" customHeight="1">
      <c r="B19" s="660" t="s">
        <v>531</v>
      </c>
      <c r="C19" s="649"/>
      <c r="D19" s="649"/>
      <c r="E19" s="649"/>
      <c r="F19" s="649"/>
      <c r="G19" s="649"/>
      <c r="H19" s="649"/>
      <c r="I19" s="649"/>
      <c r="J19" s="649"/>
      <c r="K19" s="649"/>
      <c r="L19" s="649"/>
      <c r="M19" s="649"/>
      <c r="N19" s="649"/>
      <c r="O19" s="649"/>
      <c r="P19" s="649"/>
      <c r="BC19" s="12">
        <f>+'[4]2015'!$E$12+'[4]2015'!$F$12</f>
        <v>1604857.0796358646</v>
      </c>
      <c r="BD19" s="12">
        <f>+'[4]2015'!$E$36+'[4]2015'!$F$36</f>
        <v>1648218.2490038485</v>
      </c>
    </row>
    <row r="20" spans="2:79" ht="21.75" customHeight="1">
      <c r="B20" s="660" t="s">
        <v>532</v>
      </c>
      <c r="C20" s="649"/>
      <c r="D20" s="649"/>
      <c r="E20" s="649"/>
      <c r="F20" s="649"/>
      <c r="G20" s="649"/>
      <c r="H20" s="649"/>
      <c r="I20" s="649"/>
      <c r="J20" s="649"/>
      <c r="K20" s="649"/>
      <c r="L20" s="649"/>
      <c r="M20" s="649"/>
      <c r="N20" s="649"/>
      <c r="O20" s="649"/>
      <c r="P20" s="649"/>
      <c r="X20" s="12">
        <f>+'[4]2015'!$E$24+'[4]2015'!$F$24</f>
        <v>294.49209085890766</v>
      </c>
      <c r="Y20" s="12">
        <f>+'[4]2015'!$E$44+'[4]2015'!$F$44+'[4]2015'!$G$44+'[4]2015'!$H$44</f>
        <v>168.55371705087529</v>
      </c>
      <c r="BC20" s="742">
        <f>+BC19+BC26</f>
        <v>3172087.0796358646</v>
      </c>
      <c r="BD20" s="742">
        <f>+BD19+BD26</f>
        <v>3215448.2490038485</v>
      </c>
    </row>
    <row r="21" spans="2:79" ht="15.75">
      <c r="B21" s="92"/>
      <c r="X21" s="742">
        <f>+X20+X26</f>
        <v>590.49209085890766</v>
      </c>
      <c r="Y21" s="742">
        <f>+Y31+Y20</f>
        <v>626.55371705087532</v>
      </c>
    </row>
    <row r="22" spans="2:79" s="270" customFormat="1" ht="88.5" customHeight="1">
      <c r="B22" s="795"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795"/>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75">
      <c r="B24" s="273">
        <v>1</v>
      </c>
      <c r="C24" s="178"/>
      <c r="D24" s="178"/>
      <c r="E24" s="178" t="s">
        <v>118</v>
      </c>
      <c r="F24" s="178"/>
      <c r="G24" s="178"/>
      <c r="H24" s="178"/>
      <c r="I24" s="178" t="s">
        <v>742</v>
      </c>
      <c r="J24" s="178"/>
      <c r="K24" s="178"/>
      <c r="L24" s="178"/>
      <c r="M24" s="178"/>
      <c r="N24" s="178"/>
      <c r="O24" s="178"/>
      <c r="P24" s="178"/>
      <c r="Q24" s="178"/>
      <c r="R24" s="178"/>
      <c r="S24" s="178"/>
      <c r="T24" s="178"/>
      <c r="U24" s="178"/>
      <c r="V24" s="718">
        <v>17</v>
      </c>
      <c r="W24" s="718">
        <v>17</v>
      </c>
      <c r="X24" s="718">
        <v>17</v>
      </c>
      <c r="Y24" s="718">
        <v>17</v>
      </c>
      <c r="Z24" s="718">
        <v>17</v>
      </c>
      <c r="AA24" s="718">
        <v>17</v>
      </c>
      <c r="AB24" s="718">
        <v>17</v>
      </c>
      <c r="AC24" s="718">
        <v>17</v>
      </c>
      <c r="AD24" s="718">
        <v>17</v>
      </c>
      <c r="AE24" s="718">
        <v>17</v>
      </c>
      <c r="AF24" s="718">
        <v>17</v>
      </c>
      <c r="AG24" s="718">
        <v>17</v>
      </c>
      <c r="AH24" s="718">
        <v>17</v>
      </c>
      <c r="AI24" s="718">
        <v>12</v>
      </c>
      <c r="AJ24" s="718">
        <v>0</v>
      </c>
      <c r="AK24" s="718">
        <v>0</v>
      </c>
      <c r="AL24" s="718">
        <v>0</v>
      </c>
      <c r="AM24" s="718">
        <v>0</v>
      </c>
      <c r="AN24" s="718">
        <v>0</v>
      </c>
      <c r="AO24" s="718">
        <v>0</v>
      </c>
      <c r="AP24" s="718">
        <v>0</v>
      </c>
      <c r="AQ24" s="718">
        <v>0</v>
      </c>
      <c r="AR24" s="718">
        <v>0</v>
      </c>
      <c r="AS24" s="718">
        <v>0</v>
      </c>
      <c r="AT24" s="718">
        <v>0</v>
      </c>
      <c r="AU24" s="718">
        <v>0</v>
      </c>
      <c r="AV24" s="718"/>
      <c r="AW24" s="718"/>
      <c r="AX24" s="718"/>
      <c r="AY24" s="718"/>
      <c r="AZ24" s="718"/>
      <c r="BA24" s="718">
        <v>77834</v>
      </c>
      <c r="BB24" s="718">
        <v>77834</v>
      </c>
      <c r="BC24" s="718">
        <v>77834</v>
      </c>
      <c r="BD24" s="718">
        <v>77834</v>
      </c>
      <c r="BE24" s="718">
        <v>77834</v>
      </c>
      <c r="BF24" s="718">
        <v>77834</v>
      </c>
      <c r="BG24" s="718">
        <v>77834</v>
      </c>
      <c r="BH24" s="718">
        <v>77834</v>
      </c>
      <c r="BI24" s="718">
        <v>77834</v>
      </c>
      <c r="BJ24" s="718">
        <v>77834</v>
      </c>
      <c r="BK24" s="718">
        <v>77834</v>
      </c>
      <c r="BL24" s="718">
        <v>77834</v>
      </c>
      <c r="BM24" s="718">
        <v>77834</v>
      </c>
      <c r="BN24" s="718">
        <v>54484</v>
      </c>
      <c r="BO24" s="718">
        <v>0</v>
      </c>
      <c r="BP24" s="718">
        <v>0</v>
      </c>
      <c r="BQ24" s="718">
        <v>0</v>
      </c>
      <c r="BR24" s="718">
        <v>0</v>
      </c>
      <c r="BS24" s="718">
        <v>0</v>
      </c>
      <c r="BT24" s="718">
        <v>0</v>
      </c>
      <c r="BU24" s="718">
        <v>0</v>
      </c>
      <c r="BV24" s="718">
        <v>0</v>
      </c>
      <c r="BW24" s="718">
        <v>0</v>
      </c>
      <c r="BX24" s="718">
        <v>0</v>
      </c>
      <c r="BY24" s="718">
        <v>0</v>
      </c>
      <c r="BZ24" s="719">
        <v>0</v>
      </c>
      <c r="CA24" s="167"/>
    </row>
    <row r="25" spans="2:79" s="17" customFormat="1" ht="15.75">
      <c r="B25" s="273">
        <v>2</v>
      </c>
      <c r="C25" s="178"/>
      <c r="D25" s="178"/>
      <c r="E25" s="178" t="s">
        <v>119</v>
      </c>
      <c r="F25" s="178"/>
      <c r="G25" s="178"/>
      <c r="H25" s="178"/>
      <c r="I25" s="178" t="s">
        <v>742</v>
      </c>
      <c r="J25" s="178"/>
      <c r="K25" s="178"/>
      <c r="L25" s="178"/>
      <c r="M25" s="178"/>
      <c r="N25" s="178"/>
      <c r="O25" s="178"/>
      <c r="P25" s="178"/>
      <c r="Q25" s="178"/>
      <c r="R25" s="178"/>
      <c r="S25" s="178"/>
      <c r="T25" s="178"/>
      <c r="U25" s="178"/>
      <c r="V25" s="718">
        <v>45</v>
      </c>
      <c r="W25" s="718">
        <v>45</v>
      </c>
      <c r="X25" s="718">
        <v>45</v>
      </c>
      <c r="Y25" s="718">
        <v>45</v>
      </c>
      <c r="Z25" s="718">
        <v>45</v>
      </c>
      <c r="AA25" s="718">
        <v>45</v>
      </c>
      <c r="AB25" s="718">
        <v>41</v>
      </c>
      <c r="AC25" s="718">
        <v>41</v>
      </c>
      <c r="AD25" s="718">
        <v>41</v>
      </c>
      <c r="AE25" s="718">
        <v>29</v>
      </c>
      <c r="AF25" s="718">
        <v>0</v>
      </c>
      <c r="AG25" s="718">
        <v>0</v>
      </c>
      <c r="AH25" s="718">
        <v>0</v>
      </c>
      <c r="AI25" s="718">
        <v>0</v>
      </c>
      <c r="AJ25" s="718">
        <v>0</v>
      </c>
      <c r="AK25" s="718">
        <v>0</v>
      </c>
      <c r="AL25" s="718">
        <v>0</v>
      </c>
      <c r="AM25" s="718">
        <v>0</v>
      </c>
      <c r="AN25" s="718">
        <v>0</v>
      </c>
      <c r="AO25" s="718">
        <v>0</v>
      </c>
      <c r="AP25" s="718">
        <v>0</v>
      </c>
      <c r="AQ25" s="718">
        <v>0</v>
      </c>
      <c r="AR25" s="718">
        <v>0</v>
      </c>
      <c r="AS25" s="718">
        <v>0</v>
      </c>
      <c r="AT25" s="718">
        <v>0</v>
      </c>
      <c r="AU25" s="718">
        <v>0</v>
      </c>
      <c r="AV25" s="718"/>
      <c r="AW25" s="718"/>
      <c r="AX25" s="718"/>
      <c r="AY25" s="718"/>
      <c r="AZ25" s="718"/>
      <c r="BA25" s="718">
        <v>210218</v>
      </c>
      <c r="BB25" s="718">
        <v>210218</v>
      </c>
      <c r="BC25" s="718">
        <v>210218</v>
      </c>
      <c r="BD25" s="718">
        <v>210218</v>
      </c>
      <c r="BE25" s="718">
        <v>210218</v>
      </c>
      <c r="BF25" s="718">
        <v>210218</v>
      </c>
      <c r="BG25" s="718">
        <v>192248</v>
      </c>
      <c r="BH25" s="718">
        <v>192248</v>
      </c>
      <c r="BI25" s="718">
        <v>192248</v>
      </c>
      <c r="BJ25" s="718">
        <v>135499</v>
      </c>
      <c r="BK25" s="718">
        <v>0</v>
      </c>
      <c r="BL25" s="718">
        <v>0</v>
      </c>
      <c r="BM25" s="718">
        <v>0</v>
      </c>
      <c r="BN25" s="718">
        <v>0</v>
      </c>
      <c r="BO25" s="718">
        <v>0</v>
      </c>
      <c r="BP25" s="718">
        <v>0</v>
      </c>
      <c r="BQ25" s="718">
        <v>0</v>
      </c>
      <c r="BR25" s="718">
        <v>0</v>
      </c>
      <c r="BS25" s="718">
        <v>0</v>
      </c>
      <c r="BT25" s="718">
        <v>0</v>
      </c>
      <c r="BU25" s="718">
        <v>0</v>
      </c>
      <c r="BV25" s="718">
        <v>0</v>
      </c>
      <c r="BW25" s="718">
        <v>0</v>
      </c>
      <c r="BX25" s="718">
        <v>0</v>
      </c>
      <c r="BY25" s="718">
        <v>0</v>
      </c>
      <c r="BZ25" s="719">
        <v>0</v>
      </c>
      <c r="CA25" s="167"/>
    </row>
    <row r="26" spans="2:79" s="17" customFormat="1" ht="15.75">
      <c r="B26" s="273">
        <v>3</v>
      </c>
      <c r="C26" s="178"/>
      <c r="D26" s="178"/>
      <c r="E26" s="178" t="s">
        <v>738</v>
      </c>
      <c r="F26" s="178"/>
      <c r="G26" s="178"/>
      <c r="H26" s="178"/>
      <c r="I26" s="178" t="s">
        <v>742</v>
      </c>
      <c r="J26" s="178"/>
      <c r="K26" s="178"/>
      <c r="L26" s="178"/>
      <c r="M26" s="178"/>
      <c r="N26" s="178"/>
      <c r="O26" s="178"/>
      <c r="P26" s="178"/>
      <c r="Q26" s="178"/>
      <c r="R26" s="178"/>
      <c r="S26" s="178"/>
      <c r="T26" s="178"/>
      <c r="U26" s="178"/>
      <c r="V26" s="718">
        <v>341</v>
      </c>
      <c r="W26" s="718">
        <v>296</v>
      </c>
      <c r="X26" s="718">
        <v>296</v>
      </c>
      <c r="Y26" s="718">
        <v>296</v>
      </c>
      <c r="Z26" s="718">
        <v>296</v>
      </c>
      <c r="AA26" s="718">
        <v>296</v>
      </c>
      <c r="AB26" s="718">
        <v>296</v>
      </c>
      <c r="AC26" s="718">
        <v>296</v>
      </c>
      <c r="AD26" s="718">
        <v>286</v>
      </c>
      <c r="AE26" s="718">
        <v>286</v>
      </c>
      <c r="AF26" s="718">
        <v>286</v>
      </c>
      <c r="AG26" s="718">
        <v>286</v>
      </c>
      <c r="AH26" s="718">
        <v>48</v>
      </c>
      <c r="AI26" s="718">
        <v>48</v>
      </c>
      <c r="AJ26" s="718">
        <v>48</v>
      </c>
      <c r="AK26" s="718">
        <v>25</v>
      </c>
      <c r="AL26" s="718">
        <v>25</v>
      </c>
      <c r="AM26" s="718">
        <v>25</v>
      </c>
      <c r="AN26" s="718">
        <v>25</v>
      </c>
      <c r="AO26" s="718">
        <v>25</v>
      </c>
      <c r="AP26" s="718">
        <v>0</v>
      </c>
      <c r="AQ26" s="718">
        <v>0</v>
      </c>
      <c r="AR26" s="718">
        <v>0</v>
      </c>
      <c r="AS26" s="718">
        <v>0</v>
      </c>
      <c r="AT26" s="718">
        <v>0</v>
      </c>
      <c r="AU26" s="718">
        <v>0</v>
      </c>
      <c r="AV26" s="718"/>
      <c r="AW26" s="718"/>
      <c r="AX26" s="718"/>
      <c r="AY26" s="718"/>
      <c r="AZ26" s="718"/>
      <c r="BA26" s="718">
        <v>1731152</v>
      </c>
      <c r="BB26" s="718">
        <v>1567230</v>
      </c>
      <c r="BC26" s="718">
        <v>1567230</v>
      </c>
      <c r="BD26" s="718">
        <v>1567230</v>
      </c>
      <c r="BE26" s="718">
        <v>1567230</v>
      </c>
      <c r="BF26" s="718">
        <v>1567230</v>
      </c>
      <c r="BG26" s="718">
        <v>1567230</v>
      </c>
      <c r="BH26" s="718">
        <v>1567230</v>
      </c>
      <c r="BI26" s="718">
        <v>1504817</v>
      </c>
      <c r="BJ26" s="718">
        <v>1504817</v>
      </c>
      <c r="BK26" s="718">
        <v>1504817</v>
      </c>
      <c r="BL26" s="718">
        <v>1504817</v>
      </c>
      <c r="BM26" s="718">
        <v>127333</v>
      </c>
      <c r="BN26" s="718">
        <v>127333</v>
      </c>
      <c r="BO26" s="718">
        <v>127333</v>
      </c>
      <c r="BP26" s="718">
        <v>19592</v>
      </c>
      <c r="BQ26" s="718">
        <v>19592</v>
      </c>
      <c r="BR26" s="718">
        <v>19592</v>
      </c>
      <c r="BS26" s="718">
        <v>19592</v>
      </c>
      <c r="BT26" s="718">
        <v>19592</v>
      </c>
      <c r="BU26" s="718">
        <v>0</v>
      </c>
      <c r="BV26" s="718">
        <v>0</v>
      </c>
      <c r="BW26" s="718">
        <v>0</v>
      </c>
      <c r="BX26" s="718">
        <v>0</v>
      </c>
      <c r="BY26" s="718">
        <v>0</v>
      </c>
      <c r="BZ26" s="719">
        <v>0</v>
      </c>
      <c r="CA26" s="167"/>
    </row>
    <row r="27" spans="2:79" s="17" customFormat="1" ht="15.75">
      <c r="B27" s="273">
        <v>4</v>
      </c>
      <c r="C27" s="178"/>
      <c r="D27" s="178"/>
      <c r="E27" s="178" t="s">
        <v>95</v>
      </c>
      <c r="F27" s="178"/>
      <c r="G27" s="178"/>
      <c r="H27" s="178"/>
      <c r="I27" s="178" t="s">
        <v>742</v>
      </c>
      <c r="J27" s="178"/>
      <c r="K27" s="178"/>
      <c r="L27" s="178"/>
      <c r="M27" s="178"/>
      <c r="N27" s="178"/>
      <c r="O27" s="178"/>
      <c r="P27" s="178"/>
      <c r="Q27" s="178"/>
      <c r="R27" s="178"/>
      <c r="S27" s="178"/>
      <c r="T27" s="178"/>
      <c r="U27" s="178"/>
      <c r="V27" s="718">
        <v>32</v>
      </c>
      <c r="W27" s="718">
        <v>32</v>
      </c>
      <c r="X27" s="718">
        <v>32</v>
      </c>
      <c r="Y27" s="718">
        <v>32</v>
      </c>
      <c r="Z27" s="718">
        <v>32</v>
      </c>
      <c r="AA27" s="718">
        <v>32</v>
      </c>
      <c r="AB27" s="718">
        <v>32</v>
      </c>
      <c r="AC27" s="718">
        <v>32</v>
      </c>
      <c r="AD27" s="718">
        <v>32</v>
      </c>
      <c r="AE27" s="718">
        <v>32</v>
      </c>
      <c r="AF27" s="718">
        <v>30</v>
      </c>
      <c r="AG27" s="718">
        <v>30</v>
      </c>
      <c r="AH27" s="718">
        <v>30</v>
      </c>
      <c r="AI27" s="718">
        <v>30</v>
      </c>
      <c r="AJ27" s="718">
        <v>30</v>
      </c>
      <c r="AK27" s="718">
        <v>30</v>
      </c>
      <c r="AL27" s="718">
        <v>13</v>
      </c>
      <c r="AM27" s="718">
        <v>13</v>
      </c>
      <c r="AN27" s="718">
        <v>13</v>
      </c>
      <c r="AO27" s="718">
        <v>13</v>
      </c>
      <c r="AP27" s="718">
        <v>0</v>
      </c>
      <c r="AQ27" s="718">
        <v>0</v>
      </c>
      <c r="AR27" s="718">
        <v>0</v>
      </c>
      <c r="AS27" s="718">
        <v>0</v>
      </c>
      <c r="AT27" s="718">
        <v>0</v>
      </c>
      <c r="AU27" s="718">
        <v>0</v>
      </c>
      <c r="AV27" s="718"/>
      <c r="AW27" s="718"/>
      <c r="AX27" s="718"/>
      <c r="AY27" s="718"/>
      <c r="AZ27" s="718"/>
      <c r="BA27" s="718">
        <v>502885</v>
      </c>
      <c r="BB27" s="718">
        <v>497119</v>
      </c>
      <c r="BC27" s="718">
        <v>497119</v>
      </c>
      <c r="BD27" s="718">
        <v>497119</v>
      </c>
      <c r="BE27" s="718">
        <v>497119</v>
      </c>
      <c r="BF27" s="718">
        <v>497119</v>
      </c>
      <c r="BG27" s="718">
        <v>497119</v>
      </c>
      <c r="BH27" s="718">
        <v>496860</v>
      </c>
      <c r="BI27" s="718">
        <v>496860</v>
      </c>
      <c r="BJ27" s="718">
        <v>496860</v>
      </c>
      <c r="BK27" s="718">
        <v>481598</v>
      </c>
      <c r="BL27" s="718">
        <v>480609</v>
      </c>
      <c r="BM27" s="718">
        <v>480609</v>
      </c>
      <c r="BN27" s="718">
        <v>478775</v>
      </c>
      <c r="BO27" s="718">
        <v>478775</v>
      </c>
      <c r="BP27" s="718">
        <v>478122</v>
      </c>
      <c r="BQ27" s="718">
        <v>212459</v>
      </c>
      <c r="BR27" s="718">
        <v>212459</v>
      </c>
      <c r="BS27" s="718">
        <v>212459</v>
      </c>
      <c r="BT27" s="718">
        <v>212459</v>
      </c>
      <c r="BU27" s="718">
        <v>0</v>
      </c>
      <c r="BV27" s="718">
        <v>0</v>
      </c>
      <c r="BW27" s="718">
        <v>0</v>
      </c>
      <c r="BX27" s="718">
        <v>0</v>
      </c>
      <c r="BY27" s="718">
        <v>0</v>
      </c>
      <c r="BZ27" s="719">
        <v>0</v>
      </c>
      <c r="CA27" s="167"/>
    </row>
    <row r="28" spans="2:79" s="17" customFormat="1" ht="15.75">
      <c r="B28" s="273">
        <v>5</v>
      </c>
      <c r="C28" s="178"/>
      <c r="D28" s="178"/>
      <c r="E28" s="178" t="s">
        <v>96</v>
      </c>
      <c r="F28" s="178"/>
      <c r="G28" s="178"/>
      <c r="H28" s="178"/>
      <c r="I28" s="178" t="s">
        <v>742</v>
      </c>
      <c r="J28" s="178"/>
      <c r="K28" s="178"/>
      <c r="L28" s="178"/>
      <c r="M28" s="178"/>
      <c r="N28" s="178"/>
      <c r="O28" s="178"/>
      <c r="P28" s="178"/>
      <c r="Q28" s="178"/>
      <c r="R28" s="178"/>
      <c r="S28" s="178"/>
      <c r="T28" s="178"/>
      <c r="U28" s="178"/>
      <c r="V28" s="718">
        <v>2</v>
      </c>
      <c r="W28" s="718">
        <v>2</v>
      </c>
      <c r="X28" s="718">
        <v>2</v>
      </c>
      <c r="Y28" s="718">
        <v>2</v>
      </c>
      <c r="Z28" s="718">
        <v>2</v>
      </c>
      <c r="AA28" s="718">
        <v>2</v>
      </c>
      <c r="AB28" s="718">
        <v>2</v>
      </c>
      <c r="AC28" s="718">
        <v>2</v>
      </c>
      <c r="AD28" s="718">
        <v>2</v>
      </c>
      <c r="AE28" s="718">
        <v>2</v>
      </c>
      <c r="AF28" s="718">
        <v>2</v>
      </c>
      <c r="AG28" s="718">
        <v>2</v>
      </c>
      <c r="AH28" s="718">
        <v>2</v>
      </c>
      <c r="AI28" s="718">
        <v>2</v>
      </c>
      <c r="AJ28" s="718">
        <v>2</v>
      </c>
      <c r="AK28" s="718">
        <v>2</v>
      </c>
      <c r="AL28" s="718">
        <v>1</v>
      </c>
      <c r="AM28" s="718">
        <v>1</v>
      </c>
      <c r="AN28" s="718">
        <v>1</v>
      </c>
      <c r="AO28" s="718">
        <v>1</v>
      </c>
      <c r="AP28" s="718">
        <v>0</v>
      </c>
      <c r="AQ28" s="718">
        <v>0</v>
      </c>
      <c r="AR28" s="718">
        <v>0</v>
      </c>
      <c r="AS28" s="718">
        <v>0</v>
      </c>
      <c r="AT28" s="718">
        <v>0</v>
      </c>
      <c r="AU28" s="718">
        <v>0</v>
      </c>
      <c r="AV28" s="718"/>
      <c r="AW28" s="718"/>
      <c r="AX28" s="718"/>
      <c r="AY28" s="718"/>
      <c r="AZ28" s="718"/>
      <c r="BA28" s="718">
        <v>38059</v>
      </c>
      <c r="BB28" s="718">
        <v>37613</v>
      </c>
      <c r="BC28" s="718">
        <v>37613</v>
      </c>
      <c r="BD28" s="718">
        <v>37613</v>
      </c>
      <c r="BE28" s="718">
        <v>37613</v>
      </c>
      <c r="BF28" s="718">
        <v>37613</v>
      </c>
      <c r="BG28" s="718">
        <v>37613</v>
      </c>
      <c r="BH28" s="718">
        <v>37519</v>
      </c>
      <c r="BI28" s="718">
        <v>37519</v>
      </c>
      <c r="BJ28" s="718">
        <v>37519</v>
      </c>
      <c r="BK28" s="718">
        <v>31820</v>
      </c>
      <c r="BL28" s="718">
        <v>31560</v>
      </c>
      <c r="BM28" s="718">
        <v>31560</v>
      </c>
      <c r="BN28" s="718">
        <v>30589</v>
      </c>
      <c r="BO28" s="718">
        <v>30589</v>
      </c>
      <c r="BP28" s="718">
        <v>30476</v>
      </c>
      <c r="BQ28" s="718">
        <v>12734</v>
      </c>
      <c r="BR28" s="718">
        <v>12734</v>
      </c>
      <c r="BS28" s="718">
        <v>12734</v>
      </c>
      <c r="BT28" s="718">
        <v>12734</v>
      </c>
      <c r="BU28" s="718">
        <v>0</v>
      </c>
      <c r="BV28" s="718">
        <v>0</v>
      </c>
      <c r="BW28" s="718">
        <v>0</v>
      </c>
      <c r="BX28" s="718">
        <v>0</v>
      </c>
      <c r="BY28" s="718">
        <v>0</v>
      </c>
      <c r="BZ28" s="719">
        <v>0</v>
      </c>
      <c r="CA28" s="167"/>
    </row>
    <row r="29" spans="2:79" s="17" customFormat="1" ht="15.75">
      <c r="B29" s="273">
        <v>6</v>
      </c>
      <c r="C29" s="178"/>
      <c r="D29" s="178"/>
      <c r="E29" s="178" t="s">
        <v>731</v>
      </c>
      <c r="F29" s="178"/>
      <c r="G29" s="178"/>
      <c r="H29" s="178"/>
      <c r="I29" s="178" t="s">
        <v>742</v>
      </c>
      <c r="J29" s="178"/>
      <c r="K29" s="178"/>
      <c r="L29" s="178"/>
      <c r="M29" s="178"/>
      <c r="N29" s="178"/>
      <c r="O29" s="178"/>
      <c r="P29" s="178"/>
      <c r="Q29" s="178"/>
      <c r="R29" s="178"/>
      <c r="S29" s="178"/>
      <c r="T29" s="178"/>
      <c r="U29" s="178"/>
      <c r="V29" s="718">
        <v>57</v>
      </c>
      <c r="W29" s="718">
        <v>57</v>
      </c>
      <c r="X29" s="718">
        <v>57</v>
      </c>
      <c r="Y29" s="718">
        <v>57</v>
      </c>
      <c r="Z29" s="718">
        <v>57</v>
      </c>
      <c r="AA29" s="718">
        <v>57</v>
      </c>
      <c r="AB29" s="718">
        <v>57</v>
      </c>
      <c r="AC29" s="718">
        <v>57</v>
      </c>
      <c r="AD29" s="718">
        <v>57</v>
      </c>
      <c r="AE29" s="718">
        <v>57</v>
      </c>
      <c r="AF29" s="718">
        <v>57</v>
      </c>
      <c r="AG29" s="718">
        <v>57</v>
      </c>
      <c r="AH29" s="718">
        <v>57</v>
      </c>
      <c r="AI29" s="718">
        <v>57</v>
      </c>
      <c r="AJ29" s="718">
        <v>57</v>
      </c>
      <c r="AK29" s="718">
        <v>57</v>
      </c>
      <c r="AL29" s="718">
        <v>57</v>
      </c>
      <c r="AM29" s="718">
        <v>57</v>
      </c>
      <c r="AN29" s="718">
        <v>54</v>
      </c>
      <c r="AO29" s="718">
        <v>0</v>
      </c>
      <c r="AP29" s="718">
        <v>0</v>
      </c>
      <c r="AQ29" s="718">
        <v>0</v>
      </c>
      <c r="AR29" s="718">
        <v>0</v>
      </c>
      <c r="AS29" s="718">
        <v>0</v>
      </c>
      <c r="AT29" s="718">
        <v>0</v>
      </c>
      <c r="AU29" s="718">
        <v>0</v>
      </c>
      <c r="AV29" s="718"/>
      <c r="AW29" s="718"/>
      <c r="AX29" s="718"/>
      <c r="AY29" s="718"/>
      <c r="AZ29" s="718"/>
      <c r="BA29" s="718">
        <v>110951</v>
      </c>
      <c r="BB29" s="718">
        <v>110951</v>
      </c>
      <c r="BC29" s="718">
        <v>110951</v>
      </c>
      <c r="BD29" s="718">
        <v>110951</v>
      </c>
      <c r="BE29" s="718">
        <v>110951</v>
      </c>
      <c r="BF29" s="718">
        <v>110951</v>
      </c>
      <c r="BG29" s="718">
        <v>110951</v>
      </c>
      <c r="BH29" s="718">
        <v>110951</v>
      </c>
      <c r="BI29" s="718">
        <v>110951</v>
      </c>
      <c r="BJ29" s="718">
        <v>110951</v>
      </c>
      <c r="BK29" s="718">
        <v>110951</v>
      </c>
      <c r="BL29" s="718">
        <v>110951</v>
      </c>
      <c r="BM29" s="718">
        <v>110951</v>
      </c>
      <c r="BN29" s="718">
        <v>110951</v>
      </c>
      <c r="BO29" s="718">
        <v>110951</v>
      </c>
      <c r="BP29" s="718">
        <v>110951</v>
      </c>
      <c r="BQ29" s="718">
        <v>110951</v>
      </c>
      <c r="BR29" s="718">
        <v>110951</v>
      </c>
      <c r="BS29" s="718">
        <v>108110</v>
      </c>
      <c r="BT29" s="718">
        <v>0</v>
      </c>
      <c r="BU29" s="718">
        <v>0</v>
      </c>
      <c r="BV29" s="718">
        <v>0</v>
      </c>
      <c r="BW29" s="718">
        <v>0</v>
      </c>
      <c r="BX29" s="718">
        <v>0</v>
      </c>
      <c r="BY29" s="718">
        <v>0</v>
      </c>
      <c r="BZ29" s="719">
        <v>0</v>
      </c>
      <c r="CA29" s="167"/>
    </row>
    <row r="30" spans="2:79" s="17" customFormat="1" ht="15.75">
      <c r="B30" s="273">
        <v>7</v>
      </c>
      <c r="C30" s="178"/>
      <c r="D30" s="178"/>
      <c r="E30" s="178" t="s">
        <v>100</v>
      </c>
      <c r="F30" s="178"/>
      <c r="G30" s="178"/>
      <c r="H30" s="178"/>
      <c r="I30" s="178" t="s">
        <v>742</v>
      </c>
      <c r="J30" s="178"/>
      <c r="K30" s="178"/>
      <c r="L30" s="178"/>
      <c r="M30" s="178"/>
      <c r="N30" s="178"/>
      <c r="O30" s="178"/>
      <c r="P30" s="178"/>
      <c r="Q30" s="178"/>
      <c r="R30" s="178"/>
      <c r="S30" s="178"/>
      <c r="T30" s="178"/>
      <c r="U30" s="178"/>
      <c r="V30" s="718">
        <v>1229</v>
      </c>
      <c r="W30" s="718">
        <v>1229</v>
      </c>
      <c r="X30" s="718">
        <v>1229</v>
      </c>
      <c r="Y30" s="718">
        <v>1229</v>
      </c>
      <c r="Z30" s="718">
        <v>2127</v>
      </c>
      <c r="AA30" s="718">
        <v>2127</v>
      </c>
      <c r="AB30" s="718">
        <v>2127</v>
      </c>
      <c r="AC30" s="718">
        <v>2127</v>
      </c>
      <c r="AD30" s="718">
        <v>2127</v>
      </c>
      <c r="AE30" s="718">
        <v>2127</v>
      </c>
      <c r="AF30" s="718">
        <v>2127</v>
      </c>
      <c r="AG30" s="718">
        <v>2127</v>
      </c>
      <c r="AH30" s="718">
        <v>2127</v>
      </c>
      <c r="AI30" s="718">
        <v>1489</v>
      </c>
      <c r="AJ30" s="718">
        <v>0</v>
      </c>
      <c r="AK30" s="718">
        <v>0</v>
      </c>
      <c r="AL30" s="718">
        <v>0</v>
      </c>
      <c r="AM30" s="718">
        <v>0</v>
      </c>
      <c r="AN30" s="718">
        <v>0</v>
      </c>
      <c r="AO30" s="718">
        <v>0</v>
      </c>
      <c r="AP30" s="718">
        <v>0</v>
      </c>
      <c r="AQ30" s="718">
        <v>0</v>
      </c>
      <c r="AR30" s="718">
        <v>0</v>
      </c>
      <c r="AS30" s="718">
        <v>0</v>
      </c>
      <c r="AT30" s="718">
        <v>0</v>
      </c>
      <c r="AU30" s="718">
        <v>0</v>
      </c>
      <c r="AV30" s="718"/>
      <c r="AW30" s="718"/>
      <c r="AX30" s="718"/>
      <c r="AY30" s="718"/>
      <c r="AZ30" s="718"/>
      <c r="BA30" s="718">
        <v>5766646</v>
      </c>
      <c r="BB30" s="718">
        <v>5766646</v>
      </c>
      <c r="BC30" s="718">
        <v>5766646</v>
      </c>
      <c r="BD30" s="718">
        <v>5766646</v>
      </c>
      <c r="BE30" s="718">
        <v>9340038</v>
      </c>
      <c r="BF30" s="718">
        <v>9340038</v>
      </c>
      <c r="BG30" s="718">
        <v>9340038</v>
      </c>
      <c r="BH30" s="718">
        <v>9340038</v>
      </c>
      <c r="BI30" s="718">
        <v>9340038</v>
      </c>
      <c r="BJ30" s="718">
        <v>9340038</v>
      </c>
      <c r="BK30" s="718">
        <v>9340038</v>
      </c>
      <c r="BL30" s="718">
        <v>9340038</v>
      </c>
      <c r="BM30" s="718">
        <v>9340038</v>
      </c>
      <c r="BN30" s="718">
        <v>6538026</v>
      </c>
      <c r="BO30" s="718">
        <v>0</v>
      </c>
      <c r="BP30" s="718">
        <v>0</v>
      </c>
      <c r="BQ30" s="718">
        <v>0</v>
      </c>
      <c r="BR30" s="718">
        <v>0</v>
      </c>
      <c r="BS30" s="718">
        <v>0</v>
      </c>
      <c r="BT30" s="718">
        <v>0</v>
      </c>
      <c r="BU30" s="718">
        <v>0</v>
      </c>
      <c r="BV30" s="718">
        <v>0</v>
      </c>
      <c r="BW30" s="718">
        <v>0</v>
      </c>
      <c r="BX30" s="718">
        <v>0</v>
      </c>
      <c r="BY30" s="718">
        <v>0</v>
      </c>
      <c r="BZ30" s="719">
        <v>0</v>
      </c>
      <c r="CA30" s="167"/>
    </row>
    <row r="31" spans="2:79" s="17" customFormat="1" ht="15.75">
      <c r="B31" s="273">
        <v>8</v>
      </c>
      <c r="C31" s="178"/>
      <c r="D31" s="178"/>
      <c r="E31" s="178" t="s">
        <v>101</v>
      </c>
      <c r="F31" s="178"/>
      <c r="G31" s="178"/>
      <c r="H31" s="178"/>
      <c r="I31" s="178" t="s">
        <v>742</v>
      </c>
      <c r="J31" s="178"/>
      <c r="K31" s="178"/>
      <c r="L31" s="178"/>
      <c r="M31" s="178"/>
      <c r="N31" s="178"/>
      <c r="O31" s="178"/>
      <c r="P31" s="178"/>
      <c r="Q31" s="178"/>
      <c r="R31" s="178"/>
      <c r="S31" s="178"/>
      <c r="T31" s="178"/>
      <c r="U31" s="178"/>
      <c r="V31" s="718">
        <v>462</v>
      </c>
      <c r="W31" s="718">
        <v>462</v>
      </c>
      <c r="X31" s="718">
        <v>460</v>
      </c>
      <c r="Y31" s="718">
        <v>458</v>
      </c>
      <c r="Z31" s="718">
        <v>458</v>
      </c>
      <c r="AA31" s="718">
        <v>458</v>
      </c>
      <c r="AB31" s="718">
        <v>419</v>
      </c>
      <c r="AC31" s="718">
        <v>419</v>
      </c>
      <c r="AD31" s="718">
        <v>409</v>
      </c>
      <c r="AE31" s="718">
        <v>247</v>
      </c>
      <c r="AF31" s="718">
        <v>67</v>
      </c>
      <c r="AG31" s="718">
        <v>67</v>
      </c>
      <c r="AH31" s="718">
        <v>60</v>
      </c>
      <c r="AI31" s="718">
        <v>60</v>
      </c>
      <c r="AJ31" s="718">
        <v>60</v>
      </c>
      <c r="AK31" s="718">
        <v>50</v>
      </c>
      <c r="AL31" s="718">
        <v>19</v>
      </c>
      <c r="AM31" s="718">
        <v>19</v>
      </c>
      <c r="AN31" s="718">
        <v>19</v>
      </c>
      <c r="AO31" s="718">
        <v>19</v>
      </c>
      <c r="AP31" s="718">
        <v>0</v>
      </c>
      <c r="AQ31" s="718">
        <v>0</v>
      </c>
      <c r="AR31" s="718">
        <v>0</v>
      </c>
      <c r="AS31" s="718">
        <v>0</v>
      </c>
      <c r="AT31" s="718">
        <v>0</v>
      </c>
      <c r="AU31" s="718">
        <v>0</v>
      </c>
      <c r="AV31" s="718"/>
      <c r="AW31" s="718"/>
      <c r="AX31" s="718"/>
      <c r="AY31" s="718"/>
      <c r="AZ31" s="718"/>
      <c r="BA31" s="718">
        <v>2784592</v>
      </c>
      <c r="BB31" s="718">
        <v>2784592</v>
      </c>
      <c r="BC31" s="718">
        <v>2777671</v>
      </c>
      <c r="BD31" s="718">
        <v>2771791</v>
      </c>
      <c r="BE31" s="718">
        <v>2771791</v>
      </c>
      <c r="BF31" s="718">
        <v>2771791</v>
      </c>
      <c r="BG31" s="718">
        <v>2533149</v>
      </c>
      <c r="BH31" s="718">
        <v>2533149</v>
      </c>
      <c r="BI31" s="718">
        <v>2502350</v>
      </c>
      <c r="BJ31" s="718">
        <v>1509208</v>
      </c>
      <c r="BK31" s="718">
        <v>425834</v>
      </c>
      <c r="BL31" s="718">
        <v>424191</v>
      </c>
      <c r="BM31" s="718">
        <v>258684</v>
      </c>
      <c r="BN31" s="718">
        <v>258684</v>
      </c>
      <c r="BO31" s="718">
        <v>258684</v>
      </c>
      <c r="BP31" s="718">
        <v>203789</v>
      </c>
      <c r="BQ31" s="718">
        <v>19073</v>
      </c>
      <c r="BR31" s="718">
        <v>19073</v>
      </c>
      <c r="BS31" s="718">
        <v>19073</v>
      </c>
      <c r="BT31" s="718">
        <v>19073</v>
      </c>
      <c r="BU31" s="718">
        <v>0</v>
      </c>
      <c r="BV31" s="718">
        <v>0</v>
      </c>
      <c r="BW31" s="718">
        <v>0</v>
      </c>
      <c r="BX31" s="718">
        <v>0</v>
      </c>
      <c r="BY31" s="718">
        <v>0</v>
      </c>
      <c r="BZ31" s="719">
        <v>0</v>
      </c>
      <c r="CA31" s="167"/>
    </row>
    <row r="32" spans="2:79" s="17" customFormat="1" ht="15.75">
      <c r="B32" s="273">
        <v>9</v>
      </c>
      <c r="C32" s="178"/>
      <c r="D32" s="178"/>
      <c r="E32" s="178" t="s">
        <v>103</v>
      </c>
      <c r="F32" s="178"/>
      <c r="G32" s="178"/>
      <c r="H32" s="178"/>
      <c r="I32" s="178" t="s">
        <v>742</v>
      </c>
      <c r="J32" s="178"/>
      <c r="K32" s="178"/>
      <c r="L32" s="178"/>
      <c r="M32" s="178"/>
      <c r="N32" s="178"/>
      <c r="O32" s="178"/>
      <c r="P32" s="178"/>
      <c r="Q32" s="178"/>
      <c r="R32" s="178"/>
      <c r="S32" s="178"/>
      <c r="T32" s="178"/>
      <c r="U32" s="178"/>
      <c r="V32" s="718">
        <v>200</v>
      </c>
      <c r="W32" s="718">
        <v>200</v>
      </c>
      <c r="X32" s="718">
        <v>200</v>
      </c>
      <c r="Y32" s="718">
        <v>200</v>
      </c>
      <c r="Z32" s="718">
        <v>200</v>
      </c>
      <c r="AA32" s="718">
        <v>200</v>
      </c>
      <c r="AB32" s="718">
        <v>200</v>
      </c>
      <c r="AC32" s="718">
        <v>200</v>
      </c>
      <c r="AD32" s="718">
        <v>200</v>
      </c>
      <c r="AE32" s="718">
        <v>200</v>
      </c>
      <c r="AF32" s="718">
        <v>200</v>
      </c>
      <c r="AG32" s="718">
        <v>200</v>
      </c>
      <c r="AH32" s="718">
        <v>200</v>
      </c>
      <c r="AI32" s="718">
        <v>200</v>
      </c>
      <c r="AJ32" s="718">
        <v>87</v>
      </c>
      <c r="AK32" s="718">
        <v>0</v>
      </c>
      <c r="AL32" s="718">
        <v>0</v>
      </c>
      <c r="AM32" s="718">
        <v>0</v>
      </c>
      <c r="AN32" s="718">
        <v>0</v>
      </c>
      <c r="AO32" s="718">
        <v>0</v>
      </c>
      <c r="AP32" s="718">
        <v>0</v>
      </c>
      <c r="AQ32" s="718">
        <v>0</v>
      </c>
      <c r="AR32" s="718">
        <v>0</v>
      </c>
      <c r="AS32" s="718">
        <v>0</v>
      </c>
      <c r="AT32" s="718">
        <v>0</v>
      </c>
      <c r="AU32" s="718">
        <v>0</v>
      </c>
      <c r="AV32" s="718"/>
      <c r="AW32" s="718"/>
      <c r="AX32" s="718"/>
      <c r="AY32" s="718"/>
      <c r="AZ32" s="718"/>
      <c r="BA32" s="718">
        <v>573307</v>
      </c>
      <c r="BB32" s="718">
        <v>573307</v>
      </c>
      <c r="BC32" s="718">
        <v>573307</v>
      </c>
      <c r="BD32" s="718">
        <v>573307</v>
      </c>
      <c r="BE32" s="718">
        <v>573307</v>
      </c>
      <c r="BF32" s="718">
        <v>573307</v>
      </c>
      <c r="BG32" s="718">
        <v>573307</v>
      </c>
      <c r="BH32" s="718">
        <v>573307</v>
      </c>
      <c r="BI32" s="718">
        <v>573307</v>
      </c>
      <c r="BJ32" s="718">
        <v>573307</v>
      </c>
      <c r="BK32" s="718">
        <v>573307</v>
      </c>
      <c r="BL32" s="718">
        <v>573307</v>
      </c>
      <c r="BM32" s="718">
        <v>573307</v>
      </c>
      <c r="BN32" s="718">
        <v>573307</v>
      </c>
      <c r="BO32" s="718">
        <v>248762</v>
      </c>
      <c r="BP32" s="718">
        <v>0</v>
      </c>
      <c r="BQ32" s="718">
        <v>0</v>
      </c>
      <c r="BR32" s="718">
        <v>0</v>
      </c>
      <c r="BS32" s="718">
        <v>0</v>
      </c>
      <c r="BT32" s="718">
        <v>0</v>
      </c>
      <c r="BU32" s="718">
        <v>0</v>
      </c>
      <c r="BV32" s="718">
        <v>0</v>
      </c>
      <c r="BW32" s="718">
        <v>0</v>
      </c>
      <c r="BX32" s="718">
        <v>0</v>
      </c>
      <c r="BY32" s="718">
        <v>0</v>
      </c>
      <c r="BZ32" s="719">
        <v>0</v>
      </c>
      <c r="CA32" s="167"/>
    </row>
    <row r="33" spans="2:79" s="17" customFormat="1" ht="15.75">
      <c r="B33" s="273">
        <v>10</v>
      </c>
      <c r="C33" s="178"/>
      <c r="D33" s="178"/>
      <c r="E33" s="178" t="s">
        <v>105</v>
      </c>
      <c r="F33" s="178"/>
      <c r="G33" s="178"/>
      <c r="H33" s="178"/>
      <c r="I33" s="178" t="s">
        <v>742</v>
      </c>
      <c r="J33" s="178"/>
      <c r="K33" s="178"/>
      <c r="L33" s="178"/>
      <c r="M33" s="178"/>
      <c r="N33" s="178"/>
      <c r="O33" s="178"/>
      <c r="P33" s="178"/>
      <c r="Q33" s="178"/>
      <c r="R33" s="178"/>
      <c r="S33" s="178"/>
      <c r="T33" s="178"/>
      <c r="U33" s="178"/>
      <c r="V33" s="718">
        <v>272</v>
      </c>
      <c r="W33" s="718">
        <v>272</v>
      </c>
      <c r="X33" s="718">
        <v>61</v>
      </c>
      <c r="Y33" s="718">
        <v>61</v>
      </c>
      <c r="Z33" s="718">
        <v>61</v>
      </c>
      <c r="AA33" s="718">
        <v>61</v>
      </c>
      <c r="AB33" s="718">
        <v>61</v>
      </c>
      <c r="AC33" s="718">
        <v>61</v>
      </c>
      <c r="AD33" s="718">
        <v>61</v>
      </c>
      <c r="AE33" s="718">
        <v>61</v>
      </c>
      <c r="AF33" s="718">
        <v>61</v>
      </c>
      <c r="AG33" s="718">
        <v>61</v>
      </c>
      <c r="AH33" s="718">
        <v>61</v>
      </c>
      <c r="AI33" s="718">
        <v>61</v>
      </c>
      <c r="AJ33" s="718">
        <v>61</v>
      </c>
      <c r="AK33" s="718">
        <v>61</v>
      </c>
      <c r="AL33" s="718">
        <v>61</v>
      </c>
      <c r="AM33" s="718">
        <v>61</v>
      </c>
      <c r="AN33" s="718">
        <v>61</v>
      </c>
      <c r="AO33" s="718">
        <v>61</v>
      </c>
      <c r="AP33" s="718">
        <v>0</v>
      </c>
      <c r="AQ33" s="718">
        <v>0</v>
      </c>
      <c r="AR33" s="718">
        <v>0</v>
      </c>
      <c r="AS33" s="718">
        <v>0</v>
      </c>
      <c r="AT33" s="718">
        <v>0</v>
      </c>
      <c r="AU33" s="718">
        <v>0</v>
      </c>
      <c r="AV33" s="718"/>
      <c r="AW33" s="718"/>
      <c r="AX33" s="718"/>
      <c r="AY33" s="718"/>
      <c r="AZ33" s="718"/>
      <c r="BA33" s="718">
        <v>2462181</v>
      </c>
      <c r="BB33" s="718">
        <v>2462181</v>
      </c>
      <c r="BC33" s="718">
        <v>515382</v>
      </c>
      <c r="BD33" s="718">
        <v>515382</v>
      </c>
      <c r="BE33" s="718">
        <v>515382</v>
      </c>
      <c r="BF33" s="718">
        <v>515382</v>
      </c>
      <c r="BG33" s="718">
        <v>515382</v>
      </c>
      <c r="BH33" s="718">
        <v>515382</v>
      </c>
      <c r="BI33" s="718">
        <v>515382</v>
      </c>
      <c r="BJ33" s="718">
        <v>515382</v>
      </c>
      <c r="BK33" s="718">
        <v>515382</v>
      </c>
      <c r="BL33" s="718">
        <v>515382</v>
      </c>
      <c r="BM33" s="718">
        <v>515382</v>
      </c>
      <c r="BN33" s="718">
        <v>515382</v>
      </c>
      <c r="BO33" s="718">
        <v>515382</v>
      </c>
      <c r="BP33" s="718">
        <v>515382</v>
      </c>
      <c r="BQ33" s="718">
        <v>515382</v>
      </c>
      <c r="BR33" s="718">
        <v>515382</v>
      </c>
      <c r="BS33" s="718">
        <v>515382</v>
      </c>
      <c r="BT33" s="718">
        <v>515382</v>
      </c>
      <c r="BU33" s="718">
        <v>0</v>
      </c>
      <c r="BV33" s="718">
        <v>0</v>
      </c>
      <c r="BW33" s="718">
        <v>0</v>
      </c>
      <c r="BX33" s="718">
        <v>0</v>
      </c>
      <c r="BY33" s="718">
        <v>0</v>
      </c>
      <c r="BZ33" s="719">
        <v>0</v>
      </c>
      <c r="CA33" s="167"/>
    </row>
    <row r="34" spans="2:79" s="17" customFormat="1" ht="15.75">
      <c r="B34" s="273">
        <v>11</v>
      </c>
      <c r="C34" s="178"/>
      <c r="D34" s="178"/>
      <c r="E34" s="178" t="s">
        <v>114</v>
      </c>
      <c r="F34" s="178"/>
      <c r="G34" s="178"/>
      <c r="H34" s="178"/>
      <c r="I34" s="730">
        <v>2016</v>
      </c>
      <c r="J34" s="178"/>
      <c r="K34" s="178"/>
      <c r="L34" s="178"/>
      <c r="M34" s="178"/>
      <c r="N34" s="178"/>
      <c r="O34" s="178"/>
      <c r="P34" s="178"/>
      <c r="Q34" s="178"/>
      <c r="R34" s="178"/>
      <c r="S34" s="178"/>
      <c r="T34" s="178"/>
      <c r="U34" s="178"/>
      <c r="V34" s="718"/>
      <c r="W34" s="718">
        <v>1258</v>
      </c>
      <c r="X34" s="718">
        <v>1258</v>
      </c>
      <c r="Y34" s="718">
        <v>1258</v>
      </c>
      <c r="Z34" s="718">
        <v>1258</v>
      </c>
      <c r="AA34" s="718">
        <v>1258</v>
      </c>
      <c r="AB34" s="718">
        <v>1258</v>
      </c>
      <c r="AC34" s="718">
        <v>1258</v>
      </c>
      <c r="AD34" s="718">
        <v>1258</v>
      </c>
      <c r="AE34" s="718">
        <v>1258</v>
      </c>
      <c r="AF34" s="718">
        <v>1253</v>
      </c>
      <c r="AG34" s="718">
        <v>1215</v>
      </c>
      <c r="AH34" s="718">
        <v>1215</v>
      </c>
      <c r="AI34" s="718">
        <v>1215</v>
      </c>
      <c r="AJ34" s="718">
        <v>1214</v>
      </c>
      <c r="AK34" s="718">
        <v>1075</v>
      </c>
      <c r="AL34" s="718">
        <v>1075</v>
      </c>
      <c r="AM34" s="718">
        <v>402</v>
      </c>
      <c r="AN34" s="718">
        <v>0</v>
      </c>
      <c r="AO34" s="718">
        <v>0</v>
      </c>
      <c r="AP34" s="718">
        <v>0</v>
      </c>
      <c r="AQ34" s="718">
        <v>0</v>
      </c>
      <c r="AR34" s="718">
        <v>0</v>
      </c>
      <c r="AS34" s="718">
        <v>0</v>
      </c>
      <c r="AT34" s="718">
        <v>0</v>
      </c>
      <c r="AU34" s="718">
        <v>0</v>
      </c>
      <c r="AV34" s="718"/>
      <c r="AW34" s="718"/>
      <c r="AX34" s="718"/>
      <c r="AY34" s="718"/>
      <c r="AZ34" s="718"/>
      <c r="BA34" s="718"/>
      <c r="BB34" s="718">
        <v>19370627</v>
      </c>
      <c r="BC34" s="718">
        <v>19370627</v>
      </c>
      <c r="BD34" s="718">
        <v>19370627</v>
      </c>
      <c r="BE34" s="718">
        <v>19370627</v>
      </c>
      <c r="BF34" s="718">
        <v>19370627</v>
      </c>
      <c r="BG34" s="718">
        <v>19370627</v>
      </c>
      <c r="BH34" s="718">
        <v>19370627</v>
      </c>
      <c r="BI34" s="718">
        <v>19368117</v>
      </c>
      <c r="BJ34" s="718">
        <v>19368117</v>
      </c>
      <c r="BK34" s="718">
        <v>19289639</v>
      </c>
      <c r="BL34" s="718">
        <v>19085447</v>
      </c>
      <c r="BM34" s="718">
        <v>19075538</v>
      </c>
      <c r="BN34" s="718">
        <v>19075538</v>
      </c>
      <c r="BO34" s="718">
        <v>18984666</v>
      </c>
      <c r="BP34" s="718">
        <v>16768121</v>
      </c>
      <c r="BQ34" s="718">
        <v>16768121</v>
      </c>
      <c r="BR34" s="718">
        <v>6409685</v>
      </c>
      <c r="BS34" s="718">
        <v>0</v>
      </c>
      <c r="BT34" s="718">
        <v>0</v>
      </c>
      <c r="BU34" s="718">
        <v>0</v>
      </c>
      <c r="BV34" s="718">
        <v>0</v>
      </c>
      <c r="BW34" s="718">
        <v>0</v>
      </c>
      <c r="BX34" s="718">
        <v>0</v>
      </c>
      <c r="BY34" s="718">
        <v>0</v>
      </c>
      <c r="BZ34" s="719">
        <v>0</v>
      </c>
      <c r="CA34" s="167"/>
    </row>
    <row r="35" spans="2:79" s="17" customFormat="1" ht="15.75">
      <c r="B35" s="273">
        <v>12</v>
      </c>
      <c r="C35" s="178"/>
      <c r="D35" s="178"/>
      <c r="E35" s="178" t="s">
        <v>737</v>
      </c>
      <c r="F35" s="178"/>
      <c r="G35" s="178"/>
      <c r="H35" s="178"/>
      <c r="I35" s="730">
        <v>2016</v>
      </c>
      <c r="J35" s="178"/>
      <c r="K35" s="178"/>
      <c r="L35" s="178"/>
      <c r="M35" s="178"/>
      <c r="N35" s="178"/>
      <c r="O35" s="178"/>
      <c r="P35" s="178"/>
      <c r="Q35" s="178"/>
      <c r="R35" s="178"/>
      <c r="S35" s="178"/>
      <c r="T35" s="178"/>
      <c r="U35" s="178"/>
      <c r="V35" s="718"/>
      <c r="W35" s="718">
        <v>1255</v>
      </c>
      <c r="X35" s="718">
        <v>1255</v>
      </c>
      <c r="Y35" s="718">
        <v>1255</v>
      </c>
      <c r="Z35" s="718">
        <v>1255</v>
      </c>
      <c r="AA35" s="718">
        <v>1255</v>
      </c>
      <c r="AB35" s="718">
        <v>1255</v>
      </c>
      <c r="AC35" s="718">
        <v>1255</v>
      </c>
      <c r="AD35" s="718">
        <v>1255</v>
      </c>
      <c r="AE35" s="718">
        <v>1255</v>
      </c>
      <c r="AF35" s="718">
        <v>1255</v>
      </c>
      <c r="AG35" s="718">
        <v>1255</v>
      </c>
      <c r="AH35" s="718">
        <v>1255</v>
      </c>
      <c r="AI35" s="718">
        <v>1255</v>
      </c>
      <c r="AJ35" s="718">
        <v>1255</v>
      </c>
      <c r="AK35" s="718">
        <v>1255</v>
      </c>
      <c r="AL35" s="718">
        <v>1255</v>
      </c>
      <c r="AM35" s="718">
        <v>1255</v>
      </c>
      <c r="AN35" s="718">
        <v>1255</v>
      </c>
      <c r="AO35" s="718">
        <v>1143</v>
      </c>
      <c r="AP35" s="718">
        <v>0</v>
      </c>
      <c r="AQ35" s="718">
        <v>0</v>
      </c>
      <c r="AR35" s="718">
        <v>0</v>
      </c>
      <c r="AS35" s="718">
        <v>0</v>
      </c>
      <c r="AT35" s="718">
        <v>0</v>
      </c>
      <c r="AU35" s="718">
        <v>0</v>
      </c>
      <c r="AV35" s="718"/>
      <c r="AW35" s="718"/>
      <c r="AX35" s="718"/>
      <c r="AY35" s="718"/>
      <c r="AZ35" s="718"/>
      <c r="BA35" s="718"/>
      <c r="BB35" s="718">
        <v>4246239</v>
      </c>
      <c r="BC35" s="718">
        <v>4246239</v>
      </c>
      <c r="BD35" s="718">
        <v>4246239</v>
      </c>
      <c r="BE35" s="718">
        <v>4246239</v>
      </c>
      <c r="BF35" s="718">
        <v>4246239</v>
      </c>
      <c r="BG35" s="718">
        <v>4246239</v>
      </c>
      <c r="BH35" s="718">
        <v>4246239</v>
      </c>
      <c r="BI35" s="718">
        <v>4246239</v>
      </c>
      <c r="BJ35" s="718">
        <v>4246239</v>
      </c>
      <c r="BK35" s="718">
        <v>4246239</v>
      </c>
      <c r="BL35" s="718">
        <v>4246239</v>
      </c>
      <c r="BM35" s="718">
        <v>4246239</v>
      </c>
      <c r="BN35" s="718">
        <v>4246239</v>
      </c>
      <c r="BO35" s="718">
        <v>4246239</v>
      </c>
      <c r="BP35" s="718">
        <v>4246239</v>
      </c>
      <c r="BQ35" s="718">
        <v>4246239</v>
      </c>
      <c r="BR35" s="718">
        <v>4246239</v>
      </c>
      <c r="BS35" s="718">
        <v>4246239</v>
      </c>
      <c r="BT35" s="718">
        <v>4145814</v>
      </c>
      <c r="BU35" s="718">
        <v>0</v>
      </c>
      <c r="BV35" s="718">
        <v>0</v>
      </c>
      <c r="BW35" s="718">
        <v>0</v>
      </c>
      <c r="BX35" s="718">
        <v>0</v>
      </c>
      <c r="BY35" s="718">
        <v>0</v>
      </c>
      <c r="BZ35" s="719">
        <v>0</v>
      </c>
      <c r="CA35" s="167"/>
    </row>
    <row r="36" spans="2:79" s="17" customFormat="1" ht="15.75">
      <c r="B36" s="273">
        <v>13</v>
      </c>
      <c r="C36" s="178"/>
      <c r="D36" s="178"/>
      <c r="E36" s="178" t="s">
        <v>117</v>
      </c>
      <c r="F36" s="178"/>
      <c r="G36" s="178"/>
      <c r="H36" s="178"/>
      <c r="I36" s="730">
        <v>2016</v>
      </c>
      <c r="J36" s="178"/>
      <c r="K36" s="178"/>
      <c r="L36" s="178"/>
      <c r="M36" s="178"/>
      <c r="N36" s="178"/>
      <c r="O36" s="178"/>
      <c r="P36" s="178"/>
      <c r="Q36" s="178"/>
      <c r="R36" s="178"/>
      <c r="S36" s="178"/>
      <c r="T36" s="178"/>
      <c r="U36" s="178"/>
      <c r="V36" s="718"/>
      <c r="W36" s="718">
        <v>26</v>
      </c>
      <c r="X36" s="718">
        <v>26</v>
      </c>
      <c r="Y36" s="718">
        <v>26</v>
      </c>
      <c r="Z36" s="718">
        <v>26</v>
      </c>
      <c r="AA36" s="718">
        <v>26</v>
      </c>
      <c r="AB36" s="718">
        <v>25</v>
      </c>
      <c r="AC36" s="718">
        <v>25</v>
      </c>
      <c r="AD36" s="718">
        <v>25</v>
      </c>
      <c r="AE36" s="718">
        <v>25</v>
      </c>
      <c r="AF36" s="718">
        <v>23</v>
      </c>
      <c r="AG36" s="718">
        <v>10</v>
      </c>
      <c r="AH36" s="718">
        <v>10</v>
      </c>
      <c r="AI36" s="718">
        <v>9</v>
      </c>
      <c r="AJ36" s="718">
        <v>9</v>
      </c>
      <c r="AK36" s="718">
        <v>9</v>
      </c>
      <c r="AL36" s="718">
        <v>9</v>
      </c>
      <c r="AM36" s="718">
        <v>9</v>
      </c>
      <c r="AN36" s="718">
        <v>9</v>
      </c>
      <c r="AO36" s="718">
        <v>9</v>
      </c>
      <c r="AP36" s="718">
        <v>9</v>
      </c>
      <c r="AQ36" s="718">
        <v>0</v>
      </c>
      <c r="AR36" s="718">
        <v>0</v>
      </c>
      <c r="AS36" s="718">
        <v>0</v>
      </c>
      <c r="AT36" s="718">
        <v>0</v>
      </c>
      <c r="AU36" s="718">
        <v>0</v>
      </c>
      <c r="AV36" s="718"/>
      <c r="AW36" s="718"/>
      <c r="AX36" s="718"/>
      <c r="AY36" s="718"/>
      <c r="AZ36" s="718"/>
      <c r="BA36" s="718"/>
      <c r="BB36" s="718">
        <v>181241</v>
      </c>
      <c r="BC36" s="718">
        <v>181241</v>
      </c>
      <c r="BD36" s="718">
        <v>181241</v>
      </c>
      <c r="BE36" s="718">
        <v>181241</v>
      </c>
      <c r="BF36" s="718">
        <v>181241</v>
      </c>
      <c r="BG36" s="718">
        <v>181095</v>
      </c>
      <c r="BH36" s="718">
        <v>181095</v>
      </c>
      <c r="BI36" s="718">
        <v>181095</v>
      </c>
      <c r="BJ36" s="718">
        <v>181095</v>
      </c>
      <c r="BK36" s="718">
        <v>159165</v>
      </c>
      <c r="BL36" s="718">
        <v>138594</v>
      </c>
      <c r="BM36" s="718">
        <v>138594</v>
      </c>
      <c r="BN36" s="718">
        <v>137445</v>
      </c>
      <c r="BO36" s="718">
        <v>137445</v>
      </c>
      <c r="BP36" s="718">
        <v>137445</v>
      </c>
      <c r="BQ36" s="718">
        <v>137445</v>
      </c>
      <c r="BR36" s="718">
        <v>137445</v>
      </c>
      <c r="BS36" s="718">
        <v>137445</v>
      </c>
      <c r="BT36" s="718">
        <v>137445</v>
      </c>
      <c r="BU36" s="718">
        <v>137445</v>
      </c>
      <c r="BV36" s="718">
        <v>0</v>
      </c>
      <c r="BW36" s="718">
        <v>0</v>
      </c>
      <c r="BX36" s="718">
        <v>0</v>
      </c>
      <c r="BY36" s="718">
        <v>0</v>
      </c>
      <c r="BZ36" s="719">
        <v>0</v>
      </c>
      <c r="CA36" s="167"/>
    </row>
    <row r="37" spans="2:79" s="17" customFormat="1" ht="15.75">
      <c r="B37" s="273">
        <v>14</v>
      </c>
      <c r="C37" s="178"/>
      <c r="D37" s="178"/>
      <c r="E37" s="178" t="s">
        <v>118</v>
      </c>
      <c r="F37" s="178"/>
      <c r="G37" s="178"/>
      <c r="H37" s="178"/>
      <c r="I37" s="730">
        <v>2016</v>
      </c>
      <c r="J37" s="178"/>
      <c r="K37" s="178"/>
      <c r="L37" s="178"/>
      <c r="M37" s="178"/>
      <c r="N37" s="178"/>
      <c r="O37" s="178"/>
      <c r="P37" s="178"/>
      <c r="Q37" s="178"/>
      <c r="R37" s="178"/>
      <c r="S37" s="178"/>
      <c r="T37" s="178"/>
      <c r="U37" s="178"/>
      <c r="V37" s="718"/>
      <c r="W37" s="718">
        <v>27</v>
      </c>
      <c r="X37" s="718">
        <v>27</v>
      </c>
      <c r="Y37" s="718">
        <v>27</v>
      </c>
      <c r="Z37" s="718">
        <v>27</v>
      </c>
      <c r="AA37" s="718">
        <v>27</v>
      </c>
      <c r="AB37" s="718">
        <v>27</v>
      </c>
      <c r="AC37" s="718">
        <v>27</v>
      </c>
      <c r="AD37" s="718">
        <v>27</v>
      </c>
      <c r="AE37" s="718">
        <v>27</v>
      </c>
      <c r="AF37" s="718">
        <v>27</v>
      </c>
      <c r="AG37" s="718">
        <v>7</v>
      </c>
      <c r="AH37" s="718">
        <v>0</v>
      </c>
      <c r="AI37" s="718">
        <v>0</v>
      </c>
      <c r="AJ37" s="718">
        <v>0</v>
      </c>
      <c r="AK37" s="718">
        <v>0</v>
      </c>
      <c r="AL37" s="718">
        <v>0</v>
      </c>
      <c r="AM37" s="718">
        <v>0</v>
      </c>
      <c r="AN37" s="718">
        <v>0</v>
      </c>
      <c r="AO37" s="718">
        <v>0</v>
      </c>
      <c r="AP37" s="718">
        <v>0</v>
      </c>
      <c r="AQ37" s="718">
        <v>0</v>
      </c>
      <c r="AR37" s="718">
        <v>0</v>
      </c>
      <c r="AS37" s="718">
        <v>0</v>
      </c>
      <c r="AT37" s="718">
        <v>0</v>
      </c>
      <c r="AU37" s="718">
        <v>0</v>
      </c>
      <c r="AV37" s="718"/>
      <c r="AW37" s="718"/>
      <c r="AX37" s="718"/>
      <c r="AY37" s="718"/>
      <c r="AZ37" s="718"/>
      <c r="BA37" s="718"/>
      <c r="BB37" s="718">
        <v>210282</v>
      </c>
      <c r="BC37" s="718">
        <v>210282</v>
      </c>
      <c r="BD37" s="718">
        <v>210282</v>
      </c>
      <c r="BE37" s="718">
        <v>210282</v>
      </c>
      <c r="BF37" s="718">
        <v>210282</v>
      </c>
      <c r="BG37" s="718">
        <v>210282</v>
      </c>
      <c r="BH37" s="718">
        <v>210282</v>
      </c>
      <c r="BI37" s="718">
        <v>210282</v>
      </c>
      <c r="BJ37" s="718">
        <v>210282</v>
      </c>
      <c r="BK37" s="718">
        <v>210282</v>
      </c>
      <c r="BL37" s="718">
        <v>51916</v>
      </c>
      <c r="BM37" s="718">
        <v>0</v>
      </c>
      <c r="BN37" s="718">
        <v>0</v>
      </c>
      <c r="BO37" s="718">
        <v>0</v>
      </c>
      <c r="BP37" s="718">
        <v>0</v>
      </c>
      <c r="BQ37" s="718">
        <v>0</v>
      </c>
      <c r="BR37" s="718">
        <v>0</v>
      </c>
      <c r="BS37" s="718">
        <v>0</v>
      </c>
      <c r="BT37" s="718">
        <v>0</v>
      </c>
      <c r="BU37" s="718">
        <v>0</v>
      </c>
      <c r="BV37" s="718">
        <v>0</v>
      </c>
      <c r="BW37" s="718">
        <v>0</v>
      </c>
      <c r="BX37" s="718">
        <v>0</v>
      </c>
      <c r="BY37" s="718">
        <v>0</v>
      </c>
      <c r="BZ37" s="719">
        <v>0</v>
      </c>
      <c r="CA37" s="167"/>
    </row>
    <row r="38" spans="2:79" s="17" customFormat="1" ht="15.75">
      <c r="B38" s="273">
        <v>15</v>
      </c>
      <c r="C38" s="178"/>
      <c r="D38" s="178"/>
      <c r="E38" s="178" t="s">
        <v>119</v>
      </c>
      <c r="F38" s="178"/>
      <c r="G38" s="178"/>
      <c r="H38" s="178"/>
      <c r="I38" s="730">
        <v>2016</v>
      </c>
      <c r="J38" s="178"/>
      <c r="K38" s="178"/>
      <c r="L38" s="178"/>
      <c r="M38" s="178"/>
      <c r="N38" s="178"/>
      <c r="O38" s="178"/>
      <c r="P38" s="178"/>
      <c r="Q38" s="178"/>
      <c r="R38" s="178"/>
      <c r="S38" s="178"/>
      <c r="T38" s="178"/>
      <c r="U38" s="178"/>
      <c r="V38" s="718"/>
      <c r="W38" s="718">
        <v>533</v>
      </c>
      <c r="X38" s="718">
        <v>510</v>
      </c>
      <c r="Y38" s="718">
        <v>510</v>
      </c>
      <c r="Z38" s="718">
        <v>510</v>
      </c>
      <c r="AA38" s="718">
        <v>510</v>
      </c>
      <c r="AB38" s="718">
        <v>510</v>
      </c>
      <c r="AC38" s="718">
        <v>510</v>
      </c>
      <c r="AD38" s="718">
        <v>510</v>
      </c>
      <c r="AE38" s="718">
        <v>510</v>
      </c>
      <c r="AF38" s="718">
        <v>510</v>
      </c>
      <c r="AG38" s="718">
        <v>510</v>
      </c>
      <c r="AH38" s="718">
        <v>314</v>
      </c>
      <c r="AI38" s="718">
        <v>11</v>
      </c>
      <c r="AJ38" s="718">
        <v>11</v>
      </c>
      <c r="AK38" s="718">
        <v>1</v>
      </c>
      <c r="AL38" s="718">
        <v>0</v>
      </c>
      <c r="AM38" s="718">
        <v>0</v>
      </c>
      <c r="AN38" s="718">
        <v>0</v>
      </c>
      <c r="AO38" s="718">
        <v>0</v>
      </c>
      <c r="AP38" s="718">
        <v>0</v>
      </c>
      <c r="AQ38" s="718">
        <v>0</v>
      </c>
      <c r="AR38" s="718">
        <v>0</v>
      </c>
      <c r="AS38" s="718">
        <v>0</v>
      </c>
      <c r="AT38" s="718">
        <v>0</v>
      </c>
      <c r="AU38" s="718">
        <v>0</v>
      </c>
      <c r="AV38" s="718"/>
      <c r="AW38" s="718"/>
      <c r="AX38" s="718"/>
      <c r="AY38" s="718"/>
      <c r="AZ38" s="718"/>
      <c r="BA38" s="718"/>
      <c r="BB38" s="718">
        <v>3976883</v>
      </c>
      <c r="BC38" s="718">
        <v>3812817</v>
      </c>
      <c r="BD38" s="718">
        <v>3812817</v>
      </c>
      <c r="BE38" s="718">
        <v>3812817</v>
      </c>
      <c r="BF38" s="718">
        <v>3812817</v>
      </c>
      <c r="BG38" s="718">
        <v>3812817</v>
      </c>
      <c r="BH38" s="718">
        <v>3812817</v>
      </c>
      <c r="BI38" s="718">
        <v>3812817</v>
      </c>
      <c r="BJ38" s="718">
        <v>3812817</v>
      </c>
      <c r="BK38" s="718">
        <v>3812817</v>
      </c>
      <c r="BL38" s="718">
        <v>3810062</v>
      </c>
      <c r="BM38" s="718">
        <v>2345955</v>
      </c>
      <c r="BN38" s="718">
        <v>75816</v>
      </c>
      <c r="BO38" s="718">
        <v>75816</v>
      </c>
      <c r="BP38" s="718">
        <v>5229</v>
      </c>
      <c r="BQ38" s="718">
        <v>0</v>
      </c>
      <c r="BR38" s="718">
        <v>0</v>
      </c>
      <c r="BS38" s="718">
        <v>0</v>
      </c>
      <c r="BT38" s="718">
        <v>0</v>
      </c>
      <c r="BU38" s="718">
        <v>0</v>
      </c>
      <c r="BV38" s="718">
        <v>0</v>
      </c>
      <c r="BW38" s="718">
        <v>0</v>
      </c>
      <c r="BX38" s="718">
        <v>0</v>
      </c>
      <c r="BY38" s="718">
        <v>0</v>
      </c>
      <c r="BZ38" s="719">
        <v>0</v>
      </c>
      <c r="CA38" s="167"/>
    </row>
    <row r="39" spans="2:79" s="17" customFormat="1" ht="15.75">
      <c r="B39" s="273">
        <v>16</v>
      </c>
      <c r="C39" s="178"/>
      <c r="D39" s="178"/>
      <c r="E39" s="178" t="s">
        <v>121</v>
      </c>
      <c r="F39" s="178"/>
      <c r="G39" s="178"/>
      <c r="H39" s="178"/>
      <c r="I39" s="730">
        <v>2016</v>
      </c>
      <c r="J39" s="178"/>
      <c r="K39" s="178"/>
      <c r="L39" s="178"/>
      <c r="M39" s="178"/>
      <c r="N39" s="178"/>
      <c r="O39" s="178"/>
      <c r="P39" s="178"/>
      <c r="Q39" s="178"/>
      <c r="R39" s="178"/>
      <c r="S39" s="178"/>
      <c r="T39" s="178"/>
      <c r="U39" s="178"/>
      <c r="V39" s="718"/>
      <c r="W39" s="718">
        <v>15</v>
      </c>
      <c r="X39" s="718">
        <v>15</v>
      </c>
      <c r="Y39" s="718">
        <v>15</v>
      </c>
      <c r="Z39" s="718">
        <v>15</v>
      </c>
      <c r="AA39" s="718">
        <v>15</v>
      </c>
      <c r="AB39" s="718">
        <v>15</v>
      </c>
      <c r="AC39" s="718">
        <v>15</v>
      </c>
      <c r="AD39" s="718">
        <v>15</v>
      </c>
      <c r="AE39" s="718">
        <v>15</v>
      </c>
      <c r="AF39" s="718">
        <v>15</v>
      </c>
      <c r="AG39" s="718">
        <v>15</v>
      </c>
      <c r="AH39" s="718">
        <v>15</v>
      </c>
      <c r="AI39" s="718">
        <v>15</v>
      </c>
      <c r="AJ39" s="718">
        <v>15</v>
      </c>
      <c r="AK39" s="718">
        <v>15</v>
      </c>
      <c r="AL39" s="718">
        <v>5</v>
      </c>
      <c r="AM39" s="718">
        <v>0</v>
      </c>
      <c r="AN39" s="718">
        <v>0</v>
      </c>
      <c r="AO39" s="718">
        <v>0</v>
      </c>
      <c r="AP39" s="718">
        <v>0</v>
      </c>
      <c r="AQ39" s="718">
        <v>0</v>
      </c>
      <c r="AR39" s="718">
        <v>0</v>
      </c>
      <c r="AS39" s="718">
        <v>0</v>
      </c>
      <c r="AT39" s="718">
        <v>0</v>
      </c>
      <c r="AU39" s="718">
        <v>0</v>
      </c>
      <c r="AV39" s="718"/>
      <c r="AW39" s="718"/>
      <c r="AX39" s="718"/>
      <c r="AY39" s="718"/>
      <c r="AZ39" s="718"/>
      <c r="BA39" s="718"/>
      <c r="BB39" s="718">
        <v>82648</v>
      </c>
      <c r="BC39" s="718">
        <v>82648</v>
      </c>
      <c r="BD39" s="718">
        <v>82648</v>
      </c>
      <c r="BE39" s="718">
        <v>82648</v>
      </c>
      <c r="BF39" s="718">
        <v>82648</v>
      </c>
      <c r="BG39" s="718">
        <v>82648</v>
      </c>
      <c r="BH39" s="718">
        <v>82648</v>
      </c>
      <c r="BI39" s="718">
        <v>82648</v>
      </c>
      <c r="BJ39" s="718">
        <v>82648</v>
      </c>
      <c r="BK39" s="718">
        <v>82648</v>
      </c>
      <c r="BL39" s="718">
        <v>82648</v>
      </c>
      <c r="BM39" s="718">
        <v>82648</v>
      </c>
      <c r="BN39" s="718">
        <v>82648</v>
      </c>
      <c r="BO39" s="718">
        <v>82648</v>
      </c>
      <c r="BP39" s="718">
        <v>82648</v>
      </c>
      <c r="BQ39" s="718">
        <v>29696</v>
      </c>
      <c r="BR39" s="718">
        <v>0</v>
      </c>
      <c r="BS39" s="718">
        <v>0</v>
      </c>
      <c r="BT39" s="718">
        <v>0</v>
      </c>
      <c r="BU39" s="718">
        <v>0</v>
      </c>
      <c r="BV39" s="718">
        <v>0</v>
      </c>
      <c r="BW39" s="718">
        <v>0</v>
      </c>
      <c r="BX39" s="718">
        <v>0</v>
      </c>
      <c r="BY39" s="718">
        <v>0</v>
      </c>
      <c r="BZ39" s="719">
        <v>0</v>
      </c>
      <c r="CA39" s="167"/>
    </row>
    <row r="40" spans="2:79" s="17" customFormat="1" ht="15.75">
      <c r="B40" s="273">
        <v>17</v>
      </c>
      <c r="C40" s="178"/>
      <c r="D40" s="178"/>
      <c r="E40" s="178" t="s">
        <v>125</v>
      </c>
      <c r="F40" s="178"/>
      <c r="G40" s="178"/>
      <c r="H40" s="178"/>
      <c r="I40" s="730">
        <v>2016</v>
      </c>
      <c r="J40" s="178"/>
      <c r="K40" s="178"/>
      <c r="L40" s="178"/>
      <c r="M40" s="178"/>
      <c r="N40" s="178"/>
      <c r="O40" s="178"/>
      <c r="P40" s="178"/>
      <c r="Q40" s="178"/>
      <c r="R40" s="178"/>
      <c r="S40" s="178"/>
      <c r="T40" s="178"/>
      <c r="U40" s="178"/>
      <c r="V40" s="718"/>
      <c r="W40" s="718">
        <v>53</v>
      </c>
      <c r="X40" s="718">
        <v>53</v>
      </c>
      <c r="Y40" s="718">
        <v>10</v>
      </c>
      <c r="Z40" s="718">
        <v>10</v>
      </c>
      <c r="AA40" s="718">
        <v>10</v>
      </c>
      <c r="AB40" s="718">
        <v>10</v>
      </c>
      <c r="AC40" s="718">
        <v>10</v>
      </c>
      <c r="AD40" s="718">
        <v>10</v>
      </c>
      <c r="AE40" s="718">
        <v>10</v>
      </c>
      <c r="AF40" s="718">
        <v>10</v>
      </c>
      <c r="AG40" s="718">
        <v>10</v>
      </c>
      <c r="AH40" s="718">
        <v>10</v>
      </c>
      <c r="AI40" s="718">
        <v>1</v>
      </c>
      <c r="AJ40" s="718">
        <v>1</v>
      </c>
      <c r="AK40" s="718">
        <v>1</v>
      </c>
      <c r="AL40" s="718">
        <v>0</v>
      </c>
      <c r="AM40" s="718">
        <v>0</v>
      </c>
      <c r="AN40" s="718">
        <v>0</v>
      </c>
      <c r="AO40" s="718">
        <v>0</v>
      </c>
      <c r="AP40" s="718">
        <v>0</v>
      </c>
      <c r="AQ40" s="718">
        <v>0</v>
      </c>
      <c r="AR40" s="718">
        <v>0</v>
      </c>
      <c r="AS40" s="718">
        <v>0</v>
      </c>
      <c r="AT40" s="718">
        <v>0</v>
      </c>
      <c r="AU40" s="718">
        <v>0</v>
      </c>
      <c r="AV40" s="718"/>
      <c r="AW40" s="718"/>
      <c r="AX40" s="718"/>
      <c r="AY40" s="718"/>
      <c r="AZ40" s="718"/>
      <c r="BA40" s="718"/>
      <c r="BB40" s="718">
        <v>388603</v>
      </c>
      <c r="BC40" s="718">
        <v>388603</v>
      </c>
      <c r="BD40" s="718">
        <v>123933</v>
      </c>
      <c r="BE40" s="718">
        <v>123933</v>
      </c>
      <c r="BF40" s="718">
        <v>123933</v>
      </c>
      <c r="BG40" s="718">
        <v>123933</v>
      </c>
      <c r="BH40" s="718">
        <v>123933</v>
      </c>
      <c r="BI40" s="718">
        <v>123933</v>
      </c>
      <c r="BJ40" s="718">
        <v>123933</v>
      </c>
      <c r="BK40" s="718">
        <v>123933</v>
      </c>
      <c r="BL40" s="718">
        <v>123933</v>
      </c>
      <c r="BM40" s="718">
        <v>123933</v>
      </c>
      <c r="BN40" s="718">
        <v>4177</v>
      </c>
      <c r="BO40" s="718">
        <v>4177</v>
      </c>
      <c r="BP40" s="718">
        <v>4177</v>
      </c>
      <c r="BQ40" s="718">
        <v>0</v>
      </c>
      <c r="BR40" s="718">
        <v>0</v>
      </c>
      <c r="BS40" s="718">
        <v>0</v>
      </c>
      <c r="BT40" s="718">
        <v>0</v>
      </c>
      <c r="BU40" s="718">
        <v>0</v>
      </c>
      <c r="BV40" s="718">
        <v>0</v>
      </c>
      <c r="BW40" s="718">
        <v>0</v>
      </c>
      <c r="BX40" s="718">
        <v>0</v>
      </c>
      <c r="BY40" s="718">
        <v>0</v>
      </c>
      <c r="BZ40" s="719">
        <v>0</v>
      </c>
      <c r="CA40" s="167"/>
    </row>
    <row r="41" spans="2:79" s="17" customFormat="1" ht="15.75">
      <c r="B41" s="273">
        <v>18</v>
      </c>
      <c r="C41" s="178"/>
      <c r="D41" s="178"/>
      <c r="E41" s="178" t="s">
        <v>738</v>
      </c>
      <c r="F41" s="178"/>
      <c r="G41" s="178"/>
      <c r="H41" s="178"/>
      <c r="I41" s="730">
        <v>2016</v>
      </c>
      <c r="J41" s="178"/>
      <c r="K41" s="178"/>
      <c r="L41" s="178"/>
      <c r="M41" s="178"/>
      <c r="N41" s="178"/>
      <c r="O41" s="178"/>
      <c r="P41" s="178"/>
      <c r="Q41" s="178"/>
      <c r="R41" s="178"/>
      <c r="S41" s="178"/>
      <c r="T41" s="178"/>
      <c r="U41" s="178"/>
      <c r="V41" s="718"/>
      <c r="W41" s="718">
        <v>4244</v>
      </c>
      <c r="X41" s="718">
        <v>4197</v>
      </c>
      <c r="Y41" s="718">
        <v>4197</v>
      </c>
      <c r="Z41" s="718">
        <v>4197</v>
      </c>
      <c r="AA41" s="718">
        <v>4197</v>
      </c>
      <c r="AB41" s="718">
        <v>4197</v>
      </c>
      <c r="AC41" s="718">
        <v>4197</v>
      </c>
      <c r="AD41" s="718">
        <v>4197</v>
      </c>
      <c r="AE41" s="718">
        <v>3990</v>
      </c>
      <c r="AF41" s="718">
        <v>3990</v>
      </c>
      <c r="AG41" s="718">
        <v>3983</v>
      </c>
      <c r="AH41" s="718">
        <v>3983</v>
      </c>
      <c r="AI41" s="718">
        <v>1219</v>
      </c>
      <c r="AJ41" s="718">
        <v>1219</v>
      </c>
      <c r="AK41" s="718">
        <v>1219</v>
      </c>
      <c r="AL41" s="718">
        <v>472</v>
      </c>
      <c r="AM41" s="718">
        <v>472</v>
      </c>
      <c r="AN41" s="718">
        <v>472</v>
      </c>
      <c r="AO41" s="718">
        <v>472</v>
      </c>
      <c r="AP41" s="718">
        <v>472</v>
      </c>
      <c r="AQ41" s="718">
        <v>127</v>
      </c>
      <c r="AR41" s="718">
        <v>127</v>
      </c>
      <c r="AS41" s="718">
        <v>127</v>
      </c>
      <c r="AT41" s="718">
        <v>127</v>
      </c>
      <c r="AU41" s="718">
        <v>127</v>
      </c>
      <c r="AV41" s="718"/>
      <c r="AW41" s="718"/>
      <c r="AX41" s="718"/>
      <c r="AY41" s="718"/>
      <c r="AZ41" s="718"/>
      <c r="BA41" s="718"/>
      <c r="BB41" s="718">
        <v>41083220</v>
      </c>
      <c r="BC41" s="718">
        <v>40937376</v>
      </c>
      <c r="BD41" s="718">
        <v>40937376</v>
      </c>
      <c r="BE41" s="718">
        <v>40937376</v>
      </c>
      <c r="BF41" s="718">
        <v>40937376</v>
      </c>
      <c r="BG41" s="718">
        <v>40937376</v>
      </c>
      <c r="BH41" s="718">
        <v>40937376</v>
      </c>
      <c r="BI41" s="718">
        <v>40937376</v>
      </c>
      <c r="BJ41" s="718">
        <v>37498721</v>
      </c>
      <c r="BK41" s="718">
        <v>37498721</v>
      </c>
      <c r="BL41" s="718">
        <v>37425710</v>
      </c>
      <c r="BM41" s="718">
        <v>37425710</v>
      </c>
      <c r="BN41" s="718">
        <v>8340638</v>
      </c>
      <c r="BO41" s="718">
        <v>8340638</v>
      </c>
      <c r="BP41" s="718">
        <v>8340638</v>
      </c>
      <c r="BQ41" s="718">
        <v>1211803</v>
      </c>
      <c r="BR41" s="718">
        <v>1211803</v>
      </c>
      <c r="BS41" s="718">
        <v>1211803</v>
      </c>
      <c r="BT41" s="718">
        <v>1211803</v>
      </c>
      <c r="BU41" s="718">
        <v>1211803</v>
      </c>
      <c r="BV41" s="718">
        <v>192185</v>
      </c>
      <c r="BW41" s="718">
        <v>192185</v>
      </c>
      <c r="BX41" s="718">
        <v>192185</v>
      </c>
      <c r="BY41" s="718">
        <v>192185</v>
      </c>
      <c r="BZ41" s="719">
        <v>192185</v>
      </c>
      <c r="CA41" s="167"/>
    </row>
    <row r="42" spans="2:79" s="17" customFormat="1" ht="15.75">
      <c r="B42" s="273">
        <v>19</v>
      </c>
      <c r="C42" s="178"/>
      <c r="D42" s="178"/>
      <c r="E42" s="178" t="s">
        <v>739</v>
      </c>
      <c r="F42" s="178"/>
      <c r="G42" s="178"/>
      <c r="H42" s="178"/>
      <c r="I42" s="730">
        <v>2016</v>
      </c>
      <c r="J42" s="178"/>
      <c r="K42" s="178"/>
      <c r="L42" s="178"/>
      <c r="M42" s="178"/>
      <c r="N42" s="178"/>
      <c r="O42" s="178"/>
      <c r="P42" s="178"/>
      <c r="Q42" s="178"/>
      <c r="R42" s="178"/>
      <c r="S42" s="178"/>
      <c r="T42" s="178"/>
      <c r="U42" s="178"/>
      <c r="V42" s="718"/>
      <c r="W42" s="718">
        <v>1596</v>
      </c>
      <c r="X42" s="718">
        <v>1596</v>
      </c>
      <c r="Y42" s="718">
        <v>1596</v>
      </c>
      <c r="Z42" s="718">
        <v>1596</v>
      </c>
      <c r="AA42" s="718">
        <v>1596</v>
      </c>
      <c r="AB42" s="718">
        <v>1596</v>
      </c>
      <c r="AC42" s="718">
        <v>1596</v>
      </c>
      <c r="AD42" s="718">
        <v>1596</v>
      </c>
      <c r="AE42" s="718">
        <v>1596</v>
      </c>
      <c r="AF42" s="718">
        <v>1596</v>
      </c>
      <c r="AG42" s="718">
        <v>1149</v>
      </c>
      <c r="AH42" s="718">
        <v>1149</v>
      </c>
      <c r="AI42" s="718">
        <v>1149</v>
      </c>
      <c r="AJ42" s="718">
        <v>1149</v>
      </c>
      <c r="AK42" s="718">
        <v>1149</v>
      </c>
      <c r="AL42" s="718">
        <v>1078</v>
      </c>
      <c r="AM42" s="718">
        <v>1078</v>
      </c>
      <c r="AN42" s="718">
        <v>1078</v>
      </c>
      <c r="AO42" s="718">
        <v>1078</v>
      </c>
      <c r="AP42" s="718">
        <v>1078</v>
      </c>
      <c r="AQ42" s="718">
        <v>0</v>
      </c>
      <c r="AR42" s="718">
        <v>0</v>
      </c>
      <c r="AS42" s="718">
        <v>0</v>
      </c>
      <c r="AT42" s="718">
        <v>0</v>
      </c>
      <c r="AU42" s="718">
        <v>0</v>
      </c>
      <c r="AV42" s="718"/>
      <c r="AW42" s="718"/>
      <c r="AX42" s="718"/>
      <c r="AY42" s="718"/>
      <c r="AZ42" s="718"/>
      <c r="BA42" s="718"/>
      <c r="BB42" s="718">
        <v>10957531</v>
      </c>
      <c r="BC42" s="718">
        <v>10957531</v>
      </c>
      <c r="BD42" s="718">
        <v>10957531</v>
      </c>
      <c r="BE42" s="718">
        <v>10957531</v>
      </c>
      <c r="BF42" s="718">
        <v>10957531</v>
      </c>
      <c r="BG42" s="718">
        <v>10957531</v>
      </c>
      <c r="BH42" s="718">
        <v>10957531</v>
      </c>
      <c r="BI42" s="718">
        <v>10957531</v>
      </c>
      <c r="BJ42" s="718">
        <v>10957531</v>
      </c>
      <c r="BK42" s="718">
        <v>10957531</v>
      </c>
      <c r="BL42" s="718">
        <v>10395431</v>
      </c>
      <c r="BM42" s="718">
        <v>10395431</v>
      </c>
      <c r="BN42" s="718">
        <v>10395431</v>
      </c>
      <c r="BO42" s="718">
        <v>10395431</v>
      </c>
      <c r="BP42" s="718">
        <v>10395431</v>
      </c>
      <c r="BQ42" s="718">
        <v>9172458</v>
      </c>
      <c r="BR42" s="718">
        <v>9172458</v>
      </c>
      <c r="BS42" s="718">
        <v>9172458</v>
      </c>
      <c r="BT42" s="718">
        <v>9172458</v>
      </c>
      <c r="BU42" s="718">
        <v>9172458</v>
      </c>
      <c r="BV42" s="718">
        <v>0</v>
      </c>
      <c r="BW42" s="718">
        <v>0</v>
      </c>
      <c r="BX42" s="718">
        <v>0</v>
      </c>
      <c r="BY42" s="718">
        <v>0</v>
      </c>
      <c r="BZ42" s="719">
        <v>0</v>
      </c>
      <c r="CA42" s="167"/>
    </row>
    <row r="43" spans="2:79" s="17" customFormat="1" ht="15.75">
      <c r="B43" s="273">
        <v>20</v>
      </c>
      <c r="C43" s="178"/>
      <c r="D43" s="178"/>
      <c r="E43" s="178" t="s">
        <v>740</v>
      </c>
      <c r="F43" s="178"/>
      <c r="G43" s="178"/>
      <c r="H43" s="178"/>
      <c r="I43" s="730">
        <v>2016</v>
      </c>
      <c r="J43" s="178"/>
      <c r="K43" s="178"/>
      <c r="L43" s="178"/>
      <c r="M43" s="178"/>
      <c r="N43" s="178"/>
      <c r="O43" s="178"/>
      <c r="P43" s="178"/>
      <c r="Q43" s="178"/>
      <c r="R43" s="178"/>
      <c r="S43" s="178"/>
      <c r="T43" s="178"/>
      <c r="U43" s="178"/>
      <c r="V43" s="718"/>
      <c r="W43" s="718">
        <v>67</v>
      </c>
      <c r="X43" s="718">
        <v>67</v>
      </c>
      <c r="Y43" s="718">
        <v>67</v>
      </c>
      <c r="Z43" s="718">
        <v>67</v>
      </c>
      <c r="AA43" s="718">
        <v>67</v>
      </c>
      <c r="AB43" s="718">
        <v>67</v>
      </c>
      <c r="AC43" s="718">
        <v>67</v>
      </c>
      <c r="AD43" s="718">
        <v>67</v>
      </c>
      <c r="AE43" s="718">
        <v>67</v>
      </c>
      <c r="AF43" s="718">
        <v>67</v>
      </c>
      <c r="AG43" s="718">
        <v>67</v>
      </c>
      <c r="AH43" s="718">
        <v>67</v>
      </c>
      <c r="AI43" s="718">
        <v>67</v>
      </c>
      <c r="AJ43" s="718">
        <v>57</v>
      </c>
      <c r="AK43" s="718">
        <v>57</v>
      </c>
      <c r="AL43" s="718">
        <v>25</v>
      </c>
      <c r="AM43" s="718">
        <v>25</v>
      </c>
      <c r="AN43" s="718">
        <v>0</v>
      </c>
      <c r="AO43" s="718">
        <v>0</v>
      </c>
      <c r="AP43" s="718">
        <v>0</v>
      </c>
      <c r="AQ43" s="718">
        <v>0</v>
      </c>
      <c r="AR43" s="718">
        <v>0</v>
      </c>
      <c r="AS43" s="718">
        <v>0</v>
      </c>
      <c r="AT43" s="718">
        <v>0</v>
      </c>
      <c r="AU43" s="718">
        <v>0</v>
      </c>
      <c r="AV43" s="718"/>
      <c r="AW43" s="718"/>
      <c r="AX43" s="718"/>
      <c r="AY43" s="718"/>
      <c r="AZ43" s="718"/>
      <c r="BA43" s="718"/>
      <c r="BB43" s="718">
        <v>1067232</v>
      </c>
      <c r="BC43" s="718">
        <v>1067232</v>
      </c>
      <c r="BD43" s="718">
        <v>1067232</v>
      </c>
      <c r="BE43" s="718">
        <v>1067232</v>
      </c>
      <c r="BF43" s="718">
        <v>1067232</v>
      </c>
      <c r="BG43" s="718">
        <v>1067232</v>
      </c>
      <c r="BH43" s="718">
        <v>1067232</v>
      </c>
      <c r="BI43" s="718">
        <v>1067232</v>
      </c>
      <c r="BJ43" s="718">
        <v>1067232</v>
      </c>
      <c r="BK43" s="718">
        <v>1067232</v>
      </c>
      <c r="BL43" s="718">
        <v>1067232</v>
      </c>
      <c r="BM43" s="718">
        <v>1067232</v>
      </c>
      <c r="BN43" s="718">
        <v>1067232</v>
      </c>
      <c r="BO43" s="718">
        <v>899727</v>
      </c>
      <c r="BP43" s="718">
        <v>899727</v>
      </c>
      <c r="BQ43" s="718">
        <v>391592</v>
      </c>
      <c r="BR43" s="718">
        <v>391592</v>
      </c>
      <c r="BS43" s="718">
        <v>0</v>
      </c>
      <c r="BT43" s="718">
        <v>0</v>
      </c>
      <c r="BU43" s="718">
        <v>0</v>
      </c>
      <c r="BV43" s="718">
        <v>0</v>
      </c>
      <c r="BW43" s="718">
        <v>0</v>
      </c>
      <c r="BX43" s="718">
        <v>0</v>
      </c>
      <c r="BY43" s="718">
        <v>0</v>
      </c>
      <c r="BZ43" s="719">
        <v>0</v>
      </c>
      <c r="CA43" s="167"/>
    </row>
    <row r="44" spans="2:79" s="17" customFormat="1" ht="15.75">
      <c r="B44" s="273">
        <v>21</v>
      </c>
      <c r="C44" s="178"/>
      <c r="D44" s="178"/>
      <c r="E44" s="178" t="s">
        <v>741</v>
      </c>
      <c r="F44" s="178"/>
      <c r="G44" s="178"/>
      <c r="H44" s="178"/>
      <c r="I44" s="730">
        <v>2016</v>
      </c>
      <c r="J44" s="178"/>
      <c r="K44" s="178"/>
      <c r="L44" s="178"/>
      <c r="M44" s="178"/>
      <c r="N44" s="178"/>
      <c r="O44" s="178"/>
      <c r="P44" s="178"/>
      <c r="Q44" s="178"/>
      <c r="R44" s="178"/>
      <c r="S44" s="178"/>
      <c r="T44" s="178"/>
      <c r="U44" s="178"/>
      <c r="V44" s="718"/>
      <c r="W44" s="718"/>
      <c r="X44" s="718"/>
      <c r="Y44" s="718"/>
      <c r="Z44" s="718"/>
      <c r="AA44" s="718"/>
      <c r="AB44" s="718"/>
      <c r="AC44" s="718"/>
      <c r="AD44" s="718"/>
      <c r="AE44" s="718"/>
      <c r="AF44" s="718"/>
      <c r="AG44" s="718"/>
      <c r="AH44" s="718"/>
      <c r="AI44" s="718"/>
      <c r="AJ44" s="718"/>
      <c r="AK44" s="718"/>
      <c r="AL44" s="718"/>
      <c r="AM44" s="718"/>
      <c r="AN44" s="718"/>
      <c r="AO44" s="718"/>
      <c r="AP44" s="718"/>
      <c r="AQ44" s="718"/>
      <c r="AR44" s="718"/>
      <c r="AS44" s="718"/>
      <c r="AT44" s="718"/>
      <c r="AU44" s="718"/>
      <c r="AV44" s="718"/>
      <c r="AW44" s="718"/>
      <c r="AX44" s="718"/>
      <c r="AY44" s="718"/>
      <c r="AZ44" s="718"/>
      <c r="BA44" s="718"/>
      <c r="BB44" s="718">
        <v>2993</v>
      </c>
      <c r="BC44" s="718">
        <v>2993</v>
      </c>
      <c r="BD44" s="718">
        <v>2993</v>
      </c>
      <c r="BE44" s="718">
        <v>2993</v>
      </c>
      <c r="BF44" s="718">
        <v>2993</v>
      </c>
      <c r="BG44" s="718">
        <v>2993</v>
      </c>
      <c r="BH44" s="718">
        <v>2993</v>
      </c>
      <c r="BI44" s="718">
        <v>2993</v>
      </c>
      <c r="BJ44" s="718">
        <v>2993</v>
      </c>
      <c r="BK44" s="718">
        <v>2993</v>
      </c>
      <c r="BL44" s="718">
        <v>2993</v>
      </c>
      <c r="BM44" s="718">
        <v>2993</v>
      </c>
      <c r="BN44" s="718">
        <v>2993</v>
      </c>
      <c r="BO44" s="718">
        <v>2993</v>
      </c>
      <c r="BP44" s="718">
        <v>2152</v>
      </c>
      <c r="BQ44" s="718">
        <v>2152</v>
      </c>
      <c r="BR44" s="718">
        <v>2152</v>
      </c>
      <c r="BS44" s="718">
        <v>2152</v>
      </c>
      <c r="BT44" s="718">
        <v>0</v>
      </c>
      <c r="BU44" s="718">
        <v>0</v>
      </c>
      <c r="BV44" s="718">
        <v>0</v>
      </c>
      <c r="BW44" s="718">
        <v>0</v>
      </c>
      <c r="BX44" s="718">
        <v>0</v>
      </c>
      <c r="BY44" s="718">
        <v>0</v>
      </c>
      <c r="BZ44" s="719">
        <v>0</v>
      </c>
      <c r="CA44" s="167"/>
    </row>
    <row r="45" spans="2:79" s="17" customFormat="1" ht="15.75">
      <c r="B45" s="274" t="s">
        <v>493</v>
      </c>
      <c r="C45" s="277"/>
      <c r="D45" s="277"/>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7"/>
      <c r="BR45" s="277"/>
      <c r="BS45" s="277"/>
      <c r="BT45" s="277"/>
      <c r="BU45" s="277"/>
      <c r="BV45" s="277"/>
      <c r="BW45" s="277"/>
      <c r="BX45" s="277"/>
      <c r="BY45" s="277"/>
      <c r="BZ45" s="278"/>
      <c r="CA45" s="167"/>
    </row>
  </sheetData>
  <mergeCells count="1">
    <mergeCell ref="B22:B23"/>
  </mergeCells>
  <hyperlinks>
    <hyperlink ref="G18" location="Table_5_b.__2016_Lost_Revenues_Work_Form" display="Go to Tab 5."/>
  </hyperlinks>
  <pageMargins left="0.70866141732283472" right="0.70866141732283472" top="0.74803149606299213" bottom="0.74803149606299213" header="0.31496062992125984" footer="0.31496062992125984"/>
  <pageSetup paperSize="5" scale="5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F16" sqref="F16"/>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28.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13.5" customHeight="1">
      <c r="D17" s="92"/>
    </row>
    <row r="18" spans="2:79" ht="21.75" customHeight="1">
      <c r="B18" s="196" t="s">
        <v>581</v>
      </c>
      <c r="D18" s="92"/>
      <c r="G18" s="625" t="s">
        <v>601</v>
      </c>
    </row>
    <row r="19" spans="2:79" ht="21.75" customHeight="1">
      <c r="B19" s="660" t="s">
        <v>533</v>
      </c>
      <c r="C19" s="649"/>
      <c r="D19" s="649"/>
      <c r="E19" s="649"/>
      <c r="F19" s="649"/>
      <c r="G19" s="649"/>
      <c r="H19" s="649"/>
      <c r="I19" s="649"/>
      <c r="J19" s="649"/>
      <c r="K19" s="649"/>
      <c r="L19" s="649"/>
      <c r="M19" s="649"/>
      <c r="N19" s="649"/>
      <c r="O19" s="649"/>
      <c r="P19" s="649"/>
    </row>
    <row r="20" spans="2:79" ht="21.75" customHeight="1">
      <c r="B20" s="660" t="s">
        <v>534</v>
      </c>
      <c r="C20" s="649"/>
      <c r="D20" s="649"/>
      <c r="E20" s="649"/>
      <c r="F20" s="649"/>
      <c r="G20" s="649"/>
      <c r="H20" s="649"/>
      <c r="I20" s="649"/>
      <c r="J20" s="649"/>
      <c r="K20" s="649"/>
      <c r="L20" s="649"/>
      <c r="M20" s="649"/>
      <c r="N20" s="649"/>
      <c r="O20" s="649"/>
      <c r="P20" s="649"/>
    </row>
    <row r="21" spans="2:79" ht="15.75">
      <c r="B21" s="92"/>
    </row>
    <row r="22" spans="2:79" s="270" customFormat="1" ht="88.5" customHeight="1">
      <c r="B22" s="795"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795"/>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75">
      <c r="B24" s="273">
        <v>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275"/>
      <c r="CA24" s="167"/>
    </row>
    <row r="25" spans="2:79" s="17" customFormat="1" ht="15.75">
      <c r="B25" s="273">
        <v>2</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5"/>
      <c r="CA25" s="167"/>
    </row>
    <row r="26" spans="2:79" s="17" customFormat="1" ht="16.5" customHeight="1">
      <c r="B26" s="273">
        <v>3</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5"/>
      <c r="CA26" s="167"/>
    </row>
    <row r="27" spans="2:79" s="17" customFormat="1" ht="15.75">
      <c r="B27" s="273">
        <v>4</v>
      </c>
      <c r="C27" s="178"/>
      <c r="D27" s="178"/>
      <c r="E27" s="276"/>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5"/>
      <c r="CA27" s="167"/>
    </row>
    <row r="28" spans="2:79" s="17" customFormat="1" ht="15.75">
      <c r="B28" s="273">
        <v>5</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5"/>
      <c r="CA28" s="167"/>
    </row>
    <row r="29" spans="2:79" s="17" customFormat="1" ht="15.75">
      <c r="B29" s="273">
        <v>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5"/>
      <c r="CA29" s="167"/>
    </row>
    <row r="30" spans="2:79" s="17" customFormat="1" ht="15.75">
      <c r="B30" s="273">
        <v>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5"/>
      <c r="CA30" s="167"/>
    </row>
    <row r="31" spans="2:79" s="17" customFormat="1" ht="15.75">
      <c r="B31" s="273">
        <v>8</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5"/>
      <c r="CA31" s="167"/>
    </row>
    <row r="32" spans="2:79" s="17" customFormat="1" ht="15.75">
      <c r="B32" s="273">
        <v>9</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5"/>
      <c r="CA32" s="167"/>
    </row>
    <row r="33" spans="2:79" s="17" customFormat="1" ht="15.75">
      <c r="B33" s="273">
        <v>10</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5"/>
      <c r="CA33" s="167"/>
    </row>
    <row r="34" spans="2:79" s="17" customFormat="1" ht="15.75">
      <c r="B34" s="273">
        <v>11</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5"/>
      <c r="CA34" s="167"/>
    </row>
    <row r="35" spans="2:79" s="17" customFormat="1" ht="15.75">
      <c r="B35" s="273">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5"/>
      <c r="CA35" s="167"/>
    </row>
    <row r="36" spans="2:79" s="17" customFormat="1" ht="15.75">
      <c r="B36" s="273">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5"/>
      <c r="CA36" s="167"/>
    </row>
    <row r="37" spans="2:79" s="17" customFormat="1" ht="15.75">
      <c r="B37" s="273">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5"/>
      <c r="CA37" s="167"/>
    </row>
    <row r="38" spans="2:79" s="17" customFormat="1" ht="15.75">
      <c r="B38" s="273">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5"/>
      <c r="CA38" s="167"/>
    </row>
    <row r="39" spans="2:79" s="17" customFormat="1" ht="15.75">
      <c r="B39" s="273">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5"/>
      <c r="CA39" s="167"/>
    </row>
    <row r="40" spans="2:79" s="17" customFormat="1" ht="15.75">
      <c r="B40" s="273">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5"/>
      <c r="CA40" s="167"/>
    </row>
    <row r="41" spans="2:79" s="17" customFormat="1" ht="15.75">
      <c r="B41" s="273">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5"/>
      <c r="CA41" s="167"/>
    </row>
    <row r="42" spans="2:79" s="17" customFormat="1" ht="15.75">
      <c r="B42" s="273">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5"/>
      <c r="CA42" s="167"/>
    </row>
    <row r="43" spans="2:79" s="17" customFormat="1" ht="15.75">
      <c r="B43" s="273">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5"/>
      <c r="CA43" s="167"/>
    </row>
    <row r="44" spans="2:79" s="17" customFormat="1" ht="15.75">
      <c r="B44" s="273">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5"/>
      <c r="CA44" s="167"/>
    </row>
    <row r="45" spans="2:79" s="17" customFormat="1" ht="15.75">
      <c r="B45" s="273">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5"/>
      <c r="CA45" s="167"/>
    </row>
    <row r="46" spans="2:79" s="17" customFormat="1" ht="15.75">
      <c r="B46" s="273">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5"/>
      <c r="CA46" s="167"/>
    </row>
    <row r="47" spans="2:79" s="17" customFormat="1" ht="15.75">
      <c r="B47" s="273">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5"/>
      <c r="CA47" s="167"/>
    </row>
    <row r="48" spans="2:79" s="17" customFormat="1" ht="15.75">
      <c r="B48" s="273">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5"/>
      <c r="CA48" s="167"/>
    </row>
    <row r="49" spans="2:79" s="17" customFormat="1" ht="15.75">
      <c r="B49" s="274" t="s">
        <v>493</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7"/>
      <c r="BR49" s="277"/>
      <c r="BS49" s="277"/>
      <c r="BT49" s="277"/>
      <c r="BU49" s="277"/>
      <c r="BV49" s="277"/>
      <c r="BW49" s="277"/>
      <c r="BX49" s="277"/>
      <c r="BY49" s="277"/>
      <c r="BZ49" s="278"/>
      <c r="CA49" s="167"/>
    </row>
  </sheetData>
  <mergeCells count="1">
    <mergeCell ref="B22:B23"/>
  </mergeCells>
  <hyperlinks>
    <hyperlink ref="G18" location="Table_5_c.__2017_Lost_Revenues_Work_Form" display="Go to Tab 5."/>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I16" sqref="I16"/>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27.7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27" customHeight="1">
      <c r="B17" s="92"/>
      <c r="E17" s="17"/>
      <c r="CA17" s="12"/>
    </row>
    <row r="18" spans="2:79" ht="21.75" customHeight="1">
      <c r="B18" s="196" t="s">
        <v>582</v>
      </c>
      <c r="D18" s="92"/>
      <c r="G18" s="625" t="s">
        <v>601</v>
      </c>
    </row>
    <row r="19" spans="2:79" ht="21.75" customHeight="1">
      <c r="B19" s="660" t="s">
        <v>535</v>
      </c>
      <c r="C19" s="649"/>
      <c r="D19" s="649"/>
      <c r="E19" s="649"/>
      <c r="F19" s="649"/>
      <c r="G19" s="649"/>
      <c r="H19" s="649"/>
      <c r="I19" s="649"/>
      <c r="J19" s="649"/>
      <c r="K19" s="649"/>
      <c r="L19" s="649"/>
      <c r="M19" s="649"/>
      <c r="N19" s="649"/>
      <c r="O19" s="649"/>
      <c r="P19" s="649"/>
    </row>
    <row r="20" spans="2:79" ht="21.75" customHeight="1">
      <c r="B20" s="660" t="s">
        <v>536</v>
      </c>
      <c r="C20" s="649"/>
      <c r="D20" s="649"/>
      <c r="E20" s="649"/>
      <c r="F20" s="649"/>
      <c r="G20" s="649"/>
      <c r="H20" s="649"/>
      <c r="I20" s="649"/>
      <c r="J20" s="649"/>
      <c r="K20" s="649"/>
      <c r="L20" s="649"/>
      <c r="M20" s="649"/>
      <c r="N20" s="649"/>
      <c r="O20" s="649"/>
      <c r="P20" s="649"/>
    </row>
    <row r="21" spans="2:79" ht="15.75">
      <c r="B21" s="92"/>
    </row>
    <row r="22" spans="2:79" s="270" customFormat="1" ht="88.5" customHeight="1">
      <c r="B22" s="795"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795"/>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75">
      <c r="B24" s="273">
        <v>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275"/>
      <c r="CA24" s="167"/>
    </row>
    <row r="25" spans="2:79" s="17" customFormat="1" ht="15.75">
      <c r="B25" s="273">
        <v>2</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5"/>
      <c r="CA25" s="167"/>
    </row>
    <row r="26" spans="2:79" s="17" customFormat="1" ht="16.5" customHeight="1">
      <c r="B26" s="273">
        <v>3</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5"/>
      <c r="CA26" s="167"/>
    </row>
    <row r="27" spans="2:79" s="17" customFormat="1" ht="15.75">
      <c r="B27" s="273">
        <v>4</v>
      </c>
      <c r="C27" s="178"/>
      <c r="D27" s="178"/>
      <c r="E27" s="276"/>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5"/>
      <c r="CA27" s="167"/>
    </row>
    <row r="28" spans="2:79" s="17" customFormat="1" ht="15.75">
      <c r="B28" s="273">
        <v>5</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5"/>
      <c r="CA28" s="167"/>
    </row>
    <row r="29" spans="2:79" s="17" customFormat="1" ht="15.75">
      <c r="B29" s="273">
        <v>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5"/>
      <c r="CA29" s="167"/>
    </row>
    <row r="30" spans="2:79" s="17" customFormat="1" ht="15.75">
      <c r="B30" s="273">
        <v>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5"/>
      <c r="CA30" s="167"/>
    </row>
    <row r="31" spans="2:79" s="17" customFormat="1" ht="15.75">
      <c r="B31" s="273">
        <v>8</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5"/>
      <c r="CA31" s="167"/>
    </row>
    <row r="32" spans="2:79" s="17" customFormat="1" ht="15.75">
      <c r="B32" s="273">
        <v>9</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5"/>
      <c r="CA32" s="167"/>
    </row>
    <row r="33" spans="2:79" s="17" customFormat="1" ht="15.75">
      <c r="B33" s="273">
        <v>10</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5"/>
      <c r="CA33" s="167"/>
    </row>
    <row r="34" spans="2:79" s="17" customFormat="1" ht="15.75">
      <c r="B34" s="273">
        <v>11</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5"/>
      <c r="CA34" s="167"/>
    </row>
    <row r="35" spans="2:79" s="17" customFormat="1" ht="15.75">
      <c r="B35" s="273">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5"/>
      <c r="CA35" s="167"/>
    </row>
    <row r="36" spans="2:79" s="17" customFormat="1" ht="15.75">
      <c r="B36" s="273">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5"/>
      <c r="CA36" s="167"/>
    </row>
    <row r="37" spans="2:79" s="17" customFormat="1" ht="15.75">
      <c r="B37" s="273">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5"/>
      <c r="CA37" s="167"/>
    </row>
    <row r="38" spans="2:79" s="17" customFormat="1" ht="15.75">
      <c r="B38" s="273">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5"/>
      <c r="CA38" s="167"/>
    </row>
    <row r="39" spans="2:79" s="17" customFormat="1" ht="15.75">
      <c r="B39" s="273">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5"/>
      <c r="CA39" s="167"/>
    </row>
    <row r="40" spans="2:79" s="17" customFormat="1" ht="15.75">
      <c r="B40" s="273">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5"/>
      <c r="CA40" s="167"/>
    </row>
    <row r="41" spans="2:79" s="17" customFormat="1" ht="15.75">
      <c r="B41" s="273">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5"/>
      <c r="CA41" s="167"/>
    </row>
    <row r="42" spans="2:79" s="17" customFormat="1" ht="15.75">
      <c r="B42" s="273">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5"/>
      <c r="CA42" s="167"/>
    </row>
    <row r="43" spans="2:79" s="17" customFormat="1" ht="15.75">
      <c r="B43" s="273">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5"/>
      <c r="CA43" s="167"/>
    </row>
    <row r="44" spans="2:79" s="17" customFormat="1" ht="15.75">
      <c r="B44" s="273">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5"/>
      <c r="CA44" s="167"/>
    </row>
    <row r="45" spans="2:79" s="17" customFormat="1" ht="15.75">
      <c r="B45" s="273">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5"/>
      <c r="CA45" s="167"/>
    </row>
    <row r="46" spans="2:79" s="17" customFormat="1" ht="15.75">
      <c r="B46" s="273">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5"/>
      <c r="CA46" s="167"/>
    </row>
    <row r="47" spans="2:79" s="17" customFormat="1" ht="15.75">
      <c r="B47" s="273">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5"/>
      <c r="CA47" s="167"/>
    </row>
    <row r="48" spans="2:79" s="17" customFormat="1" ht="15.75">
      <c r="B48" s="273">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5"/>
      <c r="CA48" s="167"/>
    </row>
    <row r="49" spans="2:79" s="17" customFormat="1" ht="15.75">
      <c r="B49" s="274" t="s">
        <v>493</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7"/>
      <c r="BR49" s="277"/>
      <c r="BS49" s="277"/>
      <c r="BT49" s="277"/>
      <c r="BU49" s="277"/>
      <c r="BV49" s="277"/>
      <c r="BW49" s="277"/>
      <c r="BX49" s="277"/>
      <c r="BY49" s="277"/>
      <c r="BZ49" s="278"/>
      <c r="CA49" s="167"/>
    </row>
  </sheetData>
  <mergeCells count="1">
    <mergeCell ref="B22:B23"/>
  </mergeCells>
  <hyperlinks>
    <hyperlink ref="G18" location="Table_5_d.__2018_Lost_Revenues_Work_Form" display="Go to Tab 5."/>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I16" sqref="I16"/>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30"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13.5" customHeight="1">
      <c r="D17" s="92"/>
    </row>
    <row r="18" spans="2:79" ht="19.5" customHeight="1">
      <c r="B18" s="196" t="s">
        <v>602</v>
      </c>
      <c r="D18" s="92"/>
      <c r="G18" s="625" t="s">
        <v>601</v>
      </c>
    </row>
    <row r="19" spans="2:79" ht="19.5" customHeight="1">
      <c r="B19" s="660" t="s">
        <v>537</v>
      </c>
      <c r="C19" s="649"/>
      <c r="D19" s="649"/>
      <c r="E19" s="649"/>
      <c r="F19" s="649"/>
      <c r="G19" s="649"/>
      <c r="H19" s="649"/>
      <c r="I19" s="649"/>
      <c r="J19" s="649"/>
      <c r="K19" s="649"/>
      <c r="L19" s="649"/>
      <c r="M19" s="649"/>
      <c r="N19" s="649"/>
      <c r="O19" s="649"/>
      <c r="P19" s="649"/>
    </row>
    <row r="20" spans="2:79" ht="19.5" customHeight="1">
      <c r="B20" s="660" t="s">
        <v>538</v>
      </c>
      <c r="C20" s="649"/>
      <c r="D20" s="649"/>
      <c r="E20" s="649"/>
      <c r="F20" s="649"/>
      <c r="G20" s="649"/>
      <c r="H20" s="649"/>
      <c r="I20" s="649"/>
      <c r="J20" s="649"/>
      <c r="K20" s="649"/>
      <c r="L20" s="649"/>
      <c r="M20" s="649"/>
      <c r="N20" s="649"/>
      <c r="O20" s="649"/>
      <c r="P20" s="649"/>
    </row>
    <row r="21" spans="2:79" ht="15.75">
      <c r="B21" s="92"/>
    </row>
    <row r="22" spans="2:79" s="270" customFormat="1" ht="88.5" customHeight="1">
      <c r="B22" s="795" t="s">
        <v>478</v>
      </c>
      <c r="C22" s="264" t="s">
        <v>479</v>
      </c>
      <c r="D22" s="264" t="s">
        <v>213</v>
      </c>
      <c r="E22" s="264" t="s">
        <v>480</v>
      </c>
      <c r="F22" s="264" t="s">
        <v>210</v>
      </c>
      <c r="G22" s="264" t="s">
        <v>481</v>
      </c>
      <c r="H22" s="264" t="s">
        <v>482</v>
      </c>
      <c r="I22" s="264" t="s">
        <v>483</v>
      </c>
      <c r="J22" s="264" t="s">
        <v>484</v>
      </c>
      <c r="K22" s="264" t="s">
        <v>485</v>
      </c>
      <c r="L22" s="264" t="s">
        <v>486</v>
      </c>
      <c r="M22" s="264" t="s">
        <v>487</v>
      </c>
      <c r="N22" s="264" t="s">
        <v>488</v>
      </c>
      <c r="O22" s="264" t="s">
        <v>489</v>
      </c>
      <c r="P22" s="264" t="s">
        <v>490</v>
      </c>
      <c r="Q22" s="265"/>
      <c r="R22" s="266" t="s">
        <v>491</v>
      </c>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265"/>
      <c r="AW22" s="266" t="s">
        <v>492</v>
      </c>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8"/>
      <c r="CA22" s="269"/>
    </row>
    <row r="23" spans="2:79" s="270" customFormat="1" ht="45" customHeight="1">
      <c r="B23" s="795"/>
      <c r="C23" s="271"/>
      <c r="D23" s="271"/>
      <c r="E23" s="271"/>
      <c r="F23" s="271"/>
      <c r="G23" s="271"/>
      <c r="H23" s="271"/>
      <c r="I23" s="271"/>
      <c r="J23" s="271"/>
      <c r="K23" s="271"/>
      <c r="L23" s="271"/>
      <c r="M23" s="271"/>
      <c r="N23" s="271"/>
      <c r="O23" s="271"/>
      <c r="P23" s="271"/>
      <c r="Q23" s="269"/>
      <c r="R23" s="272">
        <v>2011</v>
      </c>
      <c r="S23" s="272">
        <v>2012</v>
      </c>
      <c r="T23" s="272">
        <v>2013</v>
      </c>
      <c r="U23" s="272">
        <v>2014</v>
      </c>
      <c r="V23" s="272">
        <v>2015</v>
      </c>
      <c r="W23" s="272">
        <v>2016</v>
      </c>
      <c r="X23" s="272">
        <v>2017</v>
      </c>
      <c r="Y23" s="272">
        <v>2018</v>
      </c>
      <c r="Z23" s="272">
        <v>2019</v>
      </c>
      <c r="AA23" s="272">
        <v>2020</v>
      </c>
      <c r="AB23" s="272">
        <v>2021</v>
      </c>
      <c r="AC23" s="272">
        <v>2022</v>
      </c>
      <c r="AD23" s="272">
        <v>2023</v>
      </c>
      <c r="AE23" s="272">
        <v>2024</v>
      </c>
      <c r="AF23" s="272">
        <v>2025</v>
      </c>
      <c r="AG23" s="272">
        <v>2026</v>
      </c>
      <c r="AH23" s="272">
        <v>2027</v>
      </c>
      <c r="AI23" s="272">
        <v>2028</v>
      </c>
      <c r="AJ23" s="272">
        <v>2029</v>
      </c>
      <c r="AK23" s="272">
        <v>2030</v>
      </c>
      <c r="AL23" s="272">
        <v>2031</v>
      </c>
      <c r="AM23" s="272">
        <v>2032</v>
      </c>
      <c r="AN23" s="272">
        <v>2033</v>
      </c>
      <c r="AO23" s="272">
        <v>2034</v>
      </c>
      <c r="AP23" s="272">
        <v>2035</v>
      </c>
      <c r="AQ23" s="272">
        <v>2036</v>
      </c>
      <c r="AR23" s="272">
        <v>2037</v>
      </c>
      <c r="AS23" s="272">
        <v>2038</v>
      </c>
      <c r="AT23" s="272">
        <v>2039</v>
      </c>
      <c r="AU23" s="272">
        <v>2040</v>
      </c>
      <c r="AV23" s="269"/>
      <c r="AW23" s="272">
        <v>2011</v>
      </c>
      <c r="AX23" s="272">
        <v>2012</v>
      </c>
      <c r="AY23" s="272">
        <v>2013</v>
      </c>
      <c r="AZ23" s="272">
        <v>2014</v>
      </c>
      <c r="BA23" s="272">
        <v>2015</v>
      </c>
      <c r="BB23" s="272">
        <v>2016</v>
      </c>
      <c r="BC23" s="272">
        <v>2017</v>
      </c>
      <c r="BD23" s="272">
        <v>2018</v>
      </c>
      <c r="BE23" s="272">
        <v>2019</v>
      </c>
      <c r="BF23" s="272">
        <v>2020</v>
      </c>
      <c r="BG23" s="272">
        <v>2021</v>
      </c>
      <c r="BH23" s="272">
        <v>2022</v>
      </c>
      <c r="BI23" s="272">
        <v>2023</v>
      </c>
      <c r="BJ23" s="272">
        <v>2024</v>
      </c>
      <c r="BK23" s="272">
        <v>2025</v>
      </c>
      <c r="BL23" s="272">
        <v>2026</v>
      </c>
      <c r="BM23" s="272">
        <v>2027</v>
      </c>
      <c r="BN23" s="272">
        <v>2028</v>
      </c>
      <c r="BO23" s="272">
        <v>2029</v>
      </c>
      <c r="BP23" s="272">
        <v>2030</v>
      </c>
      <c r="BQ23" s="272">
        <v>2031</v>
      </c>
      <c r="BR23" s="272">
        <v>2032</v>
      </c>
      <c r="BS23" s="272">
        <v>2033</v>
      </c>
      <c r="BT23" s="272">
        <v>2034</v>
      </c>
      <c r="BU23" s="272">
        <v>2035</v>
      </c>
      <c r="BV23" s="272">
        <v>2036</v>
      </c>
      <c r="BW23" s="272">
        <v>2037</v>
      </c>
      <c r="BX23" s="272">
        <v>2038</v>
      </c>
      <c r="BY23" s="272">
        <v>2039</v>
      </c>
      <c r="BZ23" s="272">
        <v>2040</v>
      </c>
      <c r="CA23" s="269"/>
    </row>
    <row r="24" spans="2:79" s="17" customFormat="1" ht="15.75">
      <c r="B24" s="273">
        <v>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275"/>
      <c r="CA24" s="167"/>
    </row>
    <row r="25" spans="2:79" s="17" customFormat="1" ht="15.75">
      <c r="B25" s="273">
        <v>2</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5"/>
      <c r="CA25" s="167"/>
    </row>
    <row r="26" spans="2:79" s="17" customFormat="1" ht="16.5" customHeight="1">
      <c r="B26" s="273">
        <v>3</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5"/>
      <c r="CA26" s="167"/>
    </row>
    <row r="27" spans="2:79" s="17" customFormat="1" ht="15.75">
      <c r="B27" s="273">
        <v>4</v>
      </c>
      <c r="C27" s="178"/>
      <c r="D27" s="178"/>
      <c r="E27" s="276"/>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5"/>
      <c r="CA27" s="167"/>
    </row>
    <row r="28" spans="2:79" s="17" customFormat="1" ht="15.75">
      <c r="B28" s="273">
        <v>5</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5"/>
      <c r="CA28" s="167"/>
    </row>
    <row r="29" spans="2:79" s="17" customFormat="1" ht="15.75">
      <c r="B29" s="273">
        <v>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5"/>
      <c r="CA29" s="167"/>
    </row>
    <row r="30" spans="2:79" s="17" customFormat="1" ht="15.75">
      <c r="B30" s="273">
        <v>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5"/>
      <c r="CA30" s="167"/>
    </row>
    <row r="31" spans="2:79" s="17" customFormat="1" ht="15.75">
      <c r="B31" s="273">
        <v>8</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5"/>
      <c r="CA31" s="167"/>
    </row>
    <row r="32" spans="2:79" s="17" customFormat="1" ht="15.75">
      <c r="B32" s="273">
        <v>9</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5"/>
      <c r="CA32" s="167"/>
    </row>
    <row r="33" spans="2:79" s="17" customFormat="1" ht="15.75">
      <c r="B33" s="273">
        <v>10</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5"/>
      <c r="CA33" s="167"/>
    </row>
    <row r="34" spans="2:79" s="17" customFormat="1" ht="15.75">
      <c r="B34" s="273">
        <v>11</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5"/>
      <c r="CA34" s="167"/>
    </row>
    <row r="35" spans="2:79" s="17" customFormat="1" ht="15.75">
      <c r="B35" s="273">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5"/>
      <c r="CA35" s="167"/>
    </row>
    <row r="36" spans="2:79" s="17" customFormat="1" ht="15.75">
      <c r="B36" s="273">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5"/>
      <c r="CA36" s="167"/>
    </row>
    <row r="37" spans="2:79" s="17" customFormat="1" ht="15.75">
      <c r="B37" s="273">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5"/>
      <c r="CA37" s="167"/>
    </row>
    <row r="38" spans="2:79" s="17" customFormat="1" ht="15.75">
      <c r="B38" s="273">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5"/>
      <c r="CA38" s="167"/>
    </row>
    <row r="39" spans="2:79" s="17" customFormat="1" ht="15.75">
      <c r="B39" s="273">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5"/>
      <c r="CA39" s="167"/>
    </row>
    <row r="40" spans="2:79" s="17" customFormat="1" ht="15.75">
      <c r="B40" s="273">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5"/>
      <c r="CA40" s="167"/>
    </row>
    <row r="41" spans="2:79" s="17" customFormat="1" ht="15.75">
      <c r="B41" s="273">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5"/>
      <c r="CA41" s="167"/>
    </row>
    <row r="42" spans="2:79" s="17" customFormat="1" ht="15.75">
      <c r="B42" s="273">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5"/>
      <c r="CA42" s="167"/>
    </row>
    <row r="43" spans="2:79" s="17" customFormat="1" ht="15.75">
      <c r="B43" s="273">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5"/>
      <c r="CA43" s="167"/>
    </row>
    <row r="44" spans="2:79" s="17" customFormat="1" ht="15.75">
      <c r="B44" s="273">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5"/>
      <c r="CA44" s="167"/>
    </row>
    <row r="45" spans="2:79" s="17" customFormat="1" ht="15.75">
      <c r="B45" s="273">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5"/>
      <c r="CA45" s="167"/>
    </row>
    <row r="46" spans="2:79" s="17" customFormat="1" ht="15.75">
      <c r="B46" s="273">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5"/>
      <c r="CA46" s="167"/>
    </row>
    <row r="47" spans="2:79" s="17" customFormat="1" ht="15.75">
      <c r="B47" s="273">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5"/>
      <c r="CA47" s="167"/>
    </row>
    <row r="48" spans="2:79" s="17" customFormat="1" ht="15.75">
      <c r="B48" s="273">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5"/>
      <c r="CA48" s="167"/>
    </row>
    <row r="49" spans="2:79" s="17" customFormat="1" ht="15.75">
      <c r="B49" s="274" t="s">
        <v>493</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7"/>
      <c r="BR49" s="277"/>
      <c r="BS49" s="277"/>
      <c r="BT49" s="277"/>
      <c r="BU49" s="277"/>
      <c r="BV49" s="277"/>
      <c r="BW49" s="277"/>
      <c r="BX49" s="277"/>
      <c r="BY49" s="277"/>
      <c r="BZ49" s="278"/>
      <c r="CA49" s="167"/>
    </row>
  </sheetData>
  <mergeCells count="1">
    <mergeCell ref="B22:B23"/>
  </mergeCells>
  <hyperlinks>
    <hyperlink ref="G18" location="Table_5_e.__2019_Lost_Revenues_Work_Form" display="Go to Tab 5."/>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50"/>
  <sheetViews>
    <sheetView zoomScale="80" zoomScaleNormal="80" workbookViewId="0">
      <selection activeCell="H17" sqref="H17"/>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32.2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55" t="s">
        <v>624</v>
      </c>
      <c r="D16" s="649"/>
      <c r="E16" s="17"/>
      <c r="CA16" s="12"/>
    </row>
    <row r="17" spans="2:79" ht="22.5" customHeight="1"/>
    <row r="18" spans="2:79" ht="13.5" customHeight="1">
      <c r="D18" s="92"/>
    </row>
    <row r="19" spans="2:79" ht="20.25" customHeight="1">
      <c r="B19" s="196" t="s">
        <v>603</v>
      </c>
      <c r="D19" s="92"/>
      <c r="G19" s="625" t="s">
        <v>601</v>
      </c>
    </row>
    <row r="20" spans="2:79" ht="20.25" customHeight="1">
      <c r="B20" s="660" t="s">
        <v>539</v>
      </c>
      <c r="C20" s="649"/>
      <c r="D20" s="649"/>
      <c r="E20" s="649"/>
      <c r="F20" s="649"/>
      <c r="G20" s="649"/>
      <c r="H20" s="649"/>
      <c r="I20" s="649"/>
      <c r="J20" s="649"/>
      <c r="K20" s="649"/>
      <c r="L20" s="649"/>
      <c r="M20" s="649"/>
      <c r="N20" s="649"/>
      <c r="O20" s="649"/>
      <c r="P20" s="649"/>
    </row>
    <row r="21" spans="2:79" ht="20.25" customHeight="1">
      <c r="B21" s="660" t="s">
        <v>540</v>
      </c>
      <c r="C21" s="649"/>
      <c r="D21" s="649"/>
      <c r="E21" s="649"/>
      <c r="F21" s="649"/>
      <c r="G21" s="649"/>
      <c r="H21" s="649"/>
      <c r="I21" s="649"/>
      <c r="J21" s="649"/>
      <c r="K21" s="649"/>
      <c r="L21" s="649"/>
      <c r="M21" s="649"/>
      <c r="N21" s="649"/>
      <c r="O21" s="649"/>
      <c r="P21" s="649"/>
    </row>
    <row r="22" spans="2:79" ht="15.75">
      <c r="B22" s="92"/>
    </row>
    <row r="23" spans="2:79" s="270" customFormat="1" ht="88.5" customHeight="1">
      <c r="B23" s="795" t="s">
        <v>478</v>
      </c>
      <c r="C23" s="264" t="s">
        <v>479</v>
      </c>
      <c r="D23" s="264" t="s">
        <v>213</v>
      </c>
      <c r="E23" s="264" t="s">
        <v>480</v>
      </c>
      <c r="F23" s="264" t="s">
        <v>210</v>
      </c>
      <c r="G23" s="264" t="s">
        <v>481</v>
      </c>
      <c r="H23" s="264" t="s">
        <v>482</v>
      </c>
      <c r="I23" s="264" t="s">
        <v>483</v>
      </c>
      <c r="J23" s="264" t="s">
        <v>484</v>
      </c>
      <c r="K23" s="264" t="s">
        <v>485</v>
      </c>
      <c r="L23" s="264" t="s">
        <v>486</v>
      </c>
      <c r="M23" s="264" t="s">
        <v>487</v>
      </c>
      <c r="N23" s="264" t="s">
        <v>488</v>
      </c>
      <c r="O23" s="264" t="s">
        <v>489</v>
      </c>
      <c r="P23" s="264" t="s">
        <v>490</v>
      </c>
      <c r="Q23" s="265"/>
      <c r="R23" s="266" t="s">
        <v>491</v>
      </c>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8"/>
      <c r="AV23" s="265"/>
      <c r="AW23" s="266" t="s">
        <v>492</v>
      </c>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67"/>
      <c r="BU23" s="267"/>
      <c r="BV23" s="267"/>
      <c r="BW23" s="267"/>
      <c r="BX23" s="267"/>
      <c r="BY23" s="267"/>
      <c r="BZ23" s="268"/>
      <c r="CA23" s="269"/>
    </row>
    <row r="24" spans="2:79" s="270" customFormat="1" ht="45" customHeight="1">
      <c r="B24" s="795"/>
      <c r="C24" s="271"/>
      <c r="D24" s="271"/>
      <c r="E24" s="271"/>
      <c r="F24" s="271"/>
      <c r="G24" s="271"/>
      <c r="H24" s="271"/>
      <c r="I24" s="271"/>
      <c r="J24" s="271"/>
      <c r="K24" s="271"/>
      <c r="L24" s="271"/>
      <c r="M24" s="271"/>
      <c r="N24" s="271"/>
      <c r="O24" s="271"/>
      <c r="P24" s="271"/>
      <c r="Q24" s="269"/>
      <c r="R24" s="272">
        <v>2011</v>
      </c>
      <c r="S24" s="272">
        <v>2012</v>
      </c>
      <c r="T24" s="272">
        <v>2013</v>
      </c>
      <c r="U24" s="272">
        <v>2014</v>
      </c>
      <c r="V24" s="272">
        <v>2015</v>
      </c>
      <c r="W24" s="272">
        <v>2016</v>
      </c>
      <c r="X24" s="272">
        <v>2017</v>
      </c>
      <c r="Y24" s="272">
        <v>2018</v>
      </c>
      <c r="Z24" s="272">
        <v>2019</v>
      </c>
      <c r="AA24" s="272">
        <v>2020</v>
      </c>
      <c r="AB24" s="272">
        <v>2021</v>
      </c>
      <c r="AC24" s="272">
        <v>2022</v>
      </c>
      <c r="AD24" s="272">
        <v>2023</v>
      </c>
      <c r="AE24" s="272">
        <v>2024</v>
      </c>
      <c r="AF24" s="272">
        <v>2025</v>
      </c>
      <c r="AG24" s="272">
        <v>2026</v>
      </c>
      <c r="AH24" s="272">
        <v>2027</v>
      </c>
      <c r="AI24" s="272">
        <v>2028</v>
      </c>
      <c r="AJ24" s="272">
        <v>2029</v>
      </c>
      <c r="AK24" s="272">
        <v>2030</v>
      </c>
      <c r="AL24" s="272">
        <v>2031</v>
      </c>
      <c r="AM24" s="272">
        <v>2032</v>
      </c>
      <c r="AN24" s="272">
        <v>2033</v>
      </c>
      <c r="AO24" s="272">
        <v>2034</v>
      </c>
      <c r="AP24" s="272">
        <v>2035</v>
      </c>
      <c r="AQ24" s="272">
        <v>2036</v>
      </c>
      <c r="AR24" s="272">
        <v>2037</v>
      </c>
      <c r="AS24" s="272">
        <v>2038</v>
      </c>
      <c r="AT24" s="272">
        <v>2039</v>
      </c>
      <c r="AU24" s="272">
        <v>2040</v>
      </c>
      <c r="AV24" s="269"/>
      <c r="AW24" s="272">
        <v>2011</v>
      </c>
      <c r="AX24" s="272">
        <v>2012</v>
      </c>
      <c r="AY24" s="272">
        <v>2013</v>
      </c>
      <c r="AZ24" s="272">
        <v>2014</v>
      </c>
      <c r="BA24" s="272">
        <v>2015</v>
      </c>
      <c r="BB24" s="272">
        <v>2016</v>
      </c>
      <c r="BC24" s="272">
        <v>2017</v>
      </c>
      <c r="BD24" s="272">
        <v>2018</v>
      </c>
      <c r="BE24" s="272">
        <v>2019</v>
      </c>
      <c r="BF24" s="272">
        <v>2020</v>
      </c>
      <c r="BG24" s="272">
        <v>2021</v>
      </c>
      <c r="BH24" s="272">
        <v>2022</v>
      </c>
      <c r="BI24" s="272">
        <v>2023</v>
      </c>
      <c r="BJ24" s="272">
        <v>2024</v>
      </c>
      <c r="BK24" s="272">
        <v>2025</v>
      </c>
      <c r="BL24" s="272">
        <v>2026</v>
      </c>
      <c r="BM24" s="272">
        <v>2027</v>
      </c>
      <c r="BN24" s="272">
        <v>2028</v>
      </c>
      <c r="BO24" s="272">
        <v>2029</v>
      </c>
      <c r="BP24" s="272">
        <v>2030</v>
      </c>
      <c r="BQ24" s="272">
        <v>2031</v>
      </c>
      <c r="BR24" s="272">
        <v>2032</v>
      </c>
      <c r="BS24" s="272">
        <v>2033</v>
      </c>
      <c r="BT24" s="272">
        <v>2034</v>
      </c>
      <c r="BU24" s="272">
        <v>2035</v>
      </c>
      <c r="BV24" s="272">
        <v>2036</v>
      </c>
      <c r="BW24" s="272">
        <v>2037</v>
      </c>
      <c r="BX24" s="272">
        <v>2038</v>
      </c>
      <c r="BY24" s="272">
        <v>2039</v>
      </c>
      <c r="BZ24" s="272">
        <v>2040</v>
      </c>
      <c r="CA24" s="269"/>
    </row>
    <row r="25" spans="2:79" s="17" customFormat="1" ht="15.75">
      <c r="B25" s="273">
        <v>1</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5"/>
      <c r="CA25" s="167"/>
    </row>
    <row r="26" spans="2:79" s="17" customFormat="1" ht="15.75">
      <c r="B26" s="273">
        <v>2</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5"/>
      <c r="CA26" s="167"/>
    </row>
    <row r="27" spans="2:79" s="17" customFormat="1" ht="16.5" customHeight="1">
      <c r="B27" s="273">
        <v>3</v>
      </c>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5"/>
      <c r="CA27" s="167"/>
    </row>
    <row r="28" spans="2:79" s="17" customFormat="1" ht="15.75">
      <c r="B28" s="273">
        <v>4</v>
      </c>
      <c r="C28" s="178"/>
      <c r="D28" s="178"/>
      <c r="E28" s="276"/>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5"/>
      <c r="CA28" s="167"/>
    </row>
    <row r="29" spans="2:79" s="17" customFormat="1" ht="15.75">
      <c r="B29" s="273">
        <v>5</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5"/>
      <c r="CA29" s="167"/>
    </row>
    <row r="30" spans="2:79" s="17" customFormat="1" ht="15.75">
      <c r="B30" s="273">
        <v>6</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5"/>
      <c r="CA30" s="167"/>
    </row>
    <row r="31" spans="2:79" s="17" customFormat="1" ht="15.75">
      <c r="B31" s="273">
        <v>7</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5"/>
      <c r="CA31" s="167"/>
    </row>
    <row r="32" spans="2:79" s="17" customFormat="1" ht="15.75">
      <c r="B32" s="273">
        <v>8</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5"/>
      <c r="CA32" s="167"/>
    </row>
    <row r="33" spans="2:79" s="17" customFormat="1" ht="15.75">
      <c r="B33" s="273">
        <v>9</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5"/>
      <c r="CA33" s="167"/>
    </row>
    <row r="34" spans="2:79" s="17" customFormat="1" ht="15.75">
      <c r="B34" s="273">
        <v>10</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5"/>
      <c r="CA34" s="167"/>
    </row>
    <row r="35" spans="2:79" s="17" customFormat="1" ht="15.75">
      <c r="B35" s="273">
        <v>11</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5"/>
      <c r="CA35" s="167"/>
    </row>
    <row r="36" spans="2:79" s="17" customFormat="1" ht="15.75">
      <c r="B36" s="273">
        <v>12</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5"/>
      <c r="CA36" s="167"/>
    </row>
    <row r="37" spans="2:79" s="17" customFormat="1" ht="15.75">
      <c r="B37" s="273">
        <v>13</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5"/>
      <c r="CA37" s="167"/>
    </row>
    <row r="38" spans="2:79" s="17" customFormat="1" ht="15.75">
      <c r="B38" s="273">
        <v>14</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5"/>
      <c r="CA38" s="167"/>
    </row>
    <row r="39" spans="2:79" s="17" customFormat="1" ht="15.75">
      <c r="B39" s="273">
        <v>15</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5"/>
      <c r="CA39" s="167"/>
    </row>
    <row r="40" spans="2:79" s="17" customFormat="1" ht="15.75">
      <c r="B40" s="273">
        <v>16</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5"/>
      <c r="CA40" s="167"/>
    </row>
    <row r="41" spans="2:79" s="17" customFormat="1" ht="15.75">
      <c r="B41" s="273">
        <v>17</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5"/>
      <c r="CA41" s="167"/>
    </row>
    <row r="42" spans="2:79" s="17" customFormat="1" ht="15.75">
      <c r="B42" s="273">
        <v>18</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5"/>
      <c r="CA42" s="167"/>
    </row>
    <row r="43" spans="2:79" s="17" customFormat="1" ht="15.75">
      <c r="B43" s="273">
        <v>19</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5"/>
      <c r="CA43" s="167"/>
    </row>
    <row r="44" spans="2:79" s="17" customFormat="1" ht="15.75">
      <c r="B44" s="273">
        <v>20</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5"/>
      <c r="CA44" s="167"/>
    </row>
    <row r="45" spans="2:79" s="17" customFormat="1" ht="15.75">
      <c r="B45" s="273">
        <v>21</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5"/>
      <c r="CA45" s="167"/>
    </row>
    <row r="46" spans="2:79" s="17" customFormat="1" ht="15.75">
      <c r="B46" s="273">
        <v>22</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5"/>
      <c r="CA46" s="167"/>
    </row>
    <row r="47" spans="2:79" s="17" customFormat="1" ht="15.75">
      <c r="B47" s="273">
        <v>23</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5"/>
      <c r="CA47" s="167"/>
    </row>
    <row r="48" spans="2:79" s="17" customFormat="1" ht="15.75">
      <c r="B48" s="273">
        <v>24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5"/>
      <c r="CA48" s="167"/>
    </row>
    <row r="49" spans="2:79" s="17" customFormat="1" ht="15.75">
      <c r="B49" s="273">
        <v>25</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8"/>
      <c r="BR49" s="178"/>
      <c r="BS49" s="178"/>
      <c r="BT49" s="178"/>
      <c r="BU49" s="178"/>
      <c r="BV49" s="178"/>
      <c r="BW49" s="178"/>
      <c r="BX49" s="178"/>
      <c r="BY49" s="178"/>
      <c r="BZ49" s="275"/>
      <c r="CA49" s="167"/>
    </row>
    <row r="50" spans="2:79" s="17" customFormat="1" ht="15.75">
      <c r="B50" s="274" t="s">
        <v>493</v>
      </c>
      <c r="C50" s="277"/>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7"/>
      <c r="BR50" s="277"/>
      <c r="BS50" s="277"/>
      <c r="BT50" s="277"/>
      <c r="BU50" s="277"/>
      <c r="BV50" s="277"/>
      <c r="BW50" s="277"/>
      <c r="BX50" s="277"/>
      <c r="BY50" s="277"/>
      <c r="BZ50" s="278"/>
      <c r="CA50" s="167"/>
    </row>
  </sheetData>
  <mergeCells count="1">
    <mergeCell ref="B23:B24"/>
  </mergeCells>
  <hyperlinks>
    <hyperlink ref="G19" location="Table_5_f.__2020_Lost_Revenues_Work_Form" display="Go to Tab 5."/>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E99FA68A33C724FA894CDAF43EEA7C7" ma:contentTypeVersion="6" ma:contentTypeDescription="Create a new document." ma:contentTypeScope="" ma:versionID="a51e3a97222f7547f2bcd846346b24b4">
  <xsd:schema xmlns:xsd="http://www.w3.org/2001/XMLSchema" xmlns:xs="http://www.w3.org/2001/XMLSchema" xmlns:p="http://schemas.microsoft.com/office/2006/metadata/properties" xmlns:ns2="c7144278-a604-49a7-8187-9642ca59cb21" xmlns:ns3="01f4ed2e-8ed5-4f01-addc-53cbf92106b5" targetNamespace="http://schemas.microsoft.com/office/2006/metadata/properties" ma:root="true" ma:fieldsID="d62e64f0ef921e6ff26ceba308a2171a" ns2:_="" ns3:_="">
    <xsd:import namespace="c7144278-a604-49a7-8187-9642ca59cb21"/>
    <xsd:import namespace="01f4ed2e-8ed5-4f01-addc-53cbf92106b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144278-a604-49a7-8187-9642ca59cb2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f4ed2e-8ed5-4f01-addc-53cbf92106b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8AB3EF-0D59-4B6F-9E74-D9B2DAE7E09B}">
  <ds:schemaRefs>
    <ds:schemaRef ds:uri="http://schemas.microsoft.com/sharepoint/v3/contenttype/forms"/>
  </ds:schemaRefs>
</ds:datastoreItem>
</file>

<file path=customXml/itemProps2.xml><?xml version="1.0" encoding="utf-8"?>
<ds:datastoreItem xmlns:ds="http://schemas.openxmlformats.org/officeDocument/2006/customXml" ds:itemID="{ECD1B58E-D334-41C1-B808-AEAAEFA37D2B}">
  <ds:schemaRefs>
    <ds:schemaRef ds:uri="http://schemas.openxmlformats.org/package/2006/metadata/core-properties"/>
    <ds:schemaRef ds:uri="http://schemas.microsoft.com/office/2006/documentManagement/types"/>
    <ds:schemaRef ds:uri="http://purl.org/dc/elements/1.1/"/>
    <ds:schemaRef ds:uri="c7144278-a604-49a7-8187-9642ca59cb21"/>
    <ds:schemaRef ds:uri="http://purl.org/dc/terms/"/>
    <ds:schemaRef ds:uri="http://schemas.microsoft.com/office/2006/metadata/properties"/>
    <ds:schemaRef ds:uri="http://purl.org/dc/dcmitype/"/>
    <ds:schemaRef ds:uri="http://schemas.microsoft.com/office/infopath/2007/PartnerControls"/>
    <ds:schemaRef ds:uri="01f4ed2e-8ed5-4f01-addc-53cbf92106b5"/>
    <ds:schemaRef ds:uri="http://www.w3.org/XML/1998/namespace"/>
  </ds:schemaRefs>
</ds:datastoreItem>
</file>

<file path=customXml/itemProps3.xml><?xml version="1.0" encoding="utf-8"?>
<ds:datastoreItem xmlns:ds="http://schemas.openxmlformats.org/officeDocument/2006/customXml" ds:itemID="{A3507189-DD02-4F3E-80CC-A8AAD0CC3D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144278-a604-49a7-8187-9642ca59cb21"/>
    <ds:schemaRef ds:uri="01f4ed2e-8ed5-4f01-addc-53cbf9210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23</vt:i4>
      </vt:variant>
    </vt:vector>
  </HeadingPairs>
  <TitlesOfParts>
    <vt:vector size="44" baseType="lpstr">
      <vt:lpstr>Contents Navigator</vt:lpstr>
      <vt:lpstr>LRAMVA Schematic</vt:lpstr>
      <vt:lpstr>DropDownList</vt:lpstr>
      <vt:lpstr>1.  LRAMVA Summary</vt:lpstr>
      <vt:lpstr>1-a.  Summary of Changes</vt:lpstr>
      <vt:lpstr>2. LRAMVA Threshold</vt:lpstr>
      <vt:lpstr>3.  Distribution Rates</vt:lpstr>
      <vt:lpstr>4.  2011-2014 LRAM</vt:lpstr>
      <vt:lpstr>5.  2015-2020 LRAM</vt:lpstr>
      <vt:lpstr>6.  Carrying Charges</vt:lpstr>
      <vt:lpstr>7. Persistence Data</vt:lpstr>
      <vt:lpstr>7-a.  2011</vt:lpstr>
      <vt:lpstr>7-b.  2012</vt:lpstr>
      <vt:lpstr>7-c.  2013</vt:lpstr>
      <vt:lpstr>7-d.  2014</vt:lpstr>
      <vt:lpstr>7-e.  2015</vt:lpstr>
      <vt:lpstr>7-f.  2016</vt:lpstr>
      <vt:lpstr>7-g.  2017</vt:lpstr>
      <vt:lpstr>7-h.  2018</vt:lpstr>
      <vt:lpstr>7-i.  2019</vt:lpstr>
      <vt:lpstr>7-j.  2020</vt:lpstr>
      <vt:lpstr>'1.  LRAMVA Summary'!Print_Area</vt:lpstr>
      <vt:lpstr>'2. LRAMVA Threshold'!Print_Area</vt:lpstr>
      <vt:lpstr>'3.  Distribution Rates'!Print_Area</vt:lpstr>
      <vt:lpstr>'4.  2011-2014 LRAM'!Print_Area</vt:lpstr>
      <vt:lpstr>'5.  2015-2020 LRAM'!Print_Area</vt:lpstr>
      <vt:lpstr>'6.  Carrying Charges'!Print_Area</vt:lpstr>
      <vt:lpstr>'7-a.  2011'!Print_Area</vt:lpstr>
      <vt:lpstr>'Contents Navigator'!Print_Area</vt:lpstr>
      <vt:lpstr>'LRAMVA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Sharon du Quesnay</cp:lastModifiedBy>
  <cp:lastPrinted>2019-05-22T18:21:03Z</cp:lastPrinted>
  <dcterms:created xsi:type="dcterms:W3CDTF">2012-03-05T18:56:04Z</dcterms:created>
  <dcterms:modified xsi:type="dcterms:W3CDTF">2019-05-22T18:21:31Z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0x0101004E99FA68A33C724FA894CDAF43EEA7C7</vt:lpwstr>
  </property>
</Properties>
</file>